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ris/Sites/hku/the University of Hong Kong (HKU) MSC Computer Science/semester01/COMP7802B Introduction to financial computing/"/>
    </mc:Choice>
  </mc:AlternateContent>
  <xr:revisionPtr revIDLastSave="0" documentId="13_ncr:1_{711031BD-2CF9-0A4C-9239-055155C42700}" xr6:coauthVersionLast="45" xr6:coauthVersionMax="45" xr10:uidLastSave="{00000000-0000-0000-0000-000000000000}"/>
  <bookViews>
    <workbookView xWindow="0" yWindow="460" windowWidth="28800" windowHeight="16700" xr2:uid="{00000000-000D-0000-FFFF-FFFF00000000}"/>
  </bookViews>
  <sheets>
    <sheet name="Sheet1" sheetId="1" r:id="rId1"/>
  </sheets>
  <definedNames>
    <definedName name="Call_Put">Sheet1!$D$14</definedName>
    <definedName name="d">Sheet1!$G$13</definedName>
    <definedName name="deltaT">Sheet1!$G$10</definedName>
    <definedName name="discount">Sheet1!$G$11</definedName>
    <definedName name="n">Sheet1!$D$13</definedName>
    <definedName name="p">Sheet1!$G$14</definedName>
    <definedName name="rate">Sheet1!$D$10</definedName>
    <definedName name="S">Sheet1!$D$8</definedName>
    <definedName name="T">Sheet1!$D$11</definedName>
    <definedName name="u">Sheet1!$G$12</definedName>
    <definedName name="vol">Sheet1!$D$12</definedName>
    <definedName name="X">Sheet1!$D$9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7" i="1" l="1"/>
  <c r="D36" i="1"/>
  <c r="E39" i="1"/>
  <c r="E38" i="1"/>
  <c r="E37" i="1"/>
  <c r="E36" i="1"/>
  <c r="E28" i="1"/>
  <c r="D30" i="1"/>
  <c r="D29" i="1"/>
  <c r="E31" i="1"/>
  <c r="E30" i="1"/>
  <c r="E29" i="1"/>
  <c r="D28" i="1" l="1"/>
  <c r="B46" i="1"/>
  <c r="B45" i="1"/>
  <c r="B19" i="1"/>
  <c r="G10" i="1" l="1"/>
  <c r="G11" i="1" l="1"/>
  <c r="G12" i="1"/>
  <c r="G13" i="1" l="1"/>
  <c r="E21" i="1" s="1"/>
  <c r="E20" i="1"/>
  <c r="C19" i="1"/>
  <c r="D20" i="1"/>
  <c r="D19" i="1"/>
  <c r="E19" i="1"/>
  <c r="E22" i="1" l="1"/>
  <c r="D21" i="1"/>
  <c r="C20" i="1"/>
  <c r="G14" i="1"/>
  <c r="C36" i="1" l="1"/>
  <c r="C28" i="1"/>
  <c r="C29" i="1"/>
  <c r="C37" i="1"/>
  <c r="B28" i="1" l="1"/>
  <c r="B43" i="1" s="1"/>
  <c r="C43" i="1" s="1"/>
  <c r="B36" i="1"/>
  <c r="B44" i="1" s="1"/>
  <c r="C46" i="1" s="1"/>
  <c r="C48" i="1" l="1"/>
</calcChain>
</file>

<file path=xl/sharedStrings.xml><?xml version="1.0" encoding="utf-8"?>
<sst xmlns="http://schemas.openxmlformats.org/spreadsheetml/2006/main" count="38" uniqueCount="36">
  <si>
    <t>CRR European/American Option Value</t>
  </si>
  <si>
    <t>Share price (S)</t>
  </si>
  <si>
    <t>Cox, Ross &amp; Rubinstein</t>
  </si>
  <si>
    <t>Exercise price (X)</t>
  </si>
  <si>
    <t>Option life (T, years)</t>
  </si>
  <si>
    <t>Volatility (s)</t>
  </si>
  <si>
    <t>u</t>
  </si>
  <si>
    <t>Steps in tree (n)</t>
  </si>
  <si>
    <t>d</t>
  </si>
  <si>
    <t>option type (Call or Put)</t>
  </si>
  <si>
    <t>p</t>
  </si>
  <si>
    <t>∆t</t>
    <phoneticPr fontId="2" type="noConversion"/>
  </si>
  <si>
    <t>Share Value</t>
    <phoneticPr fontId="2" type="noConversion"/>
  </si>
  <si>
    <t>Call</t>
    <phoneticPr fontId="2" type="noConversion"/>
  </si>
  <si>
    <t>rate</t>
    <phoneticPr fontId="2" type="noConversion"/>
  </si>
  <si>
    <t>vol</t>
    <phoneticPr fontId="2" type="noConversion"/>
  </si>
  <si>
    <t>Node -&gt;</t>
    <phoneticPr fontId="2" type="noConversion"/>
  </si>
  <si>
    <t>European Call Option Value</t>
    <phoneticPr fontId="2" type="noConversion"/>
  </si>
  <si>
    <t>European Put Option Value</t>
    <phoneticPr fontId="2" type="noConversion"/>
  </si>
  <si>
    <t>MAX (S-X,0)</t>
    <phoneticPr fontId="2" type="noConversion"/>
  </si>
  <si>
    <t>MAX (X-S,0)</t>
    <phoneticPr fontId="2" type="noConversion"/>
  </si>
  <si>
    <r>
      <t xml:space="preserve">DF = e </t>
    </r>
    <r>
      <rPr>
        <vertAlign val="superscript"/>
        <sz val="14"/>
        <rFont val="Arial"/>
        <family val="2"/>
      </rPr>
      <t>-r</t>
    </r>
    <r>
      <rPr>
        <vertAlign val="superscript"/>
        <sz val="13"/>
        <rFont val="Arial"/>
        <family val="2"/>
      </rPr>
      <t>Δ</t>
    </r>
    <r>
      <rPr>
        <vertAlign val="superscript"/>
        <sz val="14"/>
        <rFont val="Arial"/>
        <family val="2"/>
      </rPr>
      <t>t</t>
    </r>
    <phoneticPr fontId="2" type="noConversion"/>
  </si>
  <si>
    <t>DF node</t>
    <phoneticPr fontId="2" type="noConversion"/>
  </si>
  <si>
    <t>delta t</t>
    <phoneticPr fontId="2" type="noConversion"/>
  </si>
  <si>
    <t>risk free rate (r) continuous</t>
    <phoneticPr fontId="2" type="noConversion"/>
  </si>
  <si>
    <t>** For education only</t>
    <phoneticPr fontId="2" type="noConversion"/>
  </si>
  <si>
    <t>Call</t>
    <phoneticPr fontId="2" type="noConversion"/>
  </si>
  <si>
    <t>C</t>
    <phoneticPr fontId="2" type="noConversion"/>
  </si>
  <si>
    <t>Put</t>
    <phoneticPr fontId="2" type="noConversion"/>
  </si>
  <si>
    <t>Stock</t>
    <phoneticPr fontId="2" type="noConversion"/>
  </si>
  <si>
    <r>
      <t>Xe</t>
    </r>
    <r>
      <rPr>
        <vertAlign val="superscript"/>
        <sz val="12"/>
        <rFont val="Arial"/>
        <family val="2"/>
      </rPr>
      <t>-rt</t>
    </r>
    <phoneticPr fontId="2" type="noConversion"/>
  </si>
  <si>
    <r>
      <t>P + S - Xe</t>
    </r>
    <r>
      <rPr>
        <b/>
        <vertAlign val="superscript"/>
        <sz val="12"/>
        <rFont val="Arial"/>
        <family val="2"/>
      </rPr>
      <t>-rT</t>
    </r>
    <phoneticPr fontId="9" type="noConversion"/>
  </si>
  <si>
    <t>P-C Parity Checking</t>
    <phoneticPr fontId="2" type="noConversion"/>
  </si>
  <si>
    <t>OUTPUT</t>
    <phoneticPr fontId="2" type="noConversion"/>
  </si>
  <si>
    <t>INPUT</t>
    <phoneticPr fontId="2" type="noConversion"/>
  </si>
  <si>
    <t>Put Call Parity - Validation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</si>
</sst>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0.00000"/>
    <numFmt numFmtId="166" formatCode="0.0000"/>
    <numFmt numFmtId="167" formatCode="0.00_ "/>
  </numFmts>
  <fonts count="15">
    <font>
      <sz val="10"/>
      <color theme="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i/>
      <sz val="12"/>
      <name val="Arial"/>
      <family val="2"/>
    </font>
    <font>
      <vertAlign val="superscript"/>
      <sz val="14"/>
      <name val="Arial"/>
      <family val="2"/>
    </font>
    <font>
      <vertAlign val="superscript"/>
      <sz val="13"/>
      <name val="Arial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b/>
      <sz val="12"/>
      <color rgb="FFFF0000"/>
      <name val="Arial"/>
      <family val="2"/>
    </font>
    <font>
      <sz val="12"/>
      <color theme="0" tint="-4.9989318521683403E-2"/>
      <name val="Arial"/>
      <family val="2"/>
    </font>
    <font>
      <b/>
      <sz val="12"/>
      <color theme="0" tint="-4.9989318521683403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164" fontId="4" fillId="0" borderId="0"/>
    <xf numFmtId="0" fontId="8" fillId="0" borderId="0"/>
  </cellStyleXfs>
  <cellXfs count="34">
    <xf numFmtId="0" fontId="0" fillId="0" borderId="0" xfId="0">
      <alignment vertical="center"/>
    </xf>
    <xf numFmtId="0" fontId="3" fillId="0" borderId="0" xfId="0" applyFont="1" applyAlignment="1"/>
    <xf numFmtId="0" fontId="1" fillId="0" borderId="0" xfId="0" quotePrefix="1" applyFont="1" applyAlignment="1">
      <alignment horizontal="left"/>
    </xf>
    <xf numFmtId="0" fontId="3" fillId="2" borderId="0" xfId="0" quotePrefix="1" applyFont="1" applyFill="1" applyAlignment="1">
      <alignment horizontal="left"/>
    </xf>
    <xf numFmtId="0" fontId="3" fillId="2" borderId="0" xfId="0" applyFont="1" applyFill="1" applyAlignment="1"/>
    <xf numFmtId="2" fontId="3" fillId="3" borderId="0" xfId="0" applyNumberFormat="1" applyFont="1" applyFill="1" applyAlignment="1"/>
    <xf numFmtId="0" fontId="1" fillId="0" borderId="0" xfId="0" applyFont="1" applyAlignment="1"/>
    <xf numFmtId="0" fontId="3" fillId="2" borderId="0" xfId="0" applyFont="1" applyFill="1" applyAlignment="1">
      <alignment horizontal="left"/>
    </xf>
    <xf numFmtId="164" fontId="3" fillId="0" borderId="0" xfId="1" quotePrefix="1" applyFont="1" applyAlignment="1">
      <alignment horizontal="left"/>
    </xf>
    <xf numFmtId="10" fontId="3" fillId="3" borderId="0" xfId="0" applyNumberFormat="1" applyFont="1" applyFill="1" applyAlignment="1"/>
    <xf numFmtId="165" fontId="3" fillId="0" borderId="0" xfId="0" applyNumberFormat="1" applyFont="1" applyAlignment="1"/>
    <xf numFmtId="2" fontId="3" fillId="0" borderId="0" xfId="0" applyNumberFormat="1" applyFont="1" applyAlignment="1"/>
    <xf numFmtId="164" fontId="3" fillId="4" borderId="0" xfId="1" applyFont="1" applyFill="1" applyAlignment="1" applyProtection="1">
      <alignment horizontal="left"/>
    </xf>
    <xf numFmtId="1" fontId="3" fillId="5" borderId="0" xfId="0" applyNumberFormat="1" applyFont="1" applyFill="1" applyAlignment="1"/>
    <xf numFmtId="2" fontId="3" fillId="3" borderId="0" xfId="0" applyNumberFormat="1" applyFont="1" applyFill="1" applyAlignment="1">
      <alignment horizontal="right"/>
    </xf>
    <xf numFmtId="166" fontId="3" fillId="0" borderId="0" xfId="0" applyNumberFormat="1" applyFont="1" applyAlignment="1"/>
    <xf numFmtId="0" fontId="3" fillId="0" borderId="0" xfId="0" applyFont="1" applyAlignment="1">
      <alignment horizontal="right"/>
    </xf>
    <xf numFmtId="2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6" borderId="0" xfId="0" applyFont="1" applyFill="1" applyAlignment="1"/>
    <xf numFmtId="2" fontId="3" fillId="7" borderId="0" xfId="0" applyNumberFormat="1" applyFont="1" applyFill="1" applyAlignment="1"/>
    <xf numFmtId="0" fontId="1" fillId="7" borderId="0" xfId="0" applyFont="1" applyFill="1" applyAlignment="1"/>
    <xf numFmtId="0" fontId="3" fillId="7" borderId="0" xfId="0" applyFont="1" applyFill="1" applyAlignment="1"/>
    <xf numFmtId="0" fontId="12" fillId="0" borderId="0" xfId="0" applyFont="1" applyAlignment="1">
      <alignment horizontal="left"/>
    </xf>
    <xf numFmtId="167" fontId="3" fillId="0" borderId="0" xfId="0" applyNumberFormat="1" applyFont="1" applyAlignment="1"/>
    <xf numFmtId="0" fontId="3" fillId="0" borderId="0" xfId="0" applyFont="1" applyAlignment="1">
      <alignment horizontal="left"/>
    </xf>
    <xf numFmtId="0" fontId="1" fillId="0" borderId="0" xfId="2" applyFont="1"/>
    <xf numFmtId="2" fontId="3" fillId="0" borderId="0" xfId="0" applyNumberFormat="1" applyFont="1" applyAlignment="1">
      <alignment horizontal="right"/>
    </xf>
    <xf numFmtId="167" fontId="3" fillId="8" borderId="4" xfId="0" applyNumberFormat="1" applyFont="1" applyFill="1" applyBorder="1" applyAlignment="1">
      <alignment horizontal="right"/>
    </xf>
    <xf numFmtId="0" fontId="13" fillId="9" borderId="0" xfId="0" applyFont="1" applyFill="1" applyAlignment="1"/>
    <xf numFmtId="0" fontId="14" fillId="9" borderId="0" xfId="0" applyFont="1" applyFill="1" applyAlignment="1"/>
    <xf numFmtId="0" fontId="14" fillId="9" borderId="1" xfId="2" applyFont="1" applyFill="1" applyBorder="1"/>
    <xf numFmtId="0" fontId="14" fillId="9" borderId="2" xfId="2" applyFont="1" applyFill="1" applyBorder="1"/>
    <xf numFmtId="0" fontId="14" fillId="9" borderId="3" xfId="2" applyFont="1" applyFill="1" applyBorder="1"/>
  </cellXfs>
  <cellStyles count="3">
    <cellStyle name="Normal" xfId="0" builtinId="0"/>
    <cellStyle name="Normal_Call" xfId="1" xr:uid="{00000000-0005-0000-0000-000001000000}"/>
    <cellStyle name="Normal_spreadmod_module3_VBA1_ans" xfId="2" xr:uid="{00000000-0005-0000-0000-000002000000}"/>
  </cellStyles>
  <dxfs count="4">
    <dxf>
      <fill>
        <patternFill>
          <fgColor rgb="FFFFC000"/>
          <bgColor rgb="FFCCFF99"/>
        </patternFill>
      </fill>
    </dxf>
    <dxf>
      <fill>
        <patternFill>
          <fgColor rgb="FFFFC000"/>
          <bgColor rgb="FFCCFF99"/>
        </patternFill>
      </fill>
    </dxf>
    <dxf>
      <fill>
        <patternFill>
          <fgColor rgb="FFFFC000"/>
          <bgColor rgb="FFCCFF99"/>
        </patternFill>
      </fill>
    </dxf>
    <dxf>
      <fill>
        <patternFill>
          <fgColor rgb="FFFFC000"/>
          <bgColor rgb="FFCC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165100</xdr:colOff>
      <xdr:row>29</xdr:row>
      <xdr:rowOff>3175</xdr:rowOff>
    </xdr:from>
    <xdr:to>
      <xdr:col>8</xdr:col>
      <xdr:colOff>450850</xdr:colOff>
      <xdr:row>31</xdr:row>
      <xdr:rowOff>107950</xdr:rowOff>
    </xdr:to>
    <xdr:pic>
      <xdr:nvPicPr>
        <xdr:cNvPr id="1106" name="Picture 4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56100" y="5946775"/>
          <a:ext cx="2800350" cy="511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36</xdr:row>
      <xdr:rowOff>180975</xdr:rowOff>
    </xdr:from>
    <xdr:to>
      <xdr:col>8</xdr:col>
      <xdr:colOff>180975</xdr:colOff>
      <xdr:row>39</xdr:row>
      <xdr:rowOff>95250</xdr:rowOff>
    </xdr:to>
    <xdr:pic>
      <xdr:nvPicPr>
        <xdr:cNvPr id="1107" name="Picture 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67125" y="7248525"/>
          <a:ext cx="23812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669925</xdr:colOff>
      <xdr:row>18</xdr:row>
      <xdr:rowOff>63500</xdr:rowOff>
    </xdr:from>
    <xdr:to>
      <xdr:col>8</xdr:col>
      <xdr:colOff>593725</xdr:colOff>
      <xdr:row>24</xdr:row>
      <xdr:rowOff>190500</xdr:rowOff>
    </xdr:to>
    <xdr:pic>
      <xdr:nvPicPr>
        <xdr:cNvPr id="1108" name="Picture 4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60925" y="3771900"/>
          <a:ext cx="2438400" cy="134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6</xdr:col>
      <xdr:colOff>104775</xdr:colOff>
      <xdr:row>42</xdr:row>
      <xdr:rowOff>76200</xdr:rowOff>
    </xdr:to>
    <xdr:pic>
      <xdr:nvPicPr>
        <xdr:cNvPr id="1109" name="Picture 1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33700" y="8029575"/>
          <a:ext cx="1571625" cy="285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A28" workbookViewId="0">
      <selection activeCell="D38" sqref="D38"/>
    </sheetView>
  </sheetViews>
  <sheetFormatPr baseColWidth="10" defaultColWidth="11" defaultRowHeight="16"/>
  <cols>
    <col min="1" max="16384" width="11" style="1"/>
  </cols>
  <sheetData>
    <row r="1" spans="1:8">
      <c r="A1" s="23" t="s">
        <v>25</v>
      </c>
    </row>
    <row r="2" spans="1:8">
      <c r="A2" s="2"/>
    </row>
    <row r="3" spans="1:8">
      <c r="A3" s="2"/>
    </row>
    <row r="4" spans="1:8">
      <c r="A4" s="2"/>
    </row>
    <row r="5" spans="1:8">
      <c r="A5" s="2"/>
    </row>
    <row r="6" spans="1:8">
      <c r="A6" s="2" t="s">
        <v>0</v>
      </c>
    </row>
    <row r="7" spans="1:8">
      <c r="A7" s="30" t="s">
        <v>34</v>
      </c>
      <c r="B7" s="29"/>
    </row>
    <row r="8" spans="1:8">
      <c r="A8" s="3" t="s">
        <v>1</v>
      </c>
      <c r="B8" s="4"/>
      <c r="C8" s="4"/>
      <c r="D8" s="5">
        <v>70</v>
      </c>
      <c r="F8" s="2" t="s">
        <v>2</v>
      </c>
    </row>
    <row r="9" spans="1:8">
      <c r="A9" s="7" t="s">
        <v>3</v>
      </c>
      <c r="B9" s="4"/>
      <c r="C9" s="4"/>
      <c r="D9" s="5">
        <v>80</v>
      </c>
      <c r="F9" s="8"/>
    </row>
    <row r="10" spans="1:8">
      <c r="A10" s="3" t="s">
        <v>24</v>
      </c>
      <c r="B10" s="4"/>
      <c r="C10" s="4"/>
      <c r="D10" s="9">
        <v>0.12</v>
      </c>
      <c r="E10" s="1" t="s">
        <v>14</v>
      </c>
      <c r="F10" s="12" t="s">
        <v>11</v>
      </c>
      <c r="G10" s="10">
        <f>T/n</f>
        <v>8.3333333333333329E-2</v>
      </c>
      <c r="H10" s="1" t="s">
        <v>23</v>
      </c>
    </row>
    <row r="11" spans="1:8" ht="20">
      <c r="A11" s="3" t="s">
        <v>4</v>
      </c>
      <c r="B11" s="4"/>
      <c r="C11" s="4"/>
      <c r="D11" s="5">
        <v>0.25</v>
      </c>
      <c r="F11" s="12" t="s">
        <v>22</v>
      </c>
      <c r="G11" s="10">
        <f>EXP(-rate*deltaT)</f>
        <v>0.99004983374916811</v>
      </c>
      <c r="H11" s="1" t="s">
        <v>21</v>
      </c>
    </row>
    <row r="12" spans="1:8">
      <c r="A12" s="3" t="s">
        <v>5</v>
      </c>
      <c r="B12" s="4"/>
      <c r="C12" s="4"/>
      <c r="D12" s="9">
        <v>0.2</v>
      </c>
      <c r="E12" s="1" t="s">
        <v>15</v>
      </c>
      <c r="F12" s="12" t="s">
        <v>6</v>
      </c>
      <c r="G12" s="10">
        <f>EXP(vol*SQRT(deltaT))</f>
        <v>1.0594342369612506</v>
      </c>
    </row>
    <row r="13" spans="1:8">
      <c r="A13" s="3" t="s">
        <v>7</v>
      </c>
      <c r="B13" s="3"/>
      <c r="C13" s="3"/>
      <c r="D13" s="13">
        <v>3</v>
      </c>
      <c r="F13" s="12" t="s">
        <v>8</v>
      </c>
      <c r="G13" s="10">
        <f>1/u</f>
        <v>0.94390002240089543</v>
      </c>
    </row>
    <row r="14" spans="1:8">
      <c r="A14" s="3" t="s">
        <v>9</v>
      </c>
      <c r="B14" s="3"/>
      <c r="C14" s="3"/>
      <c r="D14" s="14" t="s">
        <v>13</v>
      </c>
      <c r="F14" s="12" t="s">
        <v>10</v>
      </c>
      <c r="G14" s="10">
        <f>(EXP(rate*deltaT)-d)/(u-d)</f>
        <v>0.5725589162915512</v>
      </c>
    </row>
    <row r="15" spans="1:8">
      <c r="G15" s="15"/>
    </row>
    <row r="16" spans="1:8">
      <c r="A16" s="30" t="s">
        <v>33</v>
      </c>
      <c r="B16" s="29"/>
    </row>
    <row r="17" spans="1:15">
      <c r="A17" s="6" t="s">
        <v>12</v>
      </c>
    </row>
    <row r="18" spans="1:15">
      <c r="A18" s="19" t="s">
        <v>16</v>
      </c>
      <c r="B18" s="16">
        <v>0</v>
      </c>
      <c r="C18" s="16">
        <v>1</v>
      </c>
      <c r="D18" s="16">
        <v>2</v>
      </c>
      <c r="E18" s="16">
        <v>3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5">
      <c r="B19" s="11">
        <f>+S</f>
        <v>70</v>
      </c>
      <c r="C19" s="11">
        <f>S*u</f>
        <v>74.160396587287536</v>
      </c>
      <c r="D19" s="11">
        <f>S*u^D18</f>
        <v>78.568063171196712</v>
      </c>
      <c r="E19" s="11">
        <f>S*u^E18</f>
        <v>83.23769605530012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>
      <c r="C20" s="11">
        <f>S*d</f>
        <v>66.073001568062679</v>
      </c>
      <c r="D20" s="11">
        <f>S*u*d</f>
        <v>70</v>
      </c>
      <c r="E20" s="11">
        <f>S*u^D18*d</f>
        <v>74.160396587287551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>
      <c r="C21" s="11"/>
      <c r="D21" s="11">
        <f>S*d^D18</f>
        <v>62.36630766018876</v>
      </c>
      <c r="E21" s="11">
        <f>S*u*d^D18</f>
        <v>66.073001568062679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>
      <c r="C22" s="11"/>
      <c r="D22" s="11"/>
      <c r="E22" s="11">
        <f>S*d^E18</f>
        <v>58.867559197513309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B23" s="17"/>
      <c r="C23" s="1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6" spans="1:15">
      <c r="A26" s="18" t="s">
        <v>17</v>
      </c>
    </row>
    <row r="27" spans="1:15">
      <c r="A27" s="19" t="s">
        <v>16</v>
      </c>
      <c r="B27" s="16">
        <v>0</v>
      </c>
      <c r="C27" s="16">
        <v>1</v>
      </c>
      <c r="D27" s="16">
        <v>2</v>
      </c>
      <c r="E27" s="16">
        <v>3</v>
      </c>
      <c r="F27" s="16"/>
      <c r="G27" s="16"/>
      <c r="H27" s="16"/>
      <c r="I27" s="16"/>
    </row>
    <row r="28" spans="1:15">
      <c r="B28" s="11">
        <f>discount*(p*C28+(1-p)*C29)</f>
        <v>0.58974978097921782</v>
      </c>
      <c r="C28" s="11">
        <f>discount*(p*D28+(1-p)*D29)</f>
        <v>1.0403765409402643</v>
      </c>
      <c r="D28" s="11">
        <f>discount*(p*E28+(1-p)*E29)</f>
        <v>1.8353264076531666</v>
      </c>
      <c r="E28" s="11">
        <f>MAX(E19-X,0)</f>
        <v>3.2376960553001197</v>
      </c>
      <c r="F28" s="21" t="s">
        <v>19</v>
      </c>
      <c r="G28" s="20"/>
      <c r="H28" s="20"/>
      <c r="I28" s="20"/>
    </row>
    <row r="29" spans="1:15">
      <c r="B29" s="11"/>
      <c r="C29" s="11">
        <f>discount*(p*D29+(1-p)*D30)</f>
        <v>0</v>
      </c>
      <c r="D29" s="11">
        <f>discount*(p*E29+(1-p)*E30)</f>
        <v>0</v>
      </c>
      <c r="E29" s="11">
        <f>MAX(E20-X,0)</f>
        <v>0</v>
      </c>
      <c r="F29" s="21"/>
      <c r="G29" s="20"/>
      <c r="H29" s="20"/>
      <c r="I29" s="20"/>
    </row>
    <row r="30" spans="1:15">
      <c r="B30" s="11"/>
      <c r="C30" s="11"/>
      <c r="D30" s="11">
        <f>discount*(p*E30+(1-p)*E31)</f>
        <v>0</v>
      </c>
      <c r="E30" s="11">
        <f>MAX(E21-X,0)</f>
        <v>0</v>
      </c>
      <c r="F30" s="20"/>
      <c r="G30" s="20"/>
      <c r="H30" s="20"/>
      <c r="I30" s="20"/>
    </row>
    <row r="31" spans="1:15">
      <c r="B31" s="11"/>
      <c r="C31" s="11"/>
      <c r="D31" s="11"/>
      <c r="E31" s="11">
        <f>MAX(E22-X,0)</f>
        <v>0</v>
      </c>
      <c r="F31" s="20"/>
      <c r="G31" s="20"/>
      <c r="H31" s="20"/>
      <c r="I31" s="20"/>
    </row>
    <row r="32" spans="1:15">
      <c r="E32" s="22"/>
      <c r="F32" s="22"/>
      <c r="G32" s="22"/>
      <c r="H32" s="22"/>
      <c r="I32" s="22"/>
    </row>
    <row r="34" spans="1:9">
      <c r="A34" s="18" t="s">
        <v>18</v>
      </c>
    </row>
    <row r="35" spans="1:9">
      <c r="A35" s="19" t="s">
        <v>16</v>
      </c>
      <c r="B35" s="16">
        <v>0</v>
      </c>
      <c r="C35" s="16">
        <v>1</v>
      </c>
      <c r="D35" s="16">
        <v>2</v>
      </c>
      <c r="E35" s="16"/>
      <c r="F35" s="16"/>
      <c r="G35" s="16"/>
      <c r="H35" s="16"/>
      <c r="I35" s="16"/>
    </row>
    <row r="36" spans="1:9">
      <c r="B36" s="11">
        <f>discount*(p*C36+(1-p)*C37)</f>
        <v>8.2253924648598922</v>
      </c>
      <c r="C36" s="11">
        <f>discount*(p*D36+(1-p)*D37)</f>
        <v>5.2958738181931606</v>
      </c>
      <c r="D36" s="11">
        <f>discount*(p*E36+(1-p)*E37)</f>
        <v>2.4712499363899072</v>
      </c>
      <c r="E36" s="11">
        <f>MAX(X-E19,0)</f>
        <v>0</v>
      </c>
      <c r="F36" s="21" t="s">
        <v>20</v>
      </c>
      <c r="G36" s="20"/>
      <c r="H36" s="20"/>
      <c r="I36" s="20"/>
    </row>
    <row r="37" spans="1:9">
      <c r="B37" s="11"/>
      <c r="C37" s="11">
        <f>discount*(p*D37+(1-p)*D38)</f>
        <v>12.342892296477757</v>
      </c>
      <c r="D37" s="11">
        <f>discount*(p*E37+(1-p)*E38)</f>
        <v>9.2039866999334485</v>
      </c>
      <c r="E37" s="11">
        <f>MAX(X-E20,0)</f>
        <v>5.8396034127124494</v>
      </c>
      <c r="F37" s="20"/>
      <c r="G37" s="20"/>
      <c r="H37" s="20"/>
      <c r="I37" s="20"/>
    </row>
    <row r="38" spans="1:9">
      <c r="B38" s="11"/>
      <c r="C38" s="11"/>
      <c r="D38" s="11">
        <f>discount*(p*E38+(1-p)*E39)</f>
        <v>16.837679039744689</v>
      </c>
      <c r="E38" s="11">
        <f>MAX(X-E21,0)</f>
        <v>13.926998431937321</v>
      </c>
      <c r="F38" s="20"/>
      <c r="G38" s="20"/>
      <c r="H38" s="20"/>
      <c r="I38" s="20"/>
    </row>
    <row r="39" spans="1:9">
      <c r="B39" s="11"/>
      <c r="C39" s="11"/>
      <c r="D39" s="11"/>
      <c r="E39" s="11">
        <f>MAX(X-E22,0)</f>
        <v>21.132440802486691</v>
      </c>
      <c r="F39" s="20"/>
      <c r="G39" s="20"/>
      <c r="H39" s="20"/>
      <c r="I39" s="20"/>
    </row>
    <row r="40" spans="1:9">
      <c r="E40" s="22"/>
      <c r="F40" s="22"/>
      <c r="G40" s="22"/>
      <c r="H40" s="22"/>
      <c r="I40" s="22"/>
    </row>
    <row r="41" spans="1:9" ht="17" thickBot="1"/>
    <row r="42" spans="1:9" ht="17" thickBot="1">
      <c r="A42" s="31" t="s">
        <v>35</v>
      </c>
      <c r="B42" s="32"/>
      <c r="C42" s="33"/>
    </row>
    <row r="43" spans="1:9">
      <c r="A43" s="1" t="s">
        <v>26</v>
      </c>
      <c r="B43" s="11">
        <f>+B28</f>
        <v>0.58974978097921782</v>
      </c>
      <c r="C43" s="11">
        <f>+B43</f>
        <v>0.58974978097921782</v>
      </c>
      <c r="D43" s="6" t="s">
        <v>27</v>
      </c>
    </row>
    <row r="44" spans="1:9">
      <c r="A44" s="1" t="s">
        <v>28</v>
      </c>
      <c r="B44" s="11">
        <f>+B36</f>
        <v>8.2253924648598922</v>
      </c>
      <c r="C44" s="24"/>
    </row>
    <row r="45" spans="1:9">
      <c r="A45" s="1" t="s">
        <v>29</v>
      </c>
      <c r="B45" s="1">
        <f>S</f>
        <v>70</v>
      </c>
    </row>
    <row r="46" spans="1:9" ht="18">
      <c r="A46" s="25" t="s">
        <v>30</v>
      </c>
      <c r="B46" s="1">
        <f>+X*(EXP(-rate*T))</f>
        <v>77.635642683880647</v>
      </c>
      <c r="C46" s="11">
        <f>+B44+B45-B46</f>
        <v>0.58974978097924691</v>
      </c>
      <c r="D46" s="26" t="s">
        <v>31</v>
      </c>
    </row>
    <row r="47" spans="1:9">
      <c r="A47" s="25"/>
      <c r="C47" s="24"/>
      <c r="D47" s="16"/>
    </row>
    <row r="48" spans="1:9" ht="17" thickBot="1">
      <c r="A48" s="11"/>
      <c r="B48" s="27" t="s">
        <v>32</v>
      </c>
      <c r="C48" s="28">
        <f>+C46-C43</f>
        <v>2.9087843245179101E-14</v>
      </c>
      <c r="D48" s="11"/>
    </row>
    <row r="49" ht="17" thickTop="1"/>
  </sheetData>
  <phoneticPr fontId="2" type="noConversion"/>
  <conditionalFormatting sqref="G10:G14 F30:F31 G28:I31 G36:I39 F37:F39 B19:I22 B28:E31 B36:E39">
    <cfRule type="notContainsBlanks" dxfId="2" priority="15" stopIfTrue="1">
      <formula>LEN(TRIM(B10))&gt;0</formula>
    </cfRule>
  </conditionalFormatting>
  <conditionalFormatting sqref="G10:G14">
    <cfRule type="notContainsBlanks" dxfId="3" priority="1" stopIfTrue="1">
      <formula>LEN(TRIM(G10))&gt;0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Call_Put</vt:lpstr>
      <vt:lpstr>d</vt:lpstr>
      <vt:lpstr>deltaT</vt:lpstr>
      <vt:lpstr>discount</vt:lpstr>
      <vt:lpstr>n</vt:lpstr>
      <vt:lpstr>p</vt:lpstr>
      <vt:lpstr>rate</vt:lpstr>
      <vt:lpstr>S</vt:lpstr>
      <vt:lpstr>T</vt:lpstr>
      <vt:lpstr>u</vt:lpstr>
      <vt:lpstr>vol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varis darasirikul</cp:lastModifiedBy>
  <dcterms:created xsi:type="dcterms:W3CDTF">2011-07-10T15:46:01Z</dcterms:created>
  <dcterms:modified xsi:type="dcterms:W3CDTF">2020-12-09T19:01:11Z</dcterms:modified>
</cp:coreProperties>
</file>