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ris/Downloads/"/>
    </mc:Choice>
  </mc:AlternateContent>
  <xr:revisionPtr revIDLastSave="0" documentId="13_ncr:1_{86DCE0DD-C057-544F-B748-116B37BC1361}" xr6:coauthVersionLast="45" xr6:coauthVersionMax="45" xr10:uidLastSave="{00000000-0000-0000-0000-000000000000}"/>
  <bookViews>
    <workbookView xWindow="0" yWindow="460" windowWidth="28800" windowHeight="16700" xr2:uid="{00000000-000D-0000-FFFF-FFFF00000000}"/>
  </bookViews>
  <sheets>
    <sheet name="for education only" sheetId="1" r:id="rId1"/>
  </sheets>
  <definedNames>
    <definedName name="P_1">'for education only'!$G$6</definedName>
    <definedName name="P_2">'for education only'!#REF!</definedName>
    <definedName name="r_">'for education only'!$C$8</definedName>
    <definedName name="S">'for education only'!$C$6</definedName>
    <definedName name="ST">'for education only'!$J$18</definedName>
    <definedName name="T">'for education only'!$C$9</definedName>
    <definedName name="X">'for education only'!$C$7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1" i="1"/>
  <c r="D20" i="1"/>
  <c r="T18" i="1" l="1"/>
  <c r="S18" i="1"/>
  <c r="R18" i="1"/>
  <c r="C12" i="1"/>
  <c r="G7" i="1"/>
  <c r="L21" i="1"/>
  <c r="K21" i="1"/>
  <c r="K18" i="1"/>
  <c r="K20" i="1" s="1"/>
  <c r="L18" i="1"/>
  <c r="L20" i="1" s="1"/>
  <c r="J18" i="1"/>
  <c r="J26" i="1" s="1"/>
  <c r="J21" i="1"/>
  <c r="D26" i="1" l="1"/>
  <c r="D28" i="1" s="1"/>
  <c r="D12" i="1"/>
  <c r="D13" i="1"/>
  <c r="K22" i="1"/>
  <c r="S23" i="1" s="1"/>
  <c r="L22" i="1"/>
  <c r="T23" i="1" s="1"/>
  <c r="K27" i="1"/>
  <c r="J27" i="1"/>
  <c r="J28" i="1" s="1"/>
  <c r="L26" i="1"/>
  <c r="K26" i="1"/>
  <c r="L27" i="1"/>
  <c r="J20" i="1"/>
  <c r="J22" i="1" s="1"/>
  <c r="J30" i="1" l="1"/>
  <c r="R23" i="1"/>
  <c r="R20" i="1"/>
  <c r="R24" i="1"/>
  <c r="K28" i="1"/>
  <c r="K30" i="1" s="1"/>
  <c r="L28" i="1"/>
  <c r="L30" i="1" s="1"/>
  <c r="R25" i="1" l="1"/>
  <c r="S24" i="1"/>
  <c r="S25" i="1" s="1"/>
  <c r="T24" i="1"/>
  <c r="T25" i="1" s="1"/>
  <c r="S20" i="1"/>
  <c r="D22" i="1"/>
  <c r="R19" i="1" l="1"/>
  <c r="R21" i="1" s="1"/>
  <c r="D30" i="1"/>
  <c r="T20" i="1"/>
  <c r="S19" i="1" l="1"/>
  <c r="S21" i="1" s="1"/>
  <c r="T19" i="1" l="1"/>
  <c r="T21" i="1" s="1"/>
  <c r="T27" i="1" s="1"/>
  <c r="R27" i="1"/>
  <c r="S27" i="1"/>
</calcChain>
</file>

<file path=xl/sharedStrings.xml><?xml version="1.0" encoding="utf-8"?>
<sst xmlns="http://schemas.openxmlformats.org/spreadsheetml/2006/main" count="54" uniqueCount="38">
  <si>
    <t>X</t>
  </si>
  <si>
    <t>r</t>
  </si>
  <si>
    <t>T</t>
  </si>
  <si>
    <t>Alternative 1 - Long Call + Long Bond @ PV(X)</t>
    <phoneticPr fontId="1" type="noConversion"/>
  </si>
  <si>
    <t>Long Bond @ PV(X)</t>
    <phoneticPr fontId="1" type="noConversion"/>
  </si>
  <si>
    <t>Long Stock</t>
    <phoneticPr fontId="1" type="noConversion"/>
  </si>
  <si>
    <t>Call</t>
    <phoneticPr fontId="1" type="noConversion"/>
  </si>
  <si>
    <t>If</t>
    <phoneticPr fontId="1" type="noConversion"/>
  </si>
  <si>
    <t>Then</t>
    <phoneticPr fontId="1" type="noConversion"/>
  </si>
  <si>
    <r>
      <t>S</t>
    </r>
    <r>
      <rPr>
        <vertAlign val="subscript"/>
        <sz val="11"/>
        <color theme="1"/>
        <rFont val="Calibri"/>
        <family val="2"/>
      </rPr>
      <t>0</t>
    </r>
    <phoneticPr fontId="1" type="noConversion"/>
  </si>
  <si>
    <r>
      <t>S</t>
    </r>
    <r>
      <rPr>
        <b/>
        <vertAlign val="subscript"/>
        <sz val="11"/>
        <color theme="1"/>
        <rFont val="Calibri"/>
        <family val="2"/>
      </rPr>
      <t xml:space="preserve">T </t>
    </r>
    <r>
      <rPr>
        <b/>
        <sz val="11"/>
        <color theme="1"/>
        <rFont val="Calibri"/>
        <family val="2"/>
      </rPr>
      <t>&lt; = X</t>
    </r>
    <phoneticPr fontId="1" type="noConversion"/>
  </si>
  <si>
    <r>
      <t>S</t>
    </r>
    <r>
      <rPr>
        <b/>
        <vertAlign val="subscript"/>
        <sz val="11"/>
        <color theme="1"/>
        <rFont val="Calibri"/>
        <family val="2"/>
      </rPr>
      <t xml:space="preserve">T </t>
    </r>
    <r>
      <rPr>
        <b/>
        <sz val="11"/>
        <color theme="1"/>
        <rFont val="Calibri"/>
        <family val="2"/>
      </rPr>
      <t>= X</t>
    </r>
    <phoneticPr fontId="1" type="noConversion"/>
  </si>
  <si>
    <r>
      <t>S</t>
    </r>
    <r>
      <rPr>
        <b/>
        <vertAlign val="subscript"/>
        <sz val="11"/>
        <color theme="1"/>
        <rFont val="Calibri"/>
        <family val="2"/>
      </rPr>
      <t xml:space="preserve">T </t>
    </r>
    <r>
      <rPr>
        <b/>
        <sz val="11"/>
        <color theme="1"/>
        <rFont val="Calibri"/>
        <family val="2"/>
      </rPr>
      <t>&gt; X</t>
    </r>
    <phoneticPr fontId="1" type="noConversion"/>
  </si>
  <si>
    <t>Put-Call Parity Example</t>
    <phoneticPr fontId="1" type="noConversion"/>
  </si>
  <si>
    <t>Alternative 2 - Long Put + Long Stock</t>
    <phoneticPr fontId="1" type="noConversion"/>
  </si>
  <si>
    <t>Buy 1 Call</t>
    <phoneticPr fontId="1" type="noConversion"/>
  </si>
  <si>
    <t>Long 1 Put</t>
    <phoneticPr fontId="1" type="noConversion"/>
  </si>
  <si>
    <r>
      <t>Portfolio Value today (at T</t>
    </r>
    <r>
      <rPr>
        <b/>
        <vertAlign val="subscript"/>
        <sz val="11"/>
        <color rgb="FFFF0000"/>
        <rFont val="Calibri"/>
        <family val="2"/>
      </rPr>
      <t>0</t>
    </r>
    <r>
      <rPr>
        <b/>
        <sz val="11"/>
        <color rgb="FFFF0000"/>
        <rFont val="Calibri"/>
        <family val="2"/>
      </rPr>
      <t>)</t>
    </r>
    <phoneticPr fontId="1" type="noConversion"/>
  </si>
  <si>
    <r>
      <t>A1 Value at T</t>
    </r>
    <r>
      <rPr>
        <vertAlign val="subscript"/>
        <sz val="11"/>
        <color rgb="FFFF0000"/>
        <rFont val="Calibri"/>
        <family val="2"/>
      </rPr>
      <t>0</t>
    </r>
    <phoneticPr fontId="1" type="noConversion"/>
  </si>
  <si>
    <r>
      <t>A2 Value at T</t>
    </r>
    <r>
      <rPr>
        <vertAlign val="subscript"/>
        <sz val="11"/>
        <color rgb="FFFF0000"/>
        <rFont val="Calibri"/>
        <family val="2"/>
      </rPr>
      <t>0</t>
    </r>
    <phoneticPr fontId="1" type="noConversion"/>
  </si>
  <si>
    <t>Arbitrage Opportunties</t>
    <phoneticPr fontId="1" type="noConversion"/>
  </si>
  <si>
    <r>
      <t>if S</t>
    </r>
    <r>
      <rPr>
        <b/>
        <vertAlign val="subscript"/>
        <sz val="11"/>
        <color rgb="FFFF0000"/>
        <rFont val="Calibri"/>
        <family val="2"/>
      </rPr>
      <t>T</t>
    </r>
    <r>
      <rPr>
        <b/>
        <sz val="11"/>
        <color rgb="FFFF0000"/>
        <rFont val="Calibri"/>
        <family val="2"/>
      </rPr>
      <t xml:space="preserve"> =</t>
    </r>
    <phoneticPr fontId="1" type="noConversion"/>
  </si>
  <si>
    <r>
      <t>Portfolio Value Gap at T</t>
    </r>
    <r>
      <rPr>
        <b/>
        <vertAlign val="subscript"/>
        <sz val="11"/>
        <color theme="1"/>
        <rFont val="Calibri"/>
        <family val="2"/>
      </rPr>
      <t>0</t>
    </r>
    <phoneticPr fontId="1" type="noConversion"/>
  </si>
  <si>
    <t>A1 Value at T</t>
    <phoneticPr fontId="1" type="noConversion"/>
  </si>
  <si>
    <t>A2 Value at T</t>
    <phoneticPr fontId="1" type="noConversion"/>
  </si>
  <si>
    <t>Arbitrage P&amp;L (Long A1 + Short A2)</t>
    <phoneticPr fontId="1" type="noConversion"/>
  </si>
  <si>
    <t>Current Stock Price</t>
    <phoneticPr fontId="1" type="noConversion"/>
  </si>
  <si>
    <t>Portfolio Value at T (option expiry)</t>
    <phoneticPr fontId="1" type="noConversion"/>
  </si>
  <si>
    <t>Portfolio Value Gap at T</t>
    <phoneticPr fontId="1" type="noConversion"/>
  </si>
  <si>
    <t>Net P&amp;L at T (Long A1+Short A2)</t>
    <phoneticPr fontId="1" type="noConversion"/>
  </si>
  <si>
    <r>
      <t>Net P&amp;L at T</t>
    </r>
    <r>
      <rPr>
        <b/>
        <sz val="6"/>
        <color rgb="FFFF0000"/>
        <rFont val="Calibri"/>
        <family val="2"/>
      </rPr>
      <t>0</t>
    </r>
    <r>
      <rPr>
        <b/>
        <sz val="10"/>
        <color rgb="FFFF0000"/>
        <rFont val="Calibri"/>
        <family val="2"/>
      </rPr>
      <t xml:space="preserve"> (Long A1+Short A2)</t>
    </r>
    <phoneticPr fontId="1" type="noConversion"/>
  </si>
  <si>
    <t>Put</t>
    <phoneticPr fontId="1" type="noConversion"/>
  </si>
  <si>
    <t>A2 - A1</t>
    <phoneticPr fontId="1" type="noConversion"/>
  </si>
  <si>
    <t>Market Parameter (INPUT)</t>
    <phoneticPr fontId="1" type="noConversion"/>
  </si>
  <si>
    <t>Assume the Current Option Market Price (INPUT)</t>
    <phoneticPr fontId="1" type="noConversion"/>
  </si>
  <si>
    <t>Actual (INPUT)</t>
    <phoneticPr fontId="1" type="noConversion"/>
  </si>
  <si>
    <t>Theoretical per Put-Call Parity</t>
    <phoneticPr fontId="1" type="noConversion"/>
  </si>
  <si>
    <t>Spot price under ling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</si>
</sst>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"/>
    <numFmt numFmtId="166" formatCode="0.00_ "/>
    <numFmt numFmtId="167" formatCode="#,##0.00_ ;[Red]\-#,##0.00\ "/>
    <numFmt numFmtId="168" formatCode="#,##0.00_ "/>
  </numFmts>
  <fonts count="18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FF0000"/>
      <name val="Calibri"/>
      <family val="2"/>
    </font>
    <font>
      <b/>
      <vertAlign val="subscript"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FF0000"/>
      <name val="Calibri"/>
      <family val="2"/>
    </font>
    <font>
      <b/>
      <vertAlign val="subscript"/>
      <sz val="11"/>
      <color rgb="FFFF0000"/>
      <name val="Calibri"/>
      <family val="2"/>
    </font>
    <font>
      <vertAlign val="subscript"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6"/>
      <color rgb="FFFF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1"/>
      <name val="Calibri"/>
      <family val="2"/>
    </font>
    <font>
      <b/>
      <u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164" fontId="5" fillId="3" borderId="0" xfId="0" applyNumberFormat="1" applyFont="1" applyFill="1"/>
    <xf numFmtId="10" fontId="5" fillId="3" borderId="0" xfId="0" applyNumberFormat="1" applyFont="1" applyFill="1"/>
    <xf numFmtId="0" fontId="5" fillId="3" borderId="0" xfId="0" applyFont="1" applyFill="1"/>
    <xf numFmtId="166" fontId="3" fillId="2" borderId="3" xfId="0" applyNumberFormat="1" applyFont="1" applyFill="1" applyBorder="1" applyAlignment="1">
      <alignment horizontal="right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8" fillId="2" borderId="0" xfId="0" applyFont="1" applyFill="1"/>
    <xf numFmtId="167" fontId="5" fillId="4" borderId="0" xfId="0" applyNumberFormat="1" applyFont="1" applyFill="1"/>
    <xf numFmtId="4" fontId="8" fillId="3" borderId="3" xfId="0" applyNumberFormat="1" applyFont="1" applyFill="1" applyBorder="1"/>
    <xf numFmtId="0" fontId="5" fillId="2" borderId="0" xfId="0" applyFont="1" applyFill="1" applyAlignment="1">
      <alignment horizontal="right"/>
    </xf>
    <xf numFmtId="168" fontId="3" fillId="2" borderId="0" xfId="0" applyNumberFormat="1" applyFont="1" applyFill="1"/>
    <xf numFmtId="168" fontId="3" fillId="2" borderId="1" xfId="0" applyNumberFormat="1" applyFont="1" applyFill="1" applyBorder="1"/>
    <xf numFmtId="168" fontId="3" fillId="2" borderId="2" xfId="0" applyNumberFormat="1" applyFont="1" applyFill="1" applyBorder="1"/>
    <xf numFmtId="168" fontId="2" fillId="2" borderId="0" xfId="0" applyNumberFormat="1" applyFont="1" applyFill="1" applyAlignment="1">
      <alignment horizontal="right"/>
    </xf>
    <xf numFmtId="168" fontId="3" fillId="2" borderId="0" xfId="0" applyNumberFormat="1" applyFont="1" applyFill="1" applyBorder="1"/>
    <xf numFmtId="168" fontId="3" fillId="5" borderId="2" xfId="0" applyNumberFormat="1" applyFont="1" applyFill="1" applyBorder="1"/>
    <xf numFmtId="168" fontId="3" fillId="5" borderId="4" xfId="0" applyNumberFormat="1" applyFont="1" applyFill="1" applyBorder="1"/>
    <xf numFmtId="0" fontId="11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/>
    </xf>
    <xf numFmtId="0" fontId="13" fillId="2" borderId="0" xfId="0" applyFont="1" applyFill="1" applyAlignment="1">
      <alignment horizontal="right"/>
    </xf>
    <xf numFmtId="165" fontId="14" fillId="4" borderId="0" xfId="0" applyNumberFormat="1" applyFont="1" applyFill="1"/>
    <xf numFmtId="165" fontId="15" fillId="6" borderId="0" xfId="0" applyNumberFormat="1" applyFont="1" applyFill="1"/>
    <xf numFmtId="0" fontId="13" fillId="2" borderId="0" xfId="0" applyFont="1" applyFill="1"/>
    <xf numFmtId="0" fontId="15" fillId="2" borderId="0" xfId="0" applyFont="1" applyFill="1"/>
    <xf numFmtId="167" fontId="16" fillId="4" borderId="0" xfId="0" applyNumberFormat="1" applyFont="1" applyFill="1"/>
    <xf numFmtId="0" fontId="17" fillId="2" borderId="0" xfId="0" applyFont="1" applyFill="1"/>
    <xf numFmtId="0" fontId="17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14</xdr:row>
      <xdr:rowOff>85725</xdr:rowOff>
    </xdr:from>
    <xdr:to>
      <xdr:col>20</xdr:col>
      <xdr:colOff>123825</xdr:colOff>
      <xdr:row>29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324850" y="2600325"/>
          <a:ext cx="3914775" cy="314325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0</xdr:col>
      <xdr:colOff>476251</xdr:colOff>
      <xdr:row>14</xdr:row>
      <xdr:rowOff>133350</xdr:rowOff>
    </xdr:from>
    <xdr:to>
      <xdr:col>5</xdr:col>
      <xdr:colOff>400050</xdr:colOff>
      <xdr:row>31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6251" y="2647950"/>
          <a:ext cx="2962274" cy="34861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485775</xdr:colOff>
      <xdr:row>14</xdr:row>
      <xdr:rowOff>152400</xdr:rowOff>
    </xdr:from>
    <xdr:to>
      <xdr:col>12</xdr:col>
      <xdr:colOff>209550</xdr:colOff>
      <xdr:row>31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24250" y="2667000"/>
          <a:ext cx="3924300" cy="34861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</xdr:col>
      <xdr:colOff>11722</xdr:colOff>
      <xdr:row>2</xdr:row>
      <xdr:rowOff>4396</xdr:rowOff>
    </xdr:from>
    <xdr:ext cx="2471582" cy="34746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4043" y="399003"/>
          <a:ext cx="2471582" cy="347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0" i="0">
              <a:latin typeface="Cambria Math"/>
            </a:rPr>
            <a:t>𝐶= </a:t>
          </a:r>
          <a:r>
            <a:rPr lang="en-US" sz="1600" b="0" i="1">
              <a:latin typeface="Cambria Math"/>
            </a:rPr>
            <a:t>P </a:t>
          </a:r>
          <a:r>
            <a:rPr lang="en-US" sz="1600" b="0" i="0">
              <a:latin typeface="Cambria Math"/>
            </a:rPr>
            <a:t>+𝑆</a:t>
          </a:r>
          <a:r>
            <a:rPr lang="en-US" sz="1600" b="0" i="0" baseline="-25000">
              <a:latin typeface="Cambria Math"/>
            </a:rPr>
            <a:t>0</a:t>
          </a:r>
          <a:r>
            <a:rPr lang="en-US" sz="1600" b="0" i="0">
              <a:latin typeface="Cambria Math"/>
            </a:rPr>
            <a:t>−𝑋𝑒^(−𝑟𝑇)</a:t>
          </a:r>
          <a:endParaRPr lang="en-US" sz="1600"/>
        </a:p>
      </xdr:txBody>
    </xdr:sp>
    <xdr:clientData/>
  </xdr:oneCellAnchor>
  <xdr:twoCellAnchor>
    <xdr:from>
      <xdr:col>12</xdr:col>
      <xdr:colOff>490537</xdr:colOff>
      <xdr:row>19</xdr:row>
      <xdr:rowOff>100013</xdr:rowOff>
    </xdr:from>
    <xdr:to>
      <xdr:col>13</xdr:col>
      <xdr:colOff>157162</xdr:colOff>
      <xdr:row>22</xdr:row>
      <xdr:rowOff>147638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219950" y="3943350"/>
          <a:ext cx="723900" cy="276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zoomScaleNormal="100" workbookViewId="0">
      <selection activeCell="C13" sqref="C13"/>
    </sheetView>
  </sheetViews>
  <sheetFormatPr baseColWidth="10" defaultColWidth="9.1640625" defaultRowHeight="15" x14ac:dyDescent="0.2"/>
  <cols>
    <col min="1" max="1" width="10.6640625" style="2" customWidth="1"/>
    <col min="2" max="2" width="9.1640625" style="2"/>
    <col min="3" max="3" width="10" style="2" customWidth="1"/>
    <col min="4" max="4" width="8.5" style="2" bestFit="1" customWidth="1"/>
    <col min="5" max="5" width="7.33203125" style="2" bestFit="1" customWidth="1"/>
    <col min="6" max="6" width="12" style="2" customWidth="1"/>
    <col min="7" max="7" width="9.1640625" style="2"/>
    <col min="8" max="8" width="5.33203125" style="2" customWidth="1"/>
    <col min="9" max="9" width="5.1640625" style="2" customWidth="1"/>
    <col min="10" max="12" width="7.6640625" style="2" bestFit="1" customWidth="1"/>
    <col min="13" max="14" width="9.1640625" style="2"/>
    <col min="15" max="15" width="9" style="2" customWidth="1"/>
    <col min="16" max="17" width="9.1640625" style="2"/>
    <col min="18" max="20" width="8.5" style="2" bestFit="1" customWidth="1"/>
    <col min="21" max="16384" width="9.1640625" style="2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1" customFormat="1" x14ac:dyDescent="0.2">
      <c r="A2" s="4"/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7" x14ac:dyDescent="0.25">
      <c r="A3" s="3"/>
      <c r="B3" s="3"/>
      <c r="C3" s="3"/>
      <c r="D3" s="3"/>
      <c r="E3" s="3"/>
      <c r="F3" s="5" t="s">
        <v>9</v>
      </c>
      <c r="G3" s="36" t="s">
        <v>37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/>
      <c r="B5" s="34" t="s">
        <v>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7" x14ac:dyDescent="0.25">
      <c r="A6" s="3"/>
      <c r="B6" s="5" t="s">
        <v>9</v>
      </c>
      <c r="C6" s="8">
        <v>110</v>
      </c>
      <c r="D6" s="3"/>
      <c r="E6" s="6" t="s">
        <v>7</v>
      </c>
      <c r="F6" s="5" t="s">
        <v>31</v>
      </c>
      <c r="G6" s="15">
        <v>2</v>
      </c>
      <c r="H6" s="14" t="s">
        <v>35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/>
      <c r="B7" s="5" t="s">
        <v>0</v>
      </c>
      <c r="C7" s="8">
        <v>100</v>
      </c>
      <c r="D7" s="3"/>
      <c r="E7" s="6" t="s">
        <v>8</v>
      </c>
      <c r="F7" s="5" t="s">
        <v>6</v>
      </c>
      <c r="G7" s="33">
        <f>P_1+S-X*EXP(-r_*T)</f>
        <v>14.469008797166737</v>
      </c>
      <c r="H7" s="4" t="s">
        <v>36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/>
      <c r="B8" s="5" t="s">
        <v>1</v>
      </c>
      <c r="C8" s="9">
        <v>2.5000000000000001E-2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/>
      <c r="B9" s="5" t="s">
        <v>2</v>
      </c>
      <c r="C9" s="10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s="1" customFormat="1" x14ac:dyDescent="0.2">
      <c r="A11" s="4"/>
      <c r="B11" s="35" t="s">
        <v>34</v>
      </c>
      <c r="C11" s="14"/>
      <c r="D11" s="14"/>
      <c r="E11" s="14"/>
      <c r="F11" s="1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6" x14ac:dyDescent="0.2">
      <c r="A12" s="3"/>
      <c r="B12" s="28" t="s">
        <v>31</v>
      </c>
      <c r="C12" s="29">
        <f>+P_1</f>
        <v>2</v>
      </c>
      <c r="D12" s="31" t="str">
        <f>IF(C12=G6,"** at Put-Call Parity",IF(C12&gt;G6,"** Put is over valued","** Put is under valued"))</f>
        <v>** at Put-Call Parity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6" x14ac:dyDescent="0.2">
      <c r="A13" s="3"/>
      <c r="B13" s="28" t="s">
        <v>6</v>
      </c>
      <c r="C13" s="30">
        <v>14.47</v>
      </c>
      <c r="D13" s="32" t="str">
        <f>IF(C13=G7,"** at Put-Call Parity",IF(C13&gt;G7,"** Call is over valued","** Call is under valued"))</f>
        <v>** Call is over valued</v>
      </c>
      <c r="E13" s="31"/>
      <c r="F13" s="31"/>
      <c r="G13" s="3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/>
      <c r="B14" s="3"/>
      <c r="C14" s="3"/>
      <c r="D14" s="3"/>
      <c r="E14" s="3"/>
      <c r="F14" s="3"/>
      <c r="G14" s="3"/>
      <c r="H14" s="3"/>
      <c r="I14" s="1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Q15" s="3"/>
      <c r="R15" s="3"/>
      <c r="S15" s="3"/>
      <c r="T15" s="3"/>
      <c r="U15" s="3"/>
      <c r="V15" s="3"/>
    </row>
    <row r="16" spans="1:22" ht="17" x14ac:dyDescent="0.25">
      <c r="A16" s="3"/>
      <c r="B16" s="14" t="s">
        <v>17</v>
      </c>
      <c r="C16" s="4"/>
      <c r="D16" s="3"/>
      <c r="E16" s="3"/>
      <c r="F16" s="3"/>
      <c r="G16" s="26" t="s">
        <v>27</v>
      </c>
      <c r="H16" s="3"/>
      <c r="I16" s="6"/>
      <c r="M16" s="3"/>
      <c r="N16" s="3"/>
      <c r="O16" s="27" t="s">
        <v>20</v>
      </c>
      <c r="P16" s="3"/>
      <c r="Q16" s="3"/>
      <c r="R16" s="3"/>
      <c r="S16" s="3"/>
      <c r="T16" s="3"/>
      <c r="U16" s="3"/>
    </row>
    <row r="17" spans="1:22" ht="17" x14ac:dyDescent="0.25">
      <c r="A17" s="3"/>
      <c r="B17" s="14"/>
      <c r="C17" s="3"/>
      <c r="D17" s="3"/>
      <c r="E17" s="3"/>
      <c r="F17" s="3"/>
      <c r="G17" s="4"/>
      <c r="H17" s="4"/>
      <c r="I17" s="13" t="s">
        <v>26</v>
      </c>
      <c r="J17" s="11" t="s">
        <v>10</v>
      </c>
      <c r="K17" s="11" t="s">
        <v>11</v>
      </c>
      <c r="L17" s="11" t="s">
        <v>12</v>
      </c>
      <c r="M17" s="3"/>
      <c r="N17" s="3"/>
      <c r="O17" s="3"/>
      <c r="P17" s="3"/>
      <c r="Q17" s="13" t="s">
        <v>26</v>
      </c>
      <c r="R17" s="11" t="s">
        <v>10</v>
      </c>
      <c r="S17" s="11" t="s">
        <v>11</v>
      </c>
      <c r="T17" s="11" t="s">
        <v>12</v>
      </c>
      <c r="U17" s="3"/>
      <c r="V17" s="3"/>
    </row>
    <row r="18" spans="1:22" ht="17" x14ac:dyDescent="0.25">
      <c r="A18" s="3"/>
      <c r="B18" s="12" t="s">
        <v>3</v>
      </c>
      <c r="C18" s="3"/>
      <c r="D18" s="3"/>
      <c r="E18" s="3"/>
      <c r="F18" s="3"/>
      <c r="G18" s="12"/>
      <c r="H18" s="3"/>
      <c r="I18" s="13" t="s">
        <v>21</v>
      </c>
      <c r="J18" s="16">
        <f>+X-5</f>
        <v>95</v>
      </c>
      <c r="K18" s="16">
        <f>+X</f>
        <v>100</v>
      </c>
      <c r="L18" s="16">
        <f>+X+5</f>
        <v>105</v>
      </c>
      <c r="M18" s="3"/>
      <c r="N18" s="3"/>
      <c r="O18" s="3"/>
      <c r="P18" s="3"/>
      <c r="Q18" s="13" t="s">
        <v>21</v>
      </c>
      <c r="R18" s="16">
        <f>+X-5</f>
        <v>95</v>
      </c>
      <c r="S18" s="16">
        <f>+X</f>
        <v>100</v>
      </c>
      <c r="T18" s="16">
        <f>+X+5</f>
        <v>105</v>
      </c>
      <c r="U18" s="3"/>
      <c r="V18" s="3"/>
    </row>
    <row r="19" spans="1:22" ht="1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7" t="s">
        <v>18</v>
      </c>
      <c r="R19" s="18">
        <f>+D22</f>
        <v>112.00099120283326</v>
      </c>
      <c r="S19" s="18">
        <f>+R19</f>
        <v>112.00099120283326</v>
      </c>
      <c r="T19" s="18">
        <f>+S19</f>
        <v>112.00099120283326</v>
      </c>
      <c r="U19" s="3"/>
      <c r="V19" s="3"/>
    </row>
    <row r="20" spans="1:22" ht="17" x14ac:dyDescent="0.25">
      <c r="A20" s="3"/>
      <c r="B20" s="3" t="s">
        <v>15</v>
      </c>
      <c r="C20" s="3"/>
      <c r="D20" s="18">
        <f>+C13</f>
        <v>14.47</v>
      </c>
      <c r="E20" s="3"/>
      <c r="F20" s="3"/>
      <c r="G20" s="3" t="s">
        <v>15</v>
      </c>
      <c r="H20" s="3"/>
      <c r="I20" s="3"/>
      <c r="J20" s="18">
        <f>MAX(ST-X,0)</f>
        <v>0</v>
      </c>
      <c r="K20" s="18">
        <f>MAX(K18-X,0)</f>
        <v>0</v>
      </c>
      <c r="L20" s="18">
        <f>MAX(L18-X,0)</f>
        <v>5</v>
      </c>
      <c r="M20" s="3"/>
      <c r="N20" s="3"/>
      <c r="O20" s="3"/>
      <c r="P20" s="3"/>
      <c r="Q20" s="17" t="s">
        <v>19</v>
      </c>
      <c r="R20" s="18">
        <f>+D28</f>
        <v>112</v>
      </c>
      <c r="S20" s="18">
        <f>+R20</f>
        <v>112</v>
      </c>
      <c r="T20" s="18">
        <f>+S20</f>
        <v>112</v>
      </c>
      <c r="U20" s="3"/>
      <c r="V20" s="3"/>
    </row>
    <row r="21" spans="1:22" ht="16" thickBot="1" x14ac:dyDescent="0.25">
      <c r="A21" s="3"/>
      <c r="B21" s="3" t="s">
        <v>4</v>
      </c>
      <c r="C21" s="3"/>
      <c r="D21" s="18">
        <f>+X*EXP(-r_*T)</f>
        <v>97.530991202833263</v>
      </c>
      <c r="E21" s="3"/>
      <c r="F21" s="3"/>
      <c r="G21" s="3" t="s">
        <v>4</v>
      </c>
      <c r="H21" s="3"/>
      <c r="I21" s="3"/>
      <c r="J21" s="18">
        <f>+X</f>
        <v>100</v>
      </c>
      <c r="K21" s="18">
        <f>+X</f>
        <v>100</v>
      </c>
      <c r="L21" s="18">
        <f>+X</f>
        <v>100</v>
      </c>
      <c r="M21" s="3"/>
      <c r="N21" s="3"/>
      <c r="O21" s="3"/>
      <c r="P21" s="3"/>
      <c r="Q21" s="25" t="s">
        <v>30</v>
      </c>
      <c r="R21" s="19">
        <f>+R20-R19</f>
        <v>-9.9120283326215031E-4</v>
      </c>
      <c r="S21" s="19">
        <f t="shared" ref="S21:T21" si="0">+S20-S19</f>
        <v>-9.9120283326215031E-4</v>
      </c>
      <c r="T21" s="19">
        <f t="shared" si="0"/>
        <v>-9.9120283326215031E-4</v>
      </c>
      <c r="U21" s="3"/>
      <c r="V21" s="3"/>
    </row>
    <row r="22" spans="1:22" ht="19" thickTop="1" thickBot="1" x14ac:dyDescent="0.3">
      <c r="A22" s="3"/>
      <c r="B22" s="3"/>
      <c r="C22" s="17" t="s">
        <v>18</v>
      </c>
      <c r="D22" s="19">
        <f>SUM(D20:D21)</f>
        <v>112.00099120283326</v>
      </c>
      <c r="E22" s="3"/>
      <c r="F22" s="3"/>
      <c r="G22" s="3"/>
      <c r="H22" s="3"/>
      <c r="I22" s="17" t="s">
        <v>23</v>
      </c>
      <c r="J22" s="19">
        <f>SUM(J20:J21)</f>
        <v>100</v>
      </c>
      <c r="K22" s="19">
        <f t="shared" ref="K22:L22" si="1">SUM(K20:K21)</f>
        <v>100</v>
      </c>
      <c r="L22" s="19">
        <f t="shared" si="1"/>
        <v>105</v>
      </c>
      <c r="M22" s="3"/>
      <c r="N22" s="3"/>
      <c r="O22" s="3"/>
      <c r="P22" s="3"/>
      <c r="Q22" s="3"/>
      <c r="R22" s="18"/>
      <c r="S22" s="18"/>
      <c r="T22" s="18"/>
      <c r="U22" s="3"/>
      <c r="V22" s="3"/>
    </row>
    <row r="23" spans="1:22" ht="16" thickTop="1" x14ac:dyDescent="0.2">
      <c r="A23" s="3"/>
      <c r="B23" s="3"/>
      <c r="C23" s="3"/>
      <c r="D23" s="18"/>
      <c r="E23" s="3"/>
      <c r="F23" s="3"/>
      <c r="G23" s="3"/>
      <c r="H23" s="3"/>
      <c r="I23" s="3"/>
      <c r="J23" s="18"/>
      <c r="K23" s="18"/>
      <c r="L23" s="18"/>
      <c r="M23" s="3"/>
      <c r="N23" s="3"/>
      <c r="O23" s="3"/>
      <c r="P23" s="3"/>
      <c r="Q23" s="17" t="s">
        <v>23</v>
      </c>
      <c r="R23" s="18">
        <f>+J22</f>
        <v>100</v>
      </c>
      <c r="S23" s="18">
        <f>+K22</f>
        <v>100</v>
      </c>
      <c r="T23" s="18">
        <f>+L22</f>
        <v>105</v>
      </c>
      <c r="U23" s="3"/>
      <c r="V23" s="3"/>
    </row>
    <row r="24" spans="1:22" x14ac:dyDescent="0.2">
      <c r="A24" s="3"/>
      <c r="B24" s="12" t="s">
        <v>14</v>
      </c>
      <c r="C24" s="3"/>
      <c r="D24" s="18"/>
      <c r="E24" s="3"/>
      <c r="F24" s="3"/>
      <c r="G24" s="12"/>
      <c r="H24" s="3"/>
      <c r="I24" s="3"/>
      <c r="J24" s="18"/>
      <c r="K24" s="18"/>
      <c r="L24" s="18"/>
      <c r="M24" s="3"/>
      <c r="N24" s="3"/>
      <c r="O24" s="3"/>
      <c r="P24" s="3"/>
      <c r="Q24" s="17" t="s">
        <v>24</v>
      </c>
      <c r="R24" s="18">
        <f>+J28</f>
        <v>100</v>
      </c>
      <c r="S24" s="18">
        <f>+K28</f>
        <v>100</v>
      </c>
      <c r="T24" s="18">
        <f>+L28</f>
        <v>105</v>
      </c>
      <c r="U24" s="3"/>
      <c r="V24" s="3"/>
    </row>
    <row r="25" spans="1:22" ht="16" thickBot="1" x14ac:dyDescent="0.25">
      <c r="A25" s="3"/>
      <c r="B25" s="3"/>
      <c r="C25" s="3"/>
      <c r="D25" s="18"/>
      <c r="E25" s="3"/>
      <c r="F25" s="3"/>
      <c r="G25" s="3"/>
      <c r="H25" s="3"/>
      <c r="I25" s="3"/>
      <c r="J25" s="18"/>
      <c r="K25" s="18"/>
      <c r="L25" s="18"/>
      <c r="M25" s="3"/>
      <c r="N25" s="3"/>
      <c r="O25" s="3"/>
      <c r="P25" s="3"/>
      <c r="Q25" s="25" t="s">
        <v>29</v>
      </c>
      <c r="R25" s="19">
        <f>+R24-R23</f>
        <v>0</v>
      </c>
      <c r="S25" s="19">
        <f t="shared" ref="S25" si="2">+S24-S23</f>
        <v>0</v>
      </c>
      <c r="T25" s="19">
        <f t="shared" ref="T25" si="3">+T24-T23</f>
        <v>0</v>
      </c>
      <c r="U25" s="3"/>
      <c r="V25" s="3"/>
    </row>
    <row r="26" spans="1:22" ht="17" thickTop="1" thickBot="1" x14ac:dyDescent="0.25">
      <c r="A26" s="3"/>
      <c r="B26" s="3" t="s">
        <v>16</v>
      </c>
      <c r="C26" s="3"/>
      <c r="D26" s="18">
        <f>+C12</f>
        <v>2</v>
      </c>
      <c r="E26" s="3"/>
      <c r="F26" s="3"/>
      <c r="G26" s="3" t="s">
        <v>16</v>
      </c>
      <c r="H26" s="3"/>
      <c r="I26" s="3"/>
      <c r="J26" s="18">
        <f>MAX(X-ST,0)</f>
        <v>5</v>
      </c>
      <c r="K26" s="18">
        <f>MAX(X-K18,0)</f>
        <v>0</v>
      </c>
      <c r="L26" s="18">
        <f>MAX(X-L18,0)</f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6" thickBot="1" x14ac:dyDescent="0.25">
      <c r="A27" s="3"/>
      <c r="B27" s="3" t="s">
        <v>5</v>
      </c>
      <c r="C27" s="3"/>
      <c r="D27" s="18">
        <f>+S</f>
        <v>110</v>
      </c>
      <c r="E27" s="3"/>
      <c r="F27" s="3"/>
      <c r="G27" s="3" t="s">
        <v>5</v>
      </c>
      <c r="H27" s="3"/>
      <c r="I27" s="3"/>
      <c r="J27" s="18">
        <f>+ST</f>
        <v>95</v>
      </c>
      <c r="K27" s="18">
        <f>+K18</f>
        <v>100</v>
      </c>
      <c r="L27" s="18">
        <f>+L18</f>
        <v>105</v>
      </c>
      <c r="M27" s="3"/>
      <c r="N27" s="3"/>
      <c r="O27" s="3"/>
      <c r="P27" s="3"/>
      <c r="Q27" s="25" t="s">
        <v>25</v>
      </c>
      <c r="R27" s="23">
        <f>+R21-R25</f>
        <v>-9.9120283326215031E-4</v>
      </c>
      <c r="S27" s="23">
        <f t="shared" ref="S27:T27" si="4">+S21-S25</f>
        <v>-9.9120283326215031E-4</v>
      </c>
      <c r="T27" s="24">
        <f t="shared" si="4"/>
        <v>-9.9120283326215031E-4</v>
      </c>
      <c r="U27" s="3"/>
      <c r="V27" s="3"/>
    </row>
    <row r="28" spans="1:22" ht="18" thickBot="1" x14ac:dyDescent="0.3">
      <c r="A28" s="3"/>
      <c r="B28" s="3"/>
      <c r="C28" s="17" t="s">
        <v>19</v>
      </c>
      <c r="D28" s="19">
        <f>SUM(D26:D27)</f>
        <v>112</v>
      </c>
      <c r="E28" s="3"/>
      <c r="F28" s="3"/>
      <c r="G28" s="3"/>
      <c r="H28" s="3"/>
      <c r="I28" s="17" t="s">
        <v>24</v>
      </c>
      <c r="J28" s="19">
        <f>SUM(J26:J27)</f>
        <v>100</v>
      </c>
      <c r="K28" s="19">
        <f t="shared" ref="K28:L28" si="5">SUM(K26:K27)</f>
        <v>100</v>
      </c>
      <c r="L28" s="19">
        <f t="shared" si="5"/>
        <v>105</v>
      </c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7" thickTop="1" thickBot="1" x14ac:dyDescent="0.25">
      <c r="A29" s="3"/>
      <c r="B29" s="3"/>
      <c r="C29" s="3"/>
      <c r="D29" s="18"/>
      <c r="E29" s="3"/>
      <c r="F29" s="3"/>
      <c r="G29" s="3"/>
      <c r="H29" s="3"/>
      <c r="I29" s="3"/>
      <c r="J29" s="18"/>
      <c r="K29" s="18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8" thickBot="1" x14ac:dyDescent="0.3">
      <c r="A30" s="3"/>
      <c r="B30" s="3"/>
      <c r="C30" s="6" t="s">
        <v>22</v>
      </c>
      <c r="D30" s="20">
        <f>+D28-D22</f>
        <v>-9.9120283326215031E-4</v>
      </c>
      <c r="E30" s="3" t="s">
        <v>32</v>
      </c>
      <c r="F30" s="3"/>
      <c r="G30" s="3"/>
      <c r="H30" s="3"/>
      <c r="I30" s="6" t="s">
        <v>28</v>
      </c>
      <c r="J30" s="20">
        <f t="shared" ref="J30:L30" si="6">+J28-J22</f>
        <v>0</v>
      </c>
      <c r="K30" s="20">
        <f t="shared" si="6"/>
        <v>0</v>
      </c>
      <c r="L30" s="20">
        <f t="shared" si="6"/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">
      <c r="A31" s="3"/>
      <c r="B31" s="3"/>
      <c r="C31" s="6"/>
      <c r="D31" s="2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">
      <c r="A32" s="3"/>
      <c r="B32" s="3"/>
      <c r="C32" s="7"/>
      <c r="D32" s="21"/>
      <c r="E32" s="3"/>
      <c r="F32" s="3"/>
      <c r="G32" s="3"/>
      <c r="H32" s="3"/>
      <c r="I32" s="5"/>
      <c r="J32" s="22"/>
      <c r="K32" s="22"/>
      <c r="L32" s="22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3"/>
      <c r="B33" s="3"/>
      <c r="C33" s="7"/>
      <c r="D33" s="21"/>
      <c r="E33" s="3"/>
      <c r="F33" s="3"/>
      <c r="G33" s="3"/>
      <c r="H33" s="3"/>
      <c r="I33" s="5"/>
      <c r="J33" s="22"/>
      <c r="K33" s="22"/>
      <c r="L33" s="22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3"/>
      <c r="B34" s="3"/>
      <c r="C34" s="7"/>
      <c r="D34" s="21"/>
      <c r="E34" s="3"/>
      <c r="F34" s="3"/>
      <c r="G34" s="3"/>
      <c r="H34" s="3"/>
      <c r="I34" s="5"/>
      <c r="J34" s="22"/>
      <c r="K34" s="22"/>
      <c r="L34" s="22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">
      <c r="A35" s="3"/>
      <c r="B35" s="3"/>
      <c r="C35" s="7"/>
      <c r="D35" s="21"/>
      <c r="E35" s="3"/>
      <c r="F35" s="3"/>
      <c r="G35" s="3"/>
      <c r="H35" s="3"/>
      <c r="I35" s="5"/>
      <c r="J35" s="22"/>
      <c r="K35" s="22"/>
      <c r="L35" s="22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3"/>
      <c r="B36" s="3"/>
      <c r="C36" s="3"/>
      <c r="D36" s="1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2"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for education only</vt:lpstr>
      <vt:lpstr>P_1</vt:lpstr>
      <vt:lpstr>r_</vt:lpstr>
      <vt:lpstr>S</vt:lpstr>
      <vt:lpstr>ST</vt:lpstr>
      <vt:lpstr>T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Dak Shum</dc:creator>
  <cp:lastModifiedBy>varis darasirikul</cp:lastModifiedBy>
  <dcterms:created xsi:type="dcterms:W3CDTF">2014-10-30T08:46:13Z</dcterms:created>
  <dcterms:modified xsi:type="dcterms:W3CDTF">2020-12-09T19:00:58Z</dcterms:modified>
</cp:coreProperties>
</file>