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aris/Sites/hku/the University of Hong Kong (HKU) MSC Computer Science/semester01/COMP7802B Introduction to financial computing/Assignment 2/"/>
    </mc:Choice>
  </mc:AlternateContent>
  <xr:revisionPtr revIDLastSave="0" documentId="13_ncr:1_{1160B153-CC45-CA4E-84E2-DEAA0BA5CE95}" xr6:coauthVersionLast="45" xr6:coauthVersionMax="45" xr10:uidLastSave="{00000000-0000-0000-0000-000000000000}"/>
  <bookViews>
    <workbookView xWindow="35920" yWindow="-1740" windowWidth="30340" windowHeight="20060" xr2:uid="{00000000-000D-0000-FFFF-FFFF00000000}"/>
  </bookViews>
  <sheets>
    <sheet name="Simplified Swap Curve" sheetId="1" r:id="rId1"/>
  </sheets>
  <definedNames>
    <definedName name="_xlnm.Print_Area" localSheetId="0">'Simplified Swap Curve'!$A$1:$T$147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2" i="1" l="1"/>
  <c r="P91" i="1"/>
  <c r="P90" i="1"/>
  <c r="G90" i="1" s="1"/>
  <c r="P89" i="1"/>
  <c r="P88" i="1"/>
  <c r="P87" i="1"/>
  <c r="P86" i="1"/>
  <c r="G86" i="1" s="1"/>
  <c r="P85" i="1"/>
  <c r="G85" i="1" s="1"/>
  <c r="P84" i="1"/>
  <c r="P83" i="1"/>
  <c r="G92" i="1"/>
  <c r="G84" i="1"/>
  <c r="P82" i="1"/>
  <c r="G82" i="1" s="1"/>
  <c r="P80" i="1"/>
  <c r="G80" i="1" s="1"/>
  <c r="P79" i="1"/>
  <c r="P78" i="1"/>
  <c r="G78" i="1" s="1"/>
  <c r="P77" i="1"/>
  <c r="P76" i="1"/>
  <c r="P75" i="1"/>
  <c r="G75" i="1" s="1"/>
  <c r="P74" i="1"/>
  <c r="G74" i="1" s="1"/>
  <c r="P72" i="1"/>
  <c r="G72" i="1" s="1"/>
  <c r="P71" i="1"/>
  <c r="G71" i="1" s="1"/>
  <c r="P70" i="1"/>
  <c r="G70" i="1" s="1"/>
  <c r="P68" i="1"/>
  <c r="G68" i="1" s="1"/>
  <c r="P67" i="1"/>
  <c r="G67" i="1" s="1"/>
  <c r="P66" i="1"/>
  <c r="G66" i="1" s="1"/>
  <c r="P64" i="1"/>
  <c r="G64" i="1" s="1"/>
  <c r="P63" i="1"/>
  <c r="P62" i="1"/>
  <c r="G62" i="1" s="1"/>
  <c r="G63" i="1"/>
  <c r="G91" i="1"/>
  <c r="G89" i="1"/>
  <c r="G88" i="1"/>
  <c r="G87" i="1"/>
  <c r="G83" i="1"/>
  <c r="G79" i="1"/>
  <c r="G77" i="1"/>
  <c r="G76" i="1"/>
  <c r="G69" i="1"/>
  <c r="G65" i="1"/>
  <c r="C62" i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49" i="1"/>
  <c r="B48" i="1"/>
  <c r="B47" i="1"/>
  <c r="B46" i="1"/>
  <c r="D30" i="1"/>
  <c r="G93" i="1" s="1"/>
  <c r="D29" i="1"/>
  <c r="G81" i="1" s="1"/>
  <c r="D28" i="1"/>
  <c r="G73" i="1" s="1"/>
  <c r="D27" i="1"/>
  <c r="D26" i="1"/>
  <c r="D25" i="1"/>
  <c r="G61" i="1" s="1"/>
  <c r="D24" i="1"/>
  <c r="G57" i="1" s="1"/>
  <c r="D20" i="1"/>
  <c r="D19" i="1"/>
  <c r="D18" i="1"/>
  <c r="D17" i="1"/>
  <c r="D12" i="1"/>
  <c r="G42" i="1" s="1"/>
  <c r="D11" i="1"/>
  <c r="G41" i="1" s="1"/>
  <c r="D10" i="1"/>
  <c r="G40" i="1" s="1"/>
  <c r="D9" i="1"/>
  <c r="G39" i="1" s="1"/>
  <c r="C3" i="1"/>
  <c r="D93" i="1" l="1"/>
  <c r="D85" i="1"/>
  <c r="D77" i="1"/>
  <c r="D69" i="1"/>
  <c r="D61" i="1"/>
  <c r="C92" i="1"/>
  <c r="C84" i="1"/>
  <c r="C76" i="1"/>
  <c r="C68" i="1"/>
  <c r="C60" i="1"/>
  <c r="C48" i="1"/>
  <c r="D92" i="1"/>
  <c r="D84" i="1"/>
  <c r="D76" i="1"/>
  <c r="D68" i="1"/>
  <c r="D60" i="1"/>
  <c r="C91" i="1"/>
  <c r="C83" i="1"/>
  <c r="C75" i="1"/>
  <c r="C67" i="1"/>
  <c r="C59" i="1"/>
  <c r="C46" i="1"/>
  <c r="D91" i="1"/>
  <c r="D83" i="1"/>
  <c r="D75" i="1"/>
  <c r="D67" i="1"/>
  <c r="D59" i="1"/>
  <c r="C90" i="1"/>
  <c r="C82" i="1"/>
  <c r="C74" i="1"/>
  <c r="C66" i="1"/>
  <c r="C58" i="1"/>
  <c r="D49" i="1"/>
  <c r="D90" i="1"/>
  <c r="D82" i="1"/>
  <c r="D74" i="1"/>
  <c r="D66" i="1"/>
  <c r="D58" i="1"/>
  <c r="C89" i="1"/>
  <c r="C81" i="1"/>
  <c r="C73" i="1"/>
  <c r="C65" i="1"/>
  <c r="C57" i="1"/>
  <c r="D48" i="1"/>
  <c r="C100" i="1"/>
  <c r="D89" i="1"/>
  <c r="D81" i="1"/>
  <c r="D73" i="1"/>
  <c r="D65" i="1"/>
  <c r="D57" i="1"/>
  <c r="C88" i="1"/>
  <c r="C80" i="1"/>
  <c r="C72" i="1"/>
  <c r="C64" i="1"/>
  <c r="C56" i="1"/>
  <c r="D47" i="1"/>
  <c r="D102" i="1"/>
  <c r="D88" i="1"/>
  <c r="D80" i="1"/>
  <c r="D72" i="1"/>
  <c r="D64" i="1"/>
  <c r="D56" i="1"/>
  <c r="C87" i="1"/>
  <c r="C79" i="1"/>
  <c r="C71" i="1"/>
  <c r="C63" i="1"/>
  <c r="C55" i="1"/>
  <c r="D46" i="1"/>
  <c r="C78" i="1"/>
  <c r="D71" i="1"/>
  <c r="D87" i="1"/>
  <c r="C38" i="1"/>
  <c r="D62" i="1"/>
  <c r="C70" i="1"/>
  <c r="C77" i="1"/>
  <c r="C54" i="1"/>
  <c r="C85" i="1"/>
  <c r="D78" i="1"/>
  <c r="D55" i="1"/>
  <c r="C86" i="1"/>
  <c r="C69" i="1"/>
  <c r="D63" i="1"/>
  <c r="D70" i="1"/>
  <c r="C49" i="1"/>
  <c r="D54" i="1"/>
  <c r="D79" i="1"/>
  <c r="C47" i="1"/>
  <c r="C61" i="1"/>
  <c r="C93" i="1"/>
  <c r="D86" i="1"/>
  <c r="O79" i="1" l="1"/>
  <c r="E79" i="1"/>
  <c r="F79" i="1" s="1"/>
  <c r="C131" i="1"/>
  <c r="C106" i="1"/>
  <c r="E47" i="1"/>
  <c r="F47" i="1" s="1"/>
  <c r="C125" i="1"/>
  <c r="E73" i="1"/>
  <c r="F73" i="1" s="1"/>
  <c r="O73" i="1"/>
  <c r="C135" i="1"/>
  <c r="E83" i="1"/>
  <c r="F83" i="1" s="1"/>
  <c r="O83" i="1"/>
  <c r="E60" i="1"/>
  <c r="F60" i="1" s="1"/>
  <c r="C112" i="1"/>
  <c r="O60" i="1"/>
  <c r="O87" i="1"/>
  <c r="C139" i="1"/>
  <c r="E87" i="1"/>
  <c r="F87" i="1" s="1"/>
  <c r="O54" i="1"/>
  <c r="E54" i="1"/>
  <c r="F54" i="1" s="1"/>
  <c r="C133" i="1"/>
  <c r="E81" i="1"/>
  <c r="F81" i="1" s="1"/>
  <c r="O81" i="1"/>
  <c r="C143" i="1"/>
  <c r="E91" i="1"/>
  <c r="F91" i="1" s="1"/>
  <c r="O91" i="1"/>
  <c r="E68" i="1"/>
  <c r="F68" i="1" s="1"/>
  <c r="C120" i="1"/>
  <c r="O68" i="1"/>
  <c r="O71" i="1"/>
  <c r="E71" i="1"/>
  <c r="F71" i="1" s="1"/>
  <c r="C123" i="1"/>
  <c r="O56" i="1"/>
  <c r="E56" i="1"/>
  <c r="F56" i="1" s="1"/>
  <c r="C141" i="1"/>
  <c r="E89" i="1"/>
  <c r="F89" i="1" s="1"/>
  <c r="O89" i="1"/>
  <c r="C110" i="1"/>
  <c r="E58" i="1"/>
  <c r="F58" i="1" s="1"/>
  <c r="O58" i="1"/>
  <c r="E76" i="1"/>
  <c r="F76" i="1" s="1"/>
  <c r="C128" i="1"/>
  <c r="O76" i="1"/>
  <c r="O86" i="1"/>
  <c r="C138" i="1"/>
  <c r="E86" i="1"/>
  <c r="F86" i="1" s="1"/>
  <c r="O64" i="1"/>
  <c r="C116" i="1"/>
  <c r="E64" i="1"/>
  <c r="F64" i="1" s="1"/>
  <c r="E100" i="1"/>
  <c r="D100" i="1"/>
  <c r="C118" i="1"/>
  <c r="E66" i="1"/>
  <c r="F66" i="1" s="1"/>
  <c r="O66" i="1"/>
  <c r="E84" i="1"/>
  <c r="F84" i="1" s="1"/>
  <c r="C136" i="1"/>
  <c r="O84" i="1"/>
  <c r="C113" i="1"/>
  <c r="E61" i="1"/>
  <c r="F61" i="1" s="1"/>
  <c r="O61" i="1"/>
  <c r="C121" i="1"/>
  <c r="E69" i="1"/>
  <c r="F69" i="1" s="1"/>
  <c r="O69" i="1"/>
  <c r="O70" i="1"/>
  <c r="C122" i="1"/>
  <c r="E70" i="1"/>
  <c r="F70" i="1" s="1"/>
  <c r="C105" i="1"/>
  <c r="E46" i="1"/>
  <c r="F46" i="1" s="1"/>
  <c r="C107" i="1"/>
  <c r="E48" i="1"/>
  <c r="F48" i="1" s="1"/>
  <c r="E92" i="1"/>
  <c r="F92" i="1" s="1"/>
  <c r="C144" i="1"/>
  <c r="O92" i="1"/>
  <c r="C134" i="1"/>
  <c r="E82" i="1"/>
  <c r="F82" i="1" s="1"/>
  <c r="O82" i="1"/>
  <c r="C111" i="1"/>
  <c r="E59" i="1"/>
  <c r="F59" i="1" s="1"/>
  <c r="O59" i="1"/>
  <c r="C129" i="1"/>
  <c r="E77" i="1"/>
  <c r="F77" i="1" s="1"/>
  <c r="O77" i="1"/>
  <c r="O55" i="1"/>
  <c r="E55" i="1"/>
  <c r="F55" i="1" s="1"/>
  <c r="O72" i="1"/>
  <c r="C124" i="1"/>
  <c r="E72" i="1"/>
  <c r="F72" i="1" s="1"/>
  <c r="C126" i="1"/>
  <c r="E74" i="1"/>
  <c r="F74" i="1" s="1"/>
  <c r="O74" i="1"/>
  <c r="O78" i="1"/>
  <c r="E78" i="1"/>
  <c r="F78" i="1" s="1"/>
  <c r="C130" i="1"/>
  <c r="O80" i="1"/>
  <c r="C132" i="1"/>
  <c r="E80" i="1"/>
  <c r="F80" i="1" s="1"/>
  <c r="O63" i="1"/>
  <c r="C115" i="1"/>
  <c r="E63" i="1"/>
  <c r="F63" i="1" s="1"/>
  <c r="O62" i="1"/>
  <c r="C114" i="1"/>
  <c r="E62" i="1"/>
  <c r="F62" i="1" s="1"/>
  <c r="O88" i="1"/>
  <c r="C140" i="1"/>
  <c r="E88" i="1"/>
  <c r="F88" i="1" s="1"/>
  <c r="C109" i="1"/>
  <c r="E57" i="1"/>
  <c r="F57" i="1" s="1"/>
  <c r="O57" i="1"/>
  <c r="C142" i="1"/>
  <c r="E90" i="1"/>
  <c r="F90" i="1" s="1"/>
  <c r="O90" i="1"/>
  <c r="C119" i="1"/>
  <c r="E67" i="1"/>
  <c r="F67" i="1" s="1"/>
  <c r="O67" i="1"/>
  <c r="C137" i="1"/>
  <c r="E85" i="1"/>
  <c r="F85" i="1" s="1"/>
  <c r="O85" i="1"/>
  <c r="E38" i="1"/>
  <c r="C42" i="1"/>
  <c r="D42" i="1" s="1"/>
  <c r="C41" i="1"/>
  <c r="D41" i="1" s="1"/>
  <c r="C40" i="1"/>
  <c r="D40" i="1" s="1"/>
  <c r="E40" i="1" s="1"/>
  <c r="F40" i="1" s="1"/>
  <c r="H40" i="1" s="1"/>
  <c r="C39" i="1"/>
  <c r="D39" i="1" s="1"/>
  <c r="C117" i="1"/>
  <c r="E65" i="1"/>
  <c r="F65" i="1" s="1"/>
  <c r="O65" i="1"/>
  <c r="C108" i="1"/>
  <c r="E49" i="1"/>
  <c r="F49" i="1" s="1"/>
  <c r="C127" i="1"/>
  <c r="E75" i="1"/>
  <c r="F75" i="1" s="1"/>
  <c r="O75" i="1"/>
  <c r="C145" i="1"/>
  <c r="E93" i="1"/>
  <c r="F93" i="1" s="1"/>
  <c r="O93" i="1"/>
  <c r="D139" i="1" l="1"/>
  <c r="D137" i="1"/>
  <c r="D107" i="1"/>
  <c r="D123" i="1"/>
  <c r="D109" i="1"/>
  <c r="D115" i="1"/>
  <c r="D118" i="1"/>
  <c r="D110" i="1"/>
  <c r="D121" i="1"/>
  <c r="D138" i="1"/>
  <c r="D127" i="1"/>
  <c r="D105" i="1"/>
  <c r="P60" i="1"/>
  <c r="G60" i="1" s="1"/>
  <c r="D125" i="1"/>
  <c r="D111" i="1"/>
  <c r="D133" i="1"/>
  <c r="D112" i="1"/>
  <c r="C103" i="1"/>
  <c r="E41" i="1"/>
  <c r="F41" i="1" s="1"/>
  <c r="H41" i="1" s="1"/>
  <c r="D119" i="1"/>
  <c r="D108" i="1"/>
  <c r="D132" i="1"/>
  <c r="D129" i="1"/>
  <c r="D122" i="1"/>
  <c r="D128" i="1"/>
  <c r="D141" i="1"/>
  <c r="D120" i="1"/>
  <c r="D106" i="1"/>
  <c r="E106" i="1"/>
  <c r="C104" i="1"/>
  <c r="E42" i="1"/>
  <c r="F42" i="1" s="1"/>
  <c r="H42" i="1" s="1"/>
  <c r="H48" i="1" s="1"/>
  <c r="I48" i="1" s="1"/>
  <c r="D126" i="1"/>
  <c r="D113" i="1"/>
  <c r="D144" i="1"/>
  <c r="D131" i="1"/>
  <c r="D134" i="1"/>
  <c r="H47" i="1"/>
  <c r="I47" i="1" s="1"/>
  <c r="D136" i="1"/>
  <c r="D116" i="1"/>
  <c r="D142" i="1"/>
  <c r="D130" i="1"/>
  <c r="E102" i="1"/>
  <c r="F102" i="1" s="1"/>
  <c r="C101" i="1"/>
  <c r="E39" i="1"/>
  <c r="F39" i="1" s="1"/>
  <c r="H39" i="1" s="1"/>
  <c r="D143" i="1"/>
  <c r="D140" i="1"/>
  <c r="D124" i="1"/>
  <c r="D114" i="1"/>
  <c r="P59" i="1"/>
  <c r="G59" i="1" s="1"/>
  <c r="H46" i="1"/>
  <c r="I46" i="1" s="1"/>
  <c r="E105" i="1" s="1"/>
  <c r="F105" i="1" s="1"/>
  <c r="D145" i="1"/>
  <c r="D117" i="1"/>
  <c r="P58" i="1"/>
  <c r="G58" i="1" s="1"/>
  <c r="D135" i="1"/>
  <c r="I55" i="1" l="1"/>
  <c r="H55" i="1" s="1"/>
  <c r="H49" i="1"/>
  <c r="I49" i="1" s="1"/>
  <c r="E107" i="1"/>
  <c r="F107" i="1" s="1"/>
  <c r="I54" i="1"/>
  <c r="H54" i="1" s="1"/>
  <c r="D104" i="1"/>
  <c r="E104" i="1"/>
  <c r="F104" i="1" s="1"/>
  <c r="F106" i="1"/>
  <c r="D103" i="1"/>
  <c r="E103" i="1"/>
  <c r="F103" i="1" s="1"/>
  <c r="E101" i="1"/>
  <c r="D101" i="1"/>
  <c r="I77" i="1" l="1"/>
  <c r="E129" i="1" s="1"/>
  <c r="F129" i="1" s="1"/>
  <c r="F101" i="1"/>
  <c r="I56" i="1"/>
  <c r="H56" i="1" s="1"/>
  <c r="I87" i="1" s="1"/>
  <c r="E139" i="1" s="1"/>
  <c r="F139" i="1" s="1"/>
  <c r="E108" i="1"/>
  <c r="F108" i="1" s="1"/>
  <c r="I76" i="1" l="1"/>
  <c r="E128" i="1" s="1"/>
  <c r="F128" i="1" s="1"/>
  <c r="I73" i="1"/>
  <c r="E125" i="1" s="1"/>
  <c r="F125" i="1" s="1"/>
  <c r="I85" i="1"/>
  <c r="E137" i="1" s="1"/>
  <c r="F137" i="1" s="1"/>
  <c r="I60" i="1"/>
  <c r="E112" i="1" s="1"/>
  <c r="F112" i="1" s="1"/>
  <c r="I71" i="1"/>
  <c r="E123" i="1" s="1"/>
  <c r="F123" i="1" s="1"/>
  <c r="I69" i="1"/>
  <c r="E121" i="1" s="1"/>
  <c r="F121" i="1" s="1"/>
  <c r="I68" i="1"/>
  <c r="E120" i="1" s="1"/>
  <c r="F120" i="1" s="1"/>
  <c r="I86" i="1"/>
  <c r="E138" i="1" s="1"/>
  <c r="F138" i="1" s="1"/>
  <c r="I66" i="1"/>
  <c r="E118" i="1" s="1"/>
  <c r="F118" i="1" s="1"/>
  <c r="I59" i="1"/>
  <c r="E111" i="1" s="1"/>
  <c r="F111" i="1" s="1"/>
  <c r="I70" i="1"/>
  <c r="E122" i="1" s="1"/>
  <c r="F122" i="1" s="1"/>
  <c r="I91" i="1"/>
  <c r="E143" i="1" s="1"/>
  <c r="F143" i="1" s="1"/>
  <c r="I62" i="1"/>
  <c r="E114" i="1" s="1"/>
  <c r="F114" i="1" s="1"/>
  <c r="I79" i="1"/>
  <c r="E131" i="1" s="1"/>
  <c r="F131" i="1" s="1"/>
  <c r="I84" i="1"/>
  <c r="E136" i="1" s="1"/>
  <c r="F136" i="1" s="1"/>
  <c r="I63" i="1"/>
  <c r="E115" i="1" s="1"/>
  <c r="F115" i="1" s="1"/>
  <c r="I82" i="1"/>
  <c r="E134" i="1" s="1"/>
  <c r="F134" i="1" s="1"/>
  <c r="I92" i="1"/>
  <c r="E144" i="1" s="1"/>
  <c r="F144" i="1" s="1"/>
  <c r="I78" i="1"/>
  <c r="E130" i="1" s="1"/>
  <c r="F130" i="1" s="1"/>
  <c r="I74" i="1"/>
  <c r="E126" i="1" s="1"/>
  <c r="F126" i="1" s="1"/>
  <c r="I58" i="1"/>
  <c r="E110" i="1" s="1"/>
  <c r="F110" i="1" s="1"/>
  <c r="I72" i="1"/>
  <c r="E124" i="1" s="1"/>
  <c r="F124" i="1" s="1"/>
  <c r="I83" i="1"/>
  <c r="E135" i="1" s="1"/>
  <c r="F135" i="1" s="1"/>
  <c r="I65" i="1"/>
  <c r="E117" i="1" s="1"/>
  <c r="F117" i="1" s="1"/>
  <c r="I88" i="1"/>
  <c r="E140" i="1" s="1"/>
  <c r="F140" i="1" s="1"/>
  <c r="I61" i="1"/>
  <c r="E113" i="1" s="1"/>
  <c r="F113" i="1" s="1"/>
  <c r="I89" i="1"/>
  <c r="E141" i="1" s="1"/>
  <c r="F141" i="1" s="1"/>
  <c r="I81" i="1"/>
  <c r="E133" i="1" s="1"/>
  <c r="F133" i="1" s="1"/>
  <c r="I75" i="1"/>
  <c r="E127" i="1" s="1"/>
  <c r="F127" i="1" s="1"/>
  <c r="I64" i="1"/>
  <c r="E116" i="1" s="1"/>
  <c r="F116" i="1" s="1"/>
  <c r="I93" i="1"/>
  <c r="E145" i="1" s="1"/>
  <c r="F145" i="1" s="1"/>
  <c r="I57" i="1"/>
  <c r="E109" i="1" s="1"/>
  <c r="F109" i="1" s="1"/>
  <c r="I80" i="1"/>
  <c r="E132" i="1" s="1"/>
  <c r="F132" i="1" s="1"/>
  <c r="I90" i="1"/>
  <c r="E142" i="1" s="1"/>
  <c r="F142" i="1" s="1"/>
  <c r="I67" i="1"/>
  <c r="E119" i="1" s="1"/>
  <c r="F119" i="1" s="1"/>
</calcChain>
</file>

<file path=xl/sharedStrings.xml><?xml version="1.0" encoding="utf-8"?>
<sst xmlns="http://schemas.openxmlformats.org/spreadsheetml/2006/main" count="93" uniqueCount="78">
  <si>
    <t>1Wk</t>
  </si>
  <si>
    <t>FRA</t>
  </si>
  <si>
    <t>From</t>
  </si>
  <si>
    <t>To</t>
  </si>
  <si>
    <t>2Y</t>
  </si>
  <si>
    <t>3Y</t>
  </si>
  <si>
    <t>4Y</t>
  </si>
  <si>
    <t>5Y</t>
  </si>
  <si>
    <t>7Y</t>
  </si>
  <si>
    <t>10Y</t>
  </si>
  <si>
    <t>1Y</t>
  </si>
  <si>
    <t>Tenor</t>
    <phoneticPr fontId="2" type="noConversion"/>
  </si>
  <si>
    <t>Swap Discount Factor</t>
    <phoneticPr fontId="2" type="noConversion"/>
  </si>
  <si>
    <t>CASH</t>
    <phoneticPr fontId="2" type="noConversion"/>
  </si>
  <si>
    <t>FRA</t>
    <phoneticPr fontId="2" type="noConversion"/>
  </si>
  <si>
    <t>SWAP</t>
    <phoneticPr fontId="2" type="noConversion"/>
  </si>
  <si>
    <t>CURVE DEFINITION</t>
    <phoneticPr fontId="2" type="noConversion"/>
  </si>
  <si>
    <t>From</t>
    <phoneticPr fontId="2" type="noConversion"/>
  </si>
  <si>
    <t>To</t>
    <phoneticPr fontId="2" type="noConversion"/>
  </si>
  <si>
    <t>MM</t>
    <phoneticPr fontId="2" type="noConversion"/>
  </si>
  <si>
    <t>Mid Rate</t>
    <phoneticPr fontId="2" type="noConversion"/>
  </si>
  <si>
    <t>Rate (r)</t>
    <phoneticPr fontId="2" type="noConversion"/>
  </si>
  <si>
    <t>Di</t>
    <phoneticPr fontId="2" type="noConversion"/>
  </si>
  <si>
    <t>ti*Di</t>
    <phoneticPr fontId="2" type="noConversion"/>
  </si>
  <si>
    <t>Period</t>
    <phoneticPr fontId="2" type="noConversion"/>
  </si>
  <si>
    <t>ti
(Act/365)</t>
    <phoneticPr fontId="2" type="noConversion"/>
  </si>
  <si>
    <t>Date</t>
    <phoneticPr fontId="2" type="noConversion"/>
  </si>
  <si>
    <t>Bid</t>
    <phoneticPr fontId="2" type="noConversion"/>
  </si>
  <si>
    <t>Offer</t>
    <phoneticPr fontId="2" type="noConversion"/>
  </si>
  <si>
    <t>1Y</t>
    <phoneticPr fontId="2" type="noConversion"/>
  </si>
  <si>
    <t>4M</t>
    <phoneticPr fontId="2" type="noConversion"/>
  </si>
  <si>
    <t>5M</t>
    <phoneticPr fontId="2" type="noConversion"/>
  </si>
  <si>
    <t>6M</t>
    <phoneticPr fontId="2" type="noConversion"/>
  </si>
  <si>
    <t>9M</t>
    <phoneticPr fontId="2" type="noConversion"/>
  </si>
  <si>
    <t>1YR</t>
    <phoneticPr fontId="2" type="noConversion"/>
  </si>
  <si>
    <t>2YR</t>
    <phoneticPr fontId="2" type="noConversion"/>
  </si>
  <si>
    <t>3YR</t>
    <phoneticPr fontId="2" type="noConversion"/>
  </si>
  <si>
    <t>4YR</t>
    <phoneticPr fontId="2" type="noConversion"/>
  </si>
  <si>
    <t>5YR</t>
    <phoneticPr fontId="2" type="noConversion"/>
  </si>
  <si>
    <t>7YR</t>
    <phoneticPr fontId="2" type="noConversion"/>
  </si>
  <si>
    <t>10YR</t>
    <phoneticPr fontId="2" type="noConversion"/>
  </si>
  <si>
    <t>Day to Spot</t>
    <phoneticPr fontId="2" type="noConversion"/>
  </si>
  <si>
    <t>Base Date</t>
    <phoneticPr fontId="2" type="noConversion"/>
  </si>
  <si>
    <t>Spot Date</t>
    <phoneticPr fontId="2" type="noConversion"/>
  </si>
  <si>
    <t>No. of 
Days from Spot</t>
    <phoneticPr fontId="2" type="noConversion"/>
  </si>
  <si>
    <t>1M</t>
    <phoneticPr fontId="2" type="noConversion"/>
  </si>
  <si>
    <t>2M</t>
    <phoneticPr fontId="2" type="noConversion"/>
  </si>
  <si>
    <t>3M</t>
    <phoneticPr fontId="2" type="noConversion"/>
  </si>
  <si>
    <t>SWAP</t>
    <phoneticPr fontId="2" type="noConversion"/>
  </si>
  <si>
    <t>MM Discount Factor</t>
    <phoneticPr fontId="2" type="noConversion"/>
  </si>
  <si>
    <t>Tenor</t>
    <phoneticPr fontId="2" type="noConversion"/>
  </si>
  <si>
    <t>From</t>
    <phoneticPr fontId="2" type="noConversion"/>
  </si>
  <si>
    <t>To</t>
    <phoneticPr fontId="2" type="noConversion"/>
  </si>
  <si>
    <t>Period</t>
    <phoneticPr fontId="2" type="noConversion"/>
  </si>
  <si>
    <t>t
(Act/365)</t>
    <phoneticPr fontId="2" type="noConversion"/>
  </si>
  <si>
    <t>Rate (r)</t>
    <phoneticPr fontId="2" type="noConversion"/>
  </si>
  <si>
    <t>Dt</t>
    <phoneticPr fontId="2" type="noConversion"/>
  </si>
  <si>
    <t>Spot</t>
    <phoneticPr fontId="2" type="noConversion"/>
  </si>
  <si>
    <t>FRA Discount Factor</t>
    <phoneticPr fontId="2" type="noConversion"/>
  </si>
  <si>
    <t>Tenor</t>
    <phoneticPr fontId="2" type="noConversion"/>
  </si>
  <si>
    <t>From</t>
    <phoneticPr fontId="2" type="noConversion"/>
  </si>
  <si>
    <r>
      <t>D</t>
    </r>
    <r>
      <rPr>
        <vertAlign val="subscript"/>
        <sz val="10"/>
        <rFont val="Calibri"/>
        <family val="2"/>
      </rPr>
      <t>S</t>
    </r>
    <phoneticPr fontId="2" type="noConversion"/>
  </si>
  <si>
    <r>
      <t>D</t>
    </r>
    <r>
      <rPr>
        <vertAlign val="subscript"/>
        <sz val="10"/>
        <rFont val="Calibri"/>
        <family val="2"/>
      </rPr>
      <t>E</t>
    </r>
    <phoneticPr fontId="2" type="noConversion"/>
  </si>
  <si>
    <t>CURVE OUTPUT (Spot Discount Curve)</t>
    <phoneticPr fontId="2" type="noConversion"/>
  </si>
  <si>
    <t>HK Dollar Spot Yield Curve</t>
    <phoneticPr fontId="2" type="noConversion"/>
  </si>
  <si>
    <t>SPOT</t>
    <phoneticPr fontId="2" type="noConversion"/>
  </si>
  <si>
    <t>Spot 
DF</t>
    <phoneticPr fontId="2" type="noConversion"/>
  </si>
  <si>
    <t>Spot 
ZC Rate</t>
    <phoneticPr fontId="2" type="noConversion"/>
  </si>
  <si>
    <t>1M</t>
  </si>
  <si>
    <t>2M</t>
  </si>
  <si>
    <t>3M</t>
  </si>
  <si>
    <t>1x4</t>
  </si>
  <si>
    <t>2x5</t>
  </si>
  <si>
    <t>3x6</t>
  </si>
  <si>
    <t>6x9</t>
  </si>
  <si>
    <t>Number of days</t>
  </si>
  <si>
    <t>Linear interpolation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</si>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</sst>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00"/>
    <numFmt numFmtId="166" formatCode="dd/mm/yy;@"/>
    <numFmt numFmtId="167" formatCode="0.000%"/>
    <numFmt numFmtId="168" formatCode="_(* #,##0.00000_);_(* \(#,##0.00000\);_(* &quot;-&quot;??_);_(@_)"/>
    <numFmt numFmtId="169" formatCode="0.000000_ "/>
    <numFmt numFmtId="170" formatCode="0.0000000_ "/>
    <numFmt numFmtId="171" formatCode="_-* #,##0.000000_-;\-* #,##0.000000_-;_-* &quot;-&quot;??_-;_-@_-"/>
    <numFmt numFmtId="172" formatCode="_-* #,##0.0000000_-;\-* #,##0.0000000_-;_-* &quot;-&quot;??_-;_-@_-"/>
    <numFmt numFmtId="180" formatCode="0.0000%"/>
  </numFmts>
  <fonts count="9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u/>
      <sz val="10"/>
      <name val="Calibri"/>
      <family val="2"/>
    </font>
    <font>
      <vertAlign val="subscript"/>
      <sz val="10"/>
      <name val="Calibri"/>
      <family val="2"/>
    </font>
    <font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3" borderId="0" xfId="0" applyFont="1" applyFill="1"/>
    <xf numFmtId="0" fontId="4" fillId="4" borderId="1" xfId="0" applyFont="1" applyFill="1" applyBorder="1"/>
    <xf numFmtId="0" fontId="3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0" fontId="3" fillId="0" borderId="0" xfId="0" applyNumberFormat="1" applyFont="1" applyBorder="1"/>
    <xf numFmtId="10" fontId="3" fillId="0" borderId="5" xfId="0" applyNumberFormat="1" applyFont="1" applyBorder="1"/>
    <xf numFmtId="0" fontId="4" fillId="4" borderId="4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3" fillId="0" borderId="6" xfId="0" applyFont="1" applyBorder="1"/>
    <xf numFmtId="0" fontId="3" fillId="0" borderId="7" xfId="0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4" fillId="5" borderId="0" xfId="0" applyFont="1" applyFill="1"/>
    <xf numFmtId="0" fontId="3" fillId="5" borderId="0" xfId="0" applyFont="1" applyFill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 wrapText="1"/>
    </xf>
    <xf numFmtId="0" fontId="3" fillId="7" borderId="10" xfId="0" applyFont="1" applyFill="1" applyBorder="1" applyAlignment="1">
      <alignment horizontal="right"/>
    </xf>
    <xf numFmtId="165" fontId="3" fillId="0" borderId="0" xfId="0" applyNumberFormat="1" applyFont="1" applyBorder="1"/>
    <xf numFmtId="166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69" fontId="3" fillId="8" borderId="0" xfId="0" applyNumberFormat="1" applyFont="1" applyFill="1" applyBorder="1"/>
    <xf numFmtId="170" fontId="3" fillId="0" borderId="0" xfId="0" applyNumberFormat="1" applyFont="1"/>
    <xf numFmtId="172" fontId="3" fillId="0" borderId="0" xfId="0" applyNumberFormat="1" applyFont="1"/>
    <xf numFmtId="165" fontId="3" fillId="6" borderId="9" xfId="0" applyNumberFormat="1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165" fontId="3" fillId="0" borderId="0" xfId="0" applyNumberFormat="1" applyFont="1" applyFill="1" applyBorder="1"/>
    <xf numFmtId="171" fontId="3" fillId="8" borderId="0" xfId="1" applyNumberFormat="1" applyFont="1" applyFill="1" applyBorder="1"/>
    <xf numFmtId="171" fontId="3" fillId="0" borderId="0" xfId="2" applyNumberFormat="1" applyFont="1" applyBorder="1"/>
    <xf numFmtId="168" fontId="3" fillId="0" borderId="0" xfId="0" applyNumberFormat="1" applyFont="1"/>
    <xf numFmtId="0" fontId="3" fillId="2" borderId="0" xfId="0" applyFont="1" applyFill="1" applyBorder="1"/>
    <xf numFmtId="10" fontId="3" fillId="2" borderId="0" xfId="0" applyNumberFormat="1" applyFont="1" applyFill="1" applyBorder="1"/>
    <xf numFmtId="10" fontId="3" fillId="0" borderId="0" xfId="2" applyNumberFormat="1" applyFont="1" applyBorder="1"/>
    <xf numFmtId="0" fontId="3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165" fontId="3" fillId="0" borderId="0" xfId="0" applyNumberFormat="1" applyFont="1" applyAlignment="1">
      <alignment horizontal="right"/>
    </xf>
    <xf numFmtId="166" fontId="3" fillId="0" borderId="9" xfId="0" applyNumberFormat="1" applyFont="1" applyBorder="1"/>
    <xf numFmtId="10" fontId="3" fillId="0" borderId="0" xfId="0" applyNumberFormat="1" applyFont="1"/>
    <xf numFmtId="3" fontId="3" fillId="0" borderId="12" xfId="0" applyNumberFormat="1" applyFont="1" applyBorder="1"/>
    <xf numFmtId="166" fontId="3" fillId="0" borderId="0" xfId="0" applyNumberFormat="1" applyFo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8" fillId="0" borderId="0" xfId="0" applyFont="1" applyFill="1" applyBorder="1"/>
    <xf numFmtId="167" fontId="3" fillId="9" borderId="0" xfId="2" applyNumberFormat="1" applyFont="1" applyFill="1" applyAlignment="1">
      <alignment horizontal="right"/>
    </xf>
    <xf numFmtId="167" fontId="3" fillId="9" borderId="0" xfId="2" applyNumberFormat="1" applyFont="1" applyFill="1"/>
    <xf numFmtId="0" fontId="4" fillId="10" borderId="11" xfId="0" applyFont="1" applyFill="1" applyBorder="1" applyAlignment="1">
      <alignment horizontal="center" wrapText="1"/>
    </xf>
    <xf numFmtId="0" fontId="4" fillId="11" borderId="0" xfId="0" applyFont="1" applyFill="1" applyAlignment="1">
      <alignment horizontal="right"/>
    </xf>
    <xf numFmtId="15" fontId="3" fillId="11" borderId="0" xfId="0" applyNumberFormat="1" applyFont="1" applyFill="1"/>
    <xf numFmtId="15" fontId="3" fillId="12" borderId="0" xfId="0" applyNumberFormat="1" applyFont="1" applyFill="1"/>
    <xf numFmtId="171" fontId="3" fillId="4" borderId="0" xfId="1" applyNumberFormat="1" applyFont="1" applyFill="1" applyBorder="1"/>
    <xf numFmtId="180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Spot Zero Yield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'Simplified Swap Curve'!$F$99</c:f>
              <c:strCache>
                <c:ptCount val="1"/>
                <c:pt idx="0">
                  <c:v>Spot 
ZC Rate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'Simplified Swap Curve'!$C$100:$C$145</c:f>
              <c:numCache>
                <c:formatCode>dd/mm/yy;@</c:formatCode>
                <c:ptCount val="46"/>
                <c:pt idx="0">
                  <c:v>38917</c:v>
                </c:pt>
                <c:pt idx="1">
                  <c:v>38924</c:v>
                </c:pt>
                <c:pt idx="2">
                  <c:v>38948</c:v>
                </c:pt>
                <c:pt idx="3">
                  <c:v>38979</c:v>
                </c:pt>
                <c:pt idx="4">
                  <c:v>39009</c:v>
                </c:pt>
                <c:pt idx="5">
                  <c:v>39040</c:v>
                </c:pt>
                <c:pt idx="6">
                  <c:v>39070</c:v>
                </c:pt>
                <c:pt idx="7">
                  <c:v>39101</c:v>
                </c:pt>
                <c:pt idx="8">
                  <c:v>39191</c:v>
                </c:pt>
                <c:pt idx="9">
                  <c:v>39282</c:v>
                </c:pt>
                <c:pt idx="10">
                  <c:v>39374</c:v>
                </c:pt>
                <c:pt idx="11">
                  <c:v>39466</c:v>
                </c:pt>
                <c:pt idx="12">
                  <c:v>39557</c:v>
                </c:pt>
                <c:pt idx="13">
                  <c:v>39648</c:v>
                </c:pt>
                <c:pt idx="14">
                  <c:v>39740</c:v>
                </c:pt>
                <c:pt idx="15">
                  <c:v>39832</c:v>
                </c:pt>
                <c:pt idx="16">
                  <c:v>39922</c:v>
                </c:pt>
                <c:pt idx="17">
                  <c:v>40013</c:v>
                </c:pt>
                <c:pt idx="18">
                  <c:v>40105</c:v>
                </c:pt>
                <c:pt idx="19">
                  <c:v>40197</c:v>
                </c:pt>
                <c:pt idx="20">
                  <c:v>40287</c:v>
                </c:pt>
                <c:pt idx="21">
                  <c:v>40378</c:v>
                </c:pt>
                <c:pt idx="22">
                  <c:v>40470</c:v>
                </c:pt>
                <c:pt idx="23">
                  <c:v>40562</c:v>
                </c:pt>
                <c:pt idx="24">
                  <c:v>40652</c:v>
                </c:pt>
                <c:pt idx="25">
                  <c:v>40743</c:v>
                </c:pt>
                <c:pt idx="26">
                  <c:v>40835</c:v>
                </c:pt>
                <c:pt idx="27">
                  <c:v>40927</c:v>
                </c:pt>
                <c:pt idx="28">
                  <c:v>41018</c:v>
                </c:pt>
                <c:pt idx="29">
                  <c:v>41109</c:v>
                </c:pt>
                <c:pt idx="30">
                  <c:v>41201</c:v>
                </c:pt>
                <c:pt idx="31">
                  <c:v>41293</c:v>
                </c:pt>
                <c:pt idx="32">
                  <c:v>41383</c:v>
                </c:pt>
                <c:pt idx="33">
                  <c:v>41474</c:v>
                </c:pt>
                <c:pt idx="34">
                  <c:v>41566</c:v>
                </c:pt>
                <c:pt idx="35">
                  <c:v>41658</c:v>
                </c:pt>
                <c:pt idx="36">
                  <c:v>41748</c:v>
                </c:pt>
                <c:pt idx="37">
                  <c:v>41839</c:v>
                </c:pt>
                <c:pt idx="38">
                  <c:v>41931</c:v>
                </c:pt>
                <c:pt idx="39">
                  <c:v>42023</c:v>
                </c:pt>
                <c:pt idx="40">
                  <c:v>42113</c:v>
                </c:pt>
                <c:pt idx="41">
                  <c:v>42204</c:v>
                </c:pt>
                <c:pt idx="42">
                  <c:v>42296</c:v>
                </c:pt>
                <c:pt idx="43">
                  <c:v>42388</c:v>
                </c:pt>
                <c:pt idx="44">
                  <c:v>42479</c:v>
                </c:pt>
                <c:pt idx="45">
                  <c:v>42570</c:v>
                </c:pt>
              </c:numCache>
            </c:numRef>
          </c:cat>
          <c:val>
            <c:numRef>
              <c:f>'Simplified Swap Curve'!$F$100:$F$145</c:f>
              <c:numCache>
                <c:formatCode>0.000%</c:formatCode>
                <c:ptCount val="46"/>
                <c:pt idx="1">
                  <c:v>3.1527546906195303E-2</c:v>
                </c:pt>
                <c:pt idx="2">
                  <c:v>3.149492190495673E-2</c:v>
                </c:pt>
                <c:pt idx="3">
                  <c:v>3.1760764215351678E-2</c:v>
                </c:pt>
                <c:pt idx="4">
                  <c:v>3.223136735070864E-2</c:v>
                </c:pt>
                <c:pt idx="5">
                  <c:v>3.4459814268749778E-2</c:v>
                </c:pt>
                <c:pt idx="6">
                  <c:v>3.4448633518537664E-2</c:v>
                </c:pt>
                <c:pt idx="7">
                  <c:v>3.4562295225655904E-2</c:v>
                </c:pt>
                <c:pt idx="8">
                  <c:v>3.5667356534637484E-2</c:v>
                </c:pt>
                <c:pt idx="9">
                  <c:v>3.6930121352548806E-2</c:v>
                </c:pt>
                <c:pt idx="10">
                  <c:v>3.7266015016872212E-2</c:v>
                </c:pt>
                <c:pt idx="11">
                  <c:v>3.760471751038974E-2</c:v>
                </c:pt>
                <c:pt idx="12">
                  <c:v>3.7942175738749917E-2</c:v>
                </c:pt>
                <c:pt idx="13">
                  <c:v>3.8281411863699599E-2</c:v>
                </c:pt>
                <c:pt idx="14">
                  <c:v>3.8545845318351368E-2</c:v>
                </c:pt>
                <c:pt idx="15">
                  <c:v>3.881175446016516E-2</c:v>
                </c:pt>
                <c:pt idx="16">
                  <c:v>3.9073620402373388E-2</c:v>
                </c:pt>
                <c:pt idx="17">
                  <c:v>3.9339445098441006E-2</c:v>
                </c:pt>
                <c:pt idx="18">
                  <c:v>3.9581704426928654E-2</c:v>
                </c:pt>
                <c:pt idx="19">
                  <c:v>3.9825190977802905E-2</c:v>
                </c:pt>
                <c:pt idx="20">
                  <c:v>4.0064866126924503E-2</c:v>
                </c:pt>
                <c:pt idx="21">
                  <c:v>4.0308190425303536E-2</c:v>
                </c:pt>
                <c:pt idx="22">
                  <c:v>4.047051960306125E-2</c:v>
                </c:pt>
                <c:pt idx="23">
                  <c:v>4.0633849707008451E-2</c:v>
                </c:pt>
                <c:pt idx="24">
                  <c:v>4.0794815074544077E-2</c:v>
                </c:pt>
                <c:pt idx="25">
                  <c:v>4.0958338897455038E-2</c:v>
                </c:pt>
                <c:pt idx="26">
                  <c:v>4.1066503659291431E-2</c:v>
                </c:pt>
                <c:pt idx="27">
                  <c:v>4.1175456993361115E-2</c:v>
                </c:pt>
                <c:pt idx="28">
                  <c:v>4.1284073893142148E-2</c:v>
                </c:pt>
                <c:pt idx="29">
                  <c:v>4.1393393695160707E-2</c:v>
                </c:pt>
                <c:pt idx="30">
                  <c:v>4.1504508277386831E-2</c:v>
                </c:pt>
                <c:pt idx="31">
                  <c:v>4.1616310911636534E-2</c:v>
                </c:pt>
                <c:pt idx="32">
                  <c:v>4.1726520802078948E-2</c:v>
                </c:pt>
                <c:pt idx="33">
                  <c:v>4.1838499952049357E-2</c:v>
                </c:pt>
                <c:pt idx="34">
                  <c:v>4.1922072792670573E-2</c:v>
                </c:pt>
                <c:pt idx="35">
                  <c:v>4.2006234207486282E-2</c:v>
                </c:pt>
                <c:pt idx="36">
                  <c:v>4.2089283645277531E-2</c:v>
                </c:pt>
                <c:pt idx="37">
                  <c:v>4.2173714052560429E-2</c:v>
                </c:pt>
                <c:pt idx="38">
                  <c:v>4.2259538937195362E-2</c:v>
                </c:pt>
                <c:pt idx="39">
                  <c:v>4.234590878284461E-2</c:v>
                </c:pt>
                <c:pt idx="40">
                  <c:v>4.2431069494401452E-2</c:v>
                </c:pt>
                <c:pt idx="41">
                  <c:v>4.2517616360342458E-2</c:v>
                </c:pt>
                <c:pt idx="42">
                  <c:v>4.2605566870328238E-2</c:v>
                </c:pt>
                <c:pt idx="43">
                  <c:v>4.2694045918593826E-2</c:v>
                </c:pt>
                <c:pt idx="44">
                  <c:v>4.2782150212254511E-2</c:v>
                </c:pt>
                <c:pt idx="45">
                  <c:v>4.2870766999249854E-2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A6-4FE8-9BB1-12F8FEBB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2144"/>
        <c:axId val="176904832"/>
      </c:lineChart>
      <c:dateAx>
        <c:axId val="176902144"/>
        <c:scaling>
          <c:orientation val="minMax"/>
        </c:scaling>
        <c:delete val="0"/>
        <c:axPos val="b"/>
        <c:minorGridlines/>
        <c:numFmt formatCode="dd/mm/yy;@" sourceLinked="0"/>
        <c:majorTickMark val="none"/>
        <c:minorTickMark val="none"/>
        <c:tickLblPos val="nextTo"/>
        <c:crossAx val="176904832"/>
        <c:crosses val="autoZero"/>
        <c:auto val="1"/>
        <c:lblOffset val="100"/>
        <c:baseTimeUnit val="days"/>
      </c:dateAx>
      <c:valAx>
        <c:axId val="176904832"/>
        <c:scaling>
          <c:orientation val="minMax"/>
          <c:max val="0.05"/>
        </c:scaling>
        <c:delete val="0"/>
        <c:axPos val="l"/>
        <c:majorGridlines/>
        <c:numFmt formatCode="0.000%" sourceLinked="1"/>
        <c:majorTickMark val="none"/>
        <c:minorTickMark val="none"/>
        <c:tickLblPos val="nextTo"/>
        <c:spPr>
          <a:ln w="9525">
            <a:noFill/>
          </a:ln>
        </c:spPr>
        <c:crossAx val="176902144"/>
        <c:crosses val="autoZero"/>
        <c:crossBetween val="between"/>
        <c:majorUnit val="2.5000000000000005E-3"/>
      </c:valAx>
    </c:plotArea>
    <c:legend>
      <c:legendPos val="b"/>
      <c:layout>
        <c:manualLayout>
          <c:xMode val="edge"/>
          <c:yMode val="edge"/>
          <c:x val="7.1899198874650475E-2"/>
          <c:y val="0.86715947144537964"/>
          <c:w val="0.84277872128729014"/>
          <c:h val="0.110801882523305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Discount</a:t>
            </a:r>
            <a:r>
              <a:rPr lang="en-US" altLang="en-US" baseline="0"/>
              <a:t> Factor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'Simplified Swap Curve'!$E$99</c:f>
              <c:strCache>
                <c:ptCount val="1"/>
                <c:pt idx="0">
                  <c:v>Spot 
DF</c:v>
                </c:pt>
              </c:strCache>
            </c:strRef>
          </c:tx>
          <c:marker>
            <c:symbol val="none"/>
          </c:marker>
          <c:cat>
            <c:numRef>
              <c:f>'Simplified Swap Curve'!$C$100:$C$145</c:f>
              <c:numCache>
                <c:formatCode>dd/mm/yy;@</c:formatCode>
                <c:ptCount val="46"/>
                <c:pt idx="0">
                  <c:v>38917</c:v>
                </c:pt>
                <c:pt idx="1">
                  <c:v>38924</c:v>
                </c:pt>
                <c:pt idx="2">
                  <c:v>38948</c:v>
                </c:pt>
                <c:pt idx="3">
                  <c:v>38979</c:v>
                </c:pt>
                <c:pt idx="4">
                  <c:v>39009</c:v>
                </c:pt>
                <c:pt idx="5">
                  <c:v>39040</c:v>
                </c:pt>
                <c:pt idx="6">
                  <c:v>39070</c:v>
                </c:pt>
                <c:pt idx="7">
                  <c:v>39101</c:v>
                </c:pt>
                <c:pt idx="8">
                  <c:v>39191</c:v>
                </c:pt>
                <c:pt idx="9">
                  <c:v>39282</c:v>
                </c:pt>
                <c:pt idx="10">
                  <c:v>39374</c:v>
                </c:pt>
                <c:pt idx="11">
                  <c:v>39466</c:v>
                </c:pt>
                <c:pt idx="12">
                  <c:v>39557</c:v>
                </c:pt>
                <c:pt idx="13">
                  <c:v>39648</c:v>
                </c:pt>
                <c:pt idx="14">
                  <c:v>39740</c:v>
                </c:pt>
                <c:pt idx="15">
                  <c:v>39832</c:v>
                </c:pt>
                <c:pt idx="16">
                  <c:v>39922</c:v>
                </c:pt>
                <c:pt idx="17">
                  <c:v>40013</c:v>
                </c:pt>
                <c:pt idx="18">
                  <c:v>40105</c:v>
                </c:pt>
                <c:pt idx="19">
                  <c:v>40197</c:v>
                </c:pt>
                <c:pt idx="20">
                  <c:v>40287</c:v>
                </c:pt>
                <c:pt idx="21">
                  <c:v>40378</c:v>
                </c:pt>
                <c:pt idx="22">
                  <c:v>40470</c:v>
                </c:pt>
                <c:pt idx="23">
                  <c:v>40562</c:v>
                </c:pt>
                <c:pt idx="24">
                  <c:v>40652</c:v>
                </c:pt>
                <c:pt idx="25">
                  <c:v>40743</c:v>
                </c:pt>
                <c:pt idx="26">
                  <c:v>40835</c:v>
                </c:pt>
                <c:pt idx="27">
                  <c:v>40927</c:v>
                </c:pt>
                <c:pt idx="28">
                  <c:v>41018</c:v>
                </c:pt>
                <c:pt idx="29">
                  <c:v>41109</c:v>
                </c:pt>
                <c:pt idx="30">
                  <c:v>41201</c:v>
                </c:pt>
                <c:pt idx="31">
                  <c:v>41293</c:v>
                </c:pt>
                <c:pt idx="32">
                  <c:v>41383</c:v>
                </c:pt>
                <c:pt idx="33">
                  <c:v>41474</c:v>
                </c:pt>
                <c:pt idx="34">
                  <c:v>41566</c:v>
                </c:pt>
                <c:pt idx="35">
                  <c:v>41658</c:v>
                </c:pt>
                <c:pt idx="36">
                  <c:v>41748</c:v>
                </c:pt>
                <c:pt idx="37">
                  <c:v>41839</c:v>
                </c:pt>
                <c:pt idx="38">
                  <c:v>41931</c:v>
                </c:pt>
                <c:pt idx="39">
                  <c:v>42023</c:v>
                </c:pt>
                <c:pt idx="40">
                  <c:v>42113</c:v>
                </c:pt>
                <c:pt idx="41">
                  <c:v>42204</c:v>
                </c:pt>
                <c:pt idx="42">
                  <c:v>42296</c:v>
                </c:pt>
                <c:pt idx="43">
                  <c:v>42388</c:v>
                </c:pt>
                <c:pt idx="44">
                  <c:v>42479</c:v>
                </c:pt>
                <c:pt idx="45">
                  <c:v>42570</c:v>
                </c:pt>
              </c:numCache>
            </c:numRef>
          </c:cat>
          <c:val>
            <c:numRef>
              <c:f>'Simplified Swap Curve'!$E$100:$E$145</c:f>
              <c:numCache>
                <c:formatCode>0.000000_ </c:formatCode>
                <c:ptCount val="46"/>
                <c:pt idx="0">
                  <c:v>1</c:v>
                </c:pt>
                <c:pt idx="1">
                  <c:v>0.99940487493269414</c:v>
                </c:pt>
                <c:pt idx="2">
                  <c:v>0.99736981284013904</c:v>
                </c:pt>
                <c:pt idx="3">
                  <c:v>0.99470300212266882</c:v>
                </c:pt>
                <c:pt idx="4">
                  <c:v>0.99203598943495264</c:v>
                </c:pt>
                <c:pt idx="5">
                  <c:v>0.98864804108047022</c:v>
                </c:pt>
                <c:pt idx="6">
                  <c:v>0.98590334210103392</c:v>
                </c:pt>
                <c:pt idx="7">
                  <c:v>0.98301701035474442</c:v>
                </c:pt>
                <c:pt idx="8">
                  <c:v>0.97403454384900268</c:v>
                </c:pt>
                <c:pt idx="9">
                  <c:v>0.96438513975813722</c:v>
                </c:pt>
                <c:pt idx="10">
                  <c:v>0.95522276236980241</c:v>
                </c:pt>
                <c:pt idx="11">
                  <c:v>0.94598926674977857</c:v>
                </c:pt>
                <c:pt idx="12">
                  <c:v>0.93678857066270138</c:v>
                </c:pt>
                <c:pt idx="13">
                  <c:v>0.92752397267141584</c:v>
                </c:pt>
                <c:pt idx="14">
                  <c:v>0.91825538360213699</c:v>
                </c:pt>
                <c:pt idx="15">
                  <c:v>0.9089596317417421</c:v>
                </c:pt>
                <c:pt idx="16">
                  <c:v>0.89984066182059363</c:v>
                </c:pt>
                <c:pt idx="17">
                  <c:v>0.89059829496756338</c:v>
                </c:pt>
                <c:pt idx="18">
                  <c:v>0.88130986357005536</c:v>
                </c:pt>
                <c:pt idx="19">
                  <c:v>0.87201240378671474</c:v>
                </c:pt>
                <c:pt idx="20">
                  <c:v>0.86290895612688123</c:v>
                </c:pt>
                <c:pt idx="21">
                  <c:v>0.85369926956536424</c:v>
                </c:pt>
                <c:pt idx="22">
                  <c:v>0.84467731043384053</c:v>
                </c:pt>
                <c:pt idx="23">
                  <c:v>0.83568143185996224</c:v>
                </c:pt>
                <c:pt idx="24">
                  <c:v>0.82690612771915217</c:v>
                </c:pt>
                <c:pt idx="25">
                  <c:v>0.81806063414814179</c:v>
                </c:pt>
                <c:pt idx="26">
                  <c:v>0.80938325359416541</c:v>
                </c:pt>
                <c:pt idx="27">
                  <c:v>0.80075268039329539</c:v>
                </c:pt>
                <c:pt idx="28">
                  <c:v>0.7922616731451706</c:v>
                </c:pt>
                <c:pt idx="29">
                  <c:v>0.78381680519284114</c:v>
                </c:pt>
                <c:pt idx="30">
                  <c:v>0.7753266692825731</c:v>
                </c:pt>
                <c:pt idx="31">
                  <c:v>0.76688400808787904</c:v>
                </c:pt>
                <c:pt idx="32">
                  <c:v>0.7586700572393138</c:v>
                </c:pt>
                <c:pt idx="33">
                  <c:v>0.75041178829426314</c:v>
                </c:pt>
                <c:pt idx="34">
                  <c:v>0.74226698751705056</c:v>
                </c:pt>
                <c:pt idx="35">
                  <c:v>0.73417782160613776</c:v>
                </c:pt>
                <c:pt idx="36">
                  <c:v>0.72631735390259222</c:v>
                </c:pt>
                <c:pt idx="37">
                  <c:v>0.71842390921148924</c:v>
                </c:pt>
                <c:pt idx="38">
                  <c:v>0.71049915741279079</c:v>
                </c:pt>
                <c:pt idx="39">
                  <c:v>0.70262956734665449</c:v>
                </c:pt>
                <c:pt idx="40">
                  <c:v>0.69498345088660896</c:v>
                </c:pt>
                <c:pt idx="41">
                  <c:v>0.68730624736051815</c:v>
                </c:pt>
                <c:pt idx="42">
                  <c:v>0.67959959930305258</c:v>
                </c:pt>
                <c:pt idx="43">
                  <c:v>0.67194759454742503</c:v>
                </c:pt>
                <c:pt idx="44">
                  <c:v>0.66443195947141143</c:v>
                </c:pt>
                <c:pt idx="45">
                  <c:v>0.65696952201697179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DA-4398-BF32-B26C965B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8352"/>
        <c:axId val="198949888"/>
      </c:lineChart>
      <c:dateAx>
        <c:axId val="198948352"/>
        <c:scaling>
          <c:orientation val="minMax"/>
        </c:scaling>
        <c:delete val="0"/>
        <c:axPos val="b"/>
        <c:minorGridlines/>
        <c:numFmt formatCode="dd/mm/yy;@" sourceLinked="0"/>
        <c:majorTickMark val="none"/>
        <c:minorTickMark val="none"/>
        <c:tickLblPos val="nextTo"/>
        <c:crossAx val="198949888"/>
        <c:crosses val="autoZero"/>
        <c:auto val="1"/>
        <c:lblOffset val="100"/>
        <c:baseTimeUnit val="days"/>
      </c:dateAx>
      <c:valAx>
        <c:axId val="198949888"/>
        <c:scaling>
          <c:orientation val="minMax"/>
        </c:scaling>
        <c:delete val="0"/>
        <c:axPos val="l"/>
        <c:majorGridlines/>
        <c:numFmt formatCode="0.000000_ " sourceLinked="1"/>
        <c:majorTickMark val="none"/>
        <c:minorTickMark val="none"/>
        <c:tickLblPos val="nextTo"/>
        <c:spPr>
          <a:ln w="9525">
            <a:noFill/>
          </a:ln>
        </c:spPr>
        <c:crossAx val="198948352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9525</xdr:rowOff>
    </xdr:from>
    <xdr:to>
      <xdr:col>17</xdr:col>
      <xdr:colOff>600075</xdr:colOff>
      <xdr:row>30</xdr:row>
      <xdr:rowOff>38100</xdr:rowOff>
    </xdr:to>
    <xdr:graphicFrame macro="">
      <xdr:nvGraphicFramePr>
        <xdr:cNvPr id="1640" name="圖表 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3</xdr:row>
      <xdr:rowOff>28575</xdr:rowOff>
    </xdr:from>
    <xdr:to>
      <xdr:col>28</xdr:col>
      <xdr:colOff>85725</xdr:colOff>
      <xdr:row>30</xdr:row>
      <xdr:rowOff>28575</xdr:rowOff>
    </xdr:to>
    <xdr:graphicFrame macro="">
      <xdr:nvGraphicFramePr>
        <xdr:cNvPr id="1641" name="圖表 2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200025</xdr:colOff>
      <xdr:row>43</xdr:row>
      <xdr:rowOff>76200</xdr:rowOff>
    </xdr:from>
    <xdr:to>
      <xdr:col>13</xdr:col>
      <xdr:colOff>220718</xdr:colOff>
      <xdr:row>45</xdr:row>
      <xdr:rowOff>57150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76975" y="7219950"/>
          <a:ext cx="2287643" cy="4762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381000</xdr:colOff>
      <xdr:row>36</xdr:row>
      <xdr:rowOff>28574</xdr:rowOff>
    </xdr:from>
    <xdr:to>
      <xdr:col>12</xdr:col>
      <xdr:colOff>265983</xdr:colOff>
      <xdr:row>38</xdr:row>
      <xdr:rowOff>9525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53100" y="5876924"/>
          <a:ext cx="2228133" cy="46672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104775</xdr:colOff>
      <xdr:row>52</xdr:row>
      <xdr:rowOff>25399</xdr:rowOff>
    </xdr:from>
    <xdr:to>
      <xdr:col>13</xdr:col>
      <xdr:colOff>86003</xdr:colOff>
      <xdr:row>57</xdr:row>
      <xdr:rowOff>85725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391275" y="8797924"/>
          <a:ext cx="2038628" cy="10318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7</xdr:col>
      <xdr:colOff>393701</xdr:colOff>
      <xdr:row>97</xdr:row>
      <xdr:rowOff>146050</xdr:rowOff>
    </xdr:from>
    <xdr:to>
      <xdr:col>10</xdr:col>
      <xdr:colOff>609601</xdr:colOff>
      <xdr:row>100</xdr:row>
      <xdr:rowOff>47625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60951" y="16367125"/>
          <a:ext cx="1835150" cy="7302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47"/>
  <sheetViews>
    <sheetView tabSelected="1" topLeftCell="A71" zoomScale="125" zoomScaleNormal="125" workbookViewId="0">
      <selection activeCell="I81" sqref="I81"/>
    </sheetView>
  </sheetViews>
  <sheetFormatPr baseColWidth="10" defaultColWidth="9.1640625" defaultRowHeight="14" x14ac:dyDescent="0.2"/>
  <cols>
    <col min="1" max="1" width="9.1640625" style="1"/>
    <col min="2" max="3" width="11.1640625" style="1" bestFit="1" customWidth="1"/>
    <col min="4" max="4" width="9.33203125" style="1" bestFit="1" customWidth="1"/>
    <col min="5" max="6" width="10" style="1" bestFit="1" customWidth="1"/>
    <col min="7" max="7" width="9.33203125" style="1" bestFit="1" customWidth="1"/>
    <col min="8" max="9" width="10.5" style="1" bestFit="1" customWidth="1"/>
    <col min="10" max="10" width="3.1640625" style="1" customWidth="1"/>
    <col min="11" max="11" width="11.1640625" style="1" bestFit="1" customWidth="1"/>
    <col min="12" max="12" width="10.33203125" style="1" customWidth="1"/>
    <col min="13" max="13" width="9.5" style="1" customWidth="1"/>
    <col min="14" max="15" width="11.6640625" style="1" customWidth="1"/>
    <col min="16" max="16" width="19.1640625" style="1" bestFit="1" customWidth="1"/>
    <col min="17" max="18" width="11" style="1" customWidth="1"/>
    <col min="19" max="19" width="11.5" style="4" customWidth="1"/>
    <col min="20" max="20" width="10.5" style="1" bestFit="1" customWidth="1"/>
    <col min="21" max="21" width="9.5" style="1" bestFit="1" customWidth="1"/>
    <col min="22" max="22" width="10.1640625" style="1" bestFit="1" customWidth="1"/>
    <col min="23" max="23" width="9.83203125" style="1" bestFit="1" customWidth="1"/>
    <col min="24" max="24" width="9.5" style="1" bestFit="1" customWidth="1"/>
    <col min="25" max="16384" width="9.1640625" style="1"/>
  </cols>
  <sheetData>
    <row r="1" spans="1:10" x14ac:dyDescent="0.2">
      <c r="B1" s="2" t="s">
        <v>42</v>
      </c>
      <c r="C1" s="61">
        <v>38915</v>
      </c>
      <c r="E1" s="3" t="s">
        <v>64</v>
      </c>
    </row>
    <row r="2" spans="1:10" x14ac:dyDescent="0.2">
      <c r="B2" s="4" t="s">
        <v>41</v>
      </c>
      <c r="C2" s="5">
        <v>2</v>
      </c>
    </row>
    <row r="3" spans="1:10" x14ac:dyDescent="0.2">
      <c r="B3" s="59" t="s">
        <v>43</v>
      </c>
      <c r="C3" s="60">
        <f>C1+C2</f>
        <v>38917</v>
      </c>
    </row>
    <row r="4" spans="1:10" x14ac:dyDescent="0.2">
      <c r="B4" s="4"/>
      <c r="C4" s="6"/>
    </row>
    <row r="5" spans="1:10" x14ac:dyDescent="0.2">
      <c r="A5" s="7" t="s">
        <v>16</v>
      </c>
      <c r="B5" s="7"/>
    </row>
    <row r="6" spans="1:10" ht="15" thickBot="1" x14ac:dyDescent="0.25"/>
    <row r="7" spans="1:10" x14ac:dyDescent="0.2">
      <c r="B7" s="8" t="s">
        <v>19</v>
      </c>
      <c r="C7" s="9"/>
      <c r="D7" s="10" t="s">
        <v>20</v>
      </c>
      <c r="E7" s="10" t="s">
        <v>27</v>
      </c>
      <c r="F7" s="11" t="s">
        <v>28</v>
      </c>
    </row>
    <row r="8" spans="1:10" x14ac:dyDescent="0.2">
      <c r="B8" s="12"/>
      <c r="C8" s="13"/>
      <c r="D8" s="13"/>
      <c r="E8" s="13"/>
      <c r="F8" s="14"/>
    </row>
    <row r="9" spans="1:10" x14ac:dyDescent="0.2">
      <c r="B9" s="12" t="s">
        <v>0</v>
      </c>
      <c r="D9" s="15">
        <f>(E9+F9) / 2</f>
        <v>3.1050000000000001E-2</v>
      </c>
      <c r="E9" s="15">
        <v>3.0800000000000001E-2</v>
      </c>
      <c r="F9" s="16">
        <v>3.1300000000000001E-2</v>
      </c>
    </row>
    <row r="10" spans="1:10" x14ac:dyDescent="0.2">
      <c r="B10" s="12" t="s">
        <v>45</v>
      </c>
      <c r="D10" s="15">
        <f t="shared" ref="D10:D30" si="0">(E10+F10) / 2</f>
        <v>3.1050000000000001E-2</v>
      </c>
      <c r="E10" s="15">
        <v>3.0800000000000001E-2</v>
      </c>
      <c r="F10" s="16">
        <v>3.1300000000000001E-2</v>
      </c>
    </row>
    <row r="11" spans="1:10" x14ac:dyDescent="0.2">
      <c r="B11" s="12" t="s">
        <v>46</v>
      </c>
      <c r="D11" s="15">
        <f t="shared" si="0"/>
        <v>3.1350000000000003E-2</v>
      </c>
      <c r="E11" s="15">
        <v>3.1099999999999999E-2</v>
      </c>
      <c r="F11" s="16">
        <v>3.1600000000000003E-2</v>
      </c>
    </row>
    <row r="12" spans="1:10" x14ac:dyDescent="0.2">
      <c r="B12" s="12" t="s">
        <v>47</v>
      </c>
      <c r="D12" s="15">
        <f t="shared" si="0"/>
        <v>3.1850000000000003E-2</v>
      </c>
      <c r="E12" s="15">
        <v>3.1600000000000003E-2</v>
      </c>
      <c r="F12" s="16">
        <v>3.2099999999999997E-2</v>
      </c>
    </row>
    <row r="13" spans="1:10" x14ac:dyDescent="0.2">
      <c r="B13" s="12"/>
      <c r="C13" s="13"/>
      <c r="D13" s="15"/>
      <c r="E13" s="13"/>
      <c r="F13" s="14"/>
    </row>
    <row r="14" spans="1:10" x14ac:dyDescent="0.2">
      <c r="B14" s="17" t="s">
        <v>1</v>
      </c>
      <c r="C14" s="13"/>
      <c r="D14" s="15"/>
      <c r="E14" s="13"/>
      <c r="F14" s="14"/>
    </row>
    <row r="15" spans="1:10" x14ac:dyDescent="0.2">
      <c r="B15" s="12"/>
      <c r="C15" s="13"/>
      <c r="D15" s="15"/>
      <c r="E15" s="13"/>
      <c r="F15" s="14"/>
    </row>
    <row r="16" spans="1:10" x14ac:dyDescent="0.2">
      <c r="B16" s="18" t="s">
        <v>2</v>
      </c>
      <c r="C16" s="19" t="s">
        <v>3</v>
      </c>
      <c r="D16" s="15"/>
      <c r="E16" s="19"/>
      <c r="F16" s="14"/>
      <c r="I16" s="13"/>
      <c r="J16" s="13"/>
    </row>
    <row r="17" spans="2:10" x14ac:dyDescent="0.2">
      <c r="B17" s="12">
        <v>1</v>
      </c>
      <c r="C17" s="13">
        <v>4</v>
      </c>
      <c r="D17" s="15">
        <f t="shared" si="0"/>
        <v>3.5000000000000003E-2</v>
      </c>
      <c r="E17" s="15">
        <v>3.4500000000000003E-2</v>
      </c>
      <c r="F17" s="16">
        <v>3.5499999999999997E-2</v>
      </c>
      <c r="I17" s="13"/>
      <c r="J17" s="13"/>
    </row>
    <row r="18" spans="2:10" x14ac:dyDescent="0.2">
      <c r="B18" s="12">
        <v>2</v>
      </c>
      <c r="C18" s="13">
        <v>5</v>
      </c>
      <c r="D18" s="15">
        <f t="shared" si="0"/>
        <v>3.5799999999999998E-2</v>
      </c>
      <c r="E18" s="15">
        <v>3.5299999999999998E-2</v>
      </c>
      <c r="F18" s="16">
        <v>3.6299999999999999E-2</v>
      </c>
      <c r="I18" s="13"/>
      <c r="J18" s="13"/>
    </row>
    <row r="19" spans="2:10" x14ac:dyDescent="0.2">
      <c r="B19" s="12">
        <v>3</v>
      </c>
      <c r="C19" s="13">
        <v>6</v>
      </c>
      <c r="D19" s="15">
        <f t="shared" si="0"/>
        <v>3.6400000000000002E-2</v>
      </c>
      <c r="E19" s="15">
        <v>3.5900000000000001E-2</v>
      </c>
      <c r="F19" s="16">
        <v>3.6900000000000002E-2</v>
      </c>
      <c r="I19" s="13"/>
      <c r="J19" s="13"/>
    </row>
    <row r="20" spans="2:10" x14ac:dyDescent="0.2">
      <c r="B20" s="12">
        <v>6</v>
      </c>
      <c r="C20" s="13">
        <v>9</v>
      </c>
      <c r="D20" s="15">
        <f t="shared" si="0"/>
        <v>3.7400000000000003E-2</v>
      </c>
      <c r="E20" s="15">
        <v>3.6900000000000002E-2</v>
      </c>
      <c r="F20" s="16">
        <v>3.7900000000000003E-2</v>
      </c>
      <c r="I20" s="13"/>
      <c r="J20" s="13"/>
    </row>
    <row r="21" spans="2:10" x14ac:dyDescent="0.2">
      <c r="B21" s="12"/>
      <c r="C21" s="13"/>
      <c r="D21" s="15"/>
      <c r="E21" s="15"/>
      <c r="F21" s="14"/>
      <c r="I21" s="13"/>
      <c r="J21" s="13"/>
    </row>
    <row r="22" spans="2:10" x14ac:dyDescent="0.2">
      <c r="B22" s="17" t="s">
        <v>48</v>
      </c>
      <c r="C22" s="13"/>
      <c r="D22" s="15"/>
      <c r="E22" s="13"/>
      <c r="F22" s="14"/>
      <c r="I22" s="13"/>
      <c r="J22" s="13"/>
    </row>
    <row r="23" spans="2:10" x14ac:dyDescent="0.2">
      <c r="B23" s="12"/>
      <c r="C23" s="13"/>
      <c r="D23" s="15"/>
      <c r="E23" s="13"/>
      <c r="F23" s="14"/>
      <c r="I23" s="13"/>
      <c r="J23" s="13"/>
    </row>
    <row r="24" spans="2:10" x14ac:dyDescent="0.2">
      <c r="B24" s="12" t="s">
        <v>10</v>
      </c>
      <c r="D24" s="15">
        <f t="shared" si="0"/>
        <v>3.6400000000000002E-2</v>
      </c>
      <c r="E24" s="15">
        <v>3.5900000000000001E-2</v>
      </c>
      <c r="F24" s="16">
        <v>3.6900000000000002E-2</v>
      </c>
      <c r="I24" s="13"/>
      <c r="J24" s="13"/>
    </row>
    <row r="25" spans="2:10" x14ac:dyDescent="0.2">
      <c r="B25" s="12" t="s">
        <v>4</v>
      </c>
      <c r="D25" s="15">
        <f t="shared" si="0"/>
        <v>3.7699999999999997E-2</v>
      </c>
      <c r="E25" s="15">
        <v>3.7199999999999997E-2</v>
      </c>
      <c r="F25" s="16">
        <v>3.8199999999999998E-2</v>
      </c>
      <c r="I25" s="13"/>
      <c r="J25" s="13"/>
    </row>
    <row r="26" spans="2:10" x14ac:dyDescent="0.2">
      <c r="B26" s="12" t="s">
        <v>5</v>
      </c>
      <c r="D26" s="15">
        <f t="shared" si="0"/>
        <v>3.8699999999999998E-2</v>
      </c>
      <c r="E26" s="15">
        <v>3.8199999999999998E-2</v>
      </c>
      <c r="F26" s="16">
        <v>3.9199999999999999E-2</v>
      </c>
      <c r="I26" s="13"/>
      <c r="J26" s="13"/>
    </row>
    <row r="27" spans="2:10" x14ac:dyDescent="0.2">
      <c r="B27" s="12" t="s">
        <v>6</v>
      </c>
      <c r="D27" s="15">
        <f t="shared" si="0"/>
        <v>3.9599999999999996E-2</v>
      </c>
      <c r="E27" s="15">
        <v>3.9100000000000003E-2</v>
      </c>
      <c r="F27" s="16">
        <v>4.0099999999999997E-2</v>
      </c>
      <c r="I27" s="13"/>
      <c r="J27" s="13"/>
    </row>
    <row r="28" spans="2:10" x14ac:dyDescent="0.2">
      <c r="B28" s="12" t="s">
        <v>7</v>
      </c>
      <c r="D28" s="15">
        <f t="shared" si="0"/>
        <v>4.02E-2</v>
      </c>
      <c r="E28" s="15">
        <v>3.9699999999999999E-2</v>
      </c>
      <c r="F28" s="16">
        <v>4.07E-2</v>
      </c>
      <c r="I28" s="13"/>
      <c r="J28" s="13"/>
    </row>
    <row r="29" spans="2:10" x14ac:dyDescent="0.2">
      <c r="B29" s="12" t="s">
        <v>8</v>
      </c>
      <c r="D29" s="15">
        <f t="shared" si="0"/>
        <v>4.1000000000000002E-2</v>
      </c>
      <c r="E29" s="15">
        <v>4.0500000000000001E-2</v>
      </c>
      <c r="F29" s="16">
        <v>4.1500000000000002E-2</v>
      </c>
      <c r="I29" s="13"/>
      <c r="J29" s="13"/>
    </row>
    <row r="30" spans="2:10" ht="15" thickBot="1" x14ac:dyDescent="0.25">
      <c r="B30" s="20" t="s">
        <v>9</v>
      </c>
      <c r="C30" s="21"/>
      <c r="D30" s="15">
        <f t="shared" si="0"/>
        <v>4.19E-2</v>
      </c>
      <c r="E30" s="22">
        <v>4.1399999999999999E-2</v>
      </c>
      <c r="F30" s="23">
        <v>4.24E-2</v>
      </c>
      <c r="I30" s="13"/>
      <c r="J30" s="13"/>
    </row>
    <row r="31" spans="2:10" x14ac:dyDescent="0.2">
      <c r="F31" s="13"/>
      <c r="I31" s="13"/>
      <c r="J31" s="13"/>
    </row>
    <row r="32" spans="2:10" x14ac:dyDescent="0.2">
      <c r="I32" s="55"/>
      <c r="J32" s="55"/>
    </row>
    <row r="33" spans="1:17" x14ac:dyDescent="0.2">
      <c r="I33" s="13"/>
      <c r="J33" s="13"/>
    </row>
    <row r="34" spans="1:17" x14ac:dyDescent="0.2">
      <c r="I34" s="13"/>
      <c r="J34" s="13"/>
    </row>
    <row r="35" spans="1:17" x14ac:dyDescent="0.2">
      <c r="I35" s="13"/>
      <c r="J35" s="13"/>
      <c r="L35" s="6"/>
    </row>
    <row r="36" spans="1:17" x14ac:dyDescent="0.2">
      <c r="A36" s="24" t="s">
        <v>49</v>
      </c>
      <c r="B36" s="25"/>
      <c r="I36" s="13"/>
      <c r="J36" s="13"/>
      <c r="L36" s="6"/>
    </row>
    <row r="37" spans="1:17" ht="30" x14ac:dyDescent="0.2">
      <c r="B37" s="26" t="s">
        <v>50</v>
      </c>
      <c r="C37" s="26" t="s">
        <v>51</v>
      </c>
      <c r="D37" s="26" t="s">
        <v>52</v>
      </c>
      <c r="E37" s="26" t="s">
        <v>53</v>
      </c>
      <c r="F37" s="27" t="s">
        <v>54</v>
      </c>
      <c r="G37" s="26" t="s">
        <v>55</v>
      </c>
      <c r="H37" s="28" t="s">
        <v>56</v>
      </c>
      <c r="L37" s="6"/>
    </row>
    <row r="38" spans="1:17" x14ac:dyDescent="0.2">
      <c r="B38" s="29" t="s">
        <v>57</v>
      </c>
      <c r="C38" s="30">
        <f>C3</f>
        <v>38917</v>
      </c>
      <c r="D38" s="30">
        <v>38917</v>
      </c>
      <c r="E38" s="31">
        <f>D38-C38</f>
        <v>0</v>
      </c>
      <c r="F38" s="32">
        <v>0</v>
      </c>
      <c r="G38" s="15"/>
      <c r="H38" s="33">
        <v>1</v>
      </c>
      <c r="L38" s="6"/>
      <c r="N38" s="34"/>
      <c r="O38" s="34"/>
    </row>
    <row r="39" spans="1:17" x14ac:dyDescent="0.2">
      <c r="B39" s="29" t="s">
        <v>0</v>
      </c>
      <c r="C39" s="30">
        <f>C38</f>
        <v>38917</v>
      </c>
      <c r="D39" s="30">
        <f>C39+7</f>
        <v>38924</v>
      </c>
      <c r="E39" s="31">
        <f>D39-C39</f>
        <v>7</v>
      </c>
      <c r="F39" s="32">
        <f>E39/365</f>
        <v>1.9178082191780823E-2</v>
      </c>
      <c r="G39" s="15">
        <f>D9</f>
        <v>3.1050000000000001E-2</v>
      </c>
      <c r="H39" s="33">
        <f>1/(1 + (G39*F39))</f>
        <v>0.99940487493269414</v>
      </c>
      <c r="L39" s="6"/>
      <c r="M39" s="34"/>
      <c r="N39" s="34"/>
      <c r="O39" s="34"/>
    </row>
    <row r="40" spans="1:17" x14ac:dyDescent="0.2">
      <c r="B40" s="29" t="s">
        <v>68</v>
      </c>
      <c r="C40" s="30">
        <f>C38</f>
        <v>38917</v>
      </c>
      <c r="D40" s="30">
        <f>EDATE(C40,1)</f>
        <v>38948</v>
      </c>
      <c r="E40" s="31">
        <f t="shared" ref="E40:E42" si="1">D40-C40</f>
        <v>31</v>
      </c>
      <c r="F40" s="32">
        <f t="shared" ref="F40:F42" si="2">E40/365</f>
        <v>8.4931506849315067E-2</v>
      </c>
      <c r="G40" s="15">
        <f>D10</f>
        <v>3.1050000000000001E-2</v>
      </c>
      <c r="H40" s="33">
        <f t="shared" ref="H40:H42" si="3">1/(1 + (G40*F40))</f>
        <v>0.99736981284013904</v>
      </c>
      <c r="L40" s="6"/>
      <c r="M40" s="34"/>
      <c r="N40" s="34"/>
      <c r="O40" s="34"/>
      <c r="P40" s="35"/>
    </row>
    <row r="41" spans="1:17" x14ac:dyDescent="0.2">
      <c r="B41" s="29" t="s">
        <v>69</v>
      </c>
      <c r="C41" s="30">
        <f>C38</f>
        <v>38917</v>
      </c>
      <c r="D41" s="30">
        <f>EDATE(C41,2)</f>
        <v>38979</v>
      </c>
      <c r="E41" s="31">
        <f t="shared" si="1"/>
        <v>62</v>
      </c>
      <c r="F41" s="32">
        <f t="shared" si="2"/>
        <v>0.16986301369863013</v>
      </c>
      <c r="G41" s="15">
        <f>D11</f>
        <v>3.1350000000000003E-2</v>
      </c>
      <c r="H41" s="33">
        <f t="shared" si="3"/>
        <v>0.99470300212266882</v>
      </c>
      <c r="L41" s="6"/>
      <c r="M41" s="34"/>
      <c r="O41" s="34"/>
      <c r="P41" s="35"/>
    </row>
    <row r="42" spans="1:17" x14ac:dyDescent="0.2">
      <c r="B42" s="29" t="s">
        <v>70</v>
      </c>
      <c r="C42" s="30">
        <f>C38</f>
        <v>38917</v>
      </c>
      <c r="D42" s="30">
        <f>EDATE(C42,3)</f>
        <v>39009</v>
      </c>
      <c r="E42" s="31">
        <f t="shared" si="1"/>
        <v>92</v>
      </c>
      <c r="F42" s="32">
        <f t="shared" si="2"/>
        <v>0.25205479452054796</v>
      </c>
      <c r="G42" s="15">
        <f>D12</f>
        <v>3.1850000000000003E-2</v>
      </c>
      <c r="H42" s="33">
        <f t="shared" si="3"/>
        <v>0.99203598943495264</v>
      </c>
      <c r="L42" s="6"/>
      <c r="M42" s="34"/>
      <c r="O42" s="34"/>
      <c r="P42" s="35"/>
    </row>
    <row r="43" spans="1:17" x14ac:dyDescent="0.2">
      <c r="I43" s="13"/>
      <c r="L43" s="6"/>
      <c r="M43" s="34"/>
      <c r="O43" s="34"/>
    </row>
    <row r="44" spans="1:17" x14ac:dyDescent="0.2">
      <c r="A44" s="24" t="s">
        <v>58</v>
      </c>
      <c r="B44" s="25"/>
      <c r="L44" s="6"/>
      <c r="M44" s="34"/>
      <c r="O44" s="34"/>
    </row>
    <row r="45" spans="1:17" ht="31" x14ac:dyDescent="0.25">
      <c r="B45" s="36" t="s">
        <v>59</v>
      </c>
      <c r="C45" s="26" t="s">
        <v>60</v>
      </c>
      <c r="D45" s="26" t="s">
        <v>52</v>
      </c>
      <c r="E45" s="26" t="s">
        <v>53</v>
      </c>
      <c r="F45" s="27" t="s">
        <v>54</v>
      </c>
      <c r="G45" s="26" t="s">
        <v>55</v>
      </c>
      <c r="H45" s="26" t="s">
        <v>61</v>
      </c>
      <c r="I45" s="37" t="s">
        <v>62</v>
      </c>
      <c r="L45" s="6"/>
      <c r="M45" s="34"/>
      <c r="O45" s="34"/>
    </row>
    <row r="46" spans="1:17" x14ac:dyDescent="0.2">
      <c r="A46" s="1" t="s">
        <v>30</v>
      </c>
      <c r="B46" s="38" t="str">
        <f>B17&amp;"x"&amp;C17</f>
        <v>1x4</v>
      </c>
      <c r="C46" s="30">
        <f>EDATE($C$3, B17)</f>
        <v>38948</v>
      </c>
      <c r="D46" s="30">
        <f>EDATE($C$3,C17)</f>
        <v>39040</v>
      </c>
      <c r="E46" s="31">
        <f>D46-C46</f>
        <v>92</v>
      </c>
      <c r="F46" s="32">
        <f t="shared" ref="F46:F49" si="4">E46/365</f>
        <v>0.25205479452054796</v>
      </c>
      <c r="G46" s="15">
        <v>3.5000000000000003E-2</v>
      </c>
      <c r="H46" s="39">
        <f>VLOOKUP(C46,$D$38:$H$42,5,FALSE)</f>
        <v>0.99736981284013904</v>
      </c>
      <c r="I46" s="40">
        <f>H46 / (1+G46*F46)</f>
        <v>0.98864804108047022</v>
      </c>
    </row>
    <row r="47" spans="1:17" x14ac:dyDescent="0.2">
      <c r="A47" s="1" t="s">
        <v>31</v>
      </c>
      <c r="B47" s="38" t="str">
        <f t="shared" ref="B47:B49" si="5">B18&amp;"x"&amp;C18</f>
        <v>2x5</v>
      </c>
      <c r="C47" s="30">
        <f>EDATE($C$3, B18)</f>
        <v>38979</v>
      </c>
      <c r="D47" s="30">
        <f t="shared" ref="D47:D49" si="6">EDATE($C$3,C18)</f>
        <v>39070</v>
      </c>
      <c r="E47" s="31">
        <f t="shared" ref="E47:E49" si="7">D47-C47</f>
        <v>91</v>
      </c>
      <c r="F47" s="32">
        <f t="shared" si="4"/>
        <v>0.24931506849315069</v>
      </c>
      <c r="G47" s="15">
        <v>3.5799999999999998E-2</v>
      </c>
      <c r="H47" s="39">
        <f t="shared" ref="H47:H48" si="8">VLOOKUP(C47,$D$38:$H$42,5,FALSE)</f>
        <v>0.99470300212266882</v>
      </c>
      <c r="I47" s="40">
        <f t="shared" ref="I47:I49" si="9">H47 / (1+G47*F47)</f>
        <v>0.98590334210103392</v>
      </c>
    </row>
    <row r="48" spans="1:17" x14ac:dyDescent="0.2">
      <c r="A48" s="1" t="s">
        <v>32</v>
      </c>
      <c r="B48" s="38" t="str">
        <f t="shared" si="5"/>
        <v>3x6</v>
      </c>
      <c r="C48" s="30">
        <f t="shared" ref="C48:C49" si="10">EDATE($C$3, B19)</f>
        <v>39009</v>
      </c>
      <c r="D48" s="30">
        <f t="shared" si="6"/>
        <v>39101</v>
      </c>
      <c r="E48" s="31">
        <f t="shared" si="7"/>
        <v>92</v>
      </c>
      <c r="F48" s="32">
        <f t="shared" si="4"/>
        <v>0.25205479452054796</v>
      </c>
      <c r="G48" s="15">
        <v>3.6400000000000002E-2</v>
      </c>
      <c r="H48" s="39">
        <f t="shared" si="8"/>
        <v>0.99203598943495264</v>
      </c>
      <c r="I48" s="40">
        <f t="shared" si="9"/>
        <v>0.98301701035474442</v>
      </c>
      <c r="Q48" s="41"/>
    </row>
    <row r="49" spans="1:17" x14ac:dyDescent="0.2">
      <c r="A49" s="1" t="s">
        <v>33</v>
      </c>
      <c r="B49" s="38" t="str">
        <f t="shared" si="5"/>
        <v>6x9</v>
      </c>
      <c r="C49" s="30">
        <f t="shared" si="10"/>
        <v>39101</v>
      </c>
      <c r="D49" s="30">
        <f t="shared" si="6"/>
        <v>39191</v>
      </c>
      <c r="E49" s="31">
        <f t="shared" si="7"/>
        <v>90</v>
      </c>
      <c r="F49" s="32">
        <f t="shared" si="4"/>
        <v>0.24657534246575341</v>
      </c>
      <c r="G49" s="15">
        <v>3.7400000000000003E-2</v>
      </c>
      <c r="H49" s="62">
        <f>VLOOKUP(C49,$D$46:$I$48,6,FALSE)</f>
        <v>0.98301701035474442</v>
      </c>
      <c r="I49" s="40">
        <f t="shared" si="9"/>
        <v>0.97403454384900268</v>
      </c>
      <c r="Q49" s="41"/>
    </row>
    <row r="52" spans="1:17" x14ac:dyDescent="0.2">
      <c r="A52" s="24" t="s">
        <v>12</v>
      </c>
      <c r="B52" s="25"/>
    </row>
    <row r="53" spans="1:17" ht="30" x14ac:dyDescent="0.2">
      <c r="B53" s="26" t="s">
        <v>11</v>
      </c>
      <c r="C53" s="26" t="s">
        <v>17</v>
      </c>
      <c r="D53" s="26" t="s">
        <v>18</v>
      </c>
      <c r="E53" s="26" t="s">
        <v>24</v>
      </c>
      <c r="F53" s="27" t="s">
        <v>25</v>
      </c>
      <c r="G53" s="26" t="s">
        <v>21</v>
      </c>
      <c r="H53" s="26" t="s">
        <v>23</v>
      </c>
      <c r="I53" s="37" t="s">
        <v>22</v>
      </c>
      <c r="O53" s="1" t="s">
        <v>75</v>
      </c>
      <c r="P53" s="1" t="s">
        <v>76</v>
      </c>
    </row>
    <row r="54" spans="1:17" x14ac:dyDescent="0.2">
      <c r="B54" s="13">
        <v>3</v>
      </c>
      <c r="C54" s="30">
        <f>EDATE($C$3,0)</f>
        <v>38917</v>
      </c>
      <c r="D54" s="30">
        <f>EDATE($C$3,B54)</f>
        <v>39009</v>
      </c>
      <c r="E54" s="31">
        <f t="shared" ref="E54:E93" si="11">D54-C54</f>
        <v>92</v>
      </c>
      <c r="F54" s="32">
        <f t="shared" ref="F54:F93" si="12">E54/365</f>
        <v>0.25205479452054796</v>
      </c>
      <c r="G54" s="13"/>
      <c r="H54" s="32">
        <f>I54*F54</f>
        <v>0.25004742747401548</v>
      </c>
      <c r="I54" s="33">
        <f>VLOOKUP(D54,$D$38:$H$42,5,FALSE)</f>
        <v>0.99203598943495264</v>
      </c>
      <c r="O54" s="1">
        <f>D54-$C$3</f>
        <v>92</v>
      </c>
    </row>
    <row r="55" spans="1:17" x14ac:dyDescent="0.2">
      <c r="B55" s="13">
        <f>B54+3</f>
        <v>6</v>
      </c>
      <c r="C55" s="30">
        <f>EDATE($C$3,B54)</f>
        <v>39009</v>
      </c>
      <c r="D55" s="30">
        <f t="shared" ref="D55:D93" si="13">EDATE($C$3,B55)</f>
        <v>39101</v>
      </c>
      <c r="E55" s="31">
        <f t="shared" si="11"/>
        <v>92</v>
      </c>
      <c r="F55" s="32">
        <f t="shared" si="12"/>
        <v>0.25205479452054796</v>
      </c>
      <c r="G55" s="13"/>
      <c r="H55" s="32">
        <f t="shared" ref="H55:H56" si="14">I55*F55</f>
        <v>0.24777415055516847</v>
      </c>
      <c r="I55" s="33">
        <f>VLOOKUP(D55,$D$46:$I$49,6,FALSE)</f>
        <v>0.98301701035474442</v>
      </c>
      <c r="O55" s="1">
        <f t="shared" ref="O55:O93" si="15">D55-$C$3</f>
        <v>184</v>
      </c>
    </row>
    <row r="56" spans="1:17" x14ac:dyDescent="0.2">
      <c r="B56" s="13">
        <f t="shared" ref="B56:B93" si="16">B55+3</f>
        <v>9</v>
      </c>
      <c r="C56" s="30">
        <f t="shared" ref="C56:C93" si="17">EDATE($C$3,B55)</f>
        <v>39101</v>
      </c>
      <c r="D56" s="30">
        <f t="shared" si="13"/>
        <v>39191</v>
      </c>
      <c r="E56" s="31">
        <f t="shared" si="11"/>
        <v>90</v>
      </c>
      <c r="F56" s="32">
        <f t="shared" si="12"/>
        <v>0.24657534246575341</v>
      </c>
      <c r="G56" s="13"/>
      <c r="H56" s="32">
        <f t="shared" si="14"/>
        <v>0.24017290122304175</v>
      </c>
      <c r="I56" s="33">
        <f>VLOOKUP(D56,$D$46:$I$49,6,FALSE)</f>
        <v>0.97403454384900268</v>
      </c>
      <c r="O56" s="1">
        <f t="shared" si="15"/>
        <v>274</v>
      </c>
    </row>
    <row r="57" spans="1:17" x14ac:dyDescent="0.2">
      <c r="A57" s="1" t="s">
        <v>34</v>
      </c>
      <c r="B57" s="42">
        <f t="shared" si="16"/>
        <v>12</v>
      </c>
      <c r="C57" s="30">
        <f t="shared" si="17"/>
        <v>39191</v>
      </c>
      <c r="D57" s="30">
        <f t="shared" si="13"/>
        <v>39282</v>
      </c>
      <c r="E57" s="31">
        <f t="shared" si="11"/>
        <v>91</v>
      </c>
      <c r="F57" s="32">
        <f t="shared" si="12"/>
        <v>0.24931506849315069</v>
      </c>
      <c r="G57" s="43">
        <f>D24</f>
        <v>3.6400000000000002E-2</v>
      </c>
      <c r="H57" s="32">
        <v>0.24043574717257668</v>
      </c>
      <c r="I57" s="32">
        <f>(1 - G57 * SUM($H$54:H56)) / (1 + (G57*F57))</f>
        <v>0.96438513975813722</v>
      </c>
      <c r="O57" s="1">
        <f t="shared" si="15"/>
        <v>365</v>
      </c>
    </row>
    <row r="58" spans="1:17" x14ac:dyDescent="0.2">
      <c r="B58" s="13">
        <f t="shared" si="16"/>
        <v>15</v>
      </c>
      <c r="C58" s="30">
        <f t="shared" si="17"/>
        <v>39282</v>
      </c>
      <c r="D58" s="30">
        <f t="shared" si="13"/>
        <v>39374</v>
      </c>
      <c r="E58" s="31">
        <f t="shared" si="11"/>
        <v>92</v>
      </c>
      <c r="F58" s="32">
        <f t="shared" si="12"/>
        <v>0.25205479452054796</v>
      </c>
      <c r="G58" s="44">
        <f>P58</f>
        <v>3.6726775956284152E-2</v>
      </c>
      <c r="H58" s="32">
        <v>0.24076847709047075</v>
      </c>
      <c r="I58" s="32">
        <f>(1 - G58 * SUM($H$54:H57)) / (1 + (G58*F58))</f>
        <v>0.95522276236980241</v>
      </c>
      <c r="O58" s="1">
        <f t="shared" si="15"/>
        <v>457</v>
      </c>
      <c r="P58" s="63">
        <f>$G$57 + (($G$61 -$G$57) * (O58 - $O$57) / ($O$61 - $O$57))</f>
        <v>3.6726775956284152E-2</v>
      </c>
      <c r="Q58" s="1" t="s">
        <v>77</v>
      </c>
    </row>
    <row r="59" spans="1:17" x14ac:dyDescent="0.2">
      <c r="B59" s="13">
        <f t="shared" si="16"/>
        <v>18</v>
      </c>
      <c r="C59" s="30">
        <f t="shared" si="17"/>
        <v>39374</v>
      </c>
      <c r="D59" s="30">
        <f t="shared" si="13"/>
        <v>39466</v>
      </c>
      <c r="E59" s="31">
        <f t="shared" si="11"/>
        <v>92</v>
      </c>
      <c r="F59" s="32">
        <f t="shared" si="12"/>
        <v>0.25205479452054796</v>
      </c>
      <c r="G59" s="44">
        <f>P59</f>
        <v>3.7053551912568303E-2</v>
      </c>
      <c r="H59" s="32">
        <v>0.23844113024925928</v>
      </c>
      <c r="I59" s="32">
        <f>(1 - G59 * SUM($H$54:H58)) / (1 + (G59*F59))</f>
        <v>0.94598926674977857</v>
      </c>
      <c r="O59" s="1">
        <f t="shared" si="15"/>
        <v>549</v>
      </c>
      <c r="P59" s="63">
        <f>$G$57 + (($G$61 -$G$57) * (O59 - $O$57) / ($O$61 - $O$57))</f>
        <v>3.7053551912568303E-2</v>
      </c>
    </row>
    <row r="60" spans="1:17" x14ac:dyDescent="0.2">
      <c r="B60" s="13">
        <f t="shared" si="16"/>
        <v>21</v>
      </c>
      <c r="C60" s="30">
        <f t="shared" si="17"/>
        <v>39466</v>
      </c>
      <c r="D60" s="30">
        <f t="shared" si="13"/>
        <v>39557</v>
      </c>
      <c r="E60" s="31">
        <f t="shared" si="11"/>
        <v>91</v>
      </c>
      <c r="F60" s="32">
        <f t="shared" si="12"/>
        <v>0.24931506849315069</v>
      </c>
      <c r="G60" s="44">
        <f>P60</f>
        <v>3.737677595628415E-2</v>
      </c>
      <c r="H60" s="32">
        <v>0.23355550665837213</v>
      </c>
      <c r="I60" s="32">
        <f>(1 - G60 * SUM($H$54:H59)) / (1 + (G60*F60))</f>
        <v>0.93678857066270138</v>
      </c>
      <c r="J60" s="32"/>
      <c r="O60" s="1">
        <f t="shared" si="15"/>
        <v>640</v>
      </c>
      <c r="P60" s="63">
        <f>$G$57 + (($G$61 -$G$57) * (O60 - $O$57) / ($O$61 - $O$57))</f>
        <v>3.737677595628415E-2</v>
      </c>
    </row>
    <row r="61" spans="1:17" x14ac:dyDescent="0.2">
      <c r="A61" s="1" t="s">
        <v>35</v>
      </c>
      <c r="B61" s="42">
        <f t="shared" si="16"/>
        <v>24</v>
      </c>
      <c r="C61" s="30">
        <f t="shared" si="17"/>
        <v>39557</v>
      </c>
      <c r="D61" s="30">
        <f t="shared" si="13"/>
        <v>39648</v>
      </c>
      <c r="E61" s="31">
        <f t="shared" si="11"/>
        <v>91</v>
      </c>
      <c r="F61" s="32">
        <f t="shared" si="12"/>
        <v>0.24931506849315069</v>
      </c>
      <c r="G61" s="43">
        <f>D25</f>
        <v>3.7699999999999997E-2</v>
      </c>
      <c r="H61" s="32">
        <v>0.23124570277561327</v>
      </c>
      <c r="I61" s="32">
        <f>(1 - G61 * SUM($H$54:H60)) / (1 + (G61*F61))</f>
        <v>0.92752397267141584</v>
      </c>
      <c r="J61" s="32"/>
      <c r="O61" s="1">
        <f t="shared" si="15"/>
        <v>731</v>
      </c>
    </row>
    <row r="62" spans="1:17" x14ac:dyDescent="0.2">
      <c r="B62" s="13">
        <f t="shared" si="16"/>
        <v>27</v>
      </c>
      <c r="C62" s="30">
        <f t="shared" si="17"/>
        <v>39648</v>
      </c>
      <c r="D62" s="30">
        <f t="shared" si="13"/>
        <v>39740</v>
      </c>
      <c r="E62" s="31">
        <f t="shared" si="11"/>
        <v>92</v>
      </c>
      <c r="F62" s="32">
        <f t="shared" si="12"/>
        <v>0.25205479452054796</v>
      </c>
      <c r="G62" s="44">
        <f>P62</f>
        <v>3.7952054794520546E-2</v>
      </c>
      <c r="H62" s="32">
        <v>0.23145067203122358</v>
      </c>
      <c r="I62" s="32">
        <f>(1 - G62 * SUM($H$54:H61)) / (1 + (G62*F62))</f>
        <v>0.91825538360213699</v>
      </c>
      <c r="J62" s="32"/>
      <c r="O62" s="1">
        <f t="shared" si="15"/>
        <v>823</v>
      </c>
      <c r="P62" s="63">
        <f>$G$61 + (($G$65 -$G$61) * (O62 - $O$61) / ($O$65 - $O$61))</f>
        <v>3.7952054794520546E-2</v>
      </c>
    </row>
    <row r="63" spans="1:17" x14ac:dyDescent="0.2">
      <c r="B63" s="13">
        <f t="shared" si="16"/>
        <v>30</v>
      </c>
      <c r="C63" s="30">
        <f t="shared" si="17"/>
        <v>39740</v>
      </c>
      <c r="D63" s="30">
        <f t="shared" si="13"/>
        <v>39832</v>
      </c>
      <c r="E63" s="31">
        <f t="shared" si="11"/>
        <v>92</v>
      </c>
      <c r="F63" s="32">
        <f t="shared" si="12"/>
        <v>0.25205479452054796</v>
      </c>
      <c r="G63" s="44">
        <f>P63</f>
        <v>3.8204109589041094E-2</v>
      </c>
      <c r="H63" s="32">
        <v>0.22910763320613775</v>
      </c>
      <c r="I63" s="32">
        <f>(1 - G63 * SUM($H$54:H62)) / (1 + (G63*F63))</f>
        <v>0.9089596317417421</v>
      </c>
      <c r="J63" s="32"/>
      <c r="O63" s="1">
        <f t="shared" si="15"/>
        <v>915</v>
      </c>
      <c r="P63" s="63">
        <f>$G$61 + (($G$65 -$G$61) * (O63 - $O$61) / ($O$65 - $O$61))</f>
        <v>3.8204109589041094E-2</v>
      </c>
    </row>
    <row r="64" spans="1:17" x14ac:dyDescent="0.2">
      <c r="B64" s="13">
        <f t="shared" si="16"/>
        <v>33</v>
      </c>
      <c r="C64" s="30">
        <f t="shared" si="17"/>
        <v>39832</v>
      </c>
      <c r="D64" s="30">
        <f t="shared" si="13"/>
        <v>39922</v>
      </c>
      <c r="E64" s="31">
        <f t="shared" si="11"/>
        <v>90</v>
      </c>
      <c r="F64" s="32">
        <f t="shared" si="12"/>
        <v>0.24657534246575341</v>
      </c>
      <c r="G64" s="44">
        <f>P64</f>
        <v>3.845068493150685E-2</v>
      </c>
      <c r="H64" s="32">
        <v>0.22187851935302308</v>
      </c>
      <c r="I64" s="32">
        <f>(1 - G64 * SUM($H$54:H63)) / (1 + (G64*F64))</f>
        <v>0.89984066182059363</v>
      </c>
      <c r="J64" s="32"/>
      <c r="O64" s="1">
        <f t="shared" si="15"/>
        <v>1005</v>
      </c>
      <c r="P64" s="63">
        <f>$G$61 + (($G$65 -$G$61) * (O64 - $O$61) / ($O$65 - $O$61))</f>
        <v>3.845068493150685E-2</v>
      </c>
    </row>
    <row r="65" spans="1:16" x14ac:dyDescent="0.2">
      <c r="A65" s="1" t="s">
        <v>36</v>
      </c>
      <c r="B65" s="42">
        <f t="shared" si="16"/>
        <v>36</v>
      </c>
      <c r="C65" s="30">
        <f t="shared" si="17"/>
        <v>39922</v>
      </c>
      <c r="D65" s="30">
        <f t="shared" si="13"/>
        <v>40013</v>
      </c>
      <c r="E65" s="31">
        <f t="shared" si="11"/>
        <v>91</v>
      </c>
      <c r="F65" s="32">
        <f t="shared" si="12"/>
        <v>0.24931506849315069</v>
      </c>
      <c r="G65" s="43">
        <f>D26</f>
        <v>3.8699999999999998E-2</v>
      </c>
      <c r="H65" s="32">
        <v>0.22203957490972129</v>
      </c>
      <c r="I65" s="32">
        <f>(1 - G65 * SUM($H$54:H64)) / (1 + (G65*F65))</f>
        <v>0.89059829496756338</v>
      </c>
      <c r="J65" s="32"/>
      <c r="O65" s="1">
        <f t="shared" si="15"/>
        <v>1096</v>
      </c>
    </row>
    <row r="66" spans="1:16" x14ac:dyDescent="0.2">
      <c r="B66" s="13">
        <f t="shared" si="16"/>
        <v>39</v>
      </c>
      <c r="C66" s="30">
        <f t="shared" si="17"/>
        <v>40013</v>
      </c>
      <c r="D66" s="30">
        <f t="shared" si="13"/>
        <v>40105</v>
      </c>
      <c r="E66" s="31">
        <f t="shared" si="11"/>
        <v>92</v>
      </c>
      <c r="F66" s="32">
        <f t="shared" si="12"/>
        <v>0.25205479452054796</v>
      </c>
      <c r="G66" s="44">
        <f t="shared" ref="G66:G92" si="18">P66</f>
        <v>3.8926849315068492E-2</v>
      </c>
      <c r="H66" s="32">
        <v>0.22213837657108246</v>
      </c>
      <c r="I66" s="32">
        <f>(1 - G66 * SUM($H$54:H65)) / (1 + (G66*F66))</f>
        <v>0.88130986357005536</v>
      </c>
      <c r="J66" s="32"/>
      <c r="O66" s="1">
        <f t="shared" si="15"/>
        <v>1188</v>
      </c>
      <c r="P66" s="63">
        <f>$G$65 + (($G$69 -$G$65) * (O66 - $O$65) / ($O$69 - $O$65))</f>
        <v>3.8926849315068492E-2</v>
      </c>
    </row>
    <row r="67" spans="1:16" x14ac:dyDescent="0.2">
      <c r="B67" s="13">
        <f t="shared" si="16"/>
        <v>42</v>
      </c>
      <c r="C67" s="30">
        <f t="shared" si="17"/>
        <v>40105</v>
      </c>
      <c r="D67" s="30">
        <f t="shared" si="13"/>
        <v>40197</v>
      </c>
      <c r="E67" s="31">
        <f t="shared" si="11"/>
        <v>92</v>
      </c>
      <c r="F67" s="32">
        <f t="shared" si="12"/>
        <v>0.25205479452054796</v>
      </c>
      <c r="G67" s="44">
        <f t="shared" si="18"/>
        <v>3.9153698630136985E-2</v>
      </c>
      <c r="H67" s="32">
        <v>0.21979490725582948</v>
      </c>
      <c r="I67" s="32">
        <f>(1 - G67 * SUM($H$54:H66)) / (1 + (G67*F67))</f>
        <v>0.87201240378671474</v>
      </c>
      <c r="J67" s="32"/>
      <c r="O67" s="1">
        <f t="shared" si="15"/>
        <v>1280</v>
      </c>
      <c r="P67" s="63">
        <f>$G$65 + (($G$69 -$G$65) * (O67 - $O$65) / ($O$69 - $O$65))</f>
        <v>3.9153698630136985E-2</v>
      </c>
    </row>
    <row r="68" spans="1:16" x14ac:dyDescent="0.2">
      <c r="B68" s="13">
        <f t="shared" si="16"/>
        <v>45</v>
      </c>
      <c r="C68" s="30">
        <f t="shared" si="17"/>
        <v>40197</v>
      </c>
      <c r="D68" s="30">
        <f t="shared" si="13"/>
        <v>40287</v>
      </c>
      <c r="E68" s="31">
        <f t="shared" si="11"/>
        <v>90</v>
      </c>
      <c r="F68" s="32">
        <f t="shared" si="12"/>
        <v>0.24657534246575341</v>
      </c>
      <c r="G68" s="44">
        <f t="shared" si="18"/>
        <v>3.9375616438356159E-2</v>
      </c>
      <c r="H68" s="32">
        <v>0.21277207137375154</v>
      </c>
      <c r="I68" s="32">
        <f>(1 - G68 * SUM($H$54:H67)) / (1 + (G68*F68))</f>
        <v>0.86290895612688123</v>
      </c>
      <c r="J68" s="32"/>
      <c r="O68" s="1">
        <f t="shared" si="15"/>
        <v>1370</v>
      </c>
      <c r="P68" s="63">
        <f>$G$65 + (($G$69 -$G$65) * (O68 - $O$65) / ($O$69 - $O$65))</f>
        <v>3.9375616438356159E-2</v>
      </c>
    </row>
    <row r="69" spans="1:16" x14ac:dyDescent="0.2">
      <c r="A69" s="1" t="s">
        <v>37</v>
      </c>
      <c r="B69" s="42">
        <f t="shared" si="16"/>
        <v>48</v>
      </c>
      <c r="C69" s="30">
        <f t="shared" si="17"/>
        <v>40287</v>
      </c>
      <c r="D69" s="30">
        <f t="shared" si="13"/>
        <v>40378</v>
      </c>
      <c r="E69" s="31">
        <f t="shared" si="11"/>
        <v>91</v>
      </c>
      <c r="F69" s="32">
        <f t="shared" si="12"/>
        <v>0.24931506849315069</v>
      </c>
      <c r="G69" s="43">
        <f>D27</f>
        <v>3.9599999999999996E-2</v>
      </c>
      <c r="H69" s="32">
        <v>0.21284009186424149</v>
      </c>
      <c r="I69" s="32">
        <f>(1 - G69 * SUM($H$54:H68)) / (1 + (G69*F69))</f>
        <v>0.85369926956536424</v>
      </c>
      <c r="J69" s="32"/>
      <c r="O69" s="1">
        <f t="shared" si="15"/>
        <v>1461</v>
      </c>
    </row>
    <row r="70" spans="1:16" x14ac:dyDescent="0.2">
      <c r="B70" s="13">
        <f t="shared" si="16"/>
        <v>51</v>
      </c>
      <c r="C70" s="30">
        <f t="shared" si="17"/>
        <v>40378</v>
      </c>
      <c r="D70" s="30">
        <f t="shared" si="13"/>
        <v>40470</v>
      </c>
      <c r="E70" s="31">
        <f t="shared" si="11"/>
        <v>92</v>
      </c>
      <c r="F70" s="32">
        <f t="shared" si="12"/>
        <v>0.25205479452054796</v>
      </c>
      <c r="G70" s="44">
        <f t="shared" si="18"/>
        <v>3.9751232876712325E-2</v>
      </c>
      <c r="H70" s="32">
        <v>0.21290496591757077</v>
      </c>
      <c r="I70" s="32">
        <f>(1 - G70 * SUM($H$54:H69)) / (1 + (G70*F70))</f>
        <v>0.84467731043384053</v>
      </c>
      <c r="J70" s="32"/>
      <c r="O70" s="1">
        <f t="shared" si="15"/>
        <v>1553</v>
      </c>
      <c r="P70" s="63">
        <f>$G$69 + (($G$73 -$G$69) * (O70 - $O$69) / ($O$73 - $O$69))</f>
        <v>3.9751232876712325E-2</v>
      </c>
    </row>
    <row r="71" spans="1:16" x14ac:dyDescent="0.2">
      <c r="B71" s="13">
        <f t="shared" si="16"/>
        <v>54</v>
      </c>
      <c r="C71" s="30">
        <f t="shared" si="17"/>
        <v>40470</v>
      </c>
      <c r="D71" s="30">
        <f t="shared" si="13"/>
        <v>40562</v>
      </c>
      <c r="E71" s="31">
        <f t="shared" si="11"/>
        <v>92</v>
      </c>
      <c r="F71" s="32">
        <f t="shared" si="12"/>
        <v>0.25205479452054796</v>
      </c>
      <c r="G71" s="44">
        <f t="shared" si="18"/>
        <v>3.9902465753424654E-2</v>
      </c>
      <c r="H71" s="32">
        <v>0.21063751159210009</v>
      </c>
      <c r="I71" s="32">
        <f>(1 - G71 * SUM($H$54:H70)) / (1 + (G71*F71))</f>
        <v>0.83568143185996224</v>
      </c>
      <c r="J71" s="32"/>
      <c r="O71" s="1">
        <f t="shared" si="15"/>
        <v>1645</v>
      </c>
      <c r="P71" s="63">
        <f>$G$69 + (($G$73 -$G$69) * (O71 - $O$69) / ($O$73 - $O$69))</f>
        <v>3.9902465753424654E-2</v>
      </c>
    </row>
    <row r="72" spans="1:16" x14ac:dyDescent="0.2">
      <c r="B72" s="13">
        <f t="shared" si="16"/>
        <v>57</v>
      </c>
      <c r="C72" s="30">
        <f t="shared" si="17"/>
        <v>40562</v>
      </c>
      <c r="D72" s="30">
        <f t="shared" si="13"/>
        <v>40652</v>
      </c>
      <c r="E72" s="31">
        <f t="shared" si="11"/>
        <v>90</v>
      </c>
      <c r="F72" s="32">
        <f t="shared" si="12"/>
        <v>0.24657534246575341</v>
      </c>
      <c r="G72" s="44">
        <f t="shared" si="18"/>
        <v>4.005041095890411E-2</v>
      </c>
      <c r="H72" s="32">
        <v>0.20389466162937997</v>
      </c>
      <c r="I72" s="32">
        <f>(1 - G72 * SUM($H$54:H71)) / (1 + (G72*F72))</f>
        <v>0.82690612771915217</v>
      </c>
      <c r="J72" s="32"/>
      <c r="O72" s="1">
        <f t="shared" si="15"/>
        <v>1735</v>
      </c>
      <c r="P72" s="63">
        <f>$G$69 + (($G$73 -$G$69) * (O72 - $O$69) / ($O$73 - $O$69))</f>
        <v>4.005041095890411E-2</v>
      </c>
    </row>
    <row r="73" spans="1:16" x14ac:dyDescent="0.2">
      <c r="A73" s="1" t="s">
        <v>38</v>
      </c>
      <c r="B73" s="42">
        <f t="shared" si="16"/>
        <v>60</v>
      </c>
      <c r="C73" s="30">
        <f t="shared" si="17"/>
        <v>40652</v>
      </c>
      <c r="D73" s="30">
        <f t="shared" si="13"/>
        <v>40743</v>
      </c>
      <c r="E73" s="31">
        <f t="shared" si="11"/>
        <v>91</v>
      </c>
      <c r="F73" s="32">
        <f t="shared" si="12"/>
        <v>0.24931506849315069</v>
      </c>
      <c r="G73" s="43">
        <f>D28</f>
        <v>4.02E-2</v>
      </c>
      <c r="H73" s="32">
        <v>0.20395484303419426</v>
      </c>
      <c r="I73" s="32">
        <f>(1 - G73 * SUM($H$54:H72)) / (1 + (G73*F73))</f>
        <v>0.81806063414814179</v>
      </c>
      <c r="J73" s="32"/>
      <c r="O73" s="1">
        <f t="shared" si="15"/>
        <v>1826</v>
      </c>
    </row>
    <row r="74" spans="1:16" x14ac:dyDescent="0.2">
      <c r="B74" s="13">
        <f t="shared" si="16"/>
        <v>63</v>
      </c>
      <c r="C74" s="30">
        <f t="shared" si="17"/>
        <v>40743</v>
      </c>
      <c r="D74" s="30">
        <f t="shared" si="13"/>
        <v>40835</v>
      </c>
      <c r="E74" s="31">
        <f t="shared" si="11"/>
        <v>92</v>
      </c>
      <c r="F74" s="32">
        <f t="shared" si="12"/>
        <v>0.25205479452054796</v>
      </c>
      <c r="G74" s="44">
        <f t="shared" si="18"/>
        <v>4.0300683994528047E-2</v>
      </c>
      <c r="H74" s="32">
        <v>0.20400892967304993</v>
      </c>
      <c r="I74" s="32">
        <f>(1 - G74 * SUM($H$54:H73)) / (1 + (G74*F74))</f>
        <v>0.80938325359416541</v>
      </c>
      <c r="J74" s="32"/>
      <c r="O74" s="1">
        <f t="shared" si="15"/>
        <v>1918</v>
      </c>
      <c r="P74" s="63">
        <f>$G$73 + (($G$81 -$G$73) * (O74 - $O$73) / ($O$81 - $O$73))</f>
        <v>4.0300683994528047E-2</v>
      </c>
    </row>
    <row r="75" spans="1:16" x14ac:dyDescent="0.2">
      <c r="B75" s="13">
        <f t="shared" si="16"/>
        <v>66</v>
      </c>
      <c r="C75" s="30">
        <f t="shared" si="17"/>
        <v>40835</v>
      </c>
      <c r="D75" s="30">
        <f t="shared" si="13"/>
        <v>40927</v>
      </c>
      <c r="E75" s="31">
        <f t="shared" si="11"/>
        <v>92</v>
      </c>
      <c r="F75" s="32">
        <f t="shared" si="12"/>
        <v>0.25205479452054796</v>
      </c>
      <c r="G75" s="44">
        <f t="shared" si="18"/>
        <v>4.0401367989056088E-2</v>
      </c>
      <c r="H75" s="32">
        <v>0.2018335523183101</v>
      </c>
      <c r="I75" s="32">
        <f>(1 - G75 * SUM($H$54:H74)) / (1 + (G75*F75))</f>
        <v>0.80075268039329539</v>
      </c>
      <c r="J75" s="32"/>
      <c r="O75" s="1">
        <f t="shared" si="15"/>
        <v>2010</v>
      </c>
      <c r="P75" s="63">
        <f t="shared" ref="P75:P82" si="19">$G$73 + (($G$81 -$G$73) * (O75 - $O$73) / ($O$81 - $O$73))</f>
        <v>4.0401367989056088E-2</v>
      </c>
    </row>
    <row r="76" spans="1:16" x14ac:dyDescent="0.2">
      <c r="B76" s="13">
        <f t="shared" si="16"/>
        <v>69</v>
      </c>
      <c r="C76" s="30">
        <f t="shared" si="17"/>
        <v>40927</v>
      </c>
      <c r="D76" s="30">
        <f t="shared" si="13"/>
        <v>41018</v>
      </c>
      <c r="E76" s="31">
        <f t="shared" si="11"/>
        <v>91</v>
      </c>
      <c r="F76" s="32">
        <f t="shared" si="12"/>
        <v>0.24931506849315069</v>
      </c>
      <c r="G76" s="44">
        <f t="shared" si="18"/>
        <v>4.0500957592339265E-2</v>
      </c>
      <c r="H76" s="32">
        <v>0.19752277330468637</v>
      </c>
      <c r="I76" s="32">
        <f>(1 - G76 * SUM($H$54:H75)) / (1 + (G76*F76))</f>
        <v>0.7922616731451706</v>
      </c>
      <c r="J76" s="32"/>
      <c r="O76" s="1">
        <f t="shared" si="15"/>
        <v>2101</v>
      </c>
      <c r="P76" s="63">
        <f t="shared" si="19"/>
        <v>4.0500957592339265E-2</v>
      </c>
    </row>
    <row r="77" spans="1:16" x14ac:dyDescent="0.2">
      <c r="B77" s="13">
        <f t="shared" si="16"/>
        <v>72</v>
      </c>
      <c r="C77" s="30">
        <f t="shared" si="17"/>
        <v>41018</v>
      </c>
      <c r="D77" s="30">
        <f t="shared" si="13"/>
        <v>41109</v>
      </c>
      <c r="E77" s="31">
        <f t="shared" si="11"/>
        <v>91</v>
      </c>
      <c r="F77" s="32">
        <f t="shared" si="12"/>
        <v>0.24931506849315069</v>
      </c>
      <c r="G77" s="44">
        <f t="shared" si="18"/>
        <v>4.0600547195622436E-2</v>
      </c>
      <c r="H77" s="32">
        <v>0.19541734047273573</v>
      </c>
      <c r="I77" s="32">
        <f>(1 - G77 * SUM($H$54:H76)) / (1 + (G77*F77))</f>
        <v>0.78381680519284114</v>
      </c>
      <c r="J77" s="32"/>
      <c r="O77" s="1">
        <f t="shared" si="15"/>
        <v>2192</v>
      </c>
      <c r="P77" s="63">
        <f t="shared" si="19"/>
        <v>4.0600547195622436E-2</v>
      </c>
    </row>
    <row r="78" spans="1:16" x14ac:dyDescent="0.2">
      <c r="B78" s="13">
        <f t="shared" si="16"/>
        <v>75</v>
      </c>
      <c r="C78" s="30">
        <f t="shared" si="17"/>
        <v>41109</v>
      </c>
      <c r="D78" s="30">
        <f t="shared" si="13"/>
        <v>41201</v>
      </c>
      <c r="E78" s="31">
        <f t="shared" si="11"/>
        <v>92</v>
      </c>
      <c r="F78" s="32">
        <f t="shared" si="12"/>
        <v>0.25205479452054796</v>
      </c>
      <c r="G78" s="44">
        <f t="shared" si="18"/>
        <v>4.0701231190150483E-2</v>
      </c>
      <c r="H78" s="32">
        <v>0.19542480431231982</v>
      </c>
      <c r="I78" s="32">
        <f>(1 - G78 * SUM($H$54:H77)) / (1 + (G78*F78))</f>
        <v>0.7753266692825731</v>
      </c>
      <c r="J78" s="32"/>
      <c r="O78" s="1">
        <f t="shared" si="15"/>
        <v>2284</v>
      </c>
      <c r="P78" s="63">
        <f t="shared" si="19"/>
        <v>4.0701231190150483E-2</v>
      </c>
    </row>
    <row r="79" spans="1:16" x14ac:dyDescent="0.2">
      <c r="B79" s="13">
        <f t="shared" si="16"/>
        <v>78</v>
      </c>
      <c r="C79" s="30">
        <f t="shared" si="17"/>
        <v>41201</v>
      </c>
      <c r="D79" s="30">
        <f t="shared" si="13"/>
        <v>41293</v>
      </c>
      <c r="E79" s="31">
        <f t="shared" si="11"/>
        <v>92</v>
      </c>
      <c r="F79" s="32">
        <f t="shared" si="12"/>
        <v>0.25205479452054796</v>
      </c>
      <c r="G79" s="44">
        <f t="shared" si="18"/>
        <v>4.0801915184678524E-2</v>
      </c>
      <c r="H79" s="32">
        <v>0.19329679107968459</v>
      </c>
      <c r="I79" s="32">
        <f>(1 - G79 * SUM($H$54:H78)) / (1 + (G79*F79))</f>
        <v>0.76688400808787904</v>
      </c>
      <c r="J79" s="32"/>
      <c r="O79" s="1">
        <f t="shared" si="15"/>
        <v>2376</v>
      </c>
      <c r="P79" s="63">
        <f t="shared" si="19"/>
        <v>4.0801915184678524E-2</v>
      </c>
    </row>
    <row r="80" spans="1:16" x14ac:dyDescent="0.2">
      <c r="B80" s="13">
        <f t="shared" si="16"/>
        <v>81</v>
      </c>
      <c r="C80" s="30">
        <f t="shared" si="17"/>
        <v>41293</v>
      </c>
      <c r="D80" s="30">
        <f t="shared" si="13"/>
        <v>41383</v>
      </c>
      <c r="E80" s="31">
        <f t="shared" si="11"/>
        <v>90</v>
      </c>
      <c r="F80" s="32">
        <f t="shared" si="12"/>
        <v>0.24657534246575341</v>
      </c>
      <c r="G80" s="44">
        <f t="shared" si="18"/>
        <v>4.0900410396716824E-2</v>
      </c>
      <c r="H80" s="32">
        <v>0.18706932918229655</v>
      </c>
      <c r="I80" s="32">
        <f>(1 - G80 * SUM($H$54:H79)) / (1 + (G80*F80))</f>
        <v>0.7586700572393138</v>
      </c>
      <c r="J80" s="32"/>
      <c r="O80" s="1">
        <f t="shared" si="15"/>
        <v>2466</v>
      </c>
      <c r="P80" s="63">
        <f t="shared" si="19"/>
        <v>4.0900410396716824E-2</v>
      </c>
    </row>
    <row r="81" spans="1:16" x14ac:dyDescent="0.2">
      <c r="A81" s="1" t="s">
        <v>39</v>
      </c>
      <c r="B81" s="42">
        <f t="shared" si="16"/>
        <v>84</v>
      </c>
      <c r="C81" s="30">
        <f t="shared" si="17"/>
        <v>41383</v>
      </c>
      <c r="D81" s="30">
        <f t="shared" si="13"/>
        <v>41474</v>
      </c>
      <c r="E81" s="31">
        <f t="shared" si="11"/>
        <v>91</v>
      </c>
      <c r="F81" s="32">
        <f t="shared" si="12"/>
        <v>0.24931506849315069</v>
      </c>
      <c r="G81" s="43">
        <f>D29</f>
        <v>4.1000000000000002E-2</v>
      </c>
      <c r="H81" s="32">
        <v>0.1870889663966519</v>
      </c>
      <c r="I81" s="32">
        <f>(1 - G81 * SUM($H$54:H80)) / (1 + (G81*F81))</f>
        <v>0.75041178829426314</v>
      </c>
      <c r="J81" s="32"/>
      <c r="O81" s="1">
        <f t="shared" si="15"/>
        <v>2557</v>
      </c>
    </row>
    <row r="82" spans="1:16" x14ac:dyDescent="0.2">
      <c r="B82" s="13">
        <f t="shared" si="16"/>
        <v>87</v>
      </c>
      <c r="C82" s="30">
        <f t="shared" si="17"/>
        <v>41474</v>
      </c>
      <c r="D82" s="30">
        <f t="shared" si="13"/>
        <v>41566</v>
      </c>
      <c r="E82" s="31">
        <f t="shared" si="11"/>
        <v>92</v>
      </c>
      <c r="F82" s="32">
        <f t="shared" si="12"/>
        <v>0.25205479452054796</v>
      </c>
      <c r="G82" s="44">
        <f t="shared" si="18"/>
        <v>4.1075547445255475E-2</v>
      </c>
      <c r="H82" s="32">
        <v>0.18709195301799633</v>
      </c>
      <c r="I82" s="32">
        <f>(1 - G82 * SUM($H$54:H81)) / (1 + (G82*F82))</f>
        <v>0.74226698751705056</v>
      </c>
      <c r="J82" s="32"/>
      <c r="O82" s="1">
        <f t="shared" si="15"/>
        <v>2649</v>
      </c>
      <c r="P82" s="63">
        <f>$G$81 + (($G$93 -$G$81) * (O82 - $O$81) / ($O$93 - $O$81))</f>
        <v>4.1075547445255475E-2</v>
      </c>
    </row>
    <row r="83" spans="1:16" x14ac:dyDescent="0.2">
      <c r="B83" s="13">
        <f t="shared" si="16"/>
        <v>90</v>
      </c>
      <c r="C83" s="30">
        <f t="shared" si="17"/>
        <v>41566</v>
      </c>
      <c r="D83" s="30">
        <f t="shared" si="13"/>
        <v>41658</v>
      </c>
      <c r="E83" s="31">
        <f t="shared" si="11"/>
        <v>92</v>
      </c>
      <c r="F83" s="32">
        <f t="shared" si="12"/>
        <v>0.25205479452054796</v>
      </c>
      <c r="G83" s="44">
        <f t="shared" si="18"/>
        <v>4.1151094890510949E-2</v>
      </c>
      <c r="H83" s="32">
        <v>0.18505303996647857</v>
      </c>
      <c r="I83" s="32">
        <f>(1 - G83 * SUM($H$54:H82)) / (1 + (G83*F83))</f>
        <v>0.73417782160613776</v>
      </c>
      <c r="J83" s="32"/>
      <c r="O83" s="1">
        <f t="shared" si="15"/>
        <v>2741</v>
      </c>
      <c r="P83" s="63">
        <f t="shared" ref="P83:P92" si="20">$G$81 + (($G$93 -$G$81) * (O83 - $O$81) / ($O$93 - $O$81))</f>
        <v>4.1151094890510949E-2</v>
      </c>
    </row>
    <row r="84" spans="1:16" x14ac:dyDescent="0.2">
      <c r="B84" s="13">
        <f t="shared" si="16"/>
        <v>93</v>
      </c>
      <c r="C84" s="30">
        <f t="shared" si="17"/>
        <v>41658</v>
      </c>
      <c r="D84" s="30">
        <f t="shared" si="13"/>
        <v>41748</v>
      </c>
      <c r="E84" s="31">
        <f t="shared" si="11"/>
        <v>90</v>
      </c>
      <c r="F84" s="32">
        <f t="shared" si="12"/>
        <v>0.24657534246575341</v>
      </c>
      <c r="G84" s="44">
        <f t="shared" si="18"/>
        <v>4.1224999999999998E-2</v>
      </c>
      <c r="H84" s="32">
        <v>0.1790919502773515</v>
      </c>
      <c r="I84" s="32">
        <f>(1 - G84 * SUM($H$54:H83)) / (1 + (G84*F84))</f>
        <v>0.72631735390259222</v>
      </c>
      <c r="J84" s="32"/>
      <c r="O84" s="1">
        <f t="shared" si="15"/>
        <v>2831</v>
      </c>
      <c r="P84" s="63">
        <f t="shared" si="20"/>
        <v>4.1224999999999998E-2</v>
      </c>
    </row>
    <row r="85" spans="1:16" x14ac:dyDescent="0.2">
      <c r="B85" s="13">
        <f t="shared" si="16"/>
        <v>96</v>
      </c>
      <c r="C85" s="30">
        <f t="shared" si="17"/>
        <v>41748</v>
      </c>
      <c r="D85" s="30">
        <f t="shared" si="13"/>
        <v>41839</v>
      </c>
      <c r="E85" s="31">
        <f t="shared" si="11"/>
        <v>91</v>
      </c>
      <c r="F85" s="32">
        <f t="shared" si="12"/>
        <v>0.24931506849315069</v>
      </c>
      <c r="G85" s="44">
        <f t="shared" si="18"/>
        <v>4.1299726277372266E-2</v>
      </c>
      <c r="H85" s="32">
        <v>0.17911390613217951</v>
      </c>
      <c r="I85" s="32">
        <f>(1 - G85 * SUM($H$54:H84)) / (1 + (G85*F85))</f>
        <v>0.71842390921148924</v>
      </c>
      <c r="J85" s="32"/>
      <c r="O85" s="1">
        <f t="shared" si="15"/>
        <v>2922</v>
      </c>
      <c r="P85" s="63">
        <f t="shared" si="20"/>
        <v>4.1299726277372266E-2</v>
      </c>
    </row>
    <row r="86" spans="1:16" x14ac:dyDescent="0.2">
      <c r="B86" s="13">
        <f t="shared" si="16"/>
        <v>99</v>
      </c>
      <c r="C86" s="30">
        <f t="shared" si="17"/>
        <v>41839</v>
      </c>
      <c r="D86" s="30">
        <f t="shared" si="13"/>
        <v>41931</v>
      </c>
      <c r="E86" s="31">
        <f t="shared" si="11"/>
        <v>92</v>
      </c>
      <c r="F86" s="32">
        <f t="shared" si="12"/>
        <v>0.25205479452054796</v>
      </c>
      <c r="G86" s="44">
        <f t="shared" si="18"/>
        <v>4.137527372262774E-2</v>
      </c>
      <c r="H86" s="32">
        <v>0.17908471912870344</v>
      </c>
      <c r="I86" s="32">
        <f>(1 - G86 * SUM($H$54:H85)) / (1 + (G86*F86))</f>
        <v>0.71049915741279079</v>
      </c>
      <c r="J86" s="32"/>
      <c r="O86" s="1">
        <f t="shared" si="15"/>
        <v>3014</v>
      </c>
      <c r="P86" s="63">
        <f t="shared" si="20"/>
        <v>4.137527372262774E-2</v>
      </c>
    </row>
    <row r="87" spans="1:16" x14ac:dyDescent="0.2">
      <c r="B87" s="13">
        <f t="shared" si="16"/>
        <v>102</v>
      </c>
      <c r="C87" s="30">
        <f t="shared" si="17"/>
        <v>41931</v>
      </c>
      <c r="D87" s="30">
        <f t="shared" si="13"/>
        <v>42023</v>
      </c>
      <c r="E87" s="31">
        <f t="shared" si="11"/>
        <v>92</v>
      </c>
      <c r="F87" s="32">
        <f t="shared" si="12"/>
        <v>0.25205479452054796</v>
      </c>
      <c r="G87" s="44">
        <f t="shared" si="18"/>
        <v>4.1450821167883213E-2</v>
      </c>
      <c r="H87" s="32">
        <v>0.17710115122162251</v>
      </c>
      <c r="I87" s="32">
        <f>(1 - G87 * SUM($H$54:H86)) / (1 + (G87*F87))</f>
        <v>0.70262956734665449</v>
      </c>
      <c r="J87" s="32"/>
      <c r="O87" s="1">
        <f t="shared" si="15"/>
        <v>3106</v>
      </c>
      <c r="P87" s="63">
        <f t="shared" si="20"/>
        <v>4.1450821167883213E-2</v>
      </c>
    </row>
    <row r="88" spans="1:16" x14ac:dyDescent="0.2">
      <c r="B88" s="13">
        <f t="shared" si="16"/>
        <v>105</v>
      </c>
      <c r="C88" s="30">
        <f t="shared" si="17"/>
        <v>42023</v>
      </c>
      <c r="D88" s="30">
        <f t="shared" si="13"/>
        <v>42113</v>
      </c>
      <c r="E88" s="31">
        <f t="shared" si="11"/>
        <v>90</v>
      </c>
      <c r="F88" s="32">
        <f t="shared" si="12"/>
        <v>0.24657534246575341</v>
      </c>
      <c r="G88" s="44">
        <f t="shared" si="18"/>
        <v>4.1524726277372262E-2</v>
      </c>
      <c r="H88" s="32">
        <v>0.17136578241039671</v>
      </c>
      <c r="I88" s="32">
        <f>(1 - G88 * SUM($H$54:H87)) / (1 + (G88*F88))</f>
        <v>0.69498345088660896</v>
      </c>
      <c r="J88" s="32"/>
      <c r="O88" s="1">
        <f t="shared" si="15"/>
        <v>3196</v>
      </c>
      <c r="P88" s="63">
        <f t="shared" si="20"/>
        <v>4.1524726277372262E-2</v>
      </c>
    </row>
    <row r="89" spans="1:16" x14ac:dyDescent="0.2">
      <c r="B89" s="13">
        <f t="shared" si="16"/>
        <v>108</v>
      </c>
      <c r="C89" s="30">
        <f t="shared" si="17"/>
        <v>42113</v>
      </c>
      <c r="D89" s="30">
        <f t="shared" si="13"/>
        <v>42204</v>
      </c>
      <c r="E89" s="31">
        <f t="shared" si="11"/>
        <v>91</v>
      </c>
      <c r="F89" s="32">
        <f t="shared" si="12"/>
        <v>0.24931506849315069</v>
      </c>
      <c r="G89" s="44">
        <f t="shared" si="18"/>
        <v>4.1599452554744523E-2</v>
      </c>
      <c r="H89" s="32">
        <v>0.17135580413645796</v>
      </c>
      <c r="I89" s="32">
        <f>(1 - G89 * SUM($H$54:H88)) / (1 + (G89*F89))</f>
        <v>0.68730624736051815</v>
      </c>
      <c r="J89" s="32"/>
      <c r="O89" s="1">
        <f t="shared" si="15"/>
        <v>3287</v>
      </c>
      <c r="P89" s="63">
        <f t="shared" si="20"/>
        <v>4.1599452554744523E-2</v>
      </c>
    </row>
    <row r="90" spans="1:16" x14ac:dyDescent="0.2">
      <c r="B90" s="13">
        <f t="shared" si="16"/>
        <v>111</v>
      </c>
      <c r="C90" s="30">
        <f t="shared" si="17"/>
        <v>42204</v>
      </c>
      <c r="D90" s="30">
        <f t="shared" si="13"/>
        <v>42296</v>
      </c>
      <c r="E90" s="31">
        <f t="shared" si="11"/>
        <v>92</v>
      </c>
      <c r="F90" s="32">
        <f t="shared" si="12"/>
        <v>0.25205479452054796</v>
      </c>
      <c r="G90" s="44">
        <f t="shared" si="18"/>
        <v>4.1675000000000004E-2</v>
      </c>
      <c r="H90" s="32">
        <v>0.17129633735857766</v>
      </c>
      <c r="I90" s="32">
        <f>(1 - G90 * SUM($H$54:H89)) / (1 + (G90*F90))</f>
        <v>0.67959959930305258</v>
      </c>
      <c r="J90" s="32"/>
      <c r="O90" s="1">
        <f t="shared" si="15"/>
        <v>3379</v>
      </c>
      <c r="P90" s="63">
        <f t="shared" si="20"/>
        <v>4.1675000000000004E-2</v>
      </c>
    </row>
    <row r="91" spans="1:16" x14ac:dyDescent="0.2">
      <c r="B91" s="13">
        <f t="shared" si="16"/>
        <v>114</v>
      </c>
      <c r="C91" s="30">
        <f t="shared" si="17"/>
        <v>42296</v>
      </c>
      <c r="D91" s="30">
        <f t="shared" si="13"/>
        <v>42388</v>
      </c>
      <c r="E91" s="31">
        <f t="shared" si="11"/>
        <v>92</v>
      </c>
      <c r="F91" s="32">
        <f t="shared" si="12"/>
        <v>0.25205479452054796</v>
      </c>
      <c r="G91" s="44">
        <f t="shared" si="18"/>
        <v>4.1750547445255477E-2</v>
      </c>
      <c r="H91" s="32">
        <v>0.16936761287222768</v>
      </c>
      <c r="I91" s="32">
        <f>(1 - G91 * SUM($H$54:H90)) / (1 + (G91*F91))</f>
        <v>0.67194759454742503</v>
      </c>
      <c r="J91" s="32"/>
      <c r="O91" s="1">
        <f t="shared" si="15"/>
        <v>3471</v>
      </c>
      <c r="P91" s="63">
        <f t="shared" si="20"/>
        <v>4.1750547445255477E-2</v>
      </c>
    </row>
    <row r="92" spans="1:16" x14ac:dyDescent="0.2">
      <c r="B92" s="13">
        <f t="shared" si="16"/>
        <v>117</v>
      </c>
      <c r="C92" s="30">
        <f t="shared" si="17"/>
        <v>42388</v>
      </c>
      <c r="D92" s="30">
        <f t="shared" si="13"/>
        <v>42479</v>
      </c>
      <c r="E92" s="31">
        <f t="shared" si="11"/>
        <v>91</v>
      </c>
      <c r="F92" s="32">
        <f t="shared" si="12"/>
        <v>0.24931506849315069</v>
      </c>
      <c r="G92" s="44">
        <f t="shared" si="18"/>
        <v>4.1825273722627739E-2</v>
      </c>
      <c r="H92" s="32">
        <v>0.16565289948465325</v>
      </c>
      <c r="I92" s="32">
        <f>(1 - G92 * SUM($H$54:H91)) / (1 + (G92*F92))</f>
        <v>0.66443195947141143</v>
      </c>
      <c r="J92" s="32"/>
      <c r="O92" s="1">
        <f t="shared" si="15"/>
        <v>3562</v>
      </c>
      <c r="P92" s="63">
        <f t="shared" si="20"/>
        <v>4.1825273722627739E-2</v>
      </c>
    </row>
    <row r="93" spans="1:16" x14ac:dyDescent="0.2">
      <c r="A93" s="1" t="s">
        <v>40</v>
      </c>
      <c r="B93" s="42">
        <f t="shared" si="16"/>
        <v>120</v>
      </c>
      <c r="C93" s="30">
        <f t="shared" si="17"/>
        <v>42479</v>
      </c>
      <c r="D93" s="30">
        <f t="shared" si="13"/>
        <v>42570</v>
      </c>
      <c r="E93" s="31">
        <f t="shared" si="11"/>
        <v>91</v>
      </c>
      <c r="F93" s="32">
        <f t="shared" si="12"/>
        <v>0.24931506849315069</v>
      </c>
      <c r="G93" s="43">
        <f>D30</f>
        <v>4.19E-2</v>
      </c>
      <c r="H93" s="32">
        <v>0.16379240137957379</v>
      </c>
      <c r="I93" s="32">
        <f>(1 - G93 * SUM($H$54:H92)) / (1 + (G93*F93))</f>
        <v>0.65696952201697179</v>
      </c>
      <c r="J93" s="32"/>
      <c r="O93" s="1">
        <f t="shared" si="15"/>
        <v>3653</v>
      </c>
    </row>
    <row r="94" spans="1:16" x14ac:dyDescent="0.2">
      <c r="I94" s="34"/>
      <c r="J94" s="34"/>
    </row>
    <row r="95" spans="1:16" x14ac:dyDescent="0.2">
      <c r="I95" s="34"/>
      <c r="J95" s="34"/>
    </row>
    <row r="96" spans="1:16" x14ac:dyDescent="0.2">
      <c r="I96" s="34"/>
      <c r="J96" s="34"/>
    </row>
    <row r="97" spans="1:6" x14ac:dyDescent="0.2">
      <c r="A97" s="53" t="s">
        <v>63</v>
      </c>
      <c r="B97" s="53"/>
      <c r="C97" s="54"/>
    </row>
    <row r="98" spans="1:6" ht="15" thickBot="1" x14ac:dyDescent="0.25">
      <c r="A98" s="4"/>
      <c r="B98" s="4"/>
      <c r="C98" s="13"/>
      <c r="D98" s="13"/>
      <c r="E98" s="13"/>
      <c r="F98" s="13"/>
    </row>
    <row r="99" spans="1:6" ht="46" thickBot="1" x14ac:dyDescent="0.25">
      <c r="A99" s="4"/>
      <c r="B99" s="4"/>
      <c r="C99" s="45" t="s">
        <v>26</v>
      </c>
      <c r="D99" s="46" t="s">
        <v>44</v>
      </c>
      <c r="E99" s="47" t="s">
        <v>66</v>
      </c>
      <c r="F99" s="58" t="s">
        <v>67</v>
      </c>
    </row>
    <row r="100" spans="1:6" x14ac:dyDescent="0.2">
      <c r="A100" s="4" t="s">
        <v>13</v>
      </c>
      <c r="B100" s="48" t="s">
        <v>65</v>
      </c>
      <c r="C100" s="49">
        <f>C3</f>
        <v>38917</v>
      </c>
      <c r="D100" s="51">
        <f>C100 - $C$3</f>
        <v>0</v>
      </c>
      <c r="E100" s="33">
        <f>VLOOKUP(C100,$D$38:$H$42,5,FALSE)</f>
        <v>1</v>
      </c>
      <c r="F100" s="56"/>
    </row>
    <row r="101" spans="1:6" x14ac:dyDescent="0.2">
      <c r="A101" s="4"/>
      <c r="B101" s="48" t="s">
        <v>0</v>
      </c>
      <c r="C101" s="49">
        <f>D39</f>
        <v>38924</v>
      </c>
      <c r="D101" s="51">
        <f t="shared" ref="D101:D145" si="21">C101 - $C$3</f>
        <v>7</v>
      </c>
      <c r="E101" s="33">
        <f t="shared" ref="E101:E104" si="22">VLOOKUP(C101,$D$38:$H$42,5,FALSE)</f>
        <v>0.99940487493269414</v>
      </c>
      <c r="F101" s="57">
        <f>((1 / E101)^(1/(D101/365))) - 1</f>
        <v>3.1527546906195303E-2</v>
      </c>
    </row>
    <row r="102" spans="1:6" x14ac:dyDescent="0.2">
      <c r="A102" s="4"/>
      <c r="B102" s="48" t="s">
        <v>68</v>
      </c>
      <c r="C102" s="49">
        <v>38948</v>
      </c>
      <c r="D102" s="51">
        <f t="shared" si="21"/>
        <v>31</v>
      </c>
      <c r="E102" s="33">
        <f t="shared" si="22"/>
        <v>0.99736981284013904</v>
      </c>
      <c r="F102" s="57">
        <f>((1 / E102)^(1/(D102/365))) - 1</f>
        <v>3.149492190495673E-2</v>
      </c>
    </row>
    <row r="103" spans="1:6" x14ac:dyDescent="0.2">
      <c r="A103" s="4"/>
      <c r="B103" s="48" t="s">
        <v>69</v>
      </c>
      <c r="C103" s="49">
        <f t="shared" ref="C103:C104" si="23">D41</f>
        <v>38979</v>
      </c>
      <c r="D103" s="51">
        <f t="shared" si="21"/>
        <v>62</v>
      </c>
      <c r="E103" s="33">
        <f t="shared" si="22"/>
        <v>0.99470300212266882</v>
      </c>
      <c r="F103" s="57">
        <f>((1 / E103)^(1/(D103/365))) - 1</f>
        <v>3.1760764215351678E-2</v>
      </c>
    </row>
    <row r="104" spans="1:6" x14ac:dyDescent="0.2">
      <c r="A104" s="4"/>
      <c r="B104" s="48" t="s">
        <v>70</v>
      </c>
      <c r="C104" s="49">
        <f t="shared" si="23"/>
        <v>39009</v>
      </c>
      <c r="D104" s="51">
        <f t="shared" si="21"/>
        <v>92</v>
      </c>
      <c r="E104" s="33">
        <f t="shared" si="22"/>
        <v>0.99203598943495264</v>
      </c>
      <c r="F104" s="57">
        <f>((1 / E104)^(1/(D104/365))) - 1</f>
        <v>3.223136735070864E-2</v>
      </c>
    </row>
    <row r="105" spans="1:6" x14ac:dyDescent="0.2">
      <c r="A105" s="4" t="s">
        <v>14</v>
      </c>
      <c r="B105" s="48" t="s">
        <v>71</v>
      </c>
      <c r="C105" s="49">
        <f>D46</f>
        <v>39040</v>
      </c>
      <c r="D105" s="51">
        <f t="shared" si="21"/>
        <v>123</v>
      </c>
      <c r="E105" s="33">
        <f>VLOOKUP(C105,$D$46:$I$49,6,FALSE)</f>
        <v>0.98864804108047022</v>
      </c>
      <c r="F105" s="57">
        <f>((1 / E105)^(1/(D105/365))) - 1</f>
        <v>3.4459814268749778E-2</v>
      </c>
    </row>
    <row r="106" spans="1:6" x14ac:dyDescent="0.2">
      <c r="A106" s="4"/>
      <c r="B106" s="48" t="s">
        <v>72</v>
      </c>
      <c r="C106" s="49">
        <f t="shared" ref="C106:C108" si="24">D47</f>
        <v>39070</v>
      </c>
      <c r="D106" s="51">
        <f t="shared" si="21"/>
        <v>153</v>
      </c>
      <c r="E106" s="33">
        <f t="shared" ref="E106:E108" si="25">VLOOKUP(C106,$D$46:$I$49,6,FALSE)</f>
        <v>0.98590334210103392</v>
      </c>
      <c r="F106" s="57">
        <f>((1 / E106)^(1/(D106/365))) - 1</f>
        <v>3.4448633518537664E-2</v>
      </c>
    </row>
    <row r="107" spans="1:6" x14ac:dyDescent="0.2">
      <c r="A107" s="4"/>
      <c r="B107" s="48" t="s">
        <v>73</v>
      </c>
      <c r="C107" s="49">
        <f t="shared" si="24"/>
        <v>39101</v>
      </c>
      <c r="D107" s="51">
        <f t="shared" si="21"/>
        <v>184</v>
      </c>
      <c r="E107" s="33">
        <f t="shared" si="25"/>
        <v>0.98301701035474442</v>
      </c>
      <c r="F107" s="57">
        <f>((1 / E107)^(1/(D107/365))) - 1</f>
        <v>3.4562295225655904E-2</v>
      </c>
    </row>
    <row r="108" spans="1:6" x14ac:dyDescent="0.2">
      <c r="A108" s="4"/>
      <c r="B108" s="48" t="s">
        <v>74</v>
      </c>
      <c r="C108" s="49">
        <f t="shared" si="24"/>
        <v>39191</v>
      </c>
      <c r="D108" s="51">
        <f t="shared" si="21"/>
        <v>274</v>
      </c>
      <c r="E108" s="33">
        <f t="shared" si="25"/>
        <v>0.97403454384900268</v>
      </c>
      <c r="F108" s="57">
        <f>((1 / E108)^(1/(D108/365))) - 1</f>
        <v>3.5667356534637484E-2</v>
      </c>
    </row>
    <row r="109" spans="1:6" x14ac:dyDescent="0.2">
      <c r="A109" s="4" t="s">
        <v>15</v>
      </c>
      <c r="B109" s="4" t="s">
        <v>29</v>
      </c>
      <c r="C109" s="49">
        <f>D57</f>
        <v>39282</v>
      </c>
      <c r="D109" s="51">
        <f t="shared" si="21"/>
        <v>365</v>
      </c>
      <c r="E109" s="33">
        <f>VLOOKUP(C109,$D$54:$I$93,6,FALSE)</f>
        <v>0.96438513975813722</v>
      </c>
      <c r="F109" s="57">
        <f>((1 / E109)^(1/(D109/365))) - 1</f>
        <v>3.6930121352548806E-2</v>
      </c>
    </row>
    <row r="110" spans="1:6" x14ac:dyDescent="0.2">
      <c r="A110" s="4"/>
      <c r="B110" s="4"/>
      <c r="C110" s="49">
        <f t="shared" ref="C110:C145" si="26">D58</f>
        <v>39374</v>
      </c>
      <c r="D110" s="51">
        <f t="shared" si="21"/>
        <v>457</v>
      </c>
      <c r="E110" s="33">
        <f>VLOOKUP(C110,$D$54:$I$93,6,FALSE)</f>
        <v>0.95522276236980241</v>
      </c>
      <c r="F110" s="57">
        <f>((1 / E110)^(1/(D110/365))) - 1</f>
        <v>3.7266015016872212E-2</v>
      </c>
    </row>
    <row r="111" spans="1:6" x14ac:dyDescent="0.2">
      <c r="A111" s="4"/>
      <c r="B111" s="4"/>
      <c r="C111" s="49">
        <f t="shared" si="26"/>
        <v>39466</v>
      </c>
      <c r="D111" s="51">
        <f t="shared" si="21"/>
        <v>549</v>
      </c>
      <c r="E111" s="33">
        <f>VLOOKUP(C111,$D$54:$I$93,6,FALSE)</f>
        <v>0.94598926674977857</v>
      </c>
      <c r="F111" s="57">
        <f>((1 / E111)^(1/(D111/365))) - 1</f>
        <v>3.760471751038974E-2</v>
      </c>
    </row>
    <row r="112" spans="1:6" x14ac:dyDescent="0.2">
      <c r="A112" s="4"/>
      <c r="B112" s="4"/>
      <c r="C112" s="49">
        <f t="shared" si="26"/>
        <v>39557</v>
      </c>
      <c r="D112" s="51">
        <f t="shared" si="21"/>
        <v>640</v>
      </c>
      <c r="E112" s="33">
        <f>VLOOKUP(C112,$D$54:$I$93,6,FALSE)</f>
        <v>0.93678857066270138</v>
      </c>
      <c r="F112" s="57">
        <f>((1 / E112)^(1/(D112/365))) - 1</f>
        <v>3.7942175738749917E-2</v>
      </c>
    </row>
    <row r="113" spans="1:6" x14ac:dyDescent="0.2">
      <c r="A113" s="4"/>
      <c r="B113" s="4" t="s">
        <v>35</v>
      </c>
      <c r="C113" s="49">
        <f t="shared" si="26"/>
        <v>39648</v>
      </c>
      <c r="D113" s="51">
        <f t="shared" si="21"/>
        <v>731</v>
      </c>
      <c r="E113" s="33">
        <f>VLOOKUP(C113,$D$54:$I$93,6,FALSE)</f>
        <v>0.92752397267141584</v>
      </c>
      <c r="F113" s="57">
        <f>((1 / E113)^(1/(D113/365))) - 1</f>
        <v>3.8281411863699599E-2</v>
      </c>
    </row>
    <row r="114" spans="1:6" x14ac:dyDescent="0.2">
      <c r="A114" s="4"/>
      <c r="B114" s="4"/>
      <c r="C114" s="49">
        <f t="shared" si="26"/>
        <v>39740</v>
      </c>
      <c r="D114" s="51">
        <f t="shared" si="21"/>
        <v>823</v>
      </c>
      <c r="E114" s="33">
        <f>VLOOKUP(C114,$D$54:$I$93,6,FALSE)</f>
        <v>0.91825538360213699</v>
      </c>
      <c r="F114" s="57">
        <f>((1 / E114)^(1/(D114/365))) - 1</f>
        <v>3.8545845318351368E-2</v>
      </c>
    </row>
    <row r="115" spans="1:6" x14ac:dyDescent="0.2">
      <c r="A115" s="4"/>
      <c r="B115" s="4"/>
      <c r="C115" s="49">
        <f t="shared" si="26"/>
        <v>39832</v>
      </c>
      <c r="D115" s="51">
        <f t="shared" si="21"/>
        <v>915</v>
      </c>
      <c r="E115" s="33">
        <f>VLOOKUP(C115,$D$54:$I$93,6,FALSE)</f>
        <v>0.9089596317417421</v>
      </c>
      <c r="F115" s="57">
        <f>((1 / E115)^(1/(D115/365))) - 1</f>
        <v>3.881175446016516E-2</v>
      </c>
    </row>
    <row r="116" spans="1:6" x14ac:dyDescent="0.2">
      <c r="A116" s="4"/>
      <c r="B116" s="4"/>
      <c r="C116" s="49">
        <f t="shared" si="26"/>
        <v>39922</v>
      </c>
      <c r="D116" s="51">
        <f t="shared" si="21"/>
        <v>1005</v>
      </c>
      <c r="E116" s="33">
        <f t="shared" ref="E116:E145" si="27">VLOOKUP(C116,$D$54:$I$93,6,FALSE)</f>
        <v>0.89984066182059363</v>
      </c>
      <c r="F116" s="57">
        <f>((1 / E116)^(1/(D116/365))) - 1</f>
        <v>3.9073620402373388E-2</v>
      </c>
    </row>
    <row r="117" spans="1:6" x14ac:dyDescent="0.2">
      <c r="A117" s="4"/>
      <c r="B117" s="4" t="s">
        <v>36</v>
      </c>
      <c r="C117" s="49">
        <f t="shared" si="26"/>
        <v>40013</v>
      </c>
      <c r="D117" s="51">
        <f t="shared" si="21"/>
        <v>1096</v>
      </c>
      <c r="E117" s="33">
        <f t="shared" si="27"/>
        <v>0.89059829496756338</v>
      </c>
      <c r="F117" s="57">
        <f>((1 / E117)^(1/(D117/365))) - 1</f>
        <v>3.9339445098441006E-2</v>
      </c>
    </row>
    <row r="118" spans="1:6" x14ac:dyDescent="0.2">
      <c r="A118" s="4"/>
      <c r="B118" s="4"/>
      <c r="C118" s="49">
        <f t="shared" si="26"/>
        <v>40105</v>
      </c>
      <c r="D118" s="51">
        <f t="shared" si="21"/>
        <v>1188</v>
      </c>
      <c r="E118" s="33">
        <f t="shared" si="27"/>
        <v>0.88130986357005536</v>
      </c>
      <c r="F118" s="57">
        <f>((1 / E118)^(1/(D118/365))) - 1</f>
        <v>3.9581704426928654E-2</v>
      </c>
    </row>
    <row r="119" spans="1:6" x14ac:dyDescent="0.2">
      <c r="A119" s="4"/>
      <c r="B119" s="4"/>
      <c r="C119" s="49">
        <f t="shared" si="26"/>
        <v>40197</v>
      </c>
      <c r="D119" s="51">
        <f t="shared" si="21"/>
        <v>1280</v>
      </c>
      <c r="E119" s="33">
        <f t="shared" si="27"/>
        <v>0.87201240378671474</v>
      </c>
      <c r="F119" s="57">
        <f>((1 / E119)^(1/(D119/365))) - 1</f>
        <v>3.9825190977802905E-2</v>
      </c>
    </row>
    <row r="120" spans="1:6" x14ac:dyDescent="0.2">
      <c r="A120" s="4"/>
      <c r="B120" s="4"/>
      <c r="C120" s="49">
        <f t="shared" si="26"/>
        <v>40287</v>
      </c>
      <c r="D120" s="51">
        <f t="shared" si="21"/>
        <v>1370</v>
      </c>
      <c r="E120" s="33">
        <f t="shared" si="27"/>
        <v>0.86290895612688123</v>
      </c>
      <c r="F120" s="57">
        <f>((1 / E120)^(1/(D120/365))) - 1</f>
        <v>4.0064866126924503E-2</v>
      </c>
    </row>
    <row r="121" spans="1:6" x14ac:dyDescent="0.2">
      <c r="A121" s="4"/>
      <c r="B121" s="4" t="s">
        <v>37</v>
      </c>
      <c r="C121" s="49">
        <f t="shared" si="26"/>
        <v>40378</v>
      </c>
      <c r="D121" s="51">
        <f t="shared" si="21"/>
        <v>1461</v>
      </c>
      <c r="E121" s="33">
        <f t="shared" si="27"/>
        <v>0.85369926956536424</v>
      </c>
      <c r="F121" s="57">
        <f>((1 / E121)^(1/(D121/365))) - 1</f>
        <v>4.0308190425303536E-2</v>
      </c>
    </row>
    <row r="122" spans="1:6" x14ac:dyDescent="0.2">
      <c r="A122" s="4"/>
      <c r="B122" s="4"/>
      <c r="C122" s="49">
        <f t="shared" si="26"/>
        <v>40470</v>
      </c>
      <c r="D122" s="51">
        <f t="shared" si="21"/>
        <v>1553</v>
      </c>
      <c r="E122" s="33">
        <f t="shared" si="27"/>
        <v>0.84467731043384053</v>
      </c>
      <c r="F122" s="57">
        <f>((1 / E122)^(1/(D122/365))) - 1</f>
        <v>4.047051960306125E-2</v>
      </c>
    </row>
    <row r="123" spans="1:6" x14ac:dyDescent="0.2">
      <c r="A123" s="4"/>
      <c r="B123" s="4"/>
      <c r="C123" s="49">
        <f t="shared" si="26"/>
        <v>40562</v>
      </c>
      <c r="D123" s="51">
        <f t="shared" si="21"/>
        <v>1645</v>
      </c>
      <c r="E123" s="33">
        <f t="shared" si="27"/>
        <v>0.83568143185996224</v>
      </c>
      <c r="F123" s="57">
        <f>((1 / E123)^(1/(D123/365))) - 1</f>
        <v>4.0633849707008451E-2</v>
      </c>
    </row>
    <row r="124" spans="1:6" x14ac:dyDescent="0.2">
      <c r="A124" s="4"/>
      <c r="B124" s="4"/>
      <c r="C124" s="49">
        <f t="shared" si="26"/>
        <v>40652</v>
      </c>
      <c r="D124" s="51">
        <f t="shared" si="21"/>
        <v>1735</v>
      </c>
      <c r="E124" s="33">
        <f t="shared" si="27"/>
        <v>0.82690612771915217</v>
      </c>
      <c r="F124" s="57">
        <f>((1 / E124)^(1/(D124/365))) - 1</f>
        <v>4.0794815074544077E-2</v>
      </c>
    </row>
    <row r="125" spans="1:6" x14ac:dyDescent="0.2">
      <c r="A125" s="4"/>
      <c r="B125" s="4" t="s">
        <v>38</v>
      </c>
      <c r="C125" s="49">
        <f t="shared" si="26"/>
        <v>40743</v>
      </c>
      <c r="D125" s="51">
        <f t="shared" si="21"/>
        <v>1826</v>
      </c>
      <c r="E125" s="33">
        <f t="shared" si="27"/>
        <v>0.81806063414814179</v>
      </c>
      <c r="F125" s="57">
        <f>((1 / E125)^(1/(D125/365))) - 1</f>
        <v>4.0958338897455038E-2</v>
      </c>
    </row>
    <row r="126" spans="1:6" x14ac:dyDescent="0.2">
      <c r="A126" s="4"/>
      <c r="B126" s="4"/>
      <c r="C126" s="49">
        <f t="shared" si="26"/>
        <v>40835</v>
      </c>
      <c r="D126" s="51">
        <f t="shared" si="21"/>
        <v>1918</v>
      </c>
      <c r="E126" s="33">
        <f t="shared" si="27"/>
        <v>0.80938325359416541</v>
      </c>
      <c r="F126" s="57">
        <f>((1 / E126)^(1/(D126/365))) - 1</f>
        <v>4.1066503659291431E-2</v>
      </c>
    </row>
    <row r="127" spans="1:6" x14ac:dyDescent="0.2">
      <c r="A127" s="4"/>
      <c r="B127" s="4"/>
      <c r="C127" s="49">
        <f t="shared" si="26"/>
        <v>40927</v>
      </c>
      <c r="D127" s="51">
        <f t="shared" si="21"/>
        <v>2010</v>
      </c>
      <c r="E127" s="33">
        <f t="shared" si="27"/>
        <v>0.80075268039329539</v>
      </c>
      <c r="F127" s="57">
        <f>((1 / E127)^(1/(D127/365))) - 1</f>
        <v>4.1175456993361115E-2</v>
      </c>
    </row>
    <row r="128" spans="1:6" x14ac:dyDescent="0.2">
      <c r="A128" s="4"/>
      <c r="B128" s="4"/>
      <c r="C128" s="49">
        <f t="shared" si="26"/>
        <v>41018</v>
      </c>
      <c r="D128" s="51">
        <f t="shared" si="21"/>
        <v>2101</v>
      </c>
      <c r="E128" s="33">
        <f t="shared" si="27"/>
        <v>0.7922616731451706</v>
      </c>
      <c r="F128" s="57">
        <f>((1 / E128)^(1/(D128/365))) - 1</f>
        <v>4.1284073893142148E-2</v>
      </c>
    </row>
    <row r="129" spans="1:6" x14ac:dyDescent="0.2">
      <c r="A129" s="4"/>
      <c r="B129" s="4"/>
      <c r="C129" s="49">
        <f t="shared" si="26"/>
        <v>41109</v>
      </c>
      <c r="D129" s="51">
        <f t="shared" si="21"/>
        <v>2192</v>
      </c>
      <c r="E129" s="33">
        <f t="shared" si="27"/>
        <v>0.78381680519284114</v>
      </c>
      <c r="F129" s="57">
        <f>((1 / E129)^(1/(D129/365))) - 1</f>
        <v>4.1393393695160707E-2</v>
      </c>
    </row>
    <row r="130" spans="1:6" x14ac:dyDescent="0.2">
      <c r="A130" s="4"/>
      <c r="B130" s="4"/>
      <c r="C130" s="49">
        <f t="shared" si="26"/>
        <v>41201</v>
      </c>
      <c r="D130" s="51">
        <f t="shared" si="21"/>
        <v>2284</v>
      </c>
      <c r="E130" s="33">
        <f t="shared" si="27"/>
        <v>0.7753266692825731</v>
      </c>
      <c r="F130" s="57">
        <f>((1 / E130)^(1/(D130/365))) - 1</f>
        <v>4.1504508277386831E-2</v>
      </c>
    </row>
    <row r="131" spans="1:6" x14ac:dyDescent="0.2">
      <c r="A131" s="4"/>
      <c r="B131" s="4"/>
      <c r="C131" s="49">
        <f t="shared" si="26"/>
        <v>41293</v>
      </c>
      <c r="D131" s="51">
        <f t="shared" si="21"/>
        <v>2376</v>
      </c>
      <c r="E131" s="33">
        <f t="shared" si="27"/>
        <v>0.76688400808787904</v>
      </c>
      <c r="F131" s="57">
        <f>((1 / E131)^(1/(D131/365))) - 1</f>
        <v>4.1616310911636534E-2</v>
      </c>
    </row>
    <row r="132" spans="1:6" x14ac:dyDescent="0.2">
      <c r="A132" s="4"/>
      <c r="B132" s="4"/>
      <c r="C132" s="49">
        <f t="shared" si="26"/>
        <v>41383</v>
      </c>
      <c r="D132" s="51">
        <f t="shared" si="21"/>
        <v>2466</v>
      </c>
      <c r="E132" s="33">
        <f t="shared" si="27"/>
        <v>0.7586700572393138</v>
      </c>
      <c r="F132" s="57">
        <f>((1 / E132)^(1/(D132/365))) - 1</f>
        <v>4.1726520802078948E-2</v>
      </c>
    </row>
    <row r="133" spans="1:6" x14ac:dyDescent="0.2">
      <c r="A133" s="4"/>
      <c r="B133" s="4" t="s">
        <v>39</v>
      </c>
      <c r="C133" s="49">
        <f t="shared" si="26"/>
        <v>41474</v>
      </c>
      <c r="D133" s="51">
        <f t="shared" si="21"/>
        <v>2557</v>
      </c>
      <c r="E133" s="33">
        <f t="shared" si="27"/>
        <v>0.75041178829426314</v>
      </c>
      <c r="F133" s="57">
        <f>((1 / E133)^(1/(D133/365))) - 1</f>
        <v>4.1838499952049357E-2</v>
      </c>
    </row>
    <row r="134" spans="1:6" x14ac:dyDescent="0.2">
      <c r="A134" s="4"/>
      <c r="B134" s="4"/>
      <c r="C134" s="49">
        <f t="shared" si="26"/>
        <v>41566</v>
      </c>
      <c r="D134" s="51">
        <f t="shared" si="21"/>
        <v>2649</v>
      </c>
      <c r="E134" s="33">
        <f t="shared" si="27"/>
        <v>0.74226698751705056</v>
      </c>
      <c r="F134" s="57">
        <f>((1 / E134)^(1/(D134/365))) - 1</f>
        <v>4.1922072792670573E-2</v>
      </c>
    </row>
    <row r="135" spans="1:6" x14ac:dyDescent="0.2">
      <c r="A135" s="4"/>
      <c r="B135" s="4"/>
      <c r="C135" s="49">
        <f t="shared" si="26"/>
        <v>41658</v>
      </c>
      <c r="D135" s="51">
        <f t="shared" si="21"/>
        <v>2741</v>
      </c>
      <c r="E135" s="33">
        <f t="shared" si="27"/>
        <v>0.73417782160613776</v>
      </c>
      <c r="F135" s="57">
        <f>((1 / E135)^(1/(D135/365))) - 1</f>
        <v>4.2006234207486282E-2</v>
      </c>
    </row>
    <row r="136" spans="1:6" x14ac:dyDescent="0.2">
      <c r="A136" s="4"/>
      <c r="B136" s="4"/>
      <c r="C136" s="49">
        <f t="shared" si="26"/>
        <v>41748</v>
      </c>
      <c r="D136" s="51">
        <f t="shared" si="21"/>
        <v>2831</v>
      </c>
      <c r="E136" s="33">
        <f t="shared" si="27"/>
        <v>0.72631735390259222</v>
      </c>
      <c r="F136" s="57">
        <f>((1 / E136)^(1/(D136/365))) - 1</f>
        <v>4.2089283645277531E-2</v>
      </c>
    </row>
    <row r="137" spans="1:6" x14ac:dyDescent="0.2">
      <c r="A137" s="4"/>
      <c r="B137" s="4"/>
      <c r="C137" s="49">
        <f t="shared" si="26"/>
        <v>41839</v>
      </c>
      <c r="D137" s="51">
        <f t="shared" si="21"/>
        <v>2922</v>
      </c>
      <c r="E137" s="33">
        <f t="shared" si="27"/>
        <v>0.71842390921148924</v>
      </c>
      <c r="F137" s="57">
        <f>((1 / E137)^(1/(D137/365))) - 1</f>
        <v>4.2173714052560429E-2</v>
      </c>
    </row>
    <row r="138" spans="1:6" x14ac:dyDescent="0.2">
      <c r="A138" s="4"/>
      <c r="B138" s="4"/>
      <c r="C138" s="49">
        <f t="shared" si="26"/>
        <v>41931</v>
      </c>
      <c r="D138" s="51">
        <f t="shared" si="21"/>
        <v>3014</v>
      </c>
      <c r="E138" s="33">
        <f t="shared" si="27"/>
        <v>0.71049915741279079</v>
      </c>
      <c r="F138" s="57">
        <f>((1 / E138)^(1/(D138/365))) - 1</f>
        <v>4.2259538937195362E-2</v>
      </c>
    </row>
    <row r="139" spans="1:6" x14ac:dyDescent="0.2">
      <c r="A139" s="4"/>
      <c r="B139" s="4"/>
      <c r="C139" s="49">
        <f t="shared" si="26"/>
        <v>42023</v>
      </c>
      <c r="D139" s="51">
        <f t="shared" si="21"/>
        <v>3106</v>
      </c>
      <c r="E139" s="33">
        <f t="shared" si="27"/>
        <v>0.70262956734665449</v>
      </c>
      <c r="F139" s="57">
        <f>((1 / E139)^(1/(D139/365))) - 1</f>
        <v>4.234590878284461E-2</v>
      </c>
    </row>
    <row r="140" spans="1:6" x14ac:dyDescent="0.2">
      <c r="A140" s="4"/>
      <c r="B140" s="4"/>
      <c r="C140" s="49">
        <f t="shared" si="26"/>
        <v>42113</v>
      </c>
      <c r="D140" s="51">
        <f t="shared" si="21"/>
        <v>3196</v>
      </c>
      <c r="E140" s="33">
        <f t="shared" si="27"/>
        <v>0.69498345088660896</v>
      </c>
      <c r="F140" s="57">
        <f>((1 / E140)^(1/(D140/365))) - 1</f>
        <v>4.2431069494401452E-2</v>
      </c>
    </row>
    <row r="141" spans="1:6" x14ac:dyDescent="0.2">
      <c r="A141" s="4"/>
      <c r="B141" s="4"/>
      <c r="C141" s="49">
        <f t="shared" si="26"/>
        <v>42204</v>
      </c>
      <c r="D141" s="51">
        <f t="shared" si="21"/>
        <v>3287</v>
      </c>
      <c r="E141" s="33">
        <f t="shared" si="27"/>
        <v>0.68730624736051815</v>
      </c>
      <c r="F141" s="57">
        <f>((1 / E141)^(1/(D141/365))) - 1</f>
        <v>4.2517616360342458E-2</v>
      </c>
    </row>
    <row r="142" spans="1:6" x14ac:dyDescent="0.2">
      <c r="A142" s="4"/>
      <c r="B142" s="4"/>
      <c r="C142" s="49">
        <f t="shared" si="26"/>
        <v>42296</v>
      </c>
      <c r="D142" s="51">
        <f t="shared" si="21"/>
        <v>3379</v>
      </c>
      <c r="E142" s="33">
        <f t="shared" si="27"/>
        <v>0.67959959930305258</v>
      </c>
      <c r="F142" s="57">
        <f>((1 / E142)^(1/(D142/365))) - 1</f>
        <v>4.2605566870328238E-2</v>
      </c>
    </row>
    <row r="143" spans="1:6" x14ac:dyDescent="0.2">
      <c r="A143" s="4"/>
      <c r="B143" s="4"/>
      <c r="C143" s="49">
        <f t="shared" si="26"/>
        <v>42388</v>
      </c>
      <c r="D143" s="51">
        <f t="shared" si="21"/>
        <v>3471</v>
      </c>
      <c r="E143" s="33">
        <f t="shared" si="27"/>
        <v>0.67194759454742503</v>
      </c>
      <c r="F143" s="57">
        <f>((1 / E143)^(1/(D143/365))) - 1</f>
        <v>4.2694045918593826E-2</v>
      </c>
    </row>
    <row r="144" spans="1:6" x14ac:dyDescent="0.2">
      <c r="A144" s="4"/>
      <c r="B144" s="4"/>
      <c r="C144" s="49">
        <f t="shared" si="26"/>
        <v>42479</v>
      </c>
      <c r="D144" s="51">
        <f t="shared" si="21"/>
        <v>3562</v>
      </c>
      <c r="E144" s="33">
        <f t="shared" si="27"/>
        <v>0.66443195947141143</v>
      </c>
      <c r="F144" s="57">
        <f>((1 / E144)^(1/(D144/365))) - 1</f>
        <v>4.2782150212254511E-2</v>
      </c>
    </row>
    <row r="145" spans="1:6" x14ac:dyDescent="0.2">
      <c r="A145" s="4"/>
      <c r="B145" s="4" t="s">
        <v>40</v>
      </c>
      <c r="C145" s="49">
        <f t="shared" si="26"/>
        <v>42570</v>
      </c>
      <c r="D145" s="51">
        <f t="shared" si="21"/>
        <v>3653</v>
      </c>
      <c r="E145" s="33">
        <f t="shared" si="27"/>
        <v>0.65696952201697179</v>
      </c>
      <c r="F145" s="57">
        <f>((1 / E145)^(1/(D145/365))) - 1</f>
        <v>4.2870766999249854E-2</v>
      </c>
    </row>
    <row r="146" spans="1:6" x14ac:dyDescent="0.2">
      <c r="A146" s="4"/>
      <c r="B146" s="4"/>
      <c r="C146" s="52"/>
      <c r="D146" s="51"/>
      <c r="E146" s="50"/>
    </row>
    <row r="147" spans="1:6" x14ac:dyDescent="0.2">
      <c r="A147" s="4"/>
      <c r="B147" s="4"/>
      <c r="C147" s="52"/>
    </row>
  </sheetData>
  <phoneticPr fontId="2" type="noConversion"/>
  <pageMargins left="0.27559055118110237" right="0.15748031496062992" top="0.78740157480314965" bottom="0.6" header="0.51181102362204722" footer="0.23"/>
  <pageSetup paperSize="9" scale="72" fitToHeight="4" orientation="landscape" horizontalDpi="300" verticalDpi="300" r:id="rId1"/>
  <headerFooter alignWithMargins="0">
    <oddHeader>&amp;C&amp;F&amp;RPage &amp;P of &amp;N</oddHeader>
  </headerFooter>
  <rowBreaks count="1" manualBreakCount="1">
    <brk id="95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Simplified Swap Curve</vt:lpstr>
      <vt:lpstr>'Simplified Swap Curve'!Print_Area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Varis Darasirikul</cp:lastModifiedBy>
  <cp:lastPrinted>2014-11-26T16:36:20Z</cp:lastPrinted>
  <dcterms:created xsi:type="dcterms:W3CDTF">2005-06-22T01:44:35Z</dcterms:created>
  <dcterms:modified xsi:type="dcterms:W3CDTF">2020-10-25T19:03:11Z</dcterms:modified>
</cp:coreProperties>
</file>