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34608\Desktop\Mi unidad\IFMIF-DONES Manu\MELCOR\SGS-ArPS\"/>
    </mc:Choice>
  </mc:AlternateContent>
  <xr:revisionPtr revIDLastSave="0" documentId="13_ncr:1_{86E0129D-1210-456B-BEAB-F25E40FD340C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Results" sheetId="1" r:id="rId1"/>
    <sheet name="Li reactions" sheetId="2" r:id="rId2"/>
    <sheet name="Maintenance" sheetId="3" r:id="rId3"/>
    <sheet name="Maintenance - 1-5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X/gfjluZUrhgORfp9H7fpb338IwiD1Gg6nc5nonG0g="/>
    </ext>
  </extLst>
</workbook>
</file>

<file path=xl/calcChain.xml><?xml version="1.0" encoding="utf-8"?>
<calcChain xmlns="http://schemas.openxmlformats.org/spreadsheetml/2006/main">
  <c r="Q20" i="4" l="1"/>
  <c r="Q19" i="4"/>
  <c r="R18" i="4"/>
  <c r="Q18" i="4"/>
  <c r="O18" i="4"/>
  <c r="E18" i="4"/>
  <c r="R63" i="4"/>
  <c r="Z2" i="4" s="1"/>
  <c r="R66" i="4"/>
  <c r="Z3" i="4" s="1"/>
  <c r="R69" i="4"/>
  <c r="Z4" i="4" s="1"/>
  <c r="R72" i="4"/>
  <c r="Z5" i="4" s="1"/>
  <c r="R75" i="4"/>
  <c r="Z6" i="4" s="1"/>
  <c r="R78" i="4"/>
  <c r="Z7" i="4" s="1"/>
  <c r="Q63" i="4"/>
  <c r="Z70" i="4" s="1"/>
  <c r="Q64" i="4"/>
  <c r="Z102" i="4" s="1"/>
  <c r="Q65" i="4"/>
  <c r="Z38" i="4" s="1"/>
  <c r="Q66" i="4"/>
  <c r="Z71" i="4" s="1"/>
  <c r="Q67" i="4"/>
  <c r="Z103" i="4" s="1"/>
  <c r="Q68" i="4"/>
  <c r="Z39" i="4" s="1"/>
  <c r="Q69" i="4"/>
  <c r="Z72" i="4" s="1"/>
  <c r="Q70" i="4"/>
  <c r="Z104" i="4" s="1"/>
  <c r="Q71" i="4"/>
  <c r="Z40" i="4" s="1"/>
  <c r="Q72" i="4"/>
  <c r="Z73" i="4" s="1"/>
  <c r="Q73" i="4"/>
  <c r="Z105" i="4" s="1"/>
  <c r="Q74" i="4"/>
  <c r="Z41" i="4" s="1"/>
  <c r="Q75" i="4"/>
  <c r="Z74" i="4" s="1"/>
  <c r="Q76" i="4"/>
  <c r="Z106" i="4" s="1"/>
  <c r="Q77" i="4"/>
  <c r="Z42" i="4" s="1"/>
  <c r="Q78" i="4"/>
  <c r="Z75" i="4" s="1"/>
  <c r="Q79" i="4"/>
  <c r="Z107" i="4" s="1"/>
  <c r="Q80" i="4"/>
  <c r="Z43" i="4" s="1"/>
  <c r="R39" i="4"/>
  <c r="Y2" i="4" s="1"/>
  <c r="R42" i="4"/>
  <c r="Y3" i="4" s="1"/>
  <c r="R45" i="4"/>
  <c r="Y4" i="4" s="1"/>
  <c r="R48" i="4"/>
  <c r="Y5" i="4" s="1"/>
  <c r="R51" i="4"/>
  <c r="Y6" i="4" s="1"/>
  <c r="R54" i="4"/>
  <c r="Y7" i="4" s="1"/>
  <c r="R87" i="4"/>
  <c r="AE2" i="4" s="1"/>
  <c r="R90" i="4"/>
  <c r="AE3" i="4" s="1"/>
  <c r="R93" i="4"/>
  <c r="AE4" i="4" s="1"/>
  <c r="R96" i="4"/>
  <c r="AE5" i="4" s="1"/>
  <c r="R99" i="4"/>
  <c r="AE6" i="4" s="1"/>
  <c r="R102" i="4"/>
  <c r="AE7" i="4" s="1"/>
  <c r="R111" i="4"/>
  <c r="R114" i="4"/>
  <c r="AA3" i="4" s="1"/>
  <c r="R117" i="4"/>
  <c r="AA4" i="4" s="1"/>
  <c r="R120" i="4"/>
  <c r="AA5" i="4" s="1"/>
  <c r="R123" i="4"/>
  <c r="AA6" i="4" s="1"/>
  <c r="R126" i="4"/>
  <c r="AA7" i="4" s="1"/>
  <c r="R135" i="4"/>
  <c r="AB2" i="4" s="1"/>
  <c r="R138" i="4"/>
  <c r="AB3" i="4" s="1"/>
  <c r="R141" i="4"/>
  <c r="AB4" i="4" s="1"/>
  <c r="R144" i="4"/>
  <c r="AB5" i="4" s="1"/>
  <c r="R147" i="4"/>
  <c r="AB6" i="4" s="1"/>
  <c r="R150" i="4"/>
  <c r="AB7" i="4" s="1"/>
  <c r="Q39" i="4"/>
  <c r="Y70" i="4" s="1"/>
  <c r="Q40" i="4"/>
  <c r="Y102" i="4" s="1"/>
  <c r="Q41" i="4"/>
  <c r="Y38" i="4" s="1"/>
  <c r="Q42" i="4"/>
  <c r="Y71" i="4" s="1"/>
  <c r="Q43" i="4"/>
  <c r="Y103" i="4" s="1"/>
  <c r="Q44" i="4"/>
  <c r="Y39" i="4" s="1"/>
  <c r="Q45" i="4"/>
  <c r="Y72" i="4" s="1"/>
  <c r="Q46" i="4"/>
  <c r="Y104" i="4" s="1"/>
  <c r="Q47" i="4"/>
  <c r="Y40" i="4" s="1"/>
  <c r="Q48" i="4"/>
  <c r="Y73" i="4" s="1"/>
  <c r="Q49" i="4"/>
  <c r="Y105" i="4" s="1"/>
  <c r="Q50" i="4"/>
  <c r="Y41" i="4" s="1"/>
  <c r="Q51" i="4"/>
  <c r="Y74" i="4" s="1"/>
  <c r="Q52" i="4"/>
  <c r="Y106" i="4" s="1"/>
  <c r="Q53" i="4"/>
  <c r="Y42" i="4" s="1"/>
  <c r="Q54" i="4"/>
  <c r="Y75" i="4" s="1"/>
  <c r="Q55" i="4"/>
  <c r="Y107" i="4" s="1"/>
  <c r="Q56" i="4"/>
  <c r="Y43" i="4" s="1"/>
  <c r="Q87" i="4"/>
  <c r="AE70" i="4" s="1"/>
  <c r="Q88" i="4"/>
  <c r="AE102" i="4" s="1"/>
  <c r="Q89" i="4"/>
  <c r="AE38" i="4" s="1"/>
  <c r="Q90" i="4"/>
  <c r="AE71" i="4" s="1"/>
  <c r="Q91" i="4"/>
  <c r="AE103" i="4" s="1"/>
  <c r="Q92" i="4"/>
  <c r="AE39" i="4" s="1"/>
  <c r="Q93" i="4"/>
  <c r="AE72" i="4" s="1"/>
  <c r="Q94" i="4"/>
  <c r="AE104" i="4" s="1"/>
  <c r="Q95" i="4"/>
  <c r="AE40" i="4" s="1"/>
  <c r="Q96" i="4"/>
  <c r="AE73" i="4" s="1"/>
  <c r="Q97" i="4"/>
  <c r="AE105" i="4" s="1"/>
  <c r="Q98" i="4"/>
  <c r="AE41" i="4" s="1"/>
  <c r="Q99" i="4"/>
  <c r="AE74" i="4" s="1"/>
  <c r="Q100" i="4"/>
  <c r="AE106" i="4" s="1"/>
  <c r="Q101" i="4"/>
  <c r="AE42" i="4" s="1"/>
  <c r="Q102" i="4"/>
  <c r="AE75" i="4" s="1"/>
  <c r="Q103" i="4"/>
  <c r="AE107" i="4" s="1"/>
  <c r="Q104" i="4"/>
  <c r="AE43" i="4" s="1"/>
  <c r="Q111" i="4"/>
  <c r="AA70" i="4" s="1"/>
  <c r="Q112" i="4"/>
  <c r="AA102" i="4" s="1"/>
  <c r="Q113" i="4"/>
  <c r="AA38" i="4" s="1"/>
  <c r="Q114" i="4"/>
  <c r="AA71" i="4" s="1"/>
  <c r="Q115" i="4"/>
  <c r="AA103" i="4" s="1"/>
  <c r="Q116" i="4"/>
  <c r="AA39" i="4" s="1"/>
  <c r="Q117" i="4"/>
  <c r="AA72" i="4" s="1"/>
  <c r="Q118" i="4"/>
  <c r="AA104" i="4" s="1"/>
  <c r="Q119" i="4"/>
  <c r="AA40" i="4" s="1"/>
  <c r="Q120" i="4"/>
  <c r="AA73" i="4" s="1"/>
  <c r="Q121" i="4"/>
  <c r="AA105" i="4" s="1"/>
  <c r="Q122" i="4"/>
  <c r="AA41" i="4" s="1"/>
  <c r="Q123" i="4"/>
  <c r="AA74" i="4" s="1"/>
  <c r="Q124" i="4"/>
  <c r="AA106" i="4" s="1"/>
  <c r="Q125" i="4"/>
  <c r="AA42" i="4" s="1"/>
  <c r="Q126" i="4"/>
  <c r="AA75" i="4" s="1"/>
  <c r="Q127" i="4"/>
  <c r="AA107" i="4" s="1"/>
  <c r="Q128" i="4"/>
  <c r="AA43" i="4" s="1"/>
  <c r="Q135" i="4"/>
  <c r="AB70" i="4" s="1"/>
  <c r="Q136" i="4"/>
  <c r="AB102" i="4" s="1"/>
  <c r="Q137" i="4"/>
  <c r="AB38" i="4" s="1"/>
  <c r="Q138" i="4"/>
  <c r="AB71" i="4" s="1"/>
  <c r="Q139" i="4"/>
  <c r="AB103" i="4" s="1"/>
  <c r="Q140" i="4"/>
  <c r="AB39" i="4" s="1"/>
  <c r="Q141" i="4"/>
  <c r="AB72" i="4" s="1"/>
  <c r="Q142" i="4"/>
  <c r="AB104" i="4" s="1"/>
  <c r="Q143" i="4"/>
  <c r="AB40" i="4" s="1"/>
  <c r="Q144" i="4"/>
  <c r="AB73" i="4" s="1"/>
  <c r="Q145" i="4"/>
  <c r="AB105" i="4" s="1"/>
  <c r="Q146" i="4"/>
  <c r="AB41" i="4" s="1"/>
  <c r="Q147" i="4"/>
  <c r="AB74" i="4" s="1"/>
  <c r="Q148" i="4"/>
  <c r="AB106" i="4" s="1"/>
  <c r="Q149" i="4"/>
  <c r="AB42" i="4" s="1"/>
  <c r="Q150" i="4"/>
  <c r="AB75" i="4" s="1"/>
  <c r="Q151" i="4"/>
  <c r="AB107" i="4" s="1"/>
  <c r="Q152" i="4"/>
  <c r="AB43" i="4" s="1"/>
  <c r="R12" i="4"/>
  <c r="R15" i="4"/>
  <c r="R21" i="4"/>
  <c r="R24" i="4"/>
  <c r="X4" i="4" s="1"/>
  <c r="R27" i="4"/>
  <c r="X6" i="4" s="1"/>
  <c r="R30" i="4"/>
  <c r="X7" i="4" s="1"/>
  <c r="R6" i="4"/>
  <c r="X2" i="4" s="1"/>
  <c r="R9" i="4"/>
  <c r="X3" i="4" s="1"/>
  <c r="R3" i="4"/>
  <c r="X5" i="4" s="1"/>
  <c r="Q5" i="4"/>
  <c r="X41" i="4" s="1"/>
  <c r="Q3" i="4"/>
  <c r="X73" i="4" s="1"/>
  <c r="O21" i="4"/>
  <c r="O15" i="4"/>
  <c r="O12" i="4"/>
  <c r="O150" i="4"/>
  <c r="E150" i="4"/>
  <c r="O147" i="4"/>
  <c r="E147" i="4"/>
  <c r="O144" i="4"/>
  <c r="E144" i="4"/>
  <c r="O141" i="4"/>
  <c r="E141" i="4"/>
  <c r="O138" i="4"/>
  <c r="E138" i="4"/>
  <c r="O135" i="4"/>
  <c r="E135" i="4"/>
  <c r="O126" i="4"/>
  <c r="E126" i="4"/>
  <c r="O123" i="4"/>
  <c r="E123" i="4"/>
  <c r="O120" i="4"/>
  <c r="E120" i="4"/>
  <c r="O117" i="4"/>
  <c r="E117" i="4"/>
  <c r="O114" i="4"/>
  <c r="E114" i="4"/>
  <c r="O111" i="4"/>
  <c r="E111" i="4"/>
  <c r="O102" i="4"/>
  <c r="E102" i="4"/>
  <c r="O99" i="4"/>
  <c r="E99" i="4"/>
  <c r="O96" i="4"/>
  <c r="E96" i="4"/>
  <c r="O93" i="4"/>
  <c r="E93" i="4"/>
  <c r="O90" i="4"/>
  <c r="E90" i="4"/>
  <c r="O87" i="4"/>
  <c r="E87" i="4"/>
  <c r="O78" i="4"/>
  <c r="O75" i="4"/>
  <c r="O72" i="4"/>
  <c r="O69" i="4"/>
  <c r="O66" i="4"/>
  <c r="O63" i="4"/>
  <c r="E78" i="4"/>
  <c r="E75" i="4"/>
  <c r="E72" i="4"/>
  <c r="E69" i="4"/>
  <c r="E66" i="4"/>
  <c r="E63" i="4"/>
  <c r="U12" i="4"/>
  <c r="U14" i="4"/>
  <c r="U16" i="4"/>
  <c r="U21" i="4"/>
  <c r="O54" i="4"/>
  <c r="E54" i="4"/>
  <c r="O51" i="4"/>
  <c r="E51" i="4"/>
  <c r="O48" i="4"/>
  <c r="E48" i="4"/>
  <c r="O45" i="4"/>
  <c r="E45" i="4"/>
  <c r="O42" i="4"/>
  <c r="E42" i="4"/>
  <c r="O39" i="4"/>
  <c r="E39" i="4"/>
  <c r="O24" i="4"/>
  <c r="E24" i="4"/>
  <c r="O30" i="4"/>
  <c r="E30" i="4"/>
  <c r="O27" i="4"/>
  <c r="E27" i="4"/>
  <c r="E21" i="4"/>
  <c r="E15" i="4"/>
  <c r="E12" i="4"/>
  <c r="O9" i="4"/>
  <c r="E9" i="4"/>
  <c r="O6" i="4"/>
  <c r="E6" i="4"/>
  <c r="O3" i="4"/>
  <c r="E3" i="4"/>
  <c r="P59" i="3"/>
  <c r="P58" i="3"/>
  <c r="P57" i="3"/>
  <c r="O57" i="3"/>
  <c r="E57" i="3"/>
  <c r="T56" i="3"/>
  <c r="S56" i="3" s="1"/>
  <c r="R56" i="3" s="1"/>
  <c r="P56" i="3"/>
  <c r="P55" i="3"/>
  <c r="T54" i="3"/>
  <c r="S54" i="3" s="1"/>
  <c r="P54" i="3"/>
  <c r="O54" i="3"/>
  <c r="E54" i="3"/>
  <c r="T53" i="3"/>
  <c r="S53" i="3"/>
  <c r="R53" i="3" s="1"/>
  <c r="P53" i="3"/>
  <c r="P52" i="3"/>
  <c r="T51" i="3"/>
  <c r="S51" i="3" s="1"/>
  <c r="P51" i="3"/>
  <c r="O51" i="3"/>
  <c r="E51" i="3"/>
  <c r="P50" i="3"/>
  <c r="P49" i="3"/>
  <c r="T48" i="3"/>
  <c r="S48" i="3"/>
  <c r="R48" i="3" s="1"/>
  <c r="P48" i="3"/>
  <c r="O48" i="3"/>
  <c r="E48" i="3"/>
  <c r="P47" i="3"/>
  <c r="P46" i="3"/>
  <c r="T45" i="3"/>
  <c r="S45" i="3" s="1"/>
  <c r="P45" i="3"/>
  <c r="O45" i="3"/>
  <c r="E45" i="3"/>
  <c r="P44" i="3"/>
  <c r="T43" i="3"/>
  <c r="S43" i="3" s="1"/>
  <c r="R43" i="3" s="1"/>
  <c r="P43" i="3"/>
  <c r="T42" i="3"/>
  <c r="S42" i="3"/>
  <c r="P42" i="3"/>
  <c r="O42" i="3"/>
  <c r="E42" i="3"/>
  <c r="P41" i="3"/>
  <c r="P40" i="3"/>
  <c r="T39" i="3"/>
  <c r="S39" i="3"/>
  <c r="R39" i="3"/>
  <c r="P39" i="3"/>
  <c r="O39" i="3"/>
  <c r="E39" i="3"/>
  <c r="P38" i="3"/>
  <c r="P37" i="3"/>
  <c r="P36" i="3"/>
  <c r="O36" i="3"/>
  <c r="E36" i="3"/>
  <c r="P35" i="3"/>
  <c r="P34" i="3"/>
  <c r="P33" i="3"/>
  <c r="O33" i="3"/>
  <c r="E33" i="3"/>
  <c r="T32" i="3"/>
  <c r="S32" i="3" s="1"/>
  <c r="R32" i="3" s="1"/>
  <c r="P32" i="3"/>
  <c r="P31" i="3"/>
  <c r="T30" i="3"/>
  <c r="S30" i="3" s="1"/>
  <c r="P30" i="3"/>
  <c r="O30" i="3"/>
  <c r="E30" i="3"/>
  <c r="P29" i="3"/>
  <c r="P28" i="3"/>
  <c r="T27" i="3"/>
  <c r="S27" i="3" s="1"/>
  <c r="P27" i="3"/>
  <c r="O27" i="3"/>
  <c r="E27" i="3"/>
  <c r="T26" i="3"/>
  <c r="S26" i="3" s="1"/>
  <c r="R26" i="3" s="1"/>
  <c r="P26" i="3"/>
  <c r="P25" i="3"/>
  <c r="T24" i="3"/>
  <c r="S24" i="3"/>
  <c r="R24" i="3" s="1"/>
  <c r="P24" i="3"/>
  <c r="O24" i="3"/>
  <c r="E24" i="3"/>
  <c r="T23" i="3"/>
  <c r="S23" i="3"/>
  <c r="R23" i="3" s="1"/>
  <c r="P23" i="3"/>
  <c r="P22" i="3"/>
  <c r="T21" i="3"/>
  <c r="S21" i="3"/>
  <c r="R21" i="3"/>
  <c r="P21" i="3"/>
  <c r="O21" i="3"/>
  <c r="E21" i="3"/>
  <c r="P20" i="3"/>
  <c r="P19" i="3"/>
  <c r="Y18" i="3"/>
  <c r="T18" i="3"/>
  <c r="S18" i="3"/>
  <c r="R18" i="3"/>
  <c r="P18" i="3"/>
  <c r="O18" i="3"/>
  <c r="E18" i="3"/>
  <c r="T17" i="3"/>
  <c r="S17" i="3"/>
  <c r="R17" i="3"/>
  <c r="P17" i="3"/>
  <c r="Y16" i="3"/>
  <c r="T46" i="3" s="1"/>
  <c r="S46" i="3" s="1"/>
  <c r="R46" i="3" s="1"/>
  <c r="P16" i="3"/>
  <c r="T15" i="3"/>
  <c r="S15" i="3"/>
  <c r="R15" i="3"/>
  <c r="P15" i="3"/>
  <c r="O15" i="3"/>
  <c r="E15" i="3"/>
  <c r="Y14" i="3"/>
  <c r="T59" i="3" s="1"/>
  <c r="S59" i="3" s="1"/>
  <c r="R59" i="3" s="1"/>
  <c r="T14" i="3"/>
  <c r="S14" i="3"/>
  <c r="R14" i="3" s="1"/>
  <c r="P14" i="3"/>
  <c r="P13" i="3"/>
  <c r="Y12" i="3"/>
  <c r="T33" i="3" s="1"/>
  <c r="S33" i="3" s="1"/>
  <c r="T12" i="3"/>
  <c r="S12" i="3"/>
  <c r="R12" i="3" s="1"/>
  <c r="P12" i="3"/>
  <c r="O12" i="3"/>
  <c r="E12" i="3"/>
  <c r="T11" i="3"/>
  <c r="S11" i="3"/>
  <c r="R11" i="3" s="1"/>
  <c r="P11" i="3"/>
  <c r="P10" i="3"/>
  <c r="T9" i="3"/>
  <c r="S9" i="3"/>
  <c r="R9" i="3"/>
  <c r="P9" i="3"/>
  <c r="O9" i="3"/>
  <c r="E9" i="3"/>
  <c r="T8" i="3"/>
  <c r="S8" i="3"/>
  <c r="R8" i="3"/>
  <c r="P8" i="3"/>
  <c r="T7" i="3"/>
  <c r="S7" i="3" s="1"/>
  <c r="R7" i="3" s="1"/>
  <c r="P7" i="3"/>
  <c r="T6" i="3"/>
  <c r="S6" i="3"/>
  <c r="V6" i="3" s="1"/>
  <c r="R6" i="3"/>
  <c r="P6" i="3"/>
  <c r="O6" i="3"/>
  <c r="E6" i="3"/>
  <c r="P5" i="3"/>
  <c r="P4" i="3"/>
  <c r="T3" i="3"/>
  <c r="S3" i="3" s="1"/>
  <c r="P3" i="3"/>
  <c r="O3" i="3"/>
  <c r="E3" i="3"/>
  <c r="M25" i="2"/>
  <c r="K25" i="2"/>
  <c r="L25" i="2" s="1"/>
  <c r="J25" i="2"/>
  <c r="F25" i="2"/>
  <c r="G25" i="2" s="1"/>
  <c r="H25" i="2" s="1"/>
  <c r="B25" i="2"/>
  <c r="C25" i="2" s="1"/>
  <c r="D25" i="2" s="1"/>
  <c r="O25" i="2" s="1"/>
  <c r="K24" i="2"/>
  <c r="L24" i="2" s="1"/>
  <c r="J24" i="2"/>
  <c r="H24" i="2"/>
  <c r="G24" i="2"/>
  <c r="F24" i="2"/>
  <c r="C24" i="2"/>
  <c r="D24" i="2" s="1"/>
  <c r="B24" i="2"/>
  <c r="J23" i="2"/>
  <c r="K23" i="2" s="1"/>
  <c r="F23" i="2"/>
  <c r="G23" i="2" s="1"/>
  <c r="H23" i="2" s="1"/>
  <c r="C23" i="2"/>
  <c r="B23" i="2"/>
  <c r="J22" i="2"/>
  <c r="K22" i="2" s="1"/>
  <c r="G22" i="2"/>
  <c r="H22" i="2" s="1"/>
  <c r="F22" i="2"/>
  <c r="D22" i="2"/>
  <c r="C22" i="2"/>
  <c r="B22" i="2"/>
  <c r="M20" i="2"/>
  <c r="L20" i="2"/>
  <c r="K20" i="2"/>
  <c r="J20" i="2"/>
  <c r="F20" i="2"/>
  <c r="G20" i="2" s="1"/>
  <c r="H20" i="2" s="1"/>
  <c r="B20" i="2"/>
  <c r="C20" i="2" s="1"/>
  <c r="D20" i="2" s="1"/>
  <c r="O20" i="2" s="1"/>
  <c r="J19" i="2"/>
  <c r="K19" i="2" s="1"/>
  <c r="G19" i="2"/>
  <c r="F19" i="2"/>
  <c r="B19" i="2"/>
  <c r="C19" i="2" s="1"/>
  <c r="D19" i="2" s="1"/>
  <c r="J18" i="2"/>
  <c r="K18" i="2" s="1"/>
  <c r="G18" i="2"/>
  <c r="H18" i="2" s="1"/>
  <c r="F18" i="2"/>
  <c r="B18" i="2"/>
  <c r="C18" i="2" s="1"/>
  <c r="D18" i="2" s="1"/>
  <c r="S17" i="2"/>
  <c r="K17" i="2"/>
  <c r="M17" i="2" s="1"/>
  <c r="J17" i="2"/>
  <c r="F17" i="2"/>
  <c r="G17" i="2" s="1"/>
  <c r="H17" i="2" s="1"/>
  <c r="C17" i="2"/>
  <c r="B17" i="2"/>
  <c r="M15" i="2"/>
  <c r="L15" i="2"/>
  <c r="K15" i="2"/>
  <c r="J15" i="2"/>
  <c r="F15" i="2"/>
  <c r="G15" i="2" s="1"/>
  <c r="H15" i="2" s="1"/>
  <c r="C15" i="2"/>
  <c r="D15" i="2" s="1"/>
  <c r="B15" i="2"/>
  <c r="K14" i="2"/>
  <c r="M14" i="2" s="1"/>
  <c r="J14" i="2"/>
  <c r="F14" i="2"/>
  <c r="G14" i="2" s="1"/>
  <c r="H14" i="2" s="1"/>
  <c r="B14" i="2"/>
  <c r="C14" i="2" s="1"/>
  <c r="D14" i="2" s="1"/>
  <c r="K13" i="2"/>
  <c r="M13" i="2" s="1"/>
  <c r="J13" i="2"/>
  <c r="H13" i="2"/>
  <c r="G13" i="2"/>
  <c r="F13" i="2"/>
  <c r="C13" i="2"/>
  <c r="D13" i="2" s="1"/>
  <c r="B13" i="2"/>
  <c r="J12" i="2"/>
  <c r="K12" i="2" s="1"/>
  <c r="G12" i="2"/>
  <c r="H12" i="2" s="1"/>
  <c r="F12" i="2"/>
  <c r="B12" i="2"/>
  <c r="C12" i="2" s="1"/>
  <c r="D12" i="2" s="1"/>
  <c r="L8" i="2"/>
  <c r="H7" i="2"/>
  <c r="H19" i="2" s="1"/>
  <c r="D7" i="2"/>
  <c r="D17" i="2" s="1"/>
  <c r="M41" i="1"/>
  <c r="L41" i="1" s="1"/>
  <c r="K41" i="1" s="1"/>
  <c r="C39" i="1"/>
  <c r="I38" i="1"/>
  <c r="I37" i="1"/>
  <c r="I36" i="1"/>
  <c r="C36" i="1"/>
  <c r="M35" i="1"/>
  <c r="L35" i="1" s="1"/>
  <c r="K35" i="1" s="1"/>
  <c r="I35" i="1"/>
  <c r="I34" i="1"/>
  <c r="I33" i="1"/>
  <c r="C33" i="1"/>
  <c r="M32" i="1"/>
  <c r="L32" i="1"/>
  <c r="K32" i="1" s="1"/>
  <c r="I32" i="1"/>
  <c r="I31" i="1"/>
  <c r="I30" i="1"/>
  <c r="C30" i="1"/>
  <c r="M29" i="1"/>
  <c r="L29" i="1"/>
  <c r="K29" i="1" s="1"/>
  <c r="I29" i="1"/>
  <c r="I28" i="1"/>
  <c r="I27" i="1"/>
  <c r="C27" i="1"/>
  <c r="C24" i="1"/>
  <c r="M23" i="1"/>
  <c r="L23" i="1"/>
  <c r="K23" i="1"/>
  <c r="C21" i="1"/>
  <c r="M20" i="1"/>
  <c r="L20" i="1" s="1"/>
  <c r="K20" i="1" s="1"/>
  <c r="R18" i="1"/>
  <c r="S12" i="2" s="1"/>
  <c r="C18" i="1"/>
  <c r="M17" i="1"/>
  <c r="L17" i="1"/>
  <c r="K17" i="1" s="1"/>
  <c r="R16" i="1"/>
  <c r="M22" i="1" s="1"/>
  <c r="L22" i="1" s="1"/>
  <c r="K22" i="1" s="1"/>
  <c r="C15" i="1"/>
  <c r="R14" i="1"/>
  <c r="M14" i="1" s="1"/>
  <c r="L14" i="1" s="1"/>
  <c r="K14" i="1" s="1"/>
  <c r="R12" i="1"/>
  <c r="M18" i="1" s="1"/>
  <c r="L18" i="1" s="1"/>
  <c r="C12" i="1"/>
  <c r="M11" i="1"/>
  <c r="L11" i="1"/>
  <c r="K11" i="1"/>
  <c r="C9" i="1"/>
  <c r="M8" i="1"/>
  <c r="L8" i="1" s="1"/>
  <c r="K8" i="1" s="1"/>
  <c r="C6" i="1"/>
  <c r="M5" i="1"/>
  <c r="L5" i="1"/>
  <c r="K5" i="1"/>
  <c r="C3" i="1"/>
  <c r="AA2" i="4" l="1"/>
  <c r="M18" i="2"/>
  <c r="L18" i="2"/>
  <c r="O18" i="2" s="1"/>
  <c r="M22" i="2"/>
  <c r="L22" i="2"/>
  <c r="R54" i="3"/>
  <c r="O12" i="2"/>
  <c r="O15" i="2"/>
  <c r="V42" i="3"/>
  <c r="O22" i="2"/>
  <c r="L19" i="2"/>
  <c r="O19" i="2" s="1"/>
  <c r="M19" i="2"/>
  <c r="O24" i="2"/>
  <c r="V51" i="3"/>
  <c r="R51" i="3"/>
  <c r="P25" i="2"/>
  <c r="L12" i="2"/>
  <c r="M12" i="2"/>
  <c r="R3" i="3"/>
  <c r="R20" i="2"/>
  <c r="Q20" i="2"/>
  <c r="P20" i="2"/>
  <c r="V9" i="3"/>
  <c r="R30" i="3"/>
  <c r="R33" i="3"/>
  <c r="R27" i="3"/>
  <c r="M23" i="2"/>
  <c r="L23" i="2"/>
  <c r="K18" i="1"/>
  <c r="V45" i="3"/>
  <c r="R45" i="3"/>
  <c r="M27" i="1"/>
  <c r="L27" i="1" s="1"/>
  <c r="T37" i="3"/>
  <c r="S37" i="3" s="1"/>
  <c r="R37" i="3" s="1"/>
  <c r="M15" i="1"/>
  <c r="L15" i="1" s="1"/>
  <c r="M34" i="1"/>
  <c r="L34" i="1" s="1"/>
  <c r="K34" i="1" s="1"/>
  <c r="T34" i="3"/>
  <c r="S34" i="3" s="1"/>
  <c r="R34" i="3" s="1"/>
  <c r="T47" i="3"/>
  <c r="S47" i="3" s="1"/>
  <c r="R47" i="3" s="1"/>
  <c r="M6" i="1"/>
  <c r="L6" i="1" s="1"/>
  <c r="M30" i="1"/>
  <c r="L30" i="1" s="1"/>
  <c r="M7" i="1"/>
  <c r="L7" i="1" s="1"/>
  <c r="K7" i="1" s="1"/>
  <c r="M19" i="1"/>
  <c r="L19" i="1" s="1"/>
  <c r="K19" i="1" s="1"/>
  <c r="S22" i="2"/>
  <c r="R25" i="2" s="1"/>
  <c r="T31" i="3"/>
  <c r="S31" i="3" s="1"/>
  <c r="R31" i="3" s="1"/>
  <c r="T44" i="3"/>
  <c r="S44" i="3" s="1"/>
  <c r="R44" i="3" s="1"/>
  <c r="M37" i="1"/>
  <c r="L37" i="1" s="1"/>
  <c r="K37" i="1" s="1"/>
  <c r="T40" i="3"/>
  <c r="S40" i="3" s="1"/>
  <c r="R40" i="3" s="1"/>
  <c r="V24" i="3"/>
  <c r="M3" i="1"/>
  <c r="L3" i="1" s="1"/>
  <c r="M31" i="1"/>
  <c r="L31" i="1" s="1"/>
  <c r="K31" i="1" s="1"/>
  <c r="M38" i="1"/>
  <c r="L38" i="1" s="1"/>
  <c r="K38" i="1" s="1"/>
  <c r="L17" i="2"/>
  <c r="O17" i="2" s="1"/>
  <c r="T28" i="3"/>
  <c r="S28" i="3" s="1"/>
  <c r="R28" i="3" s="1"/>
  <c r="T41" i="3"/>
  <c r="S41" i="3" s="1"/>
  <c r="R41" i="3" s="1"/>
  <c r="T50" i="3"/>
  <c r="S50" i="3" s="1"/>
  <c r="R50" i="3" s="1"/>
  <c r="M12" i="1"/>
  <c r="L12" i="1" s="1"/>
  <c r="M24" i="1"/>
  <c r="L24" i="1" s="1"/>
  <c r="T25" i="3"/>
  <c r="S25" i="3" s="1"/>
  <c r="R25" i="3" s="1"/>
  <c r="T38" i="3"/>
  <c r="S38" i="3" s="1"/>
  <c r="R38" i="3" s="1"/>
  <c r="T57" i="3"/>
  <c r="S57" i="3" s="1"/>
  <c r="M16" i="1"/>
  <c r="L16" i="1" s="1"/>
  <c r="K16" i="1" s="1"/>
  <c r="M28" i="1"/>
  <c r="L28" i="1" s="1"/>
  <c r="K28" i="1" s="1"/>
  <c r="D23" i="2"/>
  <c r="O23" i="2" s="1"/>
  <c r="T10" i="3"/>
  <c r="S10" i="3" s="1"/>
  <c r="R10" i="3" s="1"/>
  <c r="T13" i="3"/>
  <c r="S13" i="3" s="1"/>
  <c r="R13" i="3" s="1"/>
  <c r="T16" i="3"/>
  <c r="S16" i="3" s="1"/>
  <c r="R16" i="3" s="1"/>
  <c r="T22" i="3"/>
  <c r="S22" i="3" s="1"/>
  <c r="R22" i="3" s="1"/>
  <c r="T35" i="3"/>
  <c r="S35" i="3" s="1"/>
  <c r="R35" i="3" s="1"/>
  <c r="T19" i="3"/>
  <c r="S19" i="3" s="1"/>
  <c r="R19" i="3" s="1"/>
  <c r="M4" i="1"/>
  <c r="L4" i="1" s="1"/>
  <c r="K4" i="1" s="1"/>
  <c r="M39" i="1"/>
  <c r="L39" i="1" s="1"/>
  <c r="L14" i="2"/>
  <c r="O14" i="2" s="1"/>
  <c r="T4" i="3"/>
  <c r="S4" i="3" s="1"/>
  <c r="R4" i="3" s="1"/>
  <c r="T29" i="3"/>
  <c r="S29" i="3" s="1"/>
  <c r="R29" i="3" s="1"/>
  <c r="R42" i="3"/>
  <c r="M9" i="1"/>
  <c r="L9" i="1" s="1"/>
  <c r="M21" i="1"/>
  <c r="L21" i="1" s="1"/>
  <c r="L13" i="2"/>
  <c r="O13" i="2" s="1"/>
  <c r="M24" i="2"/>
  <c r="M26" i="1"/>
  <c r="L26" i="1" s="1"/>
  <c r="K26" i="1" s="1"/>
  <c r="M40" i="1"/>
  <c r="L40" i="1" s="1"/>
  <c r="K40" i="1" s="1"/>
  <c r="T5" i="3"/>
  <c r="S5" i="3" s="1"/>
  <c r="R5" i="3" s="1"/>
  <c r="T36" i="3"/>
  <c r="S36" i="3" s="1"/>
  <c r="T52" i="3"/>
  <c r="S52" i="3" s="1"/>
  <c r="R52" i="3" s="1"/>
  <c r="T58" i="3"/>
  <c r="S58" i="3" s="1"/>
  <c r="R58" i="3" s="1"/>
  <c r="T55" i="3"/>
  <c r="S55" i="3" s="1"/>
  <c r="R55" i="3" s="1"/>
  <c r="M33" i="1"/>
  <c r="L33" i="1" s="1"/>
  <c r="T49" i="3"/>
  <c r="S49" i="3" s="1"/>
  <c r="M25" i="1"/>
  <c r="L25" i="1" s="1"/>
  <c r="K25" i="1" s="1"/>
  <c r="M13" i="1"/>
  <c r="L13" i="1" s="1"/>
  <c r="K13" i="1" s="1"/>
  <c r="M36" i="1"/>
  <c r="L36" i="1" s="1"/>
  <c r="T20" i="3"/>
  <c r="S20" i="3" s="1"/>
  <c r="R20" i="3" s="1"/>
  <c r="M10" i="1"/>
  <c r="L10" i="1" s="1"/>
  <c r="K10" i="1" s="1"/>
  <c r="R17" i="2" l="1"/>
  <c r="Q17" i="2"/>
  <c r="P17" i="2"/>
  <c r="R18" i="2"/>
  <c r="Q18" i="2"/>
  <c r="P18" i="2"/>
  <c r="Q14" i="2"/>
  <c r="P14" i="2"/>
  <c r="R14" i="2" s="1"/>
  <c r="Q13" i="2"/>
  <c r="P13" i="2"/>
  <c r="R13" i="2" s="1"/>
  <c r="R19" i="2"/>
  <c r="Q19" i="2"/>
  <c r="P19" i="2"/>
  <c r="V18" i="3"/>
  <c r="Q24" i="2"/>
  <c r="P24" i="2"/>
  <c r="R24" i="2"/>
  <c r="K30" i="1"/>
  <c r="O30" i="1"/>
  <c r="O33" i="1"/>
  <c r="K33" i="1"/>
  <c r="K6" i="1"/>
  <c r="O6" i="1"/>
  <c r="O36" i="1"/>
  <c r="K36" i="1"/>
  <c r="O18" i="1"/>
  <c r="P22" i="2"/>
  <c r="R22" i="2"/>
  <c r="Q22" i="2"/>
  <c r="V54" i="3"/>
  <c r="V15" i="3"/>
  <c r="V3" i="3"/>
  <c r="O3" i="1"/>
  <c r="K3" i="1"/>
  <c r="Q23" i="2"/>
  <c r="R23" i="2"/>
  <c r="P23" i="2"/>
  <c r="O39" i="1"/>
  <c r="K39" i="1"/>
  <c r="V57" i="3"/>
  <c r="R57" i="3"/>
  <c r="V48" i="3"/>
  <c r="R49" i="3"/>
  <c r="V27" i="3"/>
  <c r="O21" i="1"/>
  <c r="K21" i="1"/>
  <c r="V36" i="3"/>
  <c r="R36" i="3"/>
  <c r="V33" i="3"/>
  <c r="Q25" i="2"/>
  <c r="V21" i="3"/>
  <c r="O24" i="1"/>
  <c r="K24" i="1"/>
  <c r="K15" i="1"/>
  <c r="O15" i="1"/>
  <c r="O12" i="1"/>
  <c r="K12" i="1"/>
  <c r="V39" i="3"/>
  <c r="P15" i="2"/>
  <c r="R15" i="2" s="1"/>
  <c r="Q15" i="2"/>
  <c r="K27" i="1"/>
  <c r="O27" i="1"/>
  <c r="O9" i="1"/>
  <c r="K9" i="1"/>
  <c r="V12" i="3"/>
  <c r="V30" i="3"/>
  <c r="P12" i="2"/>
  <c r="R12" i="2" s="1"/>
  <c r="Q12" i="2"/>
  <c r="Q4" i="4"/>
  <c r="X105" i="4" s="1"/>
  <c r="Q6" i="4"/>
  <c r="X70" i="4" s="1"/>
  <c r="Q7" i="4"/>
  <c r="X102" i="4" s="1"/>
  <c r="Q8" i="4"/>
  <c r="X38" i="4" s="1"/>
  <c r="Q9" i="4"/>
  <c r="X71" i="4" s="1"/>
  <c r="Q10" i="4"/>
  <c r="X103" i="4" s="1"/>
  <c r="Q11" i="4"/>
  <c r="X39" i="4" s="1"/>
  <c r="Q12" i="4"/>
  <c r="Q13" i="4"/>
  <c r="Q14" i="4"/>
  <c r="Q15" i="4"/>
  <c r="Q16" i="4"/>
  <c r="Q17" i="4"/>
  <c r="Q21" i="4"/>
  <c r="Q22" i="4"/>
  <c r="Q23" i="4"/>
  <c r="Q24" i="4"/>
  <c r="X72" i="4" s="1"/>
  <c r="Q25" i="4"/>
  <c r="X104" i="4" s="1"/>
  <c r="Q26" i="4"/>
  <c r="X40" i="4" s="1"/>
  <c r="Q27" i="4"/>
  <c r="X74" i="4" s="1"/>
  <c r="Q28" i="4"/>
  <c r="X106" i="4" s="1"/>
  <c r="Q29" i="4"/>
  <c r="X42" i="4" s="1"/>
  <c r="Q30" i="4"/>
  <c r="X75" i="4" s="1"/>
  <c r="Q31" i="4"/>
  <c r="X107" i="4" s="1"/>
  <c r="Q32" i="4"/>
  <c r="X43" i="4" s="1"/>
</calcChain>
</file>

<file path=xl/sharedStrings.xml><?xml version="1.0" encoding="utf-8"?>
<sst xmlns="http://schemas.openxmlformats.org/spreadsheetml/2006/main" count="880" uniqueCount="144">
  <si>
    <t>HLR</t>
  </si>
  <si>
    <t>Leaks flow</t>
  </si>
  <si>
    <t>Initial purity</t>
  </si>
  <si>
    <t>Efficiencies</t>
  </si>
  <si>
    <t>Impurities inlet</t>
  </si>
  <si>
    <t>Purification flow</t>
  </si>
  <si>
    <t>Ar rejected*</t>
  </si>
  <si>
    <t>Impurities final</t>
  </si>
  <si>
    <t>Ar final</t>
  </si>
  <si>
    <t>TOTAL VOLUME (M3)</t>
  </si>
  <si>
    <t>h-1</t>
  </si>
  <si>
    <t>m3/h</t>
  </si>
  <si>
    <t>%</t>
  </si>
  <si>
    <t>wppm</t>
  </si>
  <si>
    <t>m3/year</t>
  </si>
  <si>
    <t>% (mass)</t>
  </si>
  <si>
    <t>ppm</t>
  </si>
  <si>
    <t>% (vol)</t>
  </si>
  <si>
    <t>m3</t>
  </si>
  <si>
    <t>kg</t>
  </si>
  <si>
    <t>B1</t>
  </si>
  <si>
    <t>99.5 (the rest,
 air 0.4 humidity)</t>
  </si>
  <si>
    <t>80% (O2)</t>
  </si>
  <si>
    <t>230652 (O2)</t>
  </si>
  <si>
    <t>80 (1 VPSA)</t>
  </si>
  <si>
    <t>95%(H2O)</t>
  </si>
  <si>
    <t>5752 (H2O)</t>
  </si>
  <si>
    <t>VOLUME (M3) - 2PNZC4</t>
  </si>
  <si>
    <t>Height (m)</t>
  </si>
  <si>
    <t>70%(N2)</t>
  </si>
  <si>
    <t>749887 (N2)</t>
  </si>
  <si>
    <t>LLC</t>
  </si>
  <si>
    <t>B4</t>
  </si>
  <si>
    <t>TIR</t>
  </si>
  <si>
    <t>5753 (H2O)</t>
  </si>
  <si>
    <t>HTC</t>
  </si>
  <si>
    <t>CTC</t>
  </si>
  <si>
    <t>B5</t>
  </si>
  <si>
    <t>160 (2 VPSA)</t>
  </si>
  <si>
    <t>Density</t>
  </si>
  <si>
    <t>kg/m3</t>
  </si>
  <si>
    <t>O2 (N.C.)</t>
  </si>
  <si>
    <t>B6</t>
  </si>
  <si>
    <t>240 (3 VPSA)</t>
  </si>
  <si>
    <t>O2 (20ºC,101065Pa)</t>
  </si>
  <si>
    <t>N2 (N.C.)</t>
  </si>
  <si>
    <t>N2 (20ºC,101065Pa)</t>
  </si>
  <si>
    <t>B7</t>
  </si>
  <si>
    <t>H2O (N.C.)</t>
  </si>
  <si>
    <t>5754 (H2O)</t>
  </si>
  <si>
    <t>H2O (20ºC,101065Pa)</t>
  </si>
  <si>
    <t>Ar (N.C.)</t>
  </si>
  <si>
    <t>A3</t>
  </si>
  <si>
    <t>80 (with Ar inlet)</t>
  </si>
  <si>
    <t>108000 (67000 in)</t>
  </si>
  <si>
    <t>Ar (20ºC,101065Pa)</t>
  </si>
  <si>
    <t>5755 (H2O)</t>
  </si>
  <si>
    <t>A2</t>
  </si>
  <si>
    <t>9050 (8450 in)</t>
  </si>
  <si>
    <t>--</t>
  </si>
  <si>
    <t>B2</t>
  </si>
  <si>
    <t>B3</t>
  </si>
  <si>
    <t>B8</t>
  </si>
  <si>
    <t>B9</t>
  </si>
  <si>
    <t>A1</t>
  </si>
  <si>
    <t>1770 (1730 in)</t>
  </si>
  <si>
    <t>* Estimation from mean value. In the model:
- 0 if P&lt;P_stable
- &gt;0 if P&gt;=P_stable
It is more significant the order than the value</t>
  </si>
  <si>
    <t>Li + 1/4 O2 = 1/2 Li2O (1)</t>
  </si>
  <si>
    <t>Li + 1/6 N2 = 1/3 Li3N (1)</t>
  </si>
  <si>
    <t>Li + 1/2 H2O = 1/2 Li2O + 1/2 H2 (1)</t>
  </si>
  <si>
    <t>PM(O2)</t>
  </si>
  <si>
    <t>C_esp (kJ/kg*K) - P cte</t>
  </si>
  <si>
    <t>4 Li + O2 = 2 Li2O (2)</t>
  </si>
  <si>
    <t>6 Li + N2 = 3 Li3N (2)</t>
  </si>
  <si>
    <t>2 Li + H2O = Li2O + H2 (2)</t>
  </si>
  <si>
    <t>PM(N2)</t>
  </si>
  <si>
    <t>1 mol O2</t>
  </si>
  <si>
    <t>1 mol N2</t>
  </si>
  <si>
    <t>2 mol N2</t>
  </si>
  <si>
    <t>PM(H2O)</t>
  </si>
  <si>
    <t>4 mol Li</t>
  </si>
  <si>
    <t>6 mol Li</t>
  </si>
  <si>
    <t>2 mol H2O</t>
  </si>
  <si>
    <t>PM(Li2O)</t>
  </si>
  <si>
    <t>2 mol Li2O</t>
  </si>
  <si>
    <t>3 mol Li2O</t>
  </si>
  <si>
    <t>2 mol LiOH</t>
  </si>
  <si>
    <t>PM(Li3N)</t>
  </si>
  <si>
    <t>ΔrG (kJ/mol) (1)</t>
  </si>
  <si>
    <t>1 mol H2</t>
  </si>
  <si>
    <t>PM(LiOH)</t>
  </si>
  <si>
    <t>ΔrG (kJ/mol) (2)</t>
  </si>
  <si>
    <t>PM(H2)</t>
  </si>
  <si>
    <t>[Furukawa]</t>
  </si>
  <si>
    <t>T = E / (M * C_esp)</t>
  </si>
  <si>
    <t>kg O2</t>
  </si>
  <si>
    <t>mol O2</t>
  </si>
  <si>
    <t>E (MJ)</t>
  </si>
  <si>
    <t>kg N2</t>
  </si>
  <si>
    <t>mol N2</t>
  </si>
  <si>
    <t>kg H2O</t>
  </si>
  <si>
    <t>mol H2O</t>
  </si>
  <si>
    <t>mol H2</t>
  </si>
  <si>
    <t>E total (MJ)</t>
  </si>
  <si>
    <t>e total (MJ/m)</t>
  </si>
  <si>
    <t>ΔT (K)</t>
  </si>
  <si>
    <t>ΔT (K) - 1cm</t>
  </si>
  <si>
    <t>M (kg) - Ar LLC</t>
  </si>
  <si>
    <t>(a)</t>
  </si>
  <si>
    <t>(b)</t>
  </si>
  <si>
    <t xml:space="preserve">(c) </t>
  </si>
  <si>
    <t>(d)</t>
  </si>
  <si>
    <t>M (kg) - Ar CTC</t>
  </si>
  <si>
    <t>HTH</t>
  </si>
  <si>
    <t>M (kg) - Ar HTC</t>
  </si>
  <si>
    <t>Initial composition</t>
  </si>
  <si>
    <t>Saturation</t>
  </si>
  <si>
    <t>Days to fill LLC</t>
  </si>
  <si>
    <t>VPSA units</t>
  </si>
  <si>
    <t>Volume rejected*</t>
  </si>
  <si>
    <t>Ar injected purity</t>
  </si>
  <si>
    <t>RJ</t>
  </si>
  <si>
    <t>Ar injected</t>
  </si>
  <si>
    <t>kg/h</t>
  </si>
  <si>
    <t>C1</t>
  </si>
  <si>
    <t>Wet air (0.15% - 6.5 RHUM)</t>
  </si>
  <si>
    <t>-</t>
  </si>
  <si>
    <t>C2</t>
  </si>
  <si>
    <t>C3</t>
  </si>
  <si>
    <t>C4</t>
  </si>
  <si>
    <t>Observamos que solo cambia
el valor del agua, dado que las
 otras impurezas van saturadas.
No parece que el número de 
VPSA influya apenas (excepto H2O)</t>
  </si>
  <si>
    <t>C5</t>
  </si>
  <si>
    <t>C6</t>
  </si>
  <si>
    <t>C10</t>
  </si>
  <si>
    <t>C11</t>
  </si>
  <si>
    <t>C12</t>
  </si>
  <si>
    <t>C7</t>
  </si>
  <si>
    <t>C8</t>
  </si>
  <si>
    <t>C9</t>
  </si>
  <si>
    <t>Air (0.6% - 40 RHUM)</t>
  </si>
  <si>
    <t>Ar</t>
  </si>
  <si>
    <t>1*</t>
  </si>
  <si>
    <t>Molar fraction</t>
  </si>
  <si>
    <t>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</si>
</sst>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"/>
    <numFmt numFmtId="166" formatCode="0.000"/>
    <numFmt numFmtId="167" formatCode="#,##0.000"/>
    <numFmt numFmtId="168" formatCode="0.00000000000000"/>
    <numFmt numFmtId="169" formatCode="0.00000000000"/>
    <numFmt numFmtId="170" formatCode="#,##0.0000000"/>
    <numFmt numFmtId="171" formatCode="0.0000000"/>
    <numFmt numFmtId="172" formatCode="#,##0.00000000"/>
  </numFmts>
  <fonts count="7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DEEAF6"/>
        <bgColor rgb="FFDEEAF6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00B050"/>
      </patternFill>
    </fill>
    <fill>
      <patternFill patternType="solid">
        <fgColor theme="0"/>
        <bgColor rgb="FF00FF00"/>
      </patternFill>
    </fill>
  </fills>
  <borders count="153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indexed="64"/>
      </bottom>
      <diagonal/>
    </border>
    <border>
      <left style="thick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rgb="FF000000"/>
      </left>
      <right style="thick">
        <color rgb="FF000000"/>
      </right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indexed="64"/>
      </top>
      <bottom/>
      <diagonal/>
    </border>
    <border>
      <left style="thin">
        <color rgb="FF000000"/>
      </left>
      <right style="thick">
        <color rgb="FF000000"/>
      </right>
      <top style="thick">
        <color indexed="64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rgb="FF000000"/>
      </right>
      <top style="thick">
        <color indexed="64"/>
      </top>
      <bottom/>
      <diagonal/>
    </border>
    <border>
      <left style="thin">
        <color rgb="FF000000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ck">
        <color indexed="64"/>
      </right>
      <top/>
      <bottom style="medium">
        <color rgb="FF000000"/>
      </bottom>
      <diagonal/>
    </border>
    <border>
      <left style="thick">
        <color indexed="64"/>
      </left>
      <right style="thin">
        <color rgb="FF000000"/>
      </right>
      <top style="medium">
        <color indexed="64"/>
      </top>
      <bottom/>
      <diagonal/>
    </border>
    <border>
      <left style="thick">
        <color indexed="64"/>
      </left>
      <right style="thin">
        <color rgb="FF000000"/>
      </right>
      <top/>
      <bottom style="thick">
        <color indexed="64"/>
      </bottom>
      <diagonal/>
    </border>
    <border>
      <left style="thin">
        <color rgb="FF000000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indexed="64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ck">
        <color indexed="64"/>
      </bottom>
      <diagonal/>
    </border>
    <border>
      <left style="thin">
        <color rgb="FF000000"/>
      </left>
      <right/>
      <top/>
      <bottom style="thick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ck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ck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40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1" fontId="3" fillId="0" borderId="20" xfId="0" applyNumberFormat="1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4" xfId="0" applyFont="1" applyBorder="1"/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" fillId="4" borderId="2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4" xfId="0" applyFont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 vertical="center"/>
    </xf>
    <xf numFmtId="165" fontId="3" fillId="0" borderId="0" xfId="0" applyNumberFormat="1" applyFont="1"/>
    <xf numFmtId="0" fontId="3" fillId="0" borderId="4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3" fillId="0" borderId="41" xfId="0" applyNumberFormat="1" applyFont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3" fillId="0" borderId="43" xfId="0" applyFont="1" applyBorder="1" applyAlignment="1">
      <alignment horizontal="center" vertical="center"/>
    </xf>
    <xf numFmtId="0" fontId="4" fillId="0" borderId="0" xfId="0" applyFont="1"/>
    <xf numFmtId="1" fontId="3" fillId="0" borderId="27" xfId="0" applyNumberFormat="1" applyFont="1" applyBorder="1" applyAlignment="1">
      <alignment horizontal="center"/>
    </xf>
    <xf numFmtId="166" fontId="3" fillId="0" borderId="44" xfId="0" applyNumberFormat="1" applyFont="1" applyBorder="1" applyAlignment="1">
      <alignment horizontal="center"/>
    </xf>
    <xf numFmtId="0" fontId="3" fillId="0" borderId="0" xfId="0" applyFont="1"/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2" fontId="3" fillId="0" borderId="47" xfId="0" applyNumberFormat="1" applyFont="1" applyBorder="1" applyAlignment="1">
      <alignment horizontal="center"/>
    </xf>
    <xf numFmtId="0" fontId="1" fillId="2" borderId="49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2" fontId="3" fillId="0" borderId="51" xfId="0" applyNumberFormat="1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1" fontId="3" fillId="0" borderId="44" xfId="0" applyNumberFormat="1" applyFont="1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0" fontId="3" fillId="2" borderId="57" xfId="0" applyFont="1" applyFill="1" applyBorder="1" applyAlignment="1">
      <alignment horizontal="center"/>
    </xf>
    <xf numFmtId="167" fontId="3" fillId="0" borderId="58" xfId="0" applyNumberFormat="1" applyFont="1" applyBorder="1" applyAlignment="1">
      <alignment horizontal="center"/>
    </xf>
    <xf numFmtId="0" fontId="3" fillId="0" borderId="59" xfId="0" applyFont="1" applyBorder="1" applyAlignment="1">
      <alignment horizontal="center"/>
    </xf>
    <xf numFmtId="0" fontId="3" fillId="0" borderId="60" xfId="0" applyFont="1" applyBorder="1" applyAlignment="1">
      <alignment horizontal="center"/>
    </xf>
    <xf numFmtId="0" fontId="3" fillId="2" borderId="61" xfId="0" applyFont="1" applyFill="1" applyBorder="1" applyAlignment="1">
      <alignment horizontal="center"/>
    </xf>
    <xf numFmtId="166" fontId="3" fillId="0" borderId="61" xfId="0" applyNumberFormat="1" applyFont="1" applyBorder="1" applyAlignment="1">
      <alignment horizontal="center"/>
    </xf>
    <xf numFmtId="168" fontId="1" fillId="0" borderId="0" xfId="0" applyNumberFormat="1" applyFont="1"/>
    <xf numFmtId="0" fontId="3" fillId="2" borderId="38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2" xfId="0" applyFont="1" applyBorder="1" applyAlignment="1">
      <alignment horizontal="center"/>
    </xf>
    <xf numFmtId="0" fontId="3" fillId="2" borderId="49" xfId="0" applyFont="1" applyFill="1" applyBorder="1" applyAlignment="1">
      <alignment horizontal="center"/>
    </xf>
    <xf numFmtId="169" fontId="3" fillId="0" borderId="0" xfId="0" applyNumberFormat="1" applyFont="1"/>
    <xf numFmtId="0" fontId="3" fillId="5" borderId="65" xfId="0" applyFont="1" applyFill="1" applyBorder="1" applyAlignment="1">
      <alignment horizontal="center" vertical="center"/>
    </xf>
    <xf numFmtId="0" fontId="3" fillId="5" borderId="65" xfId="0" applyFont="1" applyFill="1" applyBorder="1" applyAlignment="1">
      <alignment horizontal="center"/>
    </xf>
    <xf numFmtId="165" fontId="3" fillId="5" borderId="66" xfId="0" applyNumberFormat="1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67" xfId="0" applyFont="1" applyFill="1" applyBorder="1" applyAlignment="1">
      <alignment horizontal="center"/>
    </xf>
    <xf numFmtId="170" fontId="3" fillId="0" borderId="58" xfId="0" applyNumberFormat="1" applyFont="1" applyBorder="1" applyAlignment="1">
      <alignment horizontal="center"/>
    </xf>
    <xf numFmtId="0" fontId="3" fillId="5" borderId="27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/>
    </xf>
    <xf numFmtId="0" fontId="3" fillId="5" borderId="70" xfId="0" applyFont="1" applyFill="1" applyBorder="1" applyAlignment="1">
      <alignment horizontal="center"/>
    </xf>
    <xf numFmtId="0" fontId="3" fillId="5" borderId="71" xfId="0" applyFont="1" applyFill="1" applyBorder="1" applyAlignment="1">
      <alignment horizontal="center"/>
    </xf>
    <xf numFmtId="171" fontId="3" fillId="0" borderId="61" xfId="0" applyNumberFormat="1" applyFont="1" applyBorder="1" applyAlignment="1">
      <alignment horizontal="center"/>
    </xf>
    <xf numFmtId="0" fontId="3" fillId="5" borderId="47" xfId="0" applyFont="1" applyFill="1" applyBorder="1" applyAlignment="1">
      <alignment horizontal="center" vertical="center"/>
    </xf>
    <xf numFmtId="0" fontId="3" fillId="5" borderId="74" xfId="0" applyFont="1" applyFill="1" applyBorder="1" applyAlignment="1">
      <alignment horizontal="center"/>
    </xf>
    <xf numFmtId="0" fontId="3" fillId="5" borderId="75" xfId="0" applyFont="1" applyFill="1" applyBorder="1" applyAlignment="1">
      <alignment horizontal="center"/>
    </xf>
    <xf numFmtId="0" fontId="3" fillId="5" borderId="76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52" xfId="0" applyFont="1" applyFill="1" applyBorder="1" applyAlignment="1">
      <alignment horizontal="center"/>
    </xf>
    <xf numFmtId="0" fontId="3" fillId="5" borderId="79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/>
    </xf>
    <xf numFmtId="0" fontId="3" fillId="5" borderId="81" xfId="0" applyFont="1" applyFill="1" applyBorder="1" applyAlignment="1">
      <alignment horizontal="center"/>
    </xf>
    <xf numFmtId="0" fontId="1" fillId="0" borderId="0" xfId="0" applyFont="1"/>
    <xf numFmtId="0" fontId="3" fillId="5" borderId="14" xfId="0" applyFont="1" applyFill="1" applyBorder="1"/>
    <xf numFmtId="1" fontId="3" fillId="5" borderId="20" xfId="0" applyNumberFormat="1" applyFont="1" applyFill="1" applyBorder="1" applyAlignment="1">
      <alignment horizontal="center"/>
    </xf>
    <xf numFmtId="2" fontId="3" fillId="5" borderId="82" xfId="0" applyNumberFormat="1" applyFont="1" applyFill="1" applyBorder="1" applyAlignment="1">
      <alignment horizontal="center"/>
    </xf>
    <xf numFmtId="0" fontId="3" fillId="5" borderId="8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1" fontId="3" fillId="5" borderId="27" xfId="0" applyNumberFormat="1" applyFont="1" applyFill="1" applyBorder="1" applyAlignment="1">
      <alignment horizontal="center"/>
    </xf>
    <xf numFmtId="166" fontId="3" fillId="5" borderId="74" xfId="0" applyNumberFormat="1" applyFont="1" applyFill="1" applyBorder="1" applyAlignment="1">
      <alignment horizontal="center"/>
    </xf>
    <xf numFmtId="0" fontId="3" fillId="5" borderId="74" xfId="0" applyFont="1" applyFill="1" applyBorder="1" applyAlignment="1">
      <alignment horizontal="center" vertical="center"/>
    </xf>
    <xf numFmtId="0" fontId="3" fillId="5" borderId="13" xfId="0" applyFont="1" applyFill="1" applyBorder="1"/>
    <xf numFmtId="1" fontId="3" fillId="5" borderId="86" xfId="0" applyNumberFormat="1" applyFont="1" applyFill="1" applyBorder="1" applyAlignment="1">
      <alignment horizontal="center"/>
    </xf>
    <xf numFmtId="2" fontId="3" fillId="5" borderId="74" xfId="0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1" fontId="3" fillId="0" borderId="34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4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1" fillId="2" borderId="8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6" borderId="92" xfId="0" applyFont="1" applyFill="1" applyBorder="1" applyAlignment="1">
      <alignment horizontal="center" vertical="center"/>
    </xf>
    <xf numFmtId="170" fontId="3" fillId="0" borderId="0" xfId="0" applyNumberFormat="1" applyFont="1" applyAlignment="1">
      <alignment horizontal="center" vertical="center" wrapText="1"/>
    </xf>
    <xf numFmtId="1" fontId="3" fillId="0" borderId="52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6" borderId="86" xfId="0" applyFont="1" applyFill="1" applyBorder="1" applyAlignment="1">
      <alignment horizontal="center" vertical="center"/>
    </xf>
    <xf numFmtId="170" fontId="3" fillId="0" borderId="44" xfId="0" applyNumberFormat="1" applyFont="1" applyBorder="1" applyAlignment="1">
      <alignment horizontal="center" vertical="center" wrapText="1"/>
    </xf>
    <xf numFmtId="1" fontId="3" fillId="0" borderId="27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6" borderId="76" xfId="0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0" fontId="3" fillId="0" borderId="47" xfId="0" applyNumberFormat="1" applyFont="1" applyBorder="1" applyAlignment="1">
      <alignment horizontal="center" vertical="center" wrapText="1"/>
    </xf>
    <xf numFmtId="1" fontId="3" fillId="0" borderId="46" xfId="0" applyNumberFormat="1" applyFont="1" applyBorder="1" applyAlignment="1">
      <alignment horizontal="center" vertical="center"/>
    </xf>
    <xf numFmtId="2" fontId="3" fillId="0" borderId="47" xfId="0" applyNumberFormat="1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/>
    </xf>
    <xf numFmtId="2" fontId="3" fillId="0" borderId="52" xfId="0" applyNumberFormat="1" applyFont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 wrapText="1"/>
    </xf>
    <xf numFmtId="1" fontId="3" fillId="0" borderId="40" xfId="0" applyNumberFormat="1" applyFont="1" applyBorder="1" applyAlignment="1">
      <alignment horizontal="center" vertical="center"/>
    </xf>
    <xf numFmtId="2" fontId="3" fillId="0" borderId="29" xfId="0" applyNumberFormat="1" applyFont="1" applyBorder="1" applyAlignment="1">
      <alignment horizontal="center" vertical="center"/>
    </xf>
    <xf numFmtId="0" fontId="3" fillId="0" borderId="95" xfId="0" applyFont="1" applyBorder="1" applyAlignment="1">
      <alignment horizontal="center" vertical="center"/>
    </xf>
    <xf numFmtId="0" fontId="3" fillId="0" borderId="96" xfId="0" applyFont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1" fontId="3" fillId="0" borderId="3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167" fontId="3" fillId="0" borderId="58" xfId="0" applyNumberFormat="1" applyFont="1" applyBorder="1" applyAlignment="1">
      <alignment horizontal="center" vertical="center"/>
    </xf>
    <xf numFmtId="0" fontId="3" fillId="2" borderId="61" xfId="0" applyFont="1" applyFill="1" applyBorder="1" applyAlignment="1">
      <alignment horizontal="center" vertical="center"/>
    </xf>
    <xf numFmtId="166" fontId="3" fillId="0" borderId="61" xfId="0" applyNumberFormat="1" applyFont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1" fontId="3" fillId="0" borderId="47" xfId="0" applyNumberFormat="1" applyFont="1" applyBorder="1" applyAlignment="1">
      <alignment horizontal="center" vertical="center"/>
    </xf>
    <xf numFmtId="0" fontId="3" fillId="0" borderId="97" xfId="0" applyFont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170" fontId="3" fillId="0" borderId="58" xfId="0" applyNumberFormat="1" applyFont="1" applyBorder="1" applyAlignment="1">
      <alignment horizontal="center" vertical="center"/>
    </xf>
    <xf numFmtId="171" fontId="3" fillId="0" borderId="61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98" xfId="0" applyFont="1" applyBorder="1" applyAlignment="1">
      <alignment horizontal="center" vertical="center" wrapText="1"/>
    </xf>
    <xf numFmtId="0" fontId="3" fillId="10" borderId="65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10" borderId="27" xfId="0" applyFont="1" applyFill="1" applyBorder="1" applyAlignment="1">
      <alignment horizontal="center" vertical="center"/>
    </xf>
    <xf numFmtId="0" fontId="3" fillId="10" borderId="47" xfId="0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 wrapText="1"/>
    </xf>
    <xf numFmtId="0" fontId="3" fillId="0" borderId="99" xfId="0" applyFont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170" fontId="4" fillId="0" borderId="0" xfId="0" applyNumberFormat="1" applyFont="1"/>
    <xf numFmtId="172" fontId="3" fillId="0" borderId="27" xfId="0" applyNumberFormat="1" applyFont="1" applyBorder="1" applyAlignment="1">
      <alignment horizontal="center" vertical="center" wrapText="1"/>
    </xf>
    <xf numFmtId="0" fontId="3" fillId="6" borderId="101" xfId="0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3" xfId="0" applyFont="1" applyBorder="1" applyAlignment="1">
      <alignment horizontal="center" vertical="center"/>
    </xf>
    <xf numFmtId="0" fontId="3" fillId="6" borderId="10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02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106" xfId="0" applyFont="1" applyBorder="1" applyAlignment="1">
      <alignment horizontal="center" vertical="center"/>
    </xf>
    <xf numFmtId="0" fontId="6" fillId="6" borderId="8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1" fillId="2" borderId="7" xfId="0" applyNumberFormat="1" applyFont="1" applyFill="1" applyBorder="1" applyAlignment="1">
      <alignment horizontal="center" vertical="center"/>
    </xf>
    <xf numFmtId="11" fontId="3" fillId="0" borderId="40" xfId="0" applyNumberFormat="1" applyFont="1" applyBorder="1" applyAlignment="1">
      <alignment horizontal="center" vertical="center"/>
    </xf>
    <xf numFmtId="0" fontId="3" fillId="6" borderId="110" xfId="0" applyFont="1" applyFill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1" fontId="3" fillId="0" borderId="14" xfId="0" applyNumberFormat="1" applyFont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16" xfId="0" applyFont="1" applyBorder="1" applyAlignment="1">
      <alignment horizontal="center" vertical="center"/>
    </xf>
    <xf numFmtId="0" fontId="3" fillId="0" borderId="111" xfId="0" applyFont="1" applyBorder="1" applyAlignment="1">
      <alignment horizontal="center" vertical="center"/>
    </xf>
    <xf numFmtId="1" fontId="4" fillId="0" borderId="111" xfId="0" applyNumberFormat="1" applyFont="1" applyBorder="1" applyAlignment="1">
      <alignment horizontal="center" vertical="center"/>
    </xf>
    <xf numFmtId="1" fontId="4" fillId="0" borderId="117" xfId="0" applyNumberFormat="1" applyFont="1" applyBorder="1" applyAlignment="1">
      <alignment horizontal="center" vertical="center"/>
    </xf>
    <xf numFmtId="0" fontId="3" fillId="6" borderId="113" xfId="0" applyFont="1" applyFill="1" applyBorder="1" applyAlignment="1">
      <alignment horizontal="center" vertical="center"/>
    </xf>
    <xf numFmtId="0" fontId="3" fillId="0" borderId="117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11" fontId="3" fillId="0" borderId="65" xfId="0" applyNumberFormat="1" applyFont="1" applyBorder="1" applyAlignment="1">
      <alignment horizontal="center" vertical="center"/>
    </xf>
    <xf numFmtId="0" fontId="3" fillId="0" borderId="110" xfId="0" applyFont="1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0" fillId="0" borderId="117" xfId="0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10" borderId="106" xfId="0" applyFont="1" applyFill="1" applyBorder="1" applyAlignment="1">
      <alignment horizontal="center" vertical="center"/>
    </xf>
    <xf numFmtId="0" fontId="3" fillId="10" borderId="116" xfId="0" applyFont="1" applyFill="1" applyBorder="1" applyAlignment="1">
      <alignment horizontal="center" vertical="center"/>
    </xf>
    <xf numFmtId="0" fontId="1" fillId="2" borderId="129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1" fontId="1" fillId="2" borderId="86" xfId="0" applyNumberFormat="1" applyFont="1" applyFill="1" applyBorder="1" applyAlignment="1">
      <alignment horizontal="center" vertical="center"/>
    </xf>
    <xf numFmtId="165" fontId="1" fillId="2" borderId="100" xfId="0" applyNumberFormat="1" applyFont="1" applyFill="1" applyBorder="1" applyAlignment="1">
      <alignment horizontal="center" vertical="center"/>
    </xf>
    <xf numFmtId="1" fontId="4" fillId="0" borderId="102" xfId="0" applyNumberFormat="1" applyFont="1" applyBorder="1" applyAlignment="1">
      <alignment horizontal="center" vertical="center"/>
    </xf>
    <xf numFmtId="1" fontId="4" fillId="0" borderId="101" xfId="0" applyNumberFormat="1" applyFont="1" applyBorder="1" applyAlignment="1">
      <alignment horizontal="center" vertical="center"/>
    </xf>
    <xf numFmtId="0" fontId="0" fillId="0" borderId="130" xfId="0" applyBorder="1" applyAlignment="1">
      <alignment horizontal="center" vertical="center"/>
    </xf>
    <xf numFmtId="1" fontId="4" fillId="0" borderId="131" xfId="0" applyNumberFormat="1" applyFont="1" applyBorder="1" applyAlignment="1">
      <alignment horizontal="center" vertical="center"/>
    </xf>
    <xf numFmtId="1" fontId="4" fillId="0" borderId="109" xfId="0" applyNumberFormat="1" applyFont="1" applyBorder="1" applyAlignment="1">
      <alignment horizontal="center" vertical="center"/>
    </xf>
    <xf numFmtId="1" fontId="4" fillId="0" borderId="132" xfId="0" applyNumberFormat="1" applyFont="1" applyBorder="1" applyAlignment="1">
      <alignment horizontal="center" vertical="center"/>
    </xf>
    <xf numFmtId="1" fontId="4" fillId="0" borderId="133" xfId="0" applyNumberFormat="1" applyFont="1" applyBorder="1" applyAlignment="1">
      <alignment horizontal="center" vertical="center"/>
    </xf>
    <xf numFmtId="1" fontId="4" fillId="0" borderId="134" xfId="0" applyNumberFormat="1" applyFont="1" applyBorder="1" applyAlignment="1">
      <alignment horizontal="center" vertical="center"/>
    </xf>
    <xf numFmtId="1" fontId="4" fillId="0" borderId="135" xfId="0" applyNumberFormat="1" applyFont="1" applyBorder="1" applyAlignment="1">
      <alignment horizontal="center" vertical="center"/>
    </xf>
    <xf numFmtId="0" fontId="3" fillId="0" borderId="137" xfId="0" applyFont="1" applyBorder="1" applyAlignment="1">
      <alignment horizontal="center" vertical="center"/>
    </xf>
    <xf numFmtId="1" fontId="4" fillId="0" borderId="136" xfId="0" applyNumberFormat="1" applyFont="1" applyBorder="1" applyAlignment="1">
      <alignment horizontal="center" vertical="center"/>
    </xf>
    <xf numFmtId="1" fontId="4" fillId="0" borderId="138" xfId="0" applyNumberFormat="1" applyFont="1" applyBorder="1" applyAlignment="1">
      <alignment horizontal="center" vertical="center"/>
    </xf>
    <xf numFmtId="1" fontId="4" fillId="0" borderId="139" xfId="0" applyNumberFormat="1" applyFont="1" applyBorder="1" applyAlignment="1">
      <alignment horizontal="center" vertical="center"/>
    </xf>
    <xf numFmtId="1" fontId="4" fillId="0" borderId="107" xfId="0" applyNumberFormat="1" applyFont="1" applyBorder="1" applyAlignment="1">
      <alignment horizontal="center" vertical="center"/>
    </xf>
    <xf numFmtId="0" fontId="0" fillId="0" borderId="140" xfId="0" applyBorder="1" applyAlignment="1">
      <alignment horizontal="center" vertical="center"/>
    </xf>
    <xf numFmtId="0" fontId="0" fillId="0" borderId="141" xfId="0" applyBorder="1" applyAlignment="1">
      <alignment horizontal="center" vertical="center"/>
    </xf>
    <xf numFmtId="0" fontId="0" fillId="0" borderId="142" xfId="0" applyBorder="1" applyAlignment="1">
      <alignment horizontal="center" vertical="center"/>
    </xf>
    <xf numFmtId="11" fontId="0" fillId="0" borderId="143" xfId="0" applyNumberFormat="1" applyBorder="1" applyAlignment="1">
      <alignment horizontal="center" vertical="center"/>
    </xf>
    <xf numFmtId="0" fontId="0" fillId="0" borderId="144" xfId="0" applyBorder="1" applyAlignment="1">
      <alignment horizontal="center" vertical="center"/>
    </xf>
    <xf numFmtId="1" fontId="4" fillId="0" borderId="145" xfId="0" applyNumberFormat="1" applyFont="1" applyBorder="1" applyAlignment="1">
      <alignment horizontal="center" vertical="center"/>
    </xf>
    <xf numFmtId="1" fontId="4" fillId="0" borderId="146" xfId="0" applyNumberFormat="1" applyFont="1" applyBorder="1" applyAlignment="1">
      <alignment horizontal="center" vertical="center"/>
    </xf>
    <xf numFmtId="1" fontId="4" fillId="0" borderId="147" xfId="0" applyNumberFormat="1" applyFont="1" applyBorder="1" applyAlignment="1">
      <alignment horizontal="center" vertical="center"/>
    </xf>
    <xf numFmtId="0" fontId="0" fillId="0" borderId="148" xfId="0" applyBorder="1" applyAlignment="1">
      <alignment horizontal="center" vertical="center"/>
    </xf>
    <xf numFmtId="1" fontId="4" fillId="0" borderId="149" xfId="0" applyNumberFormat="1" applyFont="1" applyBorder="1" applyAlignment="1">
      <alignment horizontal="center" vertical="center"/>
    </xf>
    <xf numFmtId="1" fontId="4" fillId="0" borderId="108" xfId="0" applyNumberFormat="1" applyFont="1" applyBorder="1" applyAlignment="1">
      <alignment horizontal="center" vertical="center"/>
    </xf>
    <xf numFmtId="1" fontId="4" fillId="0" borderId="150" xfId="0" applyNumberFormat="1" applyFont="1" applyBorder="1" applyAlignment="1">
      <alignment horizontal="center" vertical="center"/>
    </xf>
    <xf numFmtId="0" fontId="0" fillId="0" borderId="151" xfId="0" applyBorder="1" applyAlignment="1">
      <alignment horizontal="center" vertical="center"/>
    </xf>
    <xf numFmtId="1" fontId="4" fillId="0" borderId="152" xfId="0" applyNumberFormat="1" applyFont="1" applyBorder="1" applyAlignment="1">
      <alignment horizontal="center" vertical="center"/>
    </xf>
    <xf numFmtId="11" fontId="3" fillId="5" borderId="63" xfId="0" applyNumberFormat="1" applyFont="1" applyFill="1" applyBorder="1" applyAlignment="1">
      <alignment horizontal="center" vertical="center"/>
    </xf>
    <xf numFmtId="0" fontId="2" fillId="0" borderId="69" xfId="0" applyFont="1" applyBorder="1"/>
    <xf numFmtId="0" fontId="2" fillId="0" borderId="73" xfId="0" applyFont="1" applyBorder="1"/>
    <xf numFmtId="164" fontId="3" fillId="5" borderId="64" xfId="0" applyNumberFormat="1" applyFont="1" applyFill="1" applyBorder="1" applyAlignment="1">
      <alignment horizontal="center" vertical="center"/>
    </xf>
    <xf numFmtId="0" fontId="2" fillId="0" borderId="26" xfId="0" applyFont="1" applyBorder="1"/>
    <xf numFmtId="0" fontId="2" fillId="0" borderId="46" xfId="0" applyFont="1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11" fontId="3" fillId="5" borderId="78" xfId="0" applyNumberFormat="1" applyFont="1" applyFill="1" applyBorder="1" applyAlignment="1">
      <alignment horizontal="center" vertical="center"/>
    </xf>
    <xf numFmtId="0" fontId="2" fillId="0" borderId="80" xfId="0" applyFont="1" applyBorder="1"/>
    <xf numFmtId="164" fontId="3" fillId="5" borderId="51" xfId="0" applyNumberFormat="1" applyFont="1" applyFill="1" applyBorder="1" applyAlignment="1">
      <alignment horizontal="center" vertical="center"/>
    </xf>
    <xf numFmtId="0" fontId="2" fillId="0" borderId="34" xfId="0" applyFont="1" applyBorder="1"/>
    <xf numFmtId="11" fontId="3" fillId="5" borderId="64" xfId="0" applyNumberFormat="1" applyFont="1" applyFill="1" applyBorder="1" applyAlignment="1">
      <alignment horizontal="center" vertical="center" wrapText="1"/>
    </xf>
    <xf numFmtId="11" fontId="3" fillId="5" borderId="19" xfId="0" applyNumberFormat="1" applyFont="1" applyFill="1" applyBorder="1" applyAlignment="1">
      <alignment horizontal="center" vertical="center" wrapText="1"/>
    </xf>
    <xf numFmtId="0" fontId="2" fillId="0" borderId="85" xfId="0" applyFont="1" applyBorder="1"/>
    <xf numFmtId="11" fontId="3" fillId="5" borderId="18" xfId="0" applyNumberFormat="1" applyFont="1" applyFill="1" applyBorder="1" applyAlignment="1">
      <alignment horizontal="center" vertical="center"/>
    </xf>
    <xf numFmtId="0" fontId="2" fillId="0" borderId="25" xfId="0" applyFont="1" applyBorder="1"/>
    <xf numFmtId="0" fontId="2" fillId="0" borderId="84" xfId="0" applyFont="1" applyBorder="1"/>
    <xf numFmtId="164" fontId="3" fillId="5" borderId="19" xfId="0" applyNumberFormat="1" applyFont="1" applyFill="1" applyBorder="1" applyAlignment="1">
      <alignment horizontal="center" vertical="center"/>
    </xf>
    <xf numFmtId="11" fontId="3" fillId="0" borderId="18" xfId="0" applyNumberFormat="1" applyFont="1" applyBorder="1" applyAlignment="1">
      <alignment horizontal="center" vertical="center"/>
    </xf>
    <xf numFmtId="0" fontId="2" fillId="0" borderId="33" xfId="0" applyFont="1" applyBorder="1"/>
    <xf numFmtId="164" fontId="3" fillId="0" borderId="19" xfId="0" applyNumberFormat="1" applyFont="1" applyBorder="1" applyAlignment="1">
      <alignment horizontal="center" vertical="center"/>
    </xf>
    <xf numFmtId="11" fontId="3" fillId="0" borderId="19" xfId="0" applyNumberFormat="1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3" fillId="5" borderId="64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/>
    <xf numFmtId="2" fontId="3" fillId="0" borderId="23" xfId="0" applyNumberFormat="1" applyFont="1" applyBorder="1" applyAlignment="1">
      <alignment horizontal="center" vertical="center"/>
    </xf>
    <xf numFmtId="0" fontId="2" fillId="0" borderId="31" xfId="0" applyFont="1" applyBorder="1"/>
    <xf numFmtId="0" fontId="2" fillId="0" borderId="37" xfId="0" applyFont="1" applyBorder="1"/>
    <xf numFmtId="11" fontId="3" fillId="0" borderId="50" xfId="0" applyNumberFormat="1" applyFont="1" applyBorder="1" applyAlignment="1">
      <alignment horizontal="center" vertical="center"/>
    </xf>
    <xf numFmtId="0" fontId="2" fillId="0" borderId="45" xfId="0" applyFont="1" applyBorder="1"/>
    <xf numFmtId="164" fontId="3" fillId="0" borderId="51" xfId="0" applyNumberFormat="1" applyFont="1" applyBorder="1" applyAlignment="1">
      <alignment horizontal="center" vertical="center"/>
    </xf>
    <xf numFmtId="11" fontId="3" fillId="0" borderId="51" xfId="0" applyNumberFormat="1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165" fontId="3" fillId="5" borderId="68" xfId="0" applyNumberFormat="1" applyFont="1" applyFill="1" applyBorder="1" applyAlignment="1">
      <alignment horizontal="center" vertical="center"/>
    </xf>
    <xf numFmtId="0" fontId="2" fillId="0" borderId="72" xfId="0" applyFont="1" applyBorder="1"/>
    <xf numFmtId="0" fontId="2" fillId="0" borderId="77" xfId="0" applyFont="1" applyBorder="1"/>
    <xf numFmtId="165" fontId="3" fillId="5" borderId="23" xfId="0" applyNumberFormat="1" applyFont="1" applyFill="1" applyBorder="1" applyAlignment="1">
      <alignment horizontal="center" vertical="center"/>
    </xf>
    <xf numFmtId="0" fontId="2" fillId="0" borderId="87" xfId="0" applyFont="1" applyBorder="1"/>
    <xf numFmtId="0" fontId="3" fillId="0" borderId="16" xfId="0" applyFont="1" applyBorder="1" applyAlignment="1">
      <alignment horizontal="center" vertical="center"/>
    </xf>
    <xf numFmtId="0" fontId="2" fillId="0" borderId="17" xfId="0" applyFont="1" applyBorder="1"/>
    <xf numFmtId="0" fontId="1" fillId="2" borderId="8" xfId="0" applyFont="1" applyFill="1" applyBorder="1" applyAlignment="1">
      <alignment horizontal="center"/>
    </xf>
    <xf numFmtId="0" fontId="2" fillId="0" borderId="32" xfId="0" applyFont="1" applyBorder="1"/>
    <xf numFmtId="165" fontId="3" fillId="0" borderId="23" xfId="0" applyNumberFormat="1" applyFont="1" applyBorder="1" applyAlignment="1">
      <alignment horizontal="center" vertical="center"/>
    </xf>
    <xf numFmtId="0" fontId="2" fillId="0" borderId="48" xfId="0" applyFont="1" applyBorder="1"/>
    <xf numFmtId="165" fontId="3" fillId="0" borderId="54" xfId="0" applyNumberFormat="1" applyFont="1" applyBorder="1" applyAlignment="1">
      <alignment horizontal="center" vertical="center"/>
    </xf>
    <xf numFmtId="165" fontId="3" fillId="5" borderId="5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1" fontId="3" fillId="0" borderId="25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1" fontId="3" fillId="0" borderId="26" xfId="0" applyNumberFormat="1" applyFont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/>
    </xf>
    <xf numFmtId="0" fontId="3" fillId="6" borderId="64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10" borderId="51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10" borderId="64" xfId="0" applyFont="1" applyFill="1" applyBorder="1" applyAlignment="1">
      <alignment horizontal="center" vertical="center"/>
    </xf>
    <xf numFmtId="0" fontId="3" fillId="6" borderId="5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3" fillId="7" borderId="93" xfId="0" applyNumberFormat="1" applyFont="1" applyFill="1" applyBorder="1" applyAlignment="1">
      <alignment horizontal="center" vertical="center"/>
    </xf>
    <xf numFmtId="165" fontId="3" fillId="9" borderId="93" xfId="0" applyNumberFormat="1" applyFont="1" applyFill="1" applyBorder="1" applyAlignment="1">
      <alignment horizontal="center" vertical="center"/>
    </xf>
    <xf numFmtId="165" fontId="3" fillId="8" borderId="93" xfId="0" applyNumberFormat="1" applyFont="1" applyFill="1" applyBorder="1" applyAlignment="1">
      <alignment horizontal="center" vertical="center"/>
    </xf>
    <xf numFmtId="165" fontId="3" fillId="11" borderId="23" xfId="0" applyNumberFormat="1" applyFont="1" applyFill="1" applyBorder="1" applyAlignment="1">
      <alignment horizontal="center" vertical="center"/>
    </xf>
    <xf numFmtId="165" fontId="3" fillId="9" borderId="90" xfId="0" applyNumberFormat="1" applyFont="1" applyFill="1" applyBorder="1" applyAlignment="1">
      <alignment horizontal="center" vertical="center"/>
    </xf>
    <xf numFmtId="0" fontId="2" fillId="0" borderId="100" xfId="0" applyFont="1" applyBorder="1"/>
    <xf numFmtId="0" fontId="2" fillId="0" borderId="91" xfId="0" applyFont="1" applyBorder="1"/>
    <xf numFmtId="0" fontId="1" fillId="2" borderId="89" xfId="0" applyFont="1" applyFill="1" applyBorder="1" applyAlignment="1">
      <alignment horizontal="center" vertical="center"/>
    </xf>
    <xf numFmtId="0" fontId="1" fillId="2" borderId="90" xfId="0" applyFont="1" applyFill="1" applyBorder="1" applyAlignment="1">
      <alignment horizontal="center" vertical="center"/>
    </xf>
    <xf numFmtId="11" fontId="3" fillId="12" borderId="14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1" fontId="3" fillId="0" borderId="111" xfId="0" applyNumberFormat="1" applyFont="1" applyBorder="1" applyAlignment="1">
      <alignment horizontal="center" vertical="center" wrapText="1"/>
    </xf>
    <xf numFmtId="0" fontId="3" fillId="0" borderId="1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6" borderId="111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165" fontId="3" fillId="15" borderId="14" xfId="0" applyNumberFormat="1" applyFont="1" applyFill="1" applyBorder="1" applyAlignment="1">
      <alignment horizontal="center" vertical="center"/>
    </xf>
    <xf numFmtId="165" fontId="2" fillId="14" borderId="14" xfId="0" applyNumberFormat="1" applyFont="1" applyFill="1" applyBorder="1" applyAlignment="1">
      <alignment horizontal="center" vertical="center"/>
    </xf>
    <xf numFmtId="11" fontId="3" fillId="0" borderId="14" xfId="0" applyNumberFormat="1" applyFont="1" applyBorder="1" applyAlignment="1">
      <alignment horizontal="center" vertical="center" wrapText="1"/>
    </xf>
    <xf numFmtId="165" fontId="3" fillId="16" borderId="14" xfId="0" applyNumberFormat="1" applyFont="1" applyFill="1" applyBorder="1" applyAlignment="1">
      <alignment horizontal="center" vertical="center"/>
    </xf>
    <xf numFmtId="11" fontId="3" fillId="0" borderId="105" xfId="0" applyNumberFormat="1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164" fontId="3" fillId="0" borderId="101" xfId="0" applyNumberFormat="1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11" fontId="3" fillId="0" borderId="101" xfId="0" applyNumberFormat="1" applyFont="1" applyBorder="1" applyAlignment="1">
      <alignment horizontal="center" vertical="center" wrapText="1"/>
    </xf>
    <xf numFmtId="0" fontId="3" fillId="0" borderId="8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101" xfId="0" applyFont="1" applyBorder="1" applyAlignment="1">
      <alignment horizontal="center" vertical="center"/>
    </xf>
    <xf numFmtId="0" fontId="3" fillId="6" borderId="101" xfId="0" applyFont="1" applyFill="1" applyBorder="1" applyAlignment="1">
      <alignment horizontal="center" vertical="center"/>
    </xf>
    <xf numFmtId="0" fontId="5" fillId="6" borderId="101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02" xfId="0" applyFont="1" applyFill="1" applyBorder="1" applyAlignment="1">
      <alignment horizontal="center" vertical="center"/>
    </xf>
    <xf numFmtId="165" fontId="3" fillId="13" borderId="93" xfId="0" applyNumberFormat="1" applyFont="1" applyFill="1" applyBorder="1" applyAlignment="1">
      <alignment horizontal="center" vertical="center"/>
    </xf>
    <xf numFmtId="165" fontId="2" fillId="14" borderId="31" xfId="0" applyNumberFormat="1" applyFont="1" applyFill="1" applyBorder="1" applyAlignment="1">
      <alignment horizontal="center" vertical="center"/>
    </xf>
    <xf numFmtId="165" fontId="2" fillId="14" borderId="48" xfId="0" applyNumberFormat="1" applyFont="1" applyFill="1" applyBorder="1" applyAlignment="1">
      <alignment horizontal="center" vertical="center"/>
    </xf>
    <xf numFmtId="11" fontId="3" fillId="12" borderId="105" xfId="0" applyNumberFormat="1" applyFont="1" applyFill="1" applyBorder="1" applyAlignment="1">
      <alignment horizontal="center" vertical="center"/>
    </xf>
    <xf numFmtId="0" fontId="2" fillId="0" borderId="115" xfId="0" applyFont="1" applyBorder="1" applyAlignment="1">
      <alignment horizontal="center" vertical="center"/>
    </xf>
    <xf numFmtId="0" fontId="2" fillId="0" borderId="110" xfId="0" applyFont="1" applyBorder="1" applyAlignment="1">
      <alignment horizontal="center" vertical="center"/>
    </xf>
    <xf numFmtId="11" fontId="3" fillId="0" borderId="86" xfId="0" applyNumberFormat="1" applyFont="1" applyBorder="1" applyAlignment="1">
      <alignment horizontal="center" vertical="center" wrapText="1"/>
    </xf>
    <xf numFmtId="0" fontId="3" fillId="6" borderId="86" xfId="0" applyFont="1" applyFill="1" applyBorder="1" applyAlignment="1">
      <alignment horizontal="center" vertical="center"/>
    </xf>
    <xf numFmtId="0" fontId="3" fillId="6" borderId="110" xfId="0" applyFont="1" applyFill="1" applyBorder="1" applyAlignment="1">
      <alignment horizontal="center" vertical="center"/>
    </xf>
    <xf numFmtId="165" fontId="3" fillId="13" borderId="54" xfId="0" applyNumberFormat="1" applyFont="1" applyFill="1" applyBorder="1" applyAlignment="1">
      <alignment horizontal="center" vertical="center"/>
    </xf>
    <xf numFmtId="165" fontId="2" fillId="14" borderId="93" xfId="0" applyNumberFormat="1" applyFont="1" applyFill="1" applyBorder="1" applyAlignment="1">
      <alignment horizontal="center" vertical="center"/>
    </xf>
    <xf numFmtId="165" fontId="2" fillId="14" borderId="112" xfId="0" applyNumberFormat="1" applyFont="1" applyFill="1" applyBorder="1" applyAlignment="1">
      <alignment horizontal="center" vertical="center"/>
    </xf>
    <xf numFmtId="0" fontId="2" fillId="0" borderId="104" xfId="0" applyFont="1" applyBorder="1" applyAlignment="1">
      <alignment horizontal="center" vertical="center"/>
    </xf>
    <xf numFmtId="0" fontId="3" fillId="6" borderId="102" xfId="0" applyFont="1" applyFill="1" applyBorder="1" applyAlignment="1">
      <alignment horizontal="center" vertical="center"/>
    </xf>
    <xf numFmtId="11" fontId="3" fillId="0" borderId="84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4" fontId="3" fillId="0" borderId="86" xfId="0" applyNumberFormat="1" applyFont="1" applyBorder="1" applyAlignment="1">
      <alignment horizontal="center" vertical="center"/>
    </xf>
    <xf numFmtId="164" fontId="3" fillId="0" borderId="113" xfId="0" applyNumberFormat="1" applyFont="1" applyBorder="1" applyAlignment="1">
      <alignment horizontal="center" vertical="center"/>
    </xf>
    <xf numFmtId="11" fontId="3" fillId="0" borderId="113" xfId="0" applyNumberFormat="1" applyFont="1" applyBorder="1" applyAlignment="1">
      <alignment horizontal="center" vertical="center" wrapText="1"/>
    </xf>
    <xf numFmtId="0" fontId="3" fillId="0" borderId="113" xfId="0" applyFont="1" applyBorder="1" applyAlignment="1">
      <alignment horizontal="center" vertical="center"/>
    </xf>
    <xf numFmtId="0" fontId="3" fillId="6" borderId="113" xfId="0" applyFont="1" applyFill="1" applyBorder="1" applyAlignment="1">
      <alignment horizontal="center" vertical="center"/>
    </xf>
    <xf numFmtId="165" fontId="3" fillId="13" borderId="114" xfId="0" applyNumberFormat="1" applyFont="1" applyFill="1" applyBorder="1" applyAlignment="1">
      <alignment horizontal="center" vertical="center"/>
    </xf>
    <xf numFmtId="11" fontId="3" fillId="0" borderId="124" xfId="0" applyNumberFormat="1" applyFont="1" applyBorder="1" applyAlignment="1">
      <alignment horizontal="center" vertical="center"/>
    </xf>
    <xf numFmtId="0" fontId="2" fillId="0" borderId="120" xfId="0" applyFont="1" applyBorder="1" applyAlignment="1">
      <alignment horizontal="center" vertical="center"/>
    </xf>
    <xf numFmtId="0" fontId="2" fillId="0" borderId="125" xfId="0" applyFont="1" applyBorder="1" applyAlignment="1">
      <alignment horizontal="center" vertical="center"/>
    </xf>
    <xf numFmtId="11" fontId="3" fillId="17" borderId="118" xfId="0" applyNumberFormat="1" applyFont="1" applyFill="1" applyBorder="1" applyAlignment="1">
      <alignment horizontal="center" vertical="center"/>
    </xf>
    <xf numFmtId="0" fontId="2" fillId="14" borderId="120" xfId="0" applyFont="1" applyFill="1" applyBorder="1" applyAlignment="1">
      <alignment horizontal="center" vertical="center"/>
    </xf>
    <xf numFmtId="0" fontId="2" fillId="14" borderId="127" xfId="0" applyFont="1" applyFill="1" applyBorder="1" applyAlignment="1">
      <alignment horizontal="center" vertical="center"/>
    </xf>
    <xf numFmtId="11" fontId="3" fillId="17" borderId="120" xfId="0" applyNumberFormat="1" applyFont="1" applyFill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0" fontId="2" fillId="14" borderId="125" xfId="0" applyFont="1" applyFill="1" applyBorder="1" applyAlignment="1">
      <alignment horizontal="center" vertical="center"/>
    </xf>
    <xf numFmtId="11" fontId="3" fillId="0" borderId="120" xfId="0" applyNumberFormat="1" applyFont="1" applyBorder="1" applyAlignment="1">
      <alignment horizontal="center" vertical="center"/>
    </xf>
    <xf numFmtId="0" fontId="2" fillId="0" borderId="122" xfId="0" applyFont="1" applyBorder="1" applyAlignment="1">
      <alignment horizontal="center" vertical="center"/>
    </xf>
    <xf numFmtId="11" fontId="3" fillId="0" borderId="118" xfId="0" applyNumberFormat="1" applyFont="1" applyBorder="1" applyAlignment="1">
      <alignment horizontal="center" vertical="center"/>
    </xf>
    <xf numFmtId="11" fontId="3" fillId="0" borderId="14" xfId="0" applyNumberFormat="1" applyFont="1" applyBorder="1" applyAlignment="1">
      <alignment horizontal="center" vertical="center"/>
    </xf>
    <xf numFmtId="165" fontId="3" fillId="13" borderId="121" xfId="0" applyNumberFormat="1" applyFont="1" applyFill="1" applyBorder="1" applyAlignment="1">
      <alignment horizontal="center" vertical="center"/>
    </xf>
    <xf numFmtId="165" fontId="2" fillId="14" borderId="121" xfId="0" applyNumberFormat="1" applyFont="1" applyFill="1" applyBorder="1" applyAlignment="1">
      <alignment horizontal="center" vertical="center"/>
    </xf>
    <xf numFmtId="165" fontId="2" fillId="14" borderId="123" xfId="0" applyNumberFormat="1" applyFont="1" applyFill="1" applyBorder="1" applyAlignment="1">
      <alignment horizontal="center" vertical="center"/>
    </xf>
    <xf numFmtId="165" fontId="2" fillId="14" borderId="126" xfId="0" applyNumberFormat="1" applyFont="1" applyFill="1" applyBorder="1" applyAlignment="1">
      <alignment horizontal="center" vertical="center"/>
    </xf>
    <xf numFmtId="165" fontId="3" fillId="13" borderId="14" xfId="0" applyNumberFormat="1" applyFont="1" applyFill="1" applyBorder="1" applyAlignment="1">
      <alignment horizontal="center" vertical="center"/>
    </xf>
    <xf numFmtId="165" fontId="3" fillId="13" borderId="119" xfId="0" applyNumberFormat="1" applyFont="1" applyFill="1" applyBorder="1" applyAlignment="1">
      <alignment horizontal="center" vertical="center"/>
    </xf>
    <xf numFmtId="165" fontId="3" fillId="13" borderId="128" xfId="0" applyNumberFormat="1" applyFont="1" applyFill="1" applyBorder="1" applyAlignment="1">
      <alignment horizontal="center" vertical="center"/>
    </xf>
    <xf numFmtId="11" fontId="3" fillId="12" borderId="120" xfId="0" applyNumberFormat="1" applyFont="1" applyFill="1" applyBorder="1" applyAlignment="1">
      <alignment horizontal="center" vertical="center"/>
    </xf>
    <xf numFmtId="11" fontId="3" fillId="12" borderId="118" xfId="0" applyNumberFormat="1" applyFont="1" applyFill="1" applyBorder="1" applyAlignment="1">
      <alignment horizontal="center" vertical="center"/>
    </xf>
    <xf numFmtId="0" fontId="2" fillId="0" borderId="12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1" fontId="3" fillId="12" borderId="124" xfId="0" applyNumberFormat="1" applyFont="1" applyFill="1" applyBorder="1" applyAlignment="1">
      <alignment horizontal="center" vertical="center"/>
    </xf>
    <xf numFmtId="0" fontId="2" fillId="0" borderId="1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LLC Ar concentration depending on the total</a:t>
            </a:r>
            <a:r>
              <a:rPr lang="en-US" sz="1600" b="1" baseline="0"/>
              <a:t> amount of Ar injected for different maintenance-to-operation transition periods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'Maintenance - 1-5d'!$W$2:$W$5</c:f>
              <c:numCache>
                <c:formatCode>General</c:formatCode>
                <c:ptCount val="4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</c:numCache>
            </c:numRef>
          </c:xVal>
          <c:yVal>
            <c:numRef>
              <c:f>'Maintenance - 1-5d'!$X$2:$X$5</c:f>
              <c:numCache>
                <c:formatCode>0.00</c:formatCode>
                <c:ptCount val="4"/>
                <c:pt idx="0">
                  <c:v>62.721636749999988</c:v>
                </c:pt>
                <c:pt idx="1">
                  <c:v>86.123576368000016</c:v>
                </c:pt>
                <c:pt idx="2">
                  <c:v>91.604062717999994</c:v>
                </c:pt>
                <c:pt idx="3">
                  <c:v>94.965639354999993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6-483E-9C5B-A9562F0A5AE8}"/>
            </c:ext>
          </c:extLst>
        </c:ser>
        <c:ser>
          <c:idx val="2"/>
          <c:order val="2"/>
          <c:tx>
            <c:v>2d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'Maintenance - 1-5d'!$W$2:$W$5</c:f>
              <c:numCache>
                <c:formatCode>General</c:formatCode>
                <c:ptCount val="4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</c:numCache>
            </c:numRef>
          </c:xVal>
          <c:yVal>
            <c:numRef>
              <c:f>'Maintenance - 1-5d'!$Z$2:$Z$5</c:f>
              <c:numCache>
                <c:formatCode>0.00</c:formatCode>
                <c:ptCount val="4"/>
                <c:pt idx="0">
                  <c:v>63.199751411999991</c:v>
                </c:pt>
                <c:pt idx="1">
                  <c:v>86.649219004000017</c:v>
                </c:pt>
                <c:pt idx="2">
                  <c:v>92.108108841000004</c:v>
                </c:pt>
                <c:pt idx="3">
                  <c:v>95.421019669999993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46-483E-9C5B-A9562F0A5AE8}"/>
            </c:ext>
          </c:extLst>
        </c:ser>
        <c:ser>
          <c:idx val="3"/>
          <c:order val="3"/>
          <c:tx>
            <c:v>3d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'Maintenance - 1-5d'!$AD$2:$AD$5</c:f>
              <c:numCache>
                <c:formatCode>General</c:formatCode>
                <c:ptCount val="4"/>
                <c:pt idx="0">
                  <c:v>2448</c:v>
                </c:pt>
                <c:pt idx="1">
                  <c:v>4824</c:v>
                </c:pt>
                <c:pt idx="2">
                  <c:v>6048</c:v>
                </c:pt>
                <c:pt idx="3">
                  <c:v>7200</c:v>
                </c:pt>
              </c:numCache>
            </c:numRef>
          </c:xVal>
          <c:yVal>
            <c:numRef>
              <c:f>'Maintenance - 1-5d'!$AE$2:$AE$5</c:f>
              <c:numCache>
                <c:formatCode>0.00</c:formatCode>
                <c:ptCount val="4"/>
                <c:pt idx="0">
                  <c:v>64.413258771000002</c:v>
                </c:pt>
                <c:pt idx="1">
                  <c:v>87.326452072999999</c:v>
                </c:pt>
                <c:pt idx="2">
                  <c:v>92.793809671000005</c:v>
                </c:pt>
                <c:pt idx="3">
                  <c:v>95.861627921999997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46-483E-9C5B-A9562F0A5AE8}"/>
            </c:ext>
          </c:extLst>
        </c:ser>
        <c:ser>
          <c:idx val="4"/>
          <c:order val="4"/>
          <c:tx>
            <c:v>4d</c:v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'Maintenance - 1-5d'!$W$2:$W$5</c:f>
              <c:numCache>
                <c:formatCode>General</c:formatCode>
                <c:ptCount val="4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</c:numCache>
            </c:numRef>
          </c:xVal>
          <c:yVal>
            <c:numRef>
              <c:f>'Maintenance - 1-5d'!$AA$2:$AA$5</c:f>
              <c:numCache>
                <c:formatCode>0.00</c:formatCode>
                <c:ptCount val="4"/>
                <c:pt idx="0">
                  <c:v>64.413258771000002</c:v>
                </c:pt>
                <c:pt idx="1">
                  <c:v>87.733652297999996</c:v>
                </c:pt>
                <c:pt idx="2">
                  <c:v>93.152257341999999</c:v>
                </c:pt>
                <c:pt idx="3">
                  <c:v>96.266788581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46-483E-9C5B-A9562F0A5AE8}"/>
            </c:ext>
          </c:extLst>
        </c:ser>
        <c:ser>
          <c:idx val="5"/>
          <c:order val="5"/>
          <c:tx>
            <c:v>5d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'Maintenance - 1-5d'!$W$2:$W$5</c:f>
              <c:numCache>
                <c:formatCode>General</c:formatCode>
                <c:ptCount val="4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</c:numCache>
            </c:numRef>
          </c:xVal>
          <c:yVal>
            <c:numRef>
              <c:f>'Maintenance - 1-5d'!$AB$2:$AB$5</c:f>
              <c:numCache>
                <c:formatCode>0.00</c:formatCode>
                <c:ptCount val="4"/>
                <c:pt idx="0">
                  <c:v>64.655827502999983</c:v>
                </c:pt>
                <c:pt idx="1">
                  <c:v>88.284818737999998</c:v>
                </c:pt>
                <c:pt idx="2">
                  <c:v>93.683657699999983</c:v>
                </c:pt>
                <c:pt idx="3">
                  <c:v>96.629556174000001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46-483E-9C5B-A9562F0A5AE8}"/>
            </c:ext>
          </c:extLst>
        </c:ser>
        <c:ser>
          <c:idx val="6"/>
          <c:order val="6"/>
          <c:tx>
            <c:v>1d(sat)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'Maintenance - 1-5d'!$W$2:$W$5</c:f>
              <c:numCache>
                <c:formatCode>General</c:formatCode>
                <c:ptCount val="4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</c:numCache>
            </c:numRef>
          </c:xVal>
          <c:yVal>
            <c:numRef>
              <c:f>'Maintenance - 1-5d'!$AC$2:$AC$5</c:f>
              <c:numCache>
                <c:formatCode>General</c:formatCode>
                <c:ptCount val="4"/>
                <c:pt idx="0">
                  <c:v>63.5</c:v>
                </c:pt>
                <c:pt idx="1">
                  <c:v>87</c:v>
                </c:pt>
                <c:pt idx="2">
                  <c:v>92.41</c:v>
                </c:pt>
                <c:pt idx="3">
                  <c:v>95.4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3-4C49-AA36-B4705FBE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00463"/>
        <c:axId val="209716257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1d(2VPSA)</c:v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tar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'Maintenance - 1-5d'!$W$2:$W$9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6000</c:v>
                      </c:pt>
                      <c:pt idx="3">
                        <c:v>7200</c:v>
                      </c:pt>
                      <c:pt idx="4">
                        <c:v>8400</c:v>
                      </c:pt>
                      <c:pt idx="5">
                        <c:v>9600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'Maintenance - 1-5d'!$Y$2:$Y$9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62.742693834999997</c:v>
                      </c:pt>
                      <c:pt idx="1">
                        <c:v>86.135555567000011</c:v>
                      </c:pt>
                      <c:pt idx="2">
                        <c:v>91.61173353400001</c:v>
                      </c:pt>
                      <c:pt idx="3">
                        <c:v>94.971858728000001</c:v>
                      </c:pt>
                      <c:pt idx="4">
                        <c:v>97.029510154999997</c:v>
                      </c:pt>
                      <c:pt idx="5">
                        <c:v>98.239433183700001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646-483E-9C5B-A9562F0A5AE8}"/>
                  </c:ext>
                </c:extLst>
              </c15:ser>
            </c15:filteredScatterSeries>
          </c:ext>
        </c:extLst>
      </c:scatterChart>
      <c:valAx>
        <c:axId val="2107400463"/>
        <c:scaling>
          <c:orientation val="minMax"/>
          <c:max val="7500"/>
          <c:min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Ar injected (m</a:t>
                </a:r>
                <a:r>
                  <a:rPr lang="en-US" sz="1200" b="1" baseline="30000"/>
                  <a:t>3</a:t>
                </a:r>
                <a:r>
                  <a:rPr lang="en-US" sz="12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62575"/>
        <c:crosses val="autoZero"/>
        <c:crossBetween val="midCat"/>
        <c:majorUnit val="500"/>
        <c:minorUnit val="250"/>
      </c:valAx>
      <c:valAx>
        <c:axId val="2097162575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Ar concentration</a:t>
                </a:r>
                <a:r>
                  <a:rPr lang="en-US" sz="1200" b="1" baseline="0"/>
                  <a:t> (% - vol)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00463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LLC N</a:t>
            </a:r>
            <a:r>
              <a:rPr lang="en-US" sz="1600" b="1" baseline="-25000"/>
              <a:t>2</a:t>
            </a:r>
            <a:r>
              <a:rPr lang="en-US" sz="1600" b="1"/>
              <a:t> concentration depending on the total</a:t>
            </a:r>
            <a:r>
              <a:rPr lang="en-US" sz="1600" b="1" baseline="0"/>
              <a:t> amount of Ar injected for different maintenance-to-operation transition periods</a:t>
            </a:r>
            <a:endParaRPr lang="en-US" sz="1600" b="1"/>
          </a:p>
        </c:rich>
      </c:tx>
      <c:layout>
        <c:manualLayout>
          <c:xMode val="edge"/>
          <c:yMode val="edge"/>
          <c:x val="0.1300684966881874"/>
          <c:y val="2.5154001056524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'Maintenance - 1-5d'!$W$2:$W$9</c:f>
              <c:numCache>
                <c:formatCode>General</c:formatCode>
                <c:ptCount val="8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  <c:pt idx="4">
                  <c:v>8400</c:v>
                </c:pt>
                <c:pt idx="5">
                  <c:v>9600</c:v>
                </c:pt>
              </c:numCache>
            </c:numRef>
          </c:xVal>
          <c:yVal>
            <c:numRef>
              <c:f>'Maintenance - 1-5d'!$X$38:$X$41</c:f>
              <c:numCache>
                <c:formatCode>0.00</c:formatCode>
                <c:ptCount val="4"/>
                <c:pt idx="0">
                  <c:v>29.230081999999999</c:v>
                </c:pt>
                <c:pt idx="1">
                  <c:v>10.877765</c:v>
                </c:pt>
                <c:pt idx="2">
                  <c:v>6.5800890000000001</c:v>
                </c:pt>
                <c:pt idx="3">
                  <c:v>3.9447616999999999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3-43F1-BC1E-84BAAFBB3739}"/>
            </c:ext>
          </c:extLst>
        </c:ser>
        <c:ser>
          <c:idx val="2"/>
          <c:order val="2"/>
          <c:tx>
            <c:v>2d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'Maintenance - 1-5d'!$W$2:$W$9</c:f>
              <c:numCache>
                <c:formatCode>General</c:formatCode>
                <c:ptCount val="8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  <c:pt idx="4">
                  <c:v>8400</c:v>
                </c:pt>
                <c:pt idx="5">
                  <c:v>9600</c:v>
                </c:pt>
              </c:numCache>
            </c:numRef>
          </c:xVal>
          <c:yVal>
            <c:numRef>
              <c:f>'Maintenance - 1-5d'!$Z$38:$Z$41</c:f>
              <c:numCache>
                <c:formatCode>0.00</c:formatCode>
                <c:ptCount val="4"/>
                <c:pt idx="0">
                  <c:v>28.920465999999998</c:v>
                </c:pt>
                <c:pt idx="1">
                  <c:v>10.488140999999999</c:v>
                </c:pt>
                <c:pt idx="2">
                  <c:v>6.1975185000000002</c:v>
                </c:pt>
                <c:pt idx="3">
                  <c:v>3.5977423000000002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3-43F1-BC1E-84BAAFBB3739}"/>
            </c:ext>
          </c:extLst>
        </c:ser>
        <c:ser>
          <c:idx val="3"/>
          <c:order val="3"/>
          <c:tx>
            <c:v>3d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'Maintenance - 1-5d'!$AD$2:$AD$9</c:f>
              <c:numCache>
                <c:formatCode>General</c:formatCode>
                <c:ptCount val="8"/>
                <c:pt idx="0">
                  <c:v>2448</c:v>
                </c:pt>
                <c:pt idx="1">
                  <c:v>4824</c:v>
                </c:pt>
                <c:pt idx="2">
                  <c:v>6048</c:v>
                </c:pt>
                <c:pt idx="3">
                  <c:v>7200</c:v>
                </c:pt>
                <c:pt idx="4">
                  <c:v>8424</c:v>
                </c:pt>
                <c:pt idx="5">
                  <c:v>9648</c:v>
                </c:pt>
              </c:numCache>
            </c:numRef>
          </c:xVal>
          <c:yVal>
            <c:numRef>
              <c:f>'Maintenance - 1-5d'!$AE$38:$AE$41</c:f>
              <c:numCache>
                <c:formatCode>0.00</c:formatCode>
                <c:ptCount val="4"/>
                <c:pt idx="0">
                  <c:v>27.997786000000005</c:v>
                </c:pt>
                <c:pt idx="1">
                  <c:v>9.9664404999999991</c:v>
                </c:pt>
                <c:pt idx="2">
                  <c:v>5.6642659000000002</c:v>
                </c:pt>
                <c:pt idx="3">
                  <c:v>3.2595586000000001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D3-43F1-BC1E-84BAAFBB3739}"/>
            </c:ext>
          </c:extLst>
        </c:ser>
        <c:ser>
          <c:idx val="4"/>
          <c:order val="4"/>
          <c:tx>
            <c:v>4d</c:v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'Maintenance - 1-5d'!$W$2:$W$9</c:f>
              <c:numCache>
                <c:formatCode>General</c:formatCode>
                <c:ptCount val="8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  <c:pt idx="4">
                  <c:v>8400</c:v>
                </c:pt>
                <c:pt idx="5">
                  <c:v>9600</c:v>
                </c:pt>
              </c:numCache>
            </c:numRef>
          </c:xVal>
          <c:yVal>
            <c:numRef>
              <c:f>'Maintenance - 1-5d'!$AA$38:$AA$41</c:f>
              <c:numCache>
                <c:formatCode>0.00</c:formatCode>
                <c:ptCount val="4"/>
                <c:pt idx="0">
                  <c:v>28.207429999999999</c:v>
                </c:pt>
                <c:pt idx="1">
                  <c:v>9.6509874</c:v>
                </c:pt>
                <c:pt idx="2">
                  <c:v>5.3847535999999998</c:v>
                </c:pt>
                <c:pt idx="3">
                  <c:v>2.9476075000000002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D3-43F1-BC1E-84BAAFBB3739}"/>
            </c:ext>
          </c:extLst>
        </c:ser>
        <c:ser>
          <c:idx val="5"/>
          <c:order val="5"/>
          <c:tx>
            <c:v>5d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'Maintenance - 1-5d'!$W$2:$W$9</c:f>
              <c:numCache>
                <c:formatCode>General</c:formatCode>
                <c:ptCount val="8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  <c:pt idx="4">
                  <c:v>8400</c:v>
                </c:pt>
                <c:pt idx="5">
                  <c:v>9600</c:v>
                </c:pt>
              </c:numCache>
            </c:numRef>
          </c:xVal>
          <c:yVal>
            <c:numRef>
              <c:f>'Maintenance - 1-5d'!$AB$38:$AB$41</c:f>
              <c:numCache>
                <c:formatCode>0.00</c:formatCode>
                <c:ptCount val="4"/>
                <c:pt idx="0">
                  <c:v>27.829554999999999</c:v>
                </c:pt>
                <c:pt idx="1">
                  <c:v>9.2192270000000001</c:v>
                </c:pt>
                <c:pt idx="2">
                  <c:v>4.9673527000000002</c:v>
                </c:pt>
                <c:pt idx="3">
                  <c:v>2.6677689999999998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D3-43F1-BC1E-84BAAFBB3739}"/>
            </c:ext>
          </c:extLst>
        </c:ser>
        <c:ser>
          <c:idx val="6"/>
          <c:order val="6"/>
          <c:tx>
            <c:v>1d(sat)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'Maintenance - 1-5d'!$W$38:$W$41</c:f>
              <c:numCache>
                <c:formatCode>General</c:formatCode>
                <c:ptCount val="4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</c:numCache>
            </c:numRef>
          </c:xVal>
          <c:yVal>
            <c:numRef>
              <c:f>'Maintenance - 1-5d'!$AC$38:$AC$41</c:f>
              <c:numCache>
                <c:formatCode>General</c:formatCode>
                <c:ptCount val="4"/>
                <c:pt idx="0">
                  <c:v>28.6</c:v>
                </c:pt>
                <c:pt idx="1">
                  <c:v>10.199999999999999</c:v>
                </c:pt>
                <c:pt idx="2">
                  <c:v>5.98</c:v>
                </c:pt>
                <c:pt idx="3">
                  <c:v>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F2-4F14-99A8-450FEFD88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00463"/>
        <c:axId val="209716257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1d(2VPSA)</c:v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tar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'Maintenance - 1-5d'!$W$2:$W$9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6000</c:v>
                      </c:pt>
                      <c:pt idx="3">
                        <c:v>7200</c:v>
                      </c:pt>
                      <c:pt idx="4">
                        <c:v>8400</c:v>
                      </c:pt>
                      <c:pt idx="5">
                        <c:v>9600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'Maintenance - 1-5d'!$Y$38:$Y$45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29.285190000000004</c:v>
                      </c:pt>
                      <c:pt idx="1">
                        <c:v>10.895883999999999</c:v>
                      </c:pt>
                      <c:pt idx="2">
                        <c:v>6.5911673000000013</c:v>
                      </c:pt>
                      <c:pt idx="3">
                        <c:v>3.9499246000000001</c:v>
                      </c:pt>
                      <c:pt idx="4">
                        <c:v>2.3325711</c:v>
                      </c:pt>
                      <c:pt idx="5">
                        <c:v>1.3855177999999999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01D3-43F1-BC1E-84BAAFBB3739}"/>
                  </c:ext>
                </c:extLst>
              </c15:ser>
            </c15:filteredScatterSeries>
          </c:ext>
        </c:extLst>
      </c:scatterChart>
      <c:valAx>
        <c:axId val="2107400463"/>
        <c:scaling>
          <c:orientation val="minMax"/>
          <c:max val="7500"/>
          <c:min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Ar injected (</a:t>
                </a:r>
                <a:r>
                  <a:rPr lang="en-US" sz="1200" b="1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m</a:t>
                </a:r>
                <a:r>
                  <a:rPr lang="en-US" sz="1200" b="1" i="0" u="none" strike="noStrike" kern="1200" baseline="3000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3</a:t>
                </a:r>
                <a:r>
                  <a:rPr lang="en-US" sz="1200" b="1"/>
                  <a:t>)</a:t>
                </a:r>
              </a:p>
            </c:rich>
          </c:tx>
          <c:layout>
            <c:manualLayout>
              <c:xMode val="edge"/>
              <c:yMode val="edge"/>
              <c:x val="0.433297755441931"/>
              <c:y val="0.89864720141224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62575"/>
        <c:crosses val="autoZero"/>
        <c:crossBetween val="midCat"/>
        <c:majorUnit val="500"/>
      </c:valAx>
      <c:valAx>
        <c:axId val="2097162575"/>
        <c:scaling>
          <c:orientation val="minMax"/>
          <c:max val="17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</a:t>
                </a:r>
                <a:r>
                  <a:rPr lang="en-US" sz="1200" b="1" baseline="-25000"/>
                  <a:t>2 </a:t>
                </a:r>
                <a:r>
                  <a:rPr lang="en-US" sz="1200" b="1"/>
                  <a:t>concentration</a:t>
                </a:r>
                <a:r>
                  <a:rPr lang="en-US" sz="1200" b="1" baseline="0"/>
                  <a:t> (% - vol)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00463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LLC O</a:t>
            </a:r>
            <a:r>
              <a:rPr lang="en-US" sz="1600" b="1" baseline="-25000"/>
              <a:t>2</a:t>
            </a:r>
            <a:r>
              <a:rPr lang="en-US" sz="1600" b="1"/>
              <a:t> concentration depending on the total</a:t>
            </a:r>
            <a:r>
              <a:rPr lang="en-US" sz="1600" b="1" baseline="0"/>
              <a:t> amount of Ar injected for different maintenance-to-operation transition periods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'Maintenance - 1-5d'!$W$2:$W$9</c:f>
              <c:numCache>
                <c:formatCode>General</c:formatCode>
                <c:ptCount val="8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  <c:pt idx="4">
                  <c:v>8400</c:v>
                </c:pt>
                <c:pt idx="5">
                  <c:v>9600</c:v>
                </c:pt>
              </c:numCache>
            </c:numRef>
          </c:xVal>
          <c:yVal>
            <c:numRef>
              <c:f>'Maintenance - 1-5d'!$X$70:$X$73</c:f>
              <c:numCache>
                <c:formatCode>0.00</c:formatCode>
                <c:ptCount val="4"/>
                <c:pt idx="0">
                  <c:v>7.8695342000000004</c:v>
                </c:pt>
                <c:pt idx="1">
                  <c:v>2.9285000999999999</c:v>
                </c:pt>
                <c:pt idx="2">
                  <c:v>1.7714282000000003</c:v>
                </c:pt>
                <c:pt idx="3">
                  <c:v>1.0611558999999999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5C-4133-A7CC-622D86FCEAD7}"/>
            </c:ext>
          </c:extLst>
        </c:ser>
        <c:ser>
          <c:idx val="2"/>
          <c:order val="2"/>
          <c:tx>
            <c:v>2d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'Maintenance - 1-5d'!$W$2:$W$9</c:f>
              <c:numCache>
                <c:formatCode>General</c:formatCode>
                <c:ptCount val="8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  <c:pt idx="4">
                  <c:v>8400</c:v>
                </c:pt>
                <c:pt idx="5">
                  <c:v>9600</c:v>
                </c:pt>
              </c:numCache>
            </c:numRef>
          </c:xVal>
          <c:yVal>
            <c:numRef>
              <c:f>'Maintenance - 1-5d'!$Z$70:$Z$73</c:f>
              <c:numCache>
                <c:formatCode>0.00</c:formatCode>
                <c:ptCount val="4"/>
                <c:pt idx="0">
                  <c:v>7.7861561999999989</c:v>
                </c:pt>
                <c:pt idx="1">
                  <c:v>2.8235873000000002</c:v>
                </c:pt>
                <c:pt idx="2">
                  <c:v>1.6684162999999996</c:v>
                </c:pt>
                <c:pt idx="3">
                  <c:v>0.96350963999999983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5C-4133-A7CC-622D86FCEAD7}"/>
            </c:ext>
          </c:extLst>
        </c:ser>
        <c:ser>
          <c:idx val="3"/>
          <c:order val="3"/>
          <c:tx>
            <c:v>3d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'Maintenance - 1-5d'!$AD$2:$AD$9</c:f>
              <c:numCache>
                <c:formatCode>General</c:formatCode>
                <c:ptCount val="8"/>
                <c:pt idx="0">
                  <c:v>2448</c:v>
                </c:pt>
                <c:pt idx="1">
                  <c:v>4824</c:v>
                </c:pt>
                <c:pt idx="2">
                  <c:v>6048</c:v>
                </c:pt>
                <c:pt idx="3">
                  <c:v>7200</c:v>
                </c:pt>
                <c:pt idx="4">
                  <c:v>8424</c:v>
                </c:pt>
                <c:pt idx="5">
                  <c:v>9648</c:v>
                </c:pt>
              </c:numCache>
            </c:numRef>
          </c:xVal>
          <c:yVal>
            <c:numRef>
              <c:f>'Maintenance - 1-5d'!$AE$70:$AE$73</c:f>
              <c:numCache>
                <c:formatCode>0.00</c:formatCode>
                <c:ptCount val="4"/>
                <c:pt idx="0">
                  <c:v>7.537721799999999</c:v>
                </c:pt>
                <c:pt idx="1">
                  <c:v>2.6831155999999998</c:v>
                </c:pt>
                <c:pt idx="2">
                  <c:v>1.5248363</c:v>
                </c:pt>
                <c:pt idx="3">
                  <c:v>0.86591867999999994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5C-4133-A7CC-622D86FCEAD7}"/>
            </c:ext>
          </c:extLst>
        </c:ser>
        <c:ser>
          <c:idx val="4"/>
          <c:order val="4"/>
          <c:tx>
            <c:v>4d</c:v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'Maintenance - 1-5d'!$W$2:$W$9</c:f>
              <c:numCache>
                <c:formatCode>General</c:formatCode>
                <c:ptCount val="8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  <c:pt idx="4">
                  <c:v>8400</c:v>
                </c:pt>
                <c:pt idx="5">
                  <c:v>9600</c:v>
                </c:pt>
              </c:numCache>
            </c:numRef>
          </c:xVal>
          <c:yVal>
            <c:numRef>
              <c:f>'Maintenance - 1-5d'!$AA$70:$AA$73</c:f>
              <c:numCache>
                <c:formatCode>0.00</c:formatCode>
                <c:ptCount val="4"/>
                <c:pt idx="0">
                  <c:v>7.5941450999999986</c:v>
                </c:pt>
                <c:pt idx="1">
                  <c:v>2.5981714999999999</c:v>
                </c:pt>
                <c:pt idx="2">
                  <c:v>1.4495707999999998</c:v>
                </c:pt>
                <c:pt idx="3">
                  <c:v>0.77471038999999997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5C-4133-A7CC-622D86FCEAD7}"/>
            </c:ext>
          </c:extLst>
        </c:ser>
        <c:ser>
          <c:idx val="5"/>
          <c:order val="5"/>
          <c:tx>
            <c:v>5d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'Maintenance - 1-5d'!$W$2:$W$9</c:f>
              <c:numCache>
                <c:formatCode>General</c:formatCode>
                <c:ptCount val="8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  <c:pt idx="4">
                  <c:v>8400</c:v>
                </c:pt>
                <c:pt idx="5">
                  <c:v>9600</c:v>
                </c:pt>
              </c:numCache>
            </c:numRef>
          </c:xVal>
          <c:yVal>
            <c:numRef>
              <c:f>'Maintenance - 1-5d'!$AB$70:$AB$73</c:f>
              <c:numCache>
                <c:formatCode>0.00</c:formatCode>
                <c:ptCount val="4"/>
                <c:pt idx="0">
                  <c:v>7.4923887999999987</c:v>
                </c:pt>
                <c:pt idx="1">
                  <c:v>2.4819138999999999</c:v>
                </c:pt>
                <c:pt idx="2">
                  <c:v>1.3371812999999999</c:v>
                </c:pt>
                <c:pt idx="3">
                  <c:v>0.69245835999999994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5C-4133-A7CC-622D86FCEAD7}"/>
            </c:ext>
          </c:extLst>
        </c:ser>
        <c:ser>
          <c:idx val="6"/>
          <c:order val="6"/>
          <c:tx>
            <c:v>1d(sat)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'Maintenance - 1-5d'!$W$70:$W$73</c:f>
              <c:numCache>
                <c:formatCode>General</c:formatCode>
                <c:ptCount val="4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</c:numCache>
            </c:numRef>
          </c:xVal>
          <c:yVal>
            <c:numRef>
              <c:f>'Maintenance - 1-5d'!$AC$70:$AC$73</c:f>
              <c:numCache>
                <c:formatCode>General</c:formatCode>
                <c:ptCount val="4"/>
                <c:pt idx="0">
                  <c:v>7.7</c:v>
                </c:pt>
                <c:pt idx="1">
                  <c:v>2.74</c:v>
                </c:pt>
                <c:pt idx="2">
                  <c:v>1.6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B0-4FE5-A519-4F0E5DAB0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00463"/>
        <c:axId val="209716257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1d(2VPSA)</c:v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tar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'Maintenance - 1-5d'!$W$2:$W$9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6000</c:v>
                      </c:pt>
                      <c:pt idx="3">
                        <c:v>7200</c:v>
                      </c:pt>
                      <c:pt idx="4">
                        <c:v>8400</c:v>
                      </c:pt>
                      <c:pt idx="5">
                        <c:v>9600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'Maintenance - 1-5d'!$Y$70:$Y$77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7.8843712999999989</c:v>
                      </c:pt>
                      <c:pt idx="1">
                        <c:v>2.9333784999999999</c:v>
                      </c:pt>
                      <c:pt idx="2">
                        <c:v>1.7744107</c:v>
                      </c:pt>
                      <c:pt idx="3">
                        <c:v>1.0633037000000001</c:v>
                      </c:pt>
                      <c:pt idx="4">
                        <c:v>0.62786085000000003</c:v>
                      </c:pt>
                      <c:pt idx="5">
                        <c:v>0.36803844999999996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055C-4133-A7CC-622D86FCEAD7}"/>
                  </c:ext>
                </c:extLst>
              </c15:ser>
            </c15:filteredScatterSeries>
          </c:ext>
        </c:extLst>
      </c:scatterChart>
      <c:valAx>
        <c:axId val="2107400463"/>
        <c:scaling>
          <c:orientation val="minMax"/>
          <c:max val="7500"/>
          <c:min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Ar injected (</a:t>
                </a:r>
                <a:r>
                  <a:rPr lang="en-US" sz="1200" b="1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m</a:t>
                </a:r>
                <a:r>
                  <a:rPr lang="en-US" sz="1200" b="1" i="0" u="none" strike="noStrike" kern="1200" baseline="3000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3</a:t>
                </a:r>
                <a:r>
                  <a:rPr lang="en-US" sz="12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62575"/>
        <c:crosses val="autoZero"/>
        <c:crossBetween val="midCat"/>
        <c:majorUnit val="500"/>
      </c:valAx>
      <c:valAx>
        <c:axId val="2097162575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</a:t>
                </a:r>
                <a:r>
                  <a:rPr lang="en-US" sz="1200" b="1" baseline="-25000"/>
                  <a:t>2 </a:t>
                </a:r>
                <a:r>
                  <a:rPr lang="en-US" sz="1200" b="1"/>
                  <a:t>concentration</a:t>
                </a:r>
                <a:r>
                  <a:rPr lang="en-US" sz="1200" b="1" baseline="0"/>
                  <a:t> (% - vol)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0046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LLC H</a:t>
            </a:r>
            <a:r>
              <a:rPr lang="en-US" sz="1600" b="1" baseline="-25000"/>
              <a:t>2</a:t>
            </a:r>
            <a:r>
              <a:rPr lang="en-US" sz="1600" b="1"/>
              <a:t>O concentration depending on the total</a:t>
            </a:r>
            <a:r>
              <a:rPr lang="en-US" sz="1600" b="1" baseline="0"/>
              <a:t> amount of Ar injected for different maintenance-to-operation transition periods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2315675492916"/>
          <c:y val="0.19828545300416386"/>
          <c:w val="0.73710116491907574"/>
          <c:h val="0.64574781253501468"/>
        </c:manualLayout>
      </c:layout>
      <c:scatterChart>
        <c:scatterStyle val="smoothMarker"/>
        <c:varyColors val="0"/>
        <c:ser>
          <c:idx val="0"/>
          <c:order val="0"/>
          <c:tx>
            <c:v>1d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'Maintenance - 1-5d'!$W$2:$W$9</c:f>
              <c:numCache>
                <c:formatCode>General</c:formatCode>
                <c:ptCount val="8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  <c:pt idx="4">
                  <c:v>8400</c:v>
                </c:pt>
                <c:pt idx="5">
                  <c:v>9600</c:v>
                </c:pt>
              </c:numCache>
            </c:numRef>
          </c:xVal>
          <c:yVal>
            <c:numRef>
              <c:f>'Maintenance - 1-5d'!$X$102:$X$105</c:f>
              <c:numCache>
                <c:formatCode>0</c:formatCode>
                <c:ptCount val="4"/>
                <c:pt idx="0">
                  <c:v>1787.4704999999999</c:v>
                </c:pt>
                <c:pt idx="1">
                  <c:v>701.58532000000002</c:v>
                </c:pt>
                <c:pt idx="2">
                  <c:v>444.20081999999996</c:v>
                </c:pt>
                <c:pt idx="3">
                  <c:v>284.43045000000001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E8-4236-B40F-FA2FC29C8D29}"/>
            </c:ext>
          </c:extLst>
        </c:ser>
        <c:ser>
          <c:idx val="1"/>
          <c:order val="1"/>
          <c:tx>
            <c:v>1d(2VPSA)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'Maintenance - 1-5d'!$W$2:$W$9</c:f>
              <c:numCache>
                <c:formatCode>General</c:formatCode>
                <c:ptCount val="8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  <c:pt idx="4">
                  <c:v>8400</c:v>
                </c:pt>
                <c:pt idx="5">
                  <c:v>9600</c:v>
                </c:pt>
              </c:numCache>
              <c:extLst xmlns:c15="http://schemas.microsoft.com/office/drawing/2012/chart"/>
            </c:numRef>
          </c:xVal>
          <c:yVal>
            <c:numRef>
              <c:f>'Maintenance - 1-5d'!$Y$102:$Y$105</c:f>
              <c:numCache>
                <c:formatCode>0</c:formatCode>
                <c:ptCount val="4"/>
                <c:pt idx="0">
                  <c:v>877.44864999999993</c:v>
                </c:pt>
                <c:pt idx="1">
                  <c:v>351.81932999999998</c:v>
                </c:pt>
                <c:pt idx="2">
                  <c:v>226.88466</c:v>
                </c:pt>
                <c:pt idx="3">
                  <c:v>149.12972000000002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E8-4236-B40F-FA2FC29C8D29}"/>
            </c:ext>
          </c:extLst>
        </c:ser>
        <c:ser>
          <c:idx val="2"/>
          <c:order val="2"/>
          <c:tx>
            <c:v>2d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'Maintenance - 1-5d'!$W$2:$W$9</c:f>
              <c:numCache>
                <c:formatCode>General</c:formatCode>
                <c:ptCount val="8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  <c:pt idx="4">
                  <c:v>8400</c:v>
                </c:pt>
                <c:pt idx="5">
                  <c:v>9600</c:v>
                </c:pt>
              </c:numCache>
            </c:numRef>
          </c:xVal>
          <c:yVal>
            <c:numRef>
              <c:f>'Maintenance - 1-5d'!$Z$102:$Z$105</c:f>
              <c:numCache>
                <c:formatCode>0</c:formatCode>
                <c:ptCount val="4"/>
                <c:pt idx="0">
                  <c:v>936.26387999999997</c:v>
                </c:pt>
                <c:pt idx="1">
                  <c:v>390.52695999999997</c:v>
                </c:pt>
                <c:pt idx="2">
                  <c:v>259.56359000000003</c:v>
                </c:pt>
                <c:pt idx="3">
                  <c:v>177.28390000000002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E8-4236-B40F-FA2FC29C8D29}"/>
            </c:ext>
          </c:extLst>
        </c:ser>
        <c:ser>
          <c:idx val="3"/>
          <c:order val="3"/>
          <c:tx>
            <c:v>3d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'Maintenance - 1-5d'!$AD$2:$AD$9</c:f>
              <c:numCache>
                <c:formatCode>General</c:formatCode>
                <c:ptCount val="8"/>
                <c:pt idx="0">
                  <c:v>2448</c:v>
                </c:pt>
                <c:pt idx="1">
                  <c:v>4824</c:v>
                </c:pt>
                <c:pt idx="2">
                  <c:v>6048</c:v>
                </c:pt>
                <c:pt idx="3">
                  <c:v>7200</c:v>
                </c:pt>
                <c:pt idx="4">
                  <c:v>8424</c:v>
                </c:pt>
                <c:pt idx="5">
                  <c:v>9648</c:v>
                </c:pt>
              </c:numCache>
            </c:numRef>
          </c:xVal>
          <c:yVal>
            <c:numRef>
              <c:f>'Maintenance - 1-5d'!$AE$102:$AE$105</c:f>
              <c:numCache>
                <c:formatCode>0</c:formatCode>
                <c:ptCount val="4"/>
                <c:pt idx="0">
                  <c:v>512.33429000000001</c:v>
                </c:pt>
                <c:pt idx="1">
                  <c:v>239.91827000000001</c:v>
                </c:pt>
                <c:pt idx="2">
                  <c:v>170.88129000000001</c:v>
                </c:pt>
                <c:pt idx="3">
                  <c:v>128.94798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E8-4236-B40F-FA2FC29C8D29}"/>
            </c:ext>
          </c:extLst>
        </c:ser>
        <c:ser>
          <c:idx val="4"/>
          <c:order val="4"/>
          <c:tx>
            <c:v>4d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'Maintenance - 1-5d'!$W$2:$W$9</c:f>
              <c:numCache>
                <c:formatCode>General</c:formatCode>
                <c:ptCount val="8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  <c:pt idx="4">
                  <c:v>8400</c:v>
                </c:pt>
                <c:pt idx="5">
                  <c:v>9600</c:v>
                </c:pt>
              </c:numCache>
            </c:numRef>
          </c:xVal>
          <c:yVal>
            <c:numRef>
              <c:f>'Maintenance - 1-5d'!$AA$102:$AA$105</c:f>
              <c:numCache>
                <c:formatCode>0</c:formatCode>
                <c:ptCount val="4"/>
                <c:pt idx="0">
                  <c:v>319.28479000000004</c:v>
                </c:pt>
                <c:pt idx="1">
                  <c:v>171.88802000000001</c:v>
                </c:pt>
                <c:pt idx="2">
                  <c:v>134.18258</c:v>
                </c:pt>
                <c:pt idx="3">
                  <c:v>108.93529000000001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E8-4236-B40F-FA2FC29C8D29}"/>
            </c:ext>
          </c:extLst>
        </c:ser>
        <c:ser>
          <c:idx val="5"/>
          <c:order val="5"/>
          <c:tx>
            <c:v>5d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'Maintenance - 1-5d'!$W$2:$W$9</c:f>
              <c:numCache>
                <c:formatCode>General</c:formatCode>
                <c:ptCount val="8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  <c:pt idx="4">
                  <c:v>8400</c:v>
                </c:pt>
                <c:pt idx="5">
                  <c:v>9600</c:v>
                </c:pt>
              </c:numCache>
            </c:numRef>
          </c:xVal>
          <c:yVal>
            <c:numRef>
              <c:f>'Maintenance - 1-5d'!$AB$102:$AB$105</c:f>
              <c:numCache>
                <c:formatCode>0</c:formatCode>
                <c:ptCount val="4"/>
                <c:pt idx="0">
                  <c:v>222.28697</c:v>
                </c:pt>
                <c:pt idx="1">
                  <c:v>140.40362000000002</c:v>
                </c:pt>
                <c:pt idx="2">
                  <c:v>118.083</c:v>
                </c:pt>
                <c:pt idx="3">
                  <c:v>102.16466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E8-4236-B40F-FA2FC29C8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00463"/>
        <c:axId val="2097162575"/>
        <c:extLst/>
      </c:scatterChart>
      <c:valAx>
        <c:axId val="2107400463"/>
        <c:scaling>
          <c:orientation val="minMax"/>
          <c:max val="7500"/>
          <c:min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Ar injected (</a:t>
                </a:r>
                <a:r>
                  <a:rPr lang="en-US" sz="1200" b="1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m</a:t>
                </a:r>
                <a:r>
                  <a:rPr lang="en-US" sz="1200" b="1" i="0" u="none" strike="noStrike" kern="1200" baseline="3000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3</a:t>
                </a:r>
                <a:r>
                  <a:rPr lang="en-US" sz="12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62575"/>
        <c:crosses val="autoZero"/>
        <c:crossBetween val="midCat"/>
        <c:majorUnit val="500"/>
      </c:valAx>
      <c:valAx>
        <c:axId val="2097162575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H</a:t>
                </a:r>
                <a:r>
                  <a:rPr lang="en-US" sz="1200" b="1" baseline="-25000"/>
                  <a:t>2</a:t>
                </a:r>
                <a:r>
                  <a:rPr lang="en-US" sz="1200" b="1"/>
                  <a:t>O concentration</a:t>
                </a:r>
                <a:r>
                  <a:rPr lang="en-US" sz="1200" b="1" baseline="0"/>
                  <a:t>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0046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12</xdr:row>
      <xdr:rowOff>19050</xdr:rowOff>
    </xdr:from>
    <xdr:ext cx="57150" cy="190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322188" y="3689513"/>
          <a:ext cx="476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17</xdr:col>
      <xdr:colOff>0</xdr:colOff>
      <xdr:row>17</xdr:row>
      <xdr:rowOff>19050</xdr:rowOff>
    </xdr:from>
    <xdr:ext cx="57150" cy="1905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322188" y="3689513"/>
          <a:ext cx="476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17</xdr:col>
      <xdr:colOff>0</xdr:colOff>
      <xdr:row>22</xdr:row>
      <xdr:rowOff>19050</xdr:rowOff>
    </xdr:from>
    <xdr:ext cx="57150" cy="190500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322188" y="3689513"/>
          <a:ext cx="476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143631</xdr:colOff>
      <xdr:row>8</xdr:row>
      <xdr:rowOff>96764</xdr:rowOff>
    </xdr:from>
    <xdr:to>
      <xdr:col>32</xdr:col>
      <xdr:colOff>568175</xdr:colOff>
      <xdr:row>31</xdr:row>
      <xdr:rowOff>84666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F1758-063B-2A52-AD24-1CE405B06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453691</xdr:colOff>
      <xdr:row>45</xdr:row>
      <xdr:rowOff>91440</xdr:rowOff>
    </xdr:from>
    <xdr:to>
      <xdr:col>32</xdr:col>
      <xdr:colOff>878235</xdr:colOff>
      <xdr:row>65</xdr:row>
      <xdr:rowOff>69669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0D218-46E3-4515-B9AE-1723234FA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552753</xdr:colOff>
      <xdr:row>78</xdr:row>
      <xdr:rowOff>70151</xdr:rowOff>
    </xdr:from>
    <xdr:to>
      <xdr:col>32</xdr:col>
      <xdr:colOff>977297</xdr:colOff>
      <xdr:row>98</xdr:row>
      <xdr:rowOff>52008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CF8838-1EFF-4A7E-B8B5-7D77EA6C8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8466</xdr:colOff>
      <xdr:row>112</xdr:row>
      <xdr:rowOff>25400</xdr:rowOff>
    </xdr:from>
    <xdr:to>
      <xdr:col>33</xdr:col>
      <xdr:colOff>52010</xdr:colOff>
      <xdr:row>132</xdr:row>
      <xdr:rowOff>3628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77DCC4-A61C-40D0-BE5B-81122586F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7" zoomScale="80" zoomScaleNormal="80" workbookViewId="0"/>
  </sheetViews>
  <sheetFormatPr defaultColWidth="14.44140625" defaultRowHeight="15" customHeight="1"/>
  <cols>
    <col min="1" max="2" width="8.6640625" customWidth="1"/>
    <col min="3" max="3" width="19" customWidth="1"/>
    <col min="4" max="4" width="16.5546875" customWidth="1"/>
    <col min="5" max="5" width="14.88671875" customWidth="1"/>
    <col min="6" max="6" width="19" customWidth="1"/>
    <col min="7" max="7" width="21" customWidth="1"/>
    <col min="8" max="8" width="20.33203125" customWidth="1"/>
    <col min="9" max="11" width="19" customWidth="1"/>
    <col min="12" max="14" width="19.6640625" customWidth="1"/>
    <col min="15" max="15" width="10.88671875" customWidth="1"/>
    <col min="16" max="16" width="8.6640625" customWidth="1"/>
    <col min="17" max="17" width="21" customWidth="1"/>
    <col min="18" max="18" width="11.5546875" customWidth="1"/>
    <col min="19" max="19" width="16.6640625" customWidth="1"/>
    <col min="20" max="26" width="8.6640625" customWidth="1"/>
  </cols>
  <sheetData>
    <row r="1" spans="1:26" ht="14.25" customHeight="1" thickBot="1">
      <c r="A1" s="1">
        <v>2.8443045E-4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80" t="s">
        <v>7</v>
      </c>
      <c r="J1" s="281"/>
      <c r="K1" s="281"/>
      <c r="L1" s="281"/>
      <c r="M1" s="281"/>
      <c r="N1" s="282"/>
      <c r="O1" s="4" t="s">
        <v>8</v>
      </c>
      <c r="P1" s="5"/>
      <c r="Q1" s="283" t="s">
        <v>9</v>
      </c>
      <c r="R1" s="284"/>
      <c r="S1" s="5"/>
      <c r="T1" s="5"/>
      <c r="U1" s="5"/>
      <c r="V1" s="5"/>
      <c r="W1" s="5"/>
      <c r="X1" s="5"/>
      <c r="Y1" s="5"/>
      <c r="Z1" s="5"/>
    </row>
    <row r="2" spans="1:26" ht="14.25" customHeight="1" thickBot="1">
      <c r="A2" s="1"/>
      <c r="B2" s="6" t="s">
        <v>10</v>
      </c>
      <c r="C2" s="6" t="s">
        <v>11</v>
      </c>
      <c r="D2" s="7" t="s">
        <v>12</v>
      </c>
      <c r="E2" s="6" t="s">
        <v>12</v>
      </c>
      <c r="F2" s="6" t="s">
        <v>13</v>
      </c>
      <c r="G2" s="6" t="s">
        <v>11</v>
      </c>
      <c r="H2" s="6" t="s">
        <v>14</v>
      </c>
      <c r="I2" s="8" t="s">
        <v>13</v>
      </c>
      <c r="J2" s="9" t="s">
        <v>15</v>
      </c>
      <c r="K2" s="9" t="s">
        <v>16</v>
      </c>
      <c r="L2" s="10" t="s">
        <v>17</v>
      </c>
      <c r="M2" s="10" t="s">
        <v>18</v>
      </c>
      <c r="N2" s="11" t="s">
        <v>19</v>
      </c>
      <c r="O2" s="7" t="s">
        <v>12</v>
      </c>
      <c r="P2" s="5"/>
      <c r="Q2" s="300">
        <v>4166</v>
      </c>
      <c r="R2" s="301"/>
      <c r="S2" s="5"/>
      <c r="T2" s="5"/>
      <c r="U2" s="5"/>
      <c r="V2" s="5"/>
      <c r="W2" s="5"/>
      <c r="X2" s="5"/>
      <c r="Y2" s="5"/>
      <c r="Z2" s="5"/>
    </row>
    <row r="3" spans="1:26" ht="15" customHeight="1">
      <c r="A3" s="256" t="s">
        <v>20</v>
      </c>
      <c r="B3" s="269">
        <v>1E-4</v>
      </c>
      <c r="C3" s="271">
        <f>B3*4166</f>
        <v>0.41660000000000003</v>
      </c>
      <c r="D3" s="272" t="s">
        <v>21</v>
      </c>
      <c r="E3" s="12" t="s">
        <v>22</v>
      </c>
      <c r="F3" s="12" t="s">
        <v>23</v>
      </c>
      <c r="G3" s="273" t="s">
        <v>24</v>
      </c>
      <c r="H3" s="274">
        <v>43</v>
      </c>
      <c r="I3" s="13">
        <v>1096</v>
      </c>
      <c r="J3" s="13">
        <v>0.10904395</v>
      </c>
      <c r="K3" s="14">
        <f t="shared" ref="K3:K41" si="0">10000*L3</f>
        <v>1357.5474507469085</v>
      </c>
      <c r="L3" s="15">
        <f t="shared" ref="L3:L15" si="1">100*M3/$Q$2</f>
        <v>0.13575474507469085</v>
      </c>
      <c r="M3" s="16">
        <f>N3/R12</f>
        <v>5.6555426798116208</v>
      </c>
      <c r="N3" s="17">
        <v>7.5058169000000001</v>
      </c>
      <c r="O3" s="285">
        <f>100-(L3+L4+L5)</f>
        <v>99.281195014430807</v>
      </c>
      <c r="P3" s="18"/>
    </row>
    <row r="4" spans="1:26" ht="14.25" customHeight="1">
      <c r="A4" s="257"/>
      <c r="B4" s="266"/>
      <c r="C4" s="254"/>
      <c r="D4" s="254"/>
      <c r="E4" s="19" t="s">
        <v>25</v>
      </c>
      <c r="F4" s="19" t="s">
        <v>26</v>
      </c>
      <c r="G4" s="254"/>
      <c r="H4" s="254"/>
      <c r="I4" s="20">
        <v>23</v>
      </c>
      <c r="J4" s="20">
        <v>2.2898449E-3</v>
      </c>
      <c r="K4" s="21">
        <f t="shared" si="0"/>
        <v>68.156034278685638</v>
      </c>
      <c r="L4" s="22">
        <f t="shared" si="1"/>
        <v>6.8156034278685634E-3</v>
      </c>
      <c r="M4" s="23">
        <f>N4/R16</f>
        <v>0.28393803880500434</v>
      </c>
      <c r="N4" s="24">
        <v>0.15761679000000001</v>
      </c>
      <c r="O4" s="286"/>
      <c r="P4" s="18"/>
      <c r="Q4" s="302" t="s">
        <v>27</v>
      </c>
      <c r="R4" s="303"/>
      <c r="S4" s="25" t="s">
        <v>28</v>
      </c>
    </row>
    <row r="5" spans="1:26" ht="14.25" customHeight="1">
      <c r="A5" s="257"/>
      <c r="B5" s="270"/>
      <c r="C5" s="261"/>
      <c r="D5" s="261"/>
      <c r="E5" s="26" t="s">
        <v>29</v>
      </c>
      <c r="F5" s="26" t="s">
        <v>30</v>
      </c>
      <c r="G5" s="261"/>
      <c r="H5" s="261"/>
      <c r="I5" s="27">
        <v>4072</v>
      </c>
      <c r="J5" s="28">
        <v>0.40516108000000001</v>
      </c>
      <c r="K5" s="29">
        <f t="shared" si="0"/>
        <v>5762.3463706663724</v>
      </c>
      <c r="L5" s="30">
        <f t="shared" si="1"/>
        <v>0.57623463706663725</v>
      </c>
      <c r="M5" s="31">
        <f>N5/R14</f>
        <v>24.005934980196109</v>
      </c>
      <c r="N5" s="32">
        <v>27.888432999999999</v>
      </c>
      <c r="O5" s="287"/>
      <c r="P5" s="18"/>
      <c r="Q5" s="33" t="s">
        <v>31</v>
      </c>
      <c r="R5" s="34">
        <v>2495</v>
      </c>
      <c r="S5" s="35">
        <v>7.2</v>
      </c>
    </row>
    <row r="6" spans="1:26" ht="15" customHeight="1">
      <c r="A6" s="256" t="s">
        <v>32</v>
      </c>
      <c r="B6" s="269">
        <v>5.0000000000000001E-4</v>
      </c>
      <c r="C6" s="271">
        <f>B6*4166</f>
        <v>2.0830000000000002</v>
      </c>
      <c r="D6" s="272" t="s">
        <v>21</v>
      </c>
      <c r="E6" s="36" t="s">
        <v>22</v>
      </c>
      <c r="F6" s="36" t="s">
        <v>23</v>
      </c>
      <c r="G6" s="273" t="s">
        <v>24</v>
      </c>
      <c r="H6" s="274">
        <v>240</v>
      </c>
      <c r="I6" s="37">
        <v>5500</v>
      </c>
      <c r="J6" s="17">
        <v>0.55000000000000004</v>
      </c>
      <c r="K6" s="14">
        <f t="shared" si="0"/>
        <v>6787.3589723920759</v>
      </c>
      <c r="L6" s="38">
        <f t="shared" si="1"/>
        <v>0.67873589723920758</v>
      </c>
      <c r="M6" s="16">
        <f>N6/R12</f>
        <v>28.276137478985387</v>
      </c>
      <c r="N6" s="17">
        <v>37.526992999999997</v>
      </c>
      <c r="O6" s="304">
        <f>100-(L6+L7+L8)</f>
        <v>96.40628759144559</v>
      </c>
      <c r="P6" s="18"/>
      <c r="Q6" s="39" t="s">
        <v>33</v>
      </c>
      <c r="R6" s="40">
        <v>529</v>
      </c>
      <c r="S6" s="41">
        <v>14.5</v>
      </c>
    </row>
    <row r="7" spans="1:26" ht="14.25" customHeight="1">
      <c r="A7" s="257"/>
      <c r="B7" s="266"/>
      <c r="C7" s="254"/>
      <c r="D7" s="254"/>
      <c r="E7" s="19" t="s">
        <v>25</v>
      </c>
      <c r="F7" s="19" t="s">
        <v>34</v>
      </c>
      <c r="G7" s="254"/>
      <c r="H7" s="254"/>
      <c r="I7" s="24">
        <v>115</v>
      </c>
      <c r="J7" s="24">
        <v>1.2E-2</v>
      </c>
      <c r="K7" s="42">
        <f t="shared" si="0"/>
        <v>340.77615857221718</v>
      </c>
      <c r="L7" s="43">
        <f t="shared" si="1"/>
        <v>3.4077615857221716E-2</v>
      </c>
      <c r="M7" s="23">
        <f>N7/R16</f>
        <v>1.4196734766118568</v>
      </c>
      <c r="N7" s="24">
        <v>0.78807466999999998</v>
      </c>
      <c r="O7" s="286"/>
      <c r="P7" s="18"/>
      <c r="Q7" s="39" t="s">
        <v>35</v>
      </c>
      <c r="R7" s="40">
        <v>585</v>
      </c>
      <c r="S7" s="44">
        <v>8.5</v>
      </c>
    </row>
    <row r="8" spans="1:26" ht="14.25" customHeight="1">
      <c r="A8" s="257"/>
      <c r="B8" s="289"/>
      <c r="C8" s="255"/>
      <c r="D8" s="255"/>
      <c r="E8" s="45" t="s">
        <v>29</v>
      </c>
      <c r="F8" s="46" t="s">
        <v>30</v>
      </c>
      <c r="G8" s="255"/>
      <c r="H8" s="255"/>
      <c r="I8" s="47">
        <v>20426</v>
      </c>
      <c r="J8" s="48">
        <v>2.04</v>
      </c>
      <c r="K8" s="21">
        <f t="shared" si="0"/>
        <v>28808.988954579876</v>
      </c>
      <c r="L8" s="49">
        <f t="shared" si="1"/>
        <v>2.8808988954579875</v>
      </c>
      <c r="M8" s="31">
        <f>N8/R14</f>
        <v>120.01824798477976</v>
      </c>
      <c r="N8" s="48">
        <v>139.42889</v>
      </c>
      <c r="O8" s="305"/>
      <c r="P8" s="18"/>
      <c r="Q8" s="50" t="s">
        <v>36</v>
      </c>
      <c r="R8" s="51">
        <v>557</v>
      </c>
      <c r="S8" s="41">
        <v>8.5</v>
      </c>
    </row>
    <row r="9" spans="1:26" ht="14.25" customHeight="1">
      <c r="A9" s="256" t="s">
        <v>37</v>
      </c>
      <c r="B9" s="288">
        <v>5.0000000000000001E-4</v>
      </c>
      <c r="C9" s="290">
        <f>B9*4166</f>
        <v>2.0830000000000002</v>
      </c>
      <c r="D9" s="291" t="s">
        <v>21</v>
      </c>
      <c r="E9" s="52" t="s">
        <v>22</v>
      </c>
      <c r="F9" s="52" t="s">
        <v>23</v>
      </c>
      <c r="G9" s="292" t="s">
        <v>38</v>
      </c>
      <c r="H9" s="293">
        <v>216</v>
      </c>
      <c r="I9" s="53">
        <v>2735</v>
      </c>
      <c r="J9" s="53">
        <v>0.27</v>
      </c>
      <c r="K9" s="54">
        <f t="shared" si="0"/>
        <v>3393.8020229445542</v>
      </c>
      <c r="L9" s="55">
        <f t="shared" si="1"/>
        <v>0.33938020229445542</v>
      </c>
      <c r="M9" s="56">
        <f>N9/R12</f>
        <v>14.138579227587012</v>
      </c>
      <c r="N9" s="53">
        <v>18.764174000000001</v>
      </c>
      <c r="O9" s="306">
        <f>100-(L9+L10+L11)</f>
        <v>98.203042935104506</v>
      </c>
      <c r="P9" s="18"/>
    </row>
    <row r="10" spans="1:26" ht="14.25" customHeight="1">
      <c r="A10" s="257"/>
      <c r="B10" s="266"/>
      <c r="C10" s="254"/>
      <c r="D10" s="254"/>
      <c r="E10" s="19" t="s">
        <v>25</v>
      </c>
      <c r="F10" s="19" t="s">
        <v>34</v>
      </c>
      <c r="G10" s="254"/>
      <c r="H10" s="254"/>
      <c r="I10" s="24">
        <v>57</v>
      </c>
      <c r="J10" s="24">
        <v>5.7000000000000002E-3</v>
      </c>
      <c r="K10" s="57">
        <f t="shared" si="0"/>
        <v>170.38939599306846</v>
      </c>
      <c r="L10" s="43">
        <f t="shared" si="1"/>
        <v>1.7038939599306847E-2</v>
      </c>
      <c r="M10" s="23">
        <f>N10/R16</f>
        <v>0.70984222370712313</v>
      </c>
      <c r="N10" s="24">
        <v>0.39404038000000002</v>
      </c>
      <c r="O10" s="286"/>
      <c r="P10" s="18"/>
      <c r="Q10" s="58" t="s">
        <v>39</v>
      </c>
      <c r="R10" s="59" t="s">
        <v>40</v>
      </c>
    </row>
    <row r="11" spans="1:26" ht="14.25" customHeight="1">
      <c r="A11" s="257"/>
      <c r="B11" s="289"/>
      <c r="C11" s="255"/>
      <c r="D11" s="255"/>
      <c r="E11" s="45" t="s">
        <v>29</v>
      </c>
      <c r="F11" s="46" t="s">
        <v>30</v>
      </c>
      <c r="G11" s="255"/>
      <c r="H11" s="255"/>
      <c r="I11" s="47">
        <v>10161</v>
      </c>
      <c r="J11" s="48">
        <v>1.02</v>
      </c>
      <c r="K11" s="60">
        <f t="shared" si="0"/>
        <v>14405.379230017323</v>
      </c>
      <c r="L11" s="49">
        <f t="shared" si="1"/>
        <v>1.4405379230017323</v>
      </c>
      <c r="M11" s="31">
        <f>N11/R14</f>
        <v>60.012809872252163</v>
      </c>
      <c r="N11" s="48">
        <v>69.718727000000001</v>
      </c>
      <c r="O11" s="305"/>
      <c r="P11" s="18"/>
      <c r="Q11" s="61" t="s">
        <v>41</v>
      </c>
      <c r="R11" s="62">
        <v>1.4279999999999999</v>
      </c>
    </row>
    <row r="12" spans="1:26" ht="15" customHeight="1">
      <c r="A12" s="256" t="s">
        <v>42</v>
      </c>
      <c r="B12" s="288">
        <v>5.0000000000000001E-4</v>
      </c>
      <c r="C12" s="290">
        <f>B12*4166</f>
        <v>2.0830000000000002</v>
      </c>
      <c r="D12" s="291" t="s">
        <v>21</v>
      </c>
      <c r="E12" s="52" t="s">
        <v>22</v>
      </c>
      <c r="F12" s="52" t="s">
        <v>23</v>
      </c>
      <c r="G12" s="292" t="s">
        <v>43</v>
      </c>
      <c r="H12" s="293">
        <v>168</v>
      </c>
      <c r="I12" s="53">
        <v>1820</v>
      </c>
      <c r="J12" s="63">
        <v>0.18</v>
      </c>
      <c r="K12" s="54">
        <f t="shared" si="0"/>
        <v>2262.5659115009107</v>
      </c>
      <c r="L12" s="55">
        <f t="shared" si="1"/>
        <v>0.22625659115009109</v>
      </c>
      <c r="M12" s="64">
        <f>N12/R12</f>
        <v>9.4258495873127952</v>
      </c>
      <c r="N12" s="53">
        <v>12.509622</v>
      </c>
      <c r="O12" s="306">
        <f>100-(L12+L13+L14)</f>
        <v>98.802003282760751</v>
      </c>
      <c r="P12" s="18"/>
      <c r="Q12" s="65" t="s">
        <v>44</v>
      </c>
      <c r="R12" s="66">
        <f>R11*101065*273.15/(101325*293.15)</f>
        <v>1.3271612159860864</v>
      </c>
      <c r="S12" s="67"/>
    </row>
    <row r="13" spans="1:26" ht="14.25" customHeight="1">
      <c r="A13" s="257"/>
      <c r="B13" s="266"/>
      <c r="C13" s="254"/>
      <c r="D13" s="254"/>
      <c r="E13" s="19" t="s">
        <v>25</v>
      </c>
      <c r="F13" s="19" t="s">
        <v>34</v>
      </c>
      <c r="G13" s="254"/>
      <c r="H13" s="254"/>
      <c r="I13" s="24">
        <v>38</v>
      </c>
      <c r="J13" s="20">
        <v>3.8E-3</v>
      </c>
      <c r="K13" s="57">
        <f t="shared" si="0"/>
        <v>113.59326506381321</v>
      </c>
      <c r="L13" s="43">
        <f t="shared" si="1"/>
        <v>1.135932650638132E-2</v>
      </c>
      <c r="M13" s="23">
        <f>N13/R16</f>
        <v>0.47322954225584585</v>
      </c>
      <c r="N13" s="24">
        <v>0.26269436000000002</v>
      </c>
      <c r="O13" s="286"/>
      <c r="P13" s="18"/>
      <c r="Q13" s="68" t="s">
        <v>45</v>
      </c>
      <c r="R13" s="62">
        <v>1.25</v>
      </c>
    </row>
    <row r="14" spans="1:26" ht="14.25" customHeight="1">
      <c r="A14" s="257"/>
      <c r="B14" s="270"/>
      <c r="C14" s="261"/>
      <c r="D14" s="261"/>
      <c r="E14" s="26" t="s">
        <v>29</v>
      </c>
      <c r="F14" s="26" t="s">
        <v>30</v>
      </c>
      <c r="G14" s="261"/>
      <c r="H14" s="261"/>
      <c r="I14" s="69">
        <v>6763</v>
      </c>
      <c r="J14" s="28">
        <v>0.68</v>
      </c>
      <c r="K14" s="29">
        <f t="shared" si="0"/>
        <v>9603.8079958277485</v>
      </c>
      <c r="L14" s="30">
        <f t="shared" si="1"/>
        <v>0.96038079958277478</v>
      </c>
      <c r="M14" s="70">
        <f>N14/R14</f>
        <v>40.009464110618396</v>
      </c>
      <c r="N14" s="28">
        <v>46.480224999999997</v>
      </c>
      <c r="O14" s="287"/>
      <c r="P14" s="18"/>
      <c r="Q14" s="71" t="s">
        <v>46</v>
      </c>
      <c r="R14" s="66">
        <f>R13*101065*273.15/(101325*293.15)</f>
        <v>1.1617307562903418</v>
      </c>
      <c r="S14" s="72"/>
    </row>
    <row r="15" spans="1:26" ht="14.25" customHeight="1">
      <c r="A15" s="256" t="s">
        <v>47</v>
      </c>
      <c r="B15" s="250">
        <v>5.0000000000000001E-3</v>
      </c>
      <c r="C15" s="253">
        <f>B15*4166</f>
        <v>20.830000000000002</v>
      </c>
      <c r="D15" s="262" t="s">
        <v>21</v>
      </c>
      <c r="E15" s="73" t="s">
        <v>22</v>
      </c>
      <c r="F15" s="73" t="s">
        <v>23</v>
      </c>
      <c r="G15" s="277" t="s">
        <v>24</v>
      </c>
      <c r="H15" s="277">
        <v>5156</v>
      </c>
      <c r="I15" s="74">
        <v>60463</v>
      </c>
      <c r="J15" s="75">
        <v>6.0473518000000004</v>
      </c>
      <c r="K15" s="76">
        <f t="shared" si="0"/>
        <v>67809.335251186116</v>
      </c>
      <c r="L15" s="76">
        <f t="shared" si="1"/>
        <v>6.7809335251186118</v>
      </c>
      <c r="M15" s="77">
        <f>N15/R12</f>
        <v>282.49369065644134</v>
      </c>
      <c r="N15" s="76">
        <v>374.91467</v>
      </c>
      <c r="O15" s="295">
        <f>100-(L15+L16+L17)</f>
        <v>64.11606142828029</v>
      </c>
      <c r="P15" s="18"/>
      <c r="Q15" s="68" t="s">
        <v>48</v>
      </c>
      <c r="R15" s="78">
        <v>0.59728749999999997</v>
      </c>
    </row>
    <row r="16" spans="1:26" ht="14.25" customHeight="1">
      <c r="A16" s="257"/>
      <c r="B16" s="251"/>
      <c r="C16" s="254"/>
      <c r="D16" s="254"/>
      <c r="E16" s="79" t="s">
        <v>25</v>
      </c>
      <c r="F16" s="79" t="s">
        <v>49</v>
      </c>
      <c r="G16" s="254"/>
      <c r="H16" s="254"/>
      <c r="I16" s="80">
        <v>1271</v>
      </c>
      <c r="J16" s="81">
        <v>0.12709071</v>
      </c>
      <c r="K16" s="81">
        <f t="shared" si="0"/>
        <v>3407.0839032435383</v>
      </c>
      <c r="L16" s="80">
        <f>100*M16/Q2</f>
        <v>0.34070839032435385</v>
      </c>
      <c r="M16" s="82">
        <f>N16/R16</f>
        <v>14.19391154091258</v>
      </c>
      <c r="N16" s="80">
        <v>7.8791795000000002</v>
      </c>
      <c r="O16" s="296"/>
      <c r="P16" s="18"/>
      <c r="Q16" s="71" t="s">
        <v>50</v>
      </c>
      <c r="R16" s="83">
        <f>R15*101065*273.15/(101325*293.15)</f>
        <v>0.55510980727821402</v>
      </c>
    </row>
    <row r="17" spans="1:19" ht="14.25" customHeight="1">
      <c r="A17" s="257"/>
      <c r="B17" s="252"/>
      <c r="C17" s="255"/>
      <c r="D17" s="255"/>
      <c r="E17" s="84" t="s">
        <v>29</v>
      </c>
      <c r="F17" s="84" t="s">
        <v>30</v>
      </c>
      <c r="G17" s="255"/>
      <c r="H17" s="255"/>
      <c r="I17" s="85">
        <v>224494</v>
      </c>
      <c r="J17" s="86">
        <v>22.453347999999998</v>
      </c>
      <c r="K17" s="86">
        <f t="shared" si="0"/>
        <v>287622.96656276734</v>
      </c>
      <c r="L17" s="87">
        <f>100*M17/Q2</f>
        <v>28.762296656276735</v>
      </c>
      <c r="M17" s="88">
        <f>N17/R14</f>
        <v>1198.2372787004888</v>
      </c>
      <c r="N17" s="86">
        <v>1392.0291</v>
      </c>
      <c r="O17" s="297"/>
      <c r="P17" s="18"/>
      <c r="Q17" s="68" t="s">
        <v>51</v>
      </c>
      <c r="R17" s="62">
        <v>1.784</v>
      </c>
    </row>
    <row r="18" spans="1:19" ht="15" customHeight="1">
      <c r="A18" s="256" t="s">
        <v>52</v>
      </c>
      <c r="B18" s="258">
        <v>5.0000000000000001E-3</v>
      </c>
      <c r="C18" s="260">
        <f>B18*4166</f>
        <v>20.830000000000002</v>
      </c>
      <c r="D18" s="262" t="s">
        <v>21</v>
      </c>
      <c r="E18" s="73" t="s">
        <v>22</v>
      </c>
      <c r="F18" s="73" t="s">
        <v>23</v>
      </c>
      <c r="G18" s="294" t="s">
        <v>53</v>
      </c>
      <c r="H18" s="294" t="s">
        <v>54</v>
      </c>
      <c r="I18" s="89">
        <v>58998</v>
      </c>
      <c r="J18" s="90">
        <v>5.7934313</v>
      </c>
      <c r="K18" s="90">
        <f t="shared" si="0"/>
        <v>65409.190323567069</v>
      </c>
      <c r="L18" s="90">
        <f t="shared" ref="L18:L41" si="2">100*M18/$Q$2</f>
        <v>6.5409190323567072</v>
      </c>
      <c r="M18" s="89">
        <f>N18/R12</f>
        <v>272.49468688798044</v>
      </c>
      <c r="N18" s="90">
        <v>361.64438000000001</v>
      </c>
      <c r="O18" s="307">
        <f>100-(L18+L19+L20)</f>
        <v>66.063985723993824</v>
      </c>
      <c r="Q18" s="71" t="s">
        <v>55</v>
      </c>
      <c r="R18" s="66">
        <f>R17*101065*273.15/(101325*293.15)</f>
        <v>1.6580221353775757</v>
      </c>
    </row>
    <row r="19" spans="1:19" ht="14.25" customHeight="1">
      <c r="A19" s="257"/>
      <c r="B19" s="251"/>
      <c r="C19" s="254"/>
      <c r="D19" s="254"/>
      <c r="E19" s="79" t="s">
        <v>25</v>
      </c>
      <c r="F19" s="79" t="s">
        <v>56</v>
      </c>
      <c r="G19" s="254"/>
      <c r="H19" s="254"/>
      <c r="I19" s="80">
        <v>1260</v>
      </c>
      <c r="J19" s="85">
        <v>0.12527658</v>
      </c>
      <c r="K19" s="85">
        <f t="shared" si="0"/>
        <v>3381.5637008320491</v>
      </c>
      <c r="L19" s="85">
        <f t="shared" si="2"/>
        <v>0.33815637008320493</v>
      </c>
      <c r="M19" s="80">
        <f>N19/R16</f>
        <v>14.087594377666317</v>
      </c>
      <c r="N19" s="80">
        <v>7.8201618000000002</v>
      </c>
      <c r="O19" s="286"/>
    </row>
    <row r="20" spans="1:19" ht="14.25" customHeight="1">
      <c r="A20" s="257"/>
      <c r="B20" s="259"/>
      <c r="C20" s="261"/>
      <c r="D20" s="261"/>
      <c r="E20" s="91" t="s">
        <v>29</v>
      </c>
      <c r="F20" s="91" t="s">
        <v>30</v>
      </c>
      <c r="G20" s="261"/>
      <c r="H20" s="261"/>
      <c r="I20" s="92">
        <v>215884</v>
      </c>
      <c r="J20" s="92">
        <v>20.977684</v>
      </c>
      <c r="K20" s="85">
        <f t="shared" si="0"/>
        <v>270569.38873566256</v>
      </c>
      <c r="L20" s="85">
        <f t="shared" si="2"/>
        <v>27.056938873566256</v>
      </c>
      <c r="M20" s="93">
        <f>N20/R14</f>
        <v>1127.1920734727703</v>
      </c>
      <c r="N20" s="92">
        <v>1309.4937</v>
      </c>
      <c r="O20" s="287"/>
      <c r="S20" s="94"/>
    </row>
    <row r="21" spans="1:19" ht="15" customHeight="1">
      <c r="A21" s="256" t="s">
        <v>57</v>
      </c>
      <c r="B21" s="265">
        <v>5.0000000000000001E-4</v>
      </c>
      <c r="C21" s="268">
        <f>B21*4166</f>
        <v>2.0830000000000002</v>
      </c>
      <c r="D21" s="263" t="s">
        <v>21</v>
      </c>
      <c r="E21" s="73" t="s">
        <v>22</v>
      </c>
      <c r="F21" s="73" t="s">
        <v>23</v>
      </c>
      <c r="G21" s="278" t="s">
        <v>53</v>
      </c>
      <c r="H21" s="95"/>
      <c r="I21" s="74">
        <v>5500</v>
      </c>
      <c r="J21" s="76">
        <v>0.5480237</v>
      </c>
      <c r="K21" s="96">
        <f t="shared" si="0"/>
        <v>6767.7049822603867</v>
      </c>
      <c r="L21" s="97">
        <f t="shared" si="2"/>
        <v>0.67677049822603863</v>
      </c>
      <c r="M21" s="98">
        <f>N21/R12</f>
        <v>28.194258956096771</v>
      </c>
      <c r="N21" s="76">
        <v>37.418326999999998</v>
      </c>
      <c r="O21" s="298">
        <f>100-(L21+L22+L23)</f>
        <v>96.423020778974092</v>
      </c>
      <c r="P21" s="18"/>
    </row>
    <row r="22" spans="1:19" ht="14.25" customHeight="1">
      <c r="A22" s="257"/>
      <c r="B22" s="266"/>
      <c r="C22" s="254"/>
      <c r="D22" s="254"/>
      <c r="E22" s="79" t="s">
        <v>25</v>
      </c>
      <c r="F22" s="79" t="s">
        <v>34</v>
      </c>
      <c r="G22" s="254"/>
      <c r="H22" s="99" t="s">
        <v>58</v>
      </c>
      <c r="I22" s="80">
        <v>115</v>
      </c>
      <c r="J22" s="80">
        <v>1.1537156E-2</v>
      </c>
      <c r="K22" s="100">
        <f t="shared" si="0"/>
        <v>340.63213374886436</v>
      </c>
      <c r="L22" s="101">
        <f t="shared" si="2"/>
        <v>3.4063213374886436E-2</v>
      </c>
      <c r="M22" s="82">
        <f>N22/R16</f>
        <v>1.4190734691977689</v>
      </c>
      <c r="N22" s="80">
        <v>0.78774160000000004</v>
      </c>
      <c r="O22" s="286"/>
      <c r="P22" s="18"/>
    </row>
    <row r="23" spans="1:19" ht="14.25" customHeight="1">
      <c r="A23" s="257"/>
      <c r="B23" s="267"/>
      <c r="C23" s="264"/>
      <c r="D23" s="264"/>
      <c r="E23" s="102" t="s">
        <v>29</v>
      </c>
      <c r="F23" s="102" t="s">
        <v>30</v>
      </c>
      <c r="G23" s="264"/>
      <c r="H23" s="103"/>
      <c r="I23" s="92">
        <v>20426</v>
      </c>
      <c r="J23" s="92">
        <v>2.0315987999999998</v>
      </c>
      <c r="K23" s="104">
        <f t="shared" si="0"/>
        <v>28661.455094249792</v>
      </c>
      <c r="L23" s="105">
        <f t="shared" si="2"/>
        <v>2.866145509424979</v>
      </c>
      <c r="M23" s="92">
        <f>N23/R14</f>
        <v>119.40362192264463</v>
      </c>
      <c r="N23" s="92">
        <v>138.71485999999999</v>
      </c>
      <c r="O23" s="299"/>
      <c r="P23" s="18"/>
    </row>
    <row r="24" spans="1:19" ht="15" customHeight="1">
      <c r="A24" s="256" t="s">
        <v>59</v>
      </c>
      <c r="B24" s="269">
        <v>2.2000000000000001E-3</v>
      </c>
      <c r="C24" s="271">
        <f>B24*4166</f>
        <v>9.1652000000000005</v>
      </c>
      <c r="D24" s="272" t="s">
        <v>21</v>
      </c>
      <c r="E24" s="12" t="s">
        <v>22</v>
      </c>
      <c r="F24" s="12" t="s">
        <v>23</v>
      </c>
      <c r="G24" s="273" t="s">
        <v>24</v>
      </c>
      <c r="H24" s="274">
        <v>1500</v>
      </c>
      <c r="I24" s="37">
        <v>25051</v>
      </c>
      <c r="J24" s="17">
        <v>2.5051443999999998</v>
      </c>
      <c r="K24" s="14">
        <f t="shared" si="0"/>
        <v>29856.294910806671</v>
      </c>
      <c r="L24" s="38">
        <f t="shared" si="2"/>
        <v>2.9856294910806671</v>
      </c>
      <c r="M24" s="16">
        <f>N24/R12</f>
        <v>124.3813245984206</v>
      </c>
      <c r="N24" s="17">
        <v>165.07407000000001</v>
      </c>
      <c r="O24" s="304">
        <f>100-(L24+L25+L26)</f>
        <v>84.194366641347429</v>
      </c>
      <c r="P24" s="18"/>
    </row>
    <row r="25" spans="1:19" ht="14.25" customHeight="1">
      <c r="A25" s="257"/>
      <c r="B25" s="266"/>
      <c r="C25" s="254"/>
      <c r="D25" s="254"/>
      <c r="E25" s="19" t="s">
        <v>25</v>
      </c>
      <c r="F25" s="19" t="s">
        <v>34</v>
      </c>
      <c r="G25" s="254"/>
      <c r="H25" s="254"/>
      <c r="I25" s="37">
        <v>526</v>
      </c>
      <c r="J25" s="24">
        <v>5.2619821999999997E-2</v>
      </c>
      <c r="K25" s="42">
        <f t="shared" si="0"/>
        <v>1499.3301504439155</v>
      </c>
      <c r="L25" s="43">
        <f t="shared" si="2"/>
        <v>0.14993301504439155</v>
      </c>
      <c r="M25" s="23">
        <f>N25/R16</f>
        <v>6.2462094067493519</v>
      </c>
      <c r="N25" s="24">
        <v>3.4673321000000001</v>
      </c>
      <c r="O25" s="286"/>
      <c r="P25" s="18"/>
    </row>
    <row r="26" spans="1:19" ht="14.25" customHeight="1">
      <c r="A26" s="257"/>
      <c r="B26" s="270"/>
      <c r="C26" s="261"/>
      <c r="D26" s="261"/>
      <c r="E26" s="26" t="s">
        <v>29</v>
      </c>
      <c r="F26" s="26" t="s">
        <v>30</v>
      </c>
      <c r="G26" s="261"/>
      <c r="H26" s="261"/>
      <c r="I26" s="106">
        <v>93059</v>
      </c>
      <c r="J26" s="32">
        <v>9.3058852999999999</v>
      </c>
      <c r="K26" s="107">
        <f t="shared" si="0"/>
        <v>126700.70852527511</v>
      </c>
      <c r="L26" s="30">
        <f t="shared" si="2"/>
        <v>12.670070852527511</v>
      </c>
      <c r="M26" s="70">
        <f>N26/R14</f>
        <v>527.83515171629608</v>
      </c>
      <c r="N26" s="32">
        <v>613.20232999999996</v>
      </c>
      <c r="O26" s="287"/>
      <c r="P26" s="18"/>
    </row>
    <row r="27" spans="1:19" ht="15" customHeight="1">
      <c r="A27" s="256" t="s">
        <v>60</v>
      </c>
      <c r="B27" s="269">
        <v>1E-4</v>
      </c>
      <c r="C27" s="271">
        <f>B27*4166</f>
        <v>0.41660000000000003</v>
      </c>
      <c r="D27" s="272" t="s">
        <v>21</v>
      </c>
      <c r="E27" s="12" t="s">
        <v>22</v>
      </c>
      <c r="F27" s="12" t="s">
        <v>23</v>
      </c>
      <c r="G27" s="273" t="s">
        <v>38</v>
      </c>
      <c r="H27" s="274">
        <v>29</v>
      </c>
      <c r="I27" s="13">
        <f t="shared" ref="I27:I38" si="3">10000*J27</f>
        <v>544.68632000000002</v>
      </c>
      <c r="J27" s="13">
        <v>5.4468632000000003E-2</v>
      </c>
      <c r="K27" s="14">
        <f t="shared" si="0"/>
        <v>678.77834650101818</v>
      </c>
      <c r="L27" s="15">
        <f t="shared" si="2"/>
        <v>6.7877834650101818E-2</v>
      </c>
      <c r="M27" s="16">
        <f>N27/$R$12</f>
        <v>2.8277905915232417</v>
      </c>
      <c r="N27" s="17">
        <v>3.7529340000000002</v>
      </c>
      <c r="O27" s="285">
        <f>100-(L27+L28+L29)</f>
        <v>99.640593661913627</v>
      </c>
      <c r="P27" s="18"/>
    </row>
    <row r="28" spans="1:19" ht="14.25" customHeight="1">
      <c r="A28" s="257"/>
      <c r="B28" s="266"/>
      <c r="C28" s="254"/>
      <c r="D28" s="254"/>
      <c r="E28" s="19" t="s">
        <v>25</v>
      </c>
      <c r="F28" s="19" t="s">
        <v>26</v>
      </c>
      <c r="G28" s="254"/>
      <c r="H28" s="254"/>
      <c r="I28" s="20">
        <f t="shared" si="3"/>
        <v>11.437961</v>
      </c>
      <c r="J28" s="20">
        <v>1.1437960999999999E-3</v>
      </c>
      <c r="K28" s="21">
        <f t="shared" si="0"/>
        <v>34.078066434775792</v>
      </c>
      <c r="L28" s="22">
        <f t="shared" si="2"/>
        <v>3.4078066434775791E-3</v>
      </c>
      <c r="M28" s="23">
        <f>N28/$R$16</f>
        <v>0.14196922476727594</v>
      </c>
      <c r="N28" s="24">
        <v>7.8808508999999999E-2</v>
      </c>
      <c r="O28" s="286"/>
      <c r="P28" s="18"/>
    </row>
    <row r="29" spans="1:19" ht="14.25" customHeight="1">
      <c r="A29" s="257"/>
      <c r="B29" s="270"/>
      <c r="C29" s="261"/>
      <c r="D29" s="261"/>
      <c r="E29" s="26" t="s">
        <v>29</v>
      </c>
      <c r="F29" s="26" t="s">
        <v>30</v>
      </c>
      <c r="G29" s="261"/>
      <c r="H29" s="261"/>
      <c r="I29" s="27">
        <f t="shared" si="3"/>
        <v>2023.8332</v>
      </c>
      <c r="J29" s="28">
        <v>0.20238332000000001</v>
      </c>
      <c r="K29" s="29">
        <f t="shared" si="0"/>
        <v>2881.2069679279857</v>
      </c>
      <c r="L29" s="30">
        <f t="shared" si="2"/>
        <v>0.28812069679279856</v>
      </c>
      <c r="M29" s="31">
        <f>N29/$R$14</f>
        <v>12.003108228387987</v>
      </c>
      <c r="N29" s="32">
        <v>13.944380000000001</v>
      </c>
      <c r="O29" s="287"/>
      <c r="P29" s="18"/>
    </row>
    <row r="30" spans="1:19" ht="14.25" customHeight="1">
      <c r="A30" s="256" t="s">
        <v>61</v>
      </c>
      <c r="B30" s="269">
        <v>1E-4</v>
      </c>
      <c r="C30" s="271">
        <f>B30*4166</f>
        <v>0.41660000000000003</v>
      </c>
      <c r="D30" s="272" t="s">
        <v>21</v>
      </c>
      <c r="E30" s="12" t="s">
        <v>22</v>
      </c>
      <c r="F30" s="12" t="s">
        <v>23</v>
      </c>
      <c r="G30" s="273" t="s">
        <v>43</v>
      </c>
      <c r="H30" s="274">
        <v>29</v>
      </c>
      <c r="I30" s="13">
        <f t="shared" si="3"/>
        <v>363.02465999999998</v>
      </c>
      <c r="J30" s="13">
        <v>3.6302465999999999E-2</v>
      </c>
      <c r="K30" s="14">
        <f t="shared" si="0"/>
        <v>452.52018181629677</v>
      </c>
      <c r="L30" s="15">
        <f t="shared" si="2"/>
        <v>4.5252018181629675E-2</v>
      </c>
      <c r="M30" s="16">
        <f>N30/$R$12</f>
        <v>1.8851990774466922</v>
      </c>
      <c r="N30" s="17">
        <v>2.5019631000000002</v>
      </c>
      <c r="O30" s="285">
        <f>100-(L30+L31+L32)</f>
        <v>99.760394761246189</v>
      </c>
    </row>
    <row r="31" spans="1:19" ht="14.25" customHeight="1">
      <c r="A31" s="257"/>
      <c r="B31" s="266"/>
      <c r="C31" s="254"/>
      <c r="D31" s="254"/>
      <c r="E31" s="19" t="s">
        <v>25</v>
      </c>
      <c r="F31" s="19" t="s">
        <v>26</v>
      </c>
      <c r="G31" s="254"/>
      <c r="H31" s="254"/>
      <c r="I31" s="20">
        <f t="shared" si="3"/>
        <v>7.6232006999999999</v>
      </c>
      <c r="J31" s="20">
        <v>7.6232006999999997E-4</v>
      </c>
      <c r="K31" s="21">
        <f t="shared" si="0"/>
        <v>22.718723928999555</v>
      </c>
      <c r="L31" s="22">
        <f t="shared" si="2"/>
        <v>2.2718723928999555E-3</v>
      </c>
      <c r="M31" s="23">
        <f>N31/$R$16</f>
        <v>9.4646203888212155E-2</v>
      </c>
      <c r="N31" s="24">
        <v>5.2539035999999997E-2</v>
      </c>
      <c r="O31" s="286"/>
    </row>
    <row r="32" spans="1:19" ht="14.25" customHeight="1">
      <c r="A32" s="257"/>
      <c r="B32" s="270"/>
      <c r="C32" s="261"/>
      <c r="D32" s="261"/>
      <c r="E32" s="26" t="s">
        <v>29</v>
      </c>
      <c r="F32" s="26" t="s">
        <v>30</v>
      </c>
      <c r="G32" s="261"/>
      <c r="H32" s="261"/>
      <c r="I32" s="27">
        <f t="shared" si="3"/>
        <v>1348.8548000000001</v>
      </c>
      <c r="J32" s="28">
        <v>0.13488548</v>
      </c>
      <c r="K32" s="29">
        <f t="shared" si="0"/>
        <v>1920.8134817927903</v>
      </c>
      <c r="L32" s="30">
        <f t="shared" si="2"/>
        <v>0.19208134817927902</v>
      </c>
      <c r="M32" s="31">
        <f>N32/$R$14</f>
        <v>8.0021089651487642</v>
      </c>
      <c r="N32" s="32">
        <v>9.2962960999999993</v>
      </c>
      <c r="O32" s="287"/>
    </row>
    <row r="33" spans="1:15" ht="14.25" customHeight="1">
      <c r="A33" s="275" t="s">
        <v>62</v>
      </c>
      <c r="B33" s="250">
        <v>5.0000000000000001E-3</v>
      </c>
      <c r="C33" s="253">
        <f>B33*4166</f>
        <v>20.830000000000002</v>
      </c>
      <c r="D33" s="262" t="s">
        <v>21</v>
      </c>
      <c r="E33" s="73" t="s">
        <v>22</v>
      </c>
      <c r="F33" s="73" t="s">
        <v>23</v>
      </c>
      <c r="G33" s="277" t="s">
        <v>38</v>
      </c>
      <c r="H33" s="277">
        <v>3000</v>
      </c>
      <c r="I33" s="13">
        <f t="shared" si="3"/>
        <v>28649.377999999997</v>
      </c>
      <c r="J33" s="13">
        <v>2.8649377999999999</v>
      </c>
      <c r="K33" s="14">
        <f t="shared" si="0"/>
        <v>33926.055940273109</v>
      </c>
      <c r="L33" s="15">
        <f t="shared" si="2"/>
        <v>3.3926055940273105</v>
      </c>
      <c r="M33" s="16">
        <f>N33/$R$12</f>
        <v>141.33594904717776</v>
      </c>
      <c r="N33" s="17">
        <v>187.57559000000001</v>
      </c>
      <c r="O33" s="295">
        <f>100-(L33+L34+L35)</f>
        <v>82.040374180952583</v>
      </c>
    </row>
    <row r="34" spans="1:15" ht="14.25" customHeight="1">
      <c r="A34" s="276"/>
      <c r="B34" s="251"/>
      <c r="C34" s="254"/>
      <c r="D34" s="254"/>
      <c r="E34" s="79" t="s">
        <v>25</v>
      </c>
      <c r="F34" s="79" t="s">
        <v>49</v>
      </c>
      <c r="G34" s="254"/>
      <c r="H34" s="254"/>
      <c r="I34" s="20">
        <f t="shared" si="3"/>
        <v>601.79400999999996</v>
      </c>
      <c r="J34" s="20">
        <v>6.0179401E-2</v>
      </c>
      <c r="K34" s="21">
        <f t="shared" si="0"/>
        <v>1703.769467341609</v>
      </c>
      <c r="L34" s="22">
        <f t="shared" si="2"/>
        <v>0.1703769467341609</v>
      </c>
      <c r="M34" s="23">
        <f>N34/$R$16</f>
        <v>7.0979036009451431</v>
      </c>
      <c r="N34" s="24">
        <v>3.9401158999999999</v>
      </c>
      <c r="O34" s="296"/>
    </row>
    <row r="35" spans="1:15" ht="14.25" customHeight="1">
      <c r="A35" s="276"/>
      <c r="B35" s="252"/>
      <c r="C35" s="255"/>
      <c r="D35" s="255"/>
      <c r="E35" s="84" t="s">
        <v>29</v>
      </c>
      <c r="F35" s="84" t="s">
        <v>30</v>
      </c>
      <c r="G35" s="255"/>
      <c r="H35" s="255"/>
      <c r="I35" s="27">
        <f t="shared" si="3"/>
        <v>106420.39</v>
      </c>
      <c r="J35" s="28">
        <v>10.642039</v>
      </c>
      <c r="K35" s="29">
        <f t="shared" si="0"/>
        <v>143966.4327828594</v>
      </c>
      <c r="L35" s="30">
        <f t="shared" si="2"/>
        <v>14.396643278285941</v>
      </c>
      <c r="M35" s="31">
        <f>N35/$R$14</f>
        <v>599.76415897339234</v>
      </c>
      <c r="N35" s="32">
        <v>696.76446999999996</v>
      </c>
      <c r="O35" s="297"/>
    </row>
    <row r="36" spans="1:15" ht="14.25" customHeight="1">
      <c r="A36" s="275" t="s">
        <v>63</v>
      </c>
      <c r="B36" s="250">
        <v>5.0000000000000001E-3</v>
      </c>
      <c r="C36" s="253">
        <f>B36*4166</f>
        <v>20.830000000000002</v>
      </c>
      <c r="D36" s="262" t="s">
        <v>21</v>
      </c>
      <c r="E36" s="73" t="s">
        <v>22</v>
      </c>
      <c r="F36" s="73" t="s">
        <v>23</v>
      </c>
      <c r="G36" s="277" t="s">
        <v>43</v>
      </c>
      <c r="H36" s="277">
        <v>2520</v>
      </c>
      <c r="I36" s="13">
        <f t="shared" si="3"/>
        <v>18769.377</v>
      </c>
      <c r="J36" s="13">
        <v>1.8769377</v>
      </c>
      <c r="K36" s="14">
        <f t="shared" si="0"/>
        <v>22620.987344951307</v>
      </c>
      <c r="L36" s="15">
        <f t="shared" si="2"/>
        <v>2.2620987344951309</v>
      </c>
      <c r="M36" s="16">
        <f>N36/$R$12</f>
        <v>94.239033279067144</v>
      </c>
      <c r="N36" s="17">
        <v>125.07039</v>
      </c>
      <c r="O36" s="295">
        <f>100-(L36+L37+L38)</f>
        <v>88.023942131679888</v>
      </c>
    </row>
    <row r="37" spans="1:15" ht="14.25" customHeight="1">
      <c r="A37" s="276"/>
      <c r="B37" s="251"/>
      <c r="C37" s="254"/>
      <c r="D37" s="254"/>
      <c r="E37" s="79" t="s">
        <v>25</v>
      </c>
      <c r="F37" s="79" t="s">
        <v>49</v>
      </c>
      <c r="G37" s="254"/>
      <c r="H37" s="254"/>
      <c r="I37" s="20">
        <f t="shared" si="3"/>
        <v>394.21021999999999</v>
      </c>
      <c r="J37" s="20">
        <v>3.9421022E-2</v>
      </c>
      <c r="K37" s="21">
        <f t="shared" si="0"/>
        <v>1135.8849119030367</v>
      </c>
      <c r="L37" s="22">
        <f t="shared" si="2"/>
        <v>0.11358849119030368</v>
      </c>
      <c r="M37" s="23">
        <f>N37/$R$16</f>
        <v>4.7320965429880513</v>
      </c>
      <c r="N37" s="24">
        <v>2.6268332000000001</v>
      </c>
      <c r="O37" s="296"/>
    </row>
    <row r="38" spans="1:15" ht="14.25" customHeight="1">
      <c r="A38" s="276"/>
      <c r="B38" s="252"/>
      <c r="C38" s="255"/>
      <c r="D38" s="255"/>
      <c r="E38" s="84" t="s">
        <v>29</v>
      </c>
      <c r="F38" s="84" t="s">
        <v>30</v>
      </c>
      <c r="G38" s="255"/>
      <c r="H38" s="255"/>
      <c r="I38" s="27">
        <f t="shared" si="3"/>
        <v>69728.149999999994</v>
      </c>
      <c r="J38" s="28">
        <v>6.9728149999999998</v>
      </c>
      <c r="K38" s="29">
        <f t="shared" si="0"/>
        <v>96003.706426346718</v>
      </c>
      <c r="L38" s="30">
        <f t="shared" si="2"/>
        <v>9.6003706426346724</v>
      </c>
      <c r="M38" s="31">
        <f>N38/$R$14</f>
        <v>399.95144097216047</v>
      </c>
      <c r="N38" s="32">
        <v>464.63589000000002</v>
      </c>
      <c r="O38" s="297"/>
    </row>
    <row r="39" spans="1:15" ht="14.25" customHeight="1">
      <c r="A39" s="275" t="s">
        <v>64</v>
      </c>
      <c r="B39" s="265">
        <v>1E-4</v>
      </c>
      <c r="C39" s="268">
        <f>B39*4166</f>
        <v>0.41660000000000003</v>
      </c>
      <c r="D39" s="263" t="s">
        <v>21</v>
      </c>
      <c r="E39" s="73" t="s">
        <v>22</v>
      </c>
      <c r="F39" s="73" t="s">
        <v>23</v>
      </c>
      <c r="G39" s="278" t="s">
        <v>53</v>
      </c>
      <c r="H39" s="95"/>
      <c r="I39" s="74">
        <v>5500</v>
      </c>
      <c r="J39" s="76">
        <v>0.1089967</v>
      </c>
      <c r="K39" s="96">
        <f t="shared" si="0"/>
        <v>1357.0321452853639</v>
      </c>
      <c r="L39" s="97">
        <f t="shared" si="2"/>
        <v>0.1357032145285364</v>
      </c>
      <c r="M39" s="98">
        <f>N39/R12</f>
        <v>5.6533959172588268</v>
      </c>
      <c r="N39" s="76">
        <v>7.5029678000000004</v>
      </c>
      <c r="O39" s="298">
        <f>100-(L39+L40+L41)</f>
        <v>99.281717548860357</v>
      </c>
    </row>
    <row r="40" spans="1:15" ht="14.25" customHeight="1">
      <c r="A40" s="276"/>
      <c r="B40" s="266"/>
      <c r="C40" s="254"/>
      <c r="D40" s="254"/>
      <c r="E40" s="79" t="s">
        <v>25</v>
      </c>
      <c r="F40" s="79" t="s">
        <v>34</v>
      </c>
      <c r="G40" s="254"/>
      <c r="H40" s="99" t="s">
        <v>65</v>
      </c>
      <c r="I40" s="80">
        <v>115</v>
      </c>
      <c r="J40" s="80">
        <v>2.2899685E-3</v>
      </c>
      <c r="K40" s="100">
        <f t="shared" si="0"/>
        <v>68.163368055381412</v>
      </c>
      <c r="L40" s="101">
        <f t="shared" si="2"/>
        <v>6.8163368055381406E-3</v>
      </c>
      <c r="M40" s="82">
        <f>N40/R16</f>
        <v>0.28396859131871893</v>
      </c>
      <c r="N40" s="80">
        <v>0.15763374999999999</v>
      </c>
      <c r="O40" s="286"/>
    </row>
    <row r="41" spans="1:15" ht="14.25" customHeight="1">
      <c r="A41" s="276"/>
      <c r="B41" s="267"/>
      <c r="C41" s="264"/>
      <c r="D41" s="264"/>
      <c r="E41" s="102" t="s">
        <v>29</v>
      </c>
      <c r="F41" s="102" t="s">
        <v>30</v>
      </c>
      <c r="G41" s="264"/>
      <c r="H41" s="103"/>
      <c r="I41" s="92">
        <v>20426</v>
      </c>
      <c r="J41" s="92">
        <v>0.40480766000000001</v>
      </c>
      <c r="K41" s="104">
        <f t="shared" si="0"/>
        <v>5757.6289980557049</v>
      </c>
      <c r="L41" s="105">
        <f t="shared" si="2"/>
        <v>0.57576289980557049</v>
      </c>
      <c r="M41" s="92">
        <f>N41/R14</f>
        <v>23.986282405900063</v>
      </c>
      <c r="N41" s="92">
        <v>27.865601999999999</v>
      </c>
      <c r="O41" s="299"/>
    </row>
    <row r="42" spans="1:15" ht="14.25" customHeight="1">
      <c r="A42" s="108"/>
      <c r="L42" s="31"/>
    </row>
    <row r="43" spans="1:15" ht="14.25" customHeight="1">
      <c r="A43" s="108"/>
      <c r="L43" s="31"/>
    </row>
    <row r="44" spans="1:15" ht="14.25" customHeight="1">
      <c r="A44" s="108"/>
      <c r="L44" s="31"/>
    </row>
    <row r="45" spans="1:15" ht="14.25" customHeight="1">
      <c r="A45" s="108"/>
      <c r="L45" s="31"/>
    </row>
    <row r="46" spans="1:15" ht="14.25" customHeight="1">
      <c r="A46" s="108"/>
      <c r="L46" s="31"/>
    </row>
    <row r="47" spans="1:15" ht="14.25" customHeight="1">
      <c r="A47" s="108"/>
      <c r="L47" s="31"/>
    </row>
    <row r="48" spans="1:15" ht="14.25" customHeight="1">
      <c r="A48" s="108"/>
    </row>
    <row r="49" spans="1:12" ht="14.25" customHeight="1">
      <c r="A49" s="108"/>
    </row>
    <row r="50" spans="1:12" ht="14.25" customHeight="1">
      <c r="A50" s="108"/>
    </row>
    <row r="51" spans="1:12" ht="14.25" customHeight="1">
      <c r="A51" s="108"/>
      <c r="L51" s="31"/>
    </row>
    <row r="52" spans="1:12" ht="14.25" customHeight="1">
      <c r="A52" s="108"/>
      <c r="L52" s="31"/>
    </row>
    <row r="53" spans="1:12" ht="14.25" customHeight="1">
      <c r="A53" s="108"/>
      <c r="L53" s="31"/>
    </row>
    <row r="54" spans="1:12" ht="14.25" customHeight="1">
      <c r="A54" s="108"/>
      <c r="L54" s="31"/>
    </row>
    <row r="55" spans="1:12" ht="14.25" customHeight="1">
      <c r="A55" s="108"/>
      <c r="L55" s="31"/>
    </row>
    <row r="56" spans="1:12" ht="14.25" customHeight="1">
      <c r="A56" s="108"/>
      <c r="J56" s="279" t="s">
        <v>66</v>
      </c>
      <c r="L56" s="31"/>
    </row>
    <row r="57" spans="1:12" ht="14.25" customHeight="1">
      <c r="A57" s="108"/>
      <c r="J57" s="276"/>
      <c r="L57" s="31"/>
    </row>
    <row r="58" spans="1:12" ht="14.25" customHeight="1">
      <c r="A58" s="108"/>
      <c r="J58" s="276"/>
      <c r="L58" s="31"/>
    </row>
    <row r="59" spans="1:12" ht="14.25" customHeight="1">
      <c r="A59" s="108"/>
      <c r="J59" s="276"/>
      <c r="L59" s="31"/>
    </row>
    <row r="60" spans="1:12" ht="14.25" customHeight="1">
      <c r="A60" s="108"/>
      <c r="J60" s="276"/>
      <c r="L60" s="31"/>
    </row>
    <row r="61" spans="1:12" ht="14.25" customHeight="1">
      <c r="A61" s="108"/>
      <c r="J61" s="276"/>
      <c r="L61" s="31"/>
    </row>
    <row r="62" spans="1:12" ht="14.25" customHeight="1">
      <c r="A62" s="108"/>
      <c r="J62" s="276"/>
      <c r="L62" s="31"/>
    </row>
    <row r="63" spans="1:12" ht="14.25" customHeight="1">
      <c r="A63" s="108"/>
      <c r="L63" s="31"/>
    </row>
    <row r="64" spans="1:12" ht="14.25" customHeight="1">
      <c r="A64" s="108"/>
      <c r="L64" s="31"/>
    </row>
    <row r="65" spans="1:12" ht="14.25" customHeight="1">
      <c r="A65" s="108"/>
      <c r="L65" s="31"/>
    </row>
    <row r="66" spans="1:12" ht="14.25" customHeight="1">
      <c r="A66" s="108"/>
      <c r="L66" s="31"/>
    </row>
    <row r="67" spans="1:12" ht="14.25" customHeight="1">
      <c r="A67" s="108"/>
      <c r="L67" s="31"/>
    </row>
    <row r="68" spans="1:12" ht="14.25" customHeight="1">
      <c r="A68" s="108"/>
      <c r="L68" s="31"/>
    </row>
    <row r="69" spans="1:12" ht="14.25" customHeight="1">
      <c r="A69" s="108"/>
      <c r="L69" s="31"/>
    </row>
    <row r="70" spans="1:12" ht="14.25" customHeight="1">
      <c r="A70" s="108"/>
      <c r="L70" s="31"/>
    </row>
    <row r="71" spans="1:12" ht="14.25" customHeight="1">
      <c r="A71" s="108"/>
      <c r="L71" s="31"/>
    </row>
    <row r="72" spans="1:12" ht="14.25" customHeight="1">
      <c r="A72" s="108"/>
      <c r="L72" s="31"/>
    </row>
    <row r="73" spans="1:12" ht="14.25" customHeight="1">
      <c r="A73" s="108"/>
      <c r="L73" s="31"/>
    </row>
    <row r="74" spans="1:12" ht="14.25" customHeight="1">
      <c r="A74" s="108"/>
      <c r="L74" s="31"/>
    </row>
    <row r="75" spans="1:12" ht="14.25" customHeight="1">
      <c r="A75" s="108"/>
      <c r="L75" s="31"/>
    </row>
    <row r="76" spans="1:12" ht="14.25" customHeight="1">
      <c r="A76" s="108"/>
      <c r="L76" s="31"/>
    </row>
    <row r="77" spans="1:12" ht="14.25" customHeight="1">
      <c r="A77" s="108"/>
      <c r="L77" s="31"/>
    </row>
    <row r="78" spans="1:12" ht="14.25" customHeight="1">
      <c r="A78" s="108"/>
      <c r="L78" s="31"/>
    </row>
    <row r="79" spans="1:12" ht="14.25" customHeight="1">
      <c r="A79" s="108"/>
      <c r="L79" s="31"/>
    </row>
    <row r="80" spans="1:12" ht="14.25" customHeight="1">
      <c r="A80" s="108"/>
      <c r="L80" s="31"/>
    </row>
    <row r="81" spans="1:12" ht="14.25" customHeight="1">
      <c r="A81" s="108"/>
      <c r="L81" s="31"/>
    </row>
    <row r="82" spans="1:12" ht="14.25" customHeight="1">
      <c r="A82" s="108"/>
      <c r="L82" s="31"/>
    </row>
    <row r="83" spans="1:12" ht="14.25" customHeight="1">
      <c r="A83" s="108"/>
      <c r="L83" s="31"/>
    </row>
    <row r="84" spans="1:12" ht="14.25" customHeight="1">
      <c r="A84" s="108"/>
      <c r="L84" s="31"/>
    </row>
    <row r="85" spans="1:12" ht="14.25" customHeight="1">
      <c r="A85" s="108"/>
      <c r="L85" s="31"/>
    </row>
    <row r="86" spans="1:12" ht="14.25" customHeight="1">
      <c r="A86" s="108"/>
      <c r="L86" s="31"/>
    </row>
    <row r="87" spans="1:12" ht="14.25" customHeight="1">
      <c r="A87" s="108"/>
      <c r="L87" s="31"/>
    </row>
    <row r="88" spans="1:12" ht="14.25" customHeight="1">
      <c r="A88" s="108"/>
      <c r="L88" s="31"/>
    </row>
    <row r="89" spans="1:12" ht="14.25" customHeight="1">
      <c r="A89" s="108"/>
      <c r="L89" s="31"/>
    </row>
    <row r="90" spans="1:12" ht="14.25" customHeight="1">
      <c r="A90" s="108"/>
      <c r="L90" s="31"/>
    </row>
    <row r="91" spans="1:12" ht="14.25" customHeight="1">
      <c r="A91" s="108"/>
      <c r="L91" s="31"/>
    </row>
    <row r="92" spans="1:12" ht="14.25" customHeight="1">
      <c r="A92" s="108"/>
      <c r="L92" s="31"/>
    </row>
    <row r="93" spans="1:12" ht="14.25" customHeight="1">
      <c r="A93" s="108"/>
      <c r="L93" s="31"/>
    </row>
    <row r="94" spans="1:12" ht="14.25" customHeight="1">
      <c r="A94" s="108"/>
      <c r="L94" s="31"/>
    </row>
    <row r="95" spans="1:12" ht="14.25" customHeight="1">
      <c r="A95" s="108"/>
      <c r="L95" s="31"/>
    </row>
    <row r="96" spans="1:12" ht="14.25" customHeight="1">
      <c r="A96" s="108"/>
      <c r="L96" s="31"/>
    </row>
    <row r="97" spans="1:12" ht="14.25" customHeight="1">
      <c r="A97" s="108"/>
      <c r="L97" s="31"/>
    </row>
    <row r="98" spans="1:12" ht="14.25" customHeight="1">
      <c r="A98" s="108"/>
      <c r="L98" s="31"/>
    </row>
    <row r="99" spans="1:12" ht="14.25" customHeight="1">
      <c r="A99" s="108"/>
      <c r="L99" s="31"/>
    </row>
    <row r="100" spans="1:12" ht="14.25" customHeight="1">
      <c r="A100" s="108"/>
      <c r="L100" s="31"/>
    </row>
    <row r="101" spans="1:12" ht="14.25" customHeight="1">
      <c r="A101" s="108"/>
      <c r="L101" s="31"/>
    </row>
    <row r="102" spans="1:12" ht="14.25" customHeight="1">
      <c r="A102" s="108"/>
      <c r="L102" s="31"/>
    </row>
    <row r="103" spans="1:12" ht="14.25" customHeight="1">
      <c r="A103" s="108"/>
      <c r="L103" s="31"/>
    </row>
    <row r="104" spans="1:12" ht="14.25" customHeight="1">
      <c r="A104" s="108"/>
      <c r="L104" s="31"/>
    </row>
    <row r="105" spans="1:12" ht="14.25" customHeight="1">
      <c r="A105" s="108"/>
      <c r="L105" s="31"/>
    </row>
    <row r="106" spans="1:12" ht="14.25" customHeight="1">
      <c r="A106" s="108"/>
      <c r="L106" s="31"/>
    </row>
    <row r="107" spans="1:12" ht="14.25" customHeight="1">
      <c r="A107" s="108"/>
      <c r="L107" s="31"/>
    </row>
    <row r="108" spans="1:12" ht="14.25" customHeight="1">
      <c r="A108" s="108"/>
      <c r="L108" s="31"/>
    </row>
    <row r="109" spans="1:12" ht="14.25" customHeight="1">
      <c r="A109" s="108"/>
      <c r="L109" s="31"/>
    </row>
    <row r="110" spans="1:12" ht="14.25" customHeight="1">
      <c r="A110" s="108"/>
      <c r="L110" s="31"/>
    </row>
    <row r="111" spans="1:12" ht="14.25" customHeight="1">
      <c r="A111" s="108"/>
      <c r="L111" s="31"/>
    </row>
    <row r="112" spans="1:12" ht="14.25" customHeight="1">
      <c r="A112" s="108"/>
      <c r="L112" s="31"/>
    </row>
    <row r="113" spans="1:12" ht="14.25" customHeight="1">
      <c r="A113" s="108"/>
      <c r="L113" s="31"/>
    </row>
    <row r="114" spans="1:12" ht="14.25" customHeight="1">
      <c r="A114" s="108"/>
      <c r="L114" s="31"/>
    </row>
    <row r="115" spans="1:12" ht="14.25" customHeight="1">
      <c r="A115" s="108"/>
      <c r="L115" s="31"/>
    </row>
    <row r="116" spans="1:12" ht="14.25" customHeight="1">
      <c r="A116" s="108"/>
      <c r="L116" s="31"/>
    </row>
    <row r="117" spans="1:12" ht="14.25" customHeight="1">
      <c r="A117" s="108"/>
      <c r="L117" s="31"/>
    </row>
    <row r="118" spans="1:12" ht="14.25" customHeight="1">
      <c r="A118" s="108"/>
      <c r="L118" s="31"/>
    </row>
    <row r="119" spans="1:12" ht="14.25" customHeight="1">
      <c r="A119" s="108"/>
      <c r="L119" s="31"/>
    </row>
    <row r="120" spans="1:12" ht="14.25" customHeight="1">
      <c r="A120" s="108"/>
      <c r="L120" s="31"/>
    </row>
    <row r="121" spans="1:12" ht="14.25" customHeight="1">
      <c r="A121" s="108"/>
      <c r="L121" s="31"/>
    </row>
    <row r="122" spans="1:12" ht="14.25" customHeight="1">
      <c r="A122" s="108"/>
      <c r="L122" s="31"/>
    </row>
    <row r="123" spans="1:12" ht="14.25" customHeight="1">
      <c r="A123" s="108"/>
      <c r="L123" s="31"/>
    </row>
    <row r="124" spans="1:12" ht="14.25" customHeight="1">
      <c r="A124" s="108"/>
      <c r="L124" s="31"/>
    </row>
    <row r="125" spans="1:12" ht="14.25" customHeight="1">
      <c r="A125" s="108"/>
      <c r="L125" s="31"/>
    </row>
    <row r="126" spans="1:12" ht="14.25" customHeight="1">
      <c r="A126" s="108"/>
      <c r="L126" s="31"/>
    </row>
    <row r="127" spans="1:12" ht="14.25" customHeight="1">
      <c r="A127" s="108"/>
      <c r="L127" s="31"/>
    </row>
    <row r="128" spans="1:12" ht="14.25" customHeight="1">
      <c r="A128" s="108"/>
      <c r="L128" s="31"/>
    </row>
    <row r="129" spans="1:12" ht="14.25" customHeight="1">
      <c r="A129" s="108"/>
      <c r="L129" s="31"/>
    </row>
    <row r="130" spans="1:12" ht="14.25" customHeight="1">
      <c r="A130" s="108"/>
      <c r="L130" s="31"/>
    </row>
    <row r="131" spans="1:12" ht="14.25" customHeight="1">
      <c r="A131" s="108"/>
      <c r="L131" s="31"/>
    </row>
    <row r="132" spans="1:12" ht="14.25" customHeight="1">
      <c r="A132" s="108"/>
      <c r="L132" s="31"/>
    </row>
    <row r="133" spans="1:12" ht="14.25" customHeight="1">
      <c r="A133" s="108"/>
      <c r="L133" s="31"/>
    </row>
    <row r="134" spans="1:12" ht="14.25" customHeight="1">
      <c r="A134" s="108"/>
      <c r="L134" s="31"/>
    </row>
    <row r="135" spans="1:12" ht="14.25" customHeight="1">
      <c r="A135" s="108"/>
      <c r="L135" s="31"/>
    </row>
    <row r="136" spans="1:12" ht="14.25" customHeight="1">
      <c r="A136" s="108"/>
      <c r="L136" s="31"/>
    </row>
    <row r="137" spans="1:12" ht="14.25" customHeight="1">
      <c r="A137" s="108"/>
      <c r="L137" s="31"/>
    </row>
    <row r="138" spans="1:12" ht="14.25" customHeight="1">
      <c r="A138" s="108"/>
      <c r="L138" s="31"/>
    </row>
    <row r="139" spans="1:12" ht="14.25" customHeight="1">
      <c r="A139" s="108"/>
      <c r="L139" s="31"/>
    </row>
    <row r="140" spans="1:12" ht="14.25" customHeight="1">
      <c r="A140" s="108"/>
      <c r="L140" s="31"/>
    </row>
    <row r="141" spans="1:12" ht="14.25" customHeight="1">
      <c r="A141" s="108"/>
      <c r="L141" s="31"/>
    </row>
    <row r="142" spans="1:12" ht="14.25" customHeight="1">
      <c r="A142" s="108"/>
      <c r="L142" s="31"/>
    </row>
    <row r="143" spans="1:12" ht="14.25" customHeight="1">
      <c r="A143" s="108"/>
      <c r="L143" s="31"/>
    </row>
    <row r="144" spans="1:12" ht="14.25" customHeight="1">
      <c r="A144" s="108"/>
      <c r="L144" s="31"/>
    </row>
    <row r="145" spans="1:12" ht="14.25" customHeight="1">
      <c r="A145" s="108"/>
      <c r="L145" s="31"/>
    </row>
    <row r="146" spans="1:12" ht="14.25" customHeight="1">
      <c r="A146" s="108"/>
      <c r="L146" s="31"/>
    </row>
    <row r="147" spans="1:12" ht="14.25" customHeight="1">
      <c r="A147" s="108"/>
      <c r="L147" s="31"/>
    </row>
    <row r="148" spans="1:12" ht="14.25" customHeight="1">
      <c r="A148" s="108"/>
      <c r="L148" s="31"/>
    </row>
    <row r="149" spans="1:12" ht="14.25" customHeight="1">
      <c r="A149" s="108"/>
      <c r="L149" s="31"/>
    </row>
    <row r="150" spans="1:12" ht="14.25" customHeight="1">
      <c r="A150" s="108"/>
      <c r="L150" s="31"/>
    </row>
    <row r="151" spans="1:12" ht="14.25" customHeight="1">
      <c r="A151" s="108"/>
      <c r="L151" s="31"/>
    </row>
    <row r="152" spans="1:12" ht="14.25" customHeight="1">
      <c r="A152" s="108"/>
      <c r="L152" s="31"/>
    </row>
    <row r="153" spans="1:12" ht="14.25" customHeight="1">
      <c r="A153" s="108"/>
      <c r="L153" s="31"/>
    </row>
    <row r="154" spans="1:12" ht="14.25" customHeight="1">
      <c r="A154" s="108"/>
      <c r="L154" s="31"/>
    </row>
    <row r="155" spans="1:12" ht="14.25" customHeight="1">
      <c r="A155" s="108"/>
      <c r="L155" s="31"/>
    </row>
    <row r="156" spans="1:12" ht="14.25" customHeight="1">
      <c r="A156" s="108"/>
      <c r="L156" s="31"/>
    </row>
    <row r="157" spans="1:12" ht="14.25" customHeight="1">
      <c r="A157" s="108"/>
      <c r="L157" s="31"/>
    </row>
    <row r="158" spans="1:12" ht="14.25" customHeight="1">
      <c r="A158" s="108"/>
      <c r="L158" s="31"/>
    </row>
    <row r="159" spans="1:12" ht="14.25" customHeight="1">
      <c r="A159" s="108"/>
      <c r="L159" s="31"/>
    </row>
    <row r="160" spans="1:12" ht="14.25" customHeight="1">
      <c r="A160" s="108"/>
      <c r="L160" s="31"/>
    </row>
    <row r="161" spans="1:12" ht="14.25" customHeight="1">
      <c r="A161" s="108"/>
      <c r="L161" s="31"/>
    </row>
    <row r="162" spans="1:12" ht="14.25" customHeight="1">
      <c r="A162" s="108"/>
      <c r="L162" s="31"/>
    </row>
    <row r="163" spans="1:12" ht="14.25" customHeight="1">
      <c r="A163" s="108"/>
      <c r="L163" s="31"/>
    </row>
    <row r="164" spans="1:12" ht="14.25" customHeight="1">
      <c r="A164" s="108"/>
      <c r="L164" s="31"/>
    </row>
    <row r="165" spans="1:12" ht="14.25" customHeight="1">
      <c r="A165" s="108"/>
      <c r="L165" s="31"/>
    </row>
    <row r="166" spans="1:12" ht="14.25" customHeight="1">
      <c r="A166" s="108"/>
      <c r="L166" s="31"/>
    </row>
    <row r="167" spans="1:12" ht="14.25" customHeight="1">
      <c r="A167" s="108"/>
      <c r="L167" s="31"/>
    </row>
    <row r="168" spans="1:12" ht="14.25" customHeight="1">
      <c r="A168" s="108"/>
      <c r="L168" s="31"/>
    </row>
    <row r="169" spans="1:12" ht="14.25" customHeight="1">
      <c r="A169" s="108"/>
      <c r="L169" s="31"/>
    </row>
    <row r="170" spans="1:12" ht="14.25" customHeight="1">
      <c r="A170" s="108"/>
      <c r="L170" s="31"/>
    </row>
    <row r="171" spans="1:12" ht="14.25" customHeight="1">
      <c r="A171" s="108"/>
      <c r="L171" s="31"/>
    </row>
    <row r="172" spans="1:12" ht="14.25" customHeight="1">
      <c r="A172" s="108"/>
      <c r="L172" s="31"/>
    </row>
    <row r="173" spans="1:12" ht="14.25" customHeight="1">
      <c r="A173" s="108"/>
      <c r="L173" s="31"/>
    </row>
    <row r="174" spans="1:12" ht="14.25" customHeight="1">
      <c r="A174" s="108"/>
      <c r="L174" s="31"/>
    </row>
    <row r="175" spans="1:12" ht="14.25" customHeight="1">
      <c r="A175" s="108"/>
      <c r="L175" s="31"/>
    </row>
    <row r="176" spans="1:12" ht="14.25" customHeight="1">
      <c r="A176" s="108"/>
      <c r="L176" s="31"/>
    </row>
    <row r="177" spans="1:12" ht="14.25" customHeight="1">
      <c r="A177" s="108"/>
      <c r="L177" s="31"/>
    </row>
    <row r="178" spans="1:12" ht="14.25" customHeight="1">
      <c r="A178" s="108"/>
      <c r="L178" s="31"/>
    </row>
    <row r="179" spans="1:12" ht="14.25" customHeight="1">
      <c r="A179" s="108"/>
      <c r="L179" s="31"/>
    </row>
    <row r="180" spans="1:12" ht="14.25" customHeight="1">
      <c r="A180" s="108"/>
      <c r="L180" s="31"/>
    </row>
    <row r="181" spans="1:12" ht="14.25" customHeight="1">
      <c r="A181" s="108"/>
      <c r="L181" s="31"/>
    </row>
    <row r="182" spans="1:12" ht="14.25" customHeight="1">
      <c r="A182" s="108"/>
      <c r="L182" s="31"/>
    </row>
    <row r="183" spans="1:12" ht="14.25" customHeight="1">
      <c r="A183" s="108"/>
      <c r="L183" s="31"/>
    </row>
    <row r="184" spans="1:12" ht="14.25" customHeight="1">
      <c r="A184" s="108"/>
      <c r="L184" s="31"/>
    </row>
    <row r="185" spans="1:12" ht="14.25" customHeight="1">
      <c r="A185" s="108"/>
      <c r="L185" s="31"/>
    </row>
    <row r="186" spans="1:12" ht="14.25" customHeight="1">
      <c r="A186" s="108"/>
      <c r="L186" s="31"/>
    </row>
    <row r="187" spans="1:12" ht="14.25" customHeight="1">
      <c r="A187" s="108"/>
      <c r="L187" s="31"/>
    </row>
    <row r="188" spans="1:12" ht="14.25" customHeight="1">
      <c r="A188" s="108"/>
      <c r="L188" s="31"/>
    </row>
    <row r="189" spans="1:12" ht="14.25" customHeight="1">
      <c r="A189" s="108"/>
      <c r="L189" s="31"/>
    </row>
    <row r="190" spans="1:12" ht="14.25" customHeight="1">
      <c r="A190" s="108"/>
      <c r="L190" s="31"/>
    </row>
    <row r="191" spans="1:12" ht="14.25" customHeight="1">
      <c r="A191" s="108"/>
      <c r="L191" s="31"/>
    </row>
    <row r="192" spans="1:12" ht="14.25" customHeight="1">
      <c r="A192" s="108"/>
      <c r="L192" s="31"/>
    </row>
    <row r="193" spans="1:12" ht="14.25" customHeight="1">
      <c r="A193" s="108"/>
      <c r="L193" s="31"/>
    </row>
    <row r="194" spans="1:12" ht="14.25" customHeight="1">
      <c r="A194" s="108"/>
      <c r="L194" s="31"/>
    </row>
    <row r="195" spans="1:12" ht="14.25" customHeight="1">
      <c r="A195" s="108"/>
      <c r="L195" s="31"/>
    </row>
    <row r="196" spans="1:12" ht="14.25" customHeight="1">
      <c r="A196" s="108"/>
      <c r="L196" s="31"/>
    </row>
    <row r="197" spans="1:12" ht="14.25" customHeight="1">
      <c r="A197" s="108"/>
      <c r="L197" s="31"/>
    </row>
    <row r="198" spans="1:12" ht="14.25" customHeight="1">
      <c r="A198" s="108"/>
      <c r="L198" s="31"/>
    </row>
    <row r="199" spans="1:12" ht="14.25" customHeight="1">
      <c r="A199" s="108"/>
      <c r="L199" s="31"/>
    </row>
    <row r="200" spans="1:12" ht="14.25" customHeight="1">
      <c r="A200" s="108"/>
      <c r="L200" s="31"/>
    </row>
    <row r="201" spans="1:12" ht="14.25" customHeight="1">
      <c r="A201" s="108"/>
      <c r="L201" s="31"/>
    </row>
    <row r="202" spans="1:12" ht="14.25" customHeight="1">
      <c r="A202" s="108"/>
      <c r="L202" s="31"/>
    </row>
    <row r="203" spans="1:12" ht="14.25" customHeight="1">
      <c r="A203" s="108"/>
      <c r="L203" s="31"/>
    </row>
    <row r="204" spans="1:12" ht="14.25" customHeight="1">
      <c r="A204" s="108"/>
      <c r="L204" s="31"/>
    </row>
    <row r="205" spans="1:12" ht="14.25" customHeight="1">
      <c r="A205" s="108"/>
      <c r="L205" s="31"/>
    </row>
    <row r="206" spans="1:12" ht="14.25" customHeight="1">
      <c r="A206" s="108"/>
      <c r="L206" s="31"/>
    </row>
    <row r="207" spans="1:12" ht="14.25" customHeight="1">
      <c r="A207" s="108"/>
      <c r="L207" s="31"/>
    </row>
    <row r="208" spans="1:12" ht="14.25" customHeight="1">
      <c r="A208" s="108"/>
      <c r="L208" s="31"/>
    </row>
    <row r="209" spans="1:12" ht="14.25" customHeight="1">
      <c r="A209" s="108"/>
      <c r="L209" s="31"/>
    </row>
    <row r="210" spans="1:12" ht="14.25" customHeight="1">
      <c r="A210" s="108"/>
      <c r="L210" s="31"/>
    </row>
    <row r="211" spans="1:12" ht="14.25" customHeight="1">
      <c r="A211" s="108"/>
      <c r="L211" s="31"/>
    </row>
    <row r="212" spans="1:12" ht="14.25" customHeight="1">
      <c r="A212" s="108"/>
      <c r="L212" s="31"/>
    </row>
    <row r="213" spans="1:12" ht="14.25" customHeight="1">
      <c r="A213" s="108"/>
      <c r="L213" s="31"/>
    </row>
    <row r="214" spans="1:12" ht="14.25" customHeight="1">
      <c r="A214" s="108"/>
      <c r="L214" s="31"/>
    </row>
    <row r="215" spans="1:12" ht="14.25" customHeight="1">
      <c r="A215" s="108"/>
      <c r="L215" s="31"/>
    </row>
    <row r="216" spans="1:12" ht="14.25" customHeight="1">
      <c r="A216" s="108"/>
      <c r="L216" s="31"/>
    </row>
    <row r="217" spans="1:12" ht="14.25" customHeight="1">
      <c r="A217" s="108"/>
      <c r="L217" s="31"/>
    </row>
    <row r="218" spans="1:12" ht="14.25" customHeight="1">
      <c r="A218" s="108"/>
      <c r="L218" s="31"/>
    </row>
    <row r="219" spans="1:12" ht="14.25" customHeight="1">
      <c r="A219" s="108"/>
      <c r="L219" s="31"/>
    </row>
    <row r="220" spans="1:12" ht="14.25" customHeight="1">
      <c r="A220" s="108"/>
      <c r="L220" s="31"/>
    </row>
    <row r="221" spans="1:12" ht="14.25" customHeight="1">
      <c r="A221" s="108"/>
      <c r="L221" s="31"/>
    </row>
    <row r="222" spans="1:12" ht="14.25" customHeight="1">
      <c r="A222" s="108"/>
      <c r="L222" s="31"/>
    </row>
    <row r="223" spans="1:12" ht="14.25" customHeight="1">
      <c r="A223" s="108"/>
      <c r="L223" s="31"/>
    </row>
    <row r="224" spans="1:12" ht="14.25" customHeight="1">
      <c r="A224" s="108"/>
      <c r="L224" s="31"/>
    </row>
    <row r="225" spans="1:12" ht="14.25" customHeight="1">
      <c r="A225" s="108"/>
      <c r="L225" s="31"/>
    </row>
    <row r="226" spans="1:12" ht="14.25" customHeight="1">
      <c r="A226" s="108"/>
      <c r="L226" s="31"/>
    </row>
    <row r="227" spans="1:12" ht="14.25" customHeight="1">
      <c r="A227" s="108"/>
      <c r="L227" s="31"/>
    </row>
    <row r="228" spans="1:12" ht="14.25" customHeight="1">
      <c r="A228" s="108"/>
      <c r="L228" s="31"/>
    </row>
    <row r="229" spans="1:12" ht="14.25" customHeight="1">
      <c r="A229" s="108"/>
      <c r="L229" s="31"/>
    </row>
    <row r="230" spans="1:12" ht="14.25" customHeight="1">
      <c r="A230" s="108"/>
      <c r="L230" s="31"/>
    </row>
    <row r="231" spans="1:12" ht="14.25" customHeight="1">
      <c r="A231" s="108"/>
      <c r="L231" s="31"/>
    </row>
    <row r="232" spans="1:12" ht="14.25" customHeight="1">
      <c r="A232" s="108"/>
      <c r="L232" s="31"/>
    </row>
    <row r="233" spans="1:12" ht="14.25" customHeight="1">
      <c r="A233" s="108"/>
      <c r="L233" s="31"/>
    </row>
    <row r="234" spans="1:12" ht="14.25" customHeight="1">
      <c r="A234" s="108"/>
      <c r="L234" s="31"/>
    </row>
    <row r="235" spans="1:12" ht="14.25" customHeight="1">
      <c r="A235" s="108"/>
      <c r="L235" s="31"/>
    </row>
    <row r="236" spans="1:12" ht="14.25" customHeight="1">
      <c r="A236" s="108"/>
      <c r="L236" s="31"/>
    </row>
    <row r="237" spans="1:12" ht="14.25" customHeight="1">
      <c r="A237" s="108"/>
      <c r="L237" s="31"/>
    </row>
    <row r="238" spans="1:12" ht="14.25" customHeight="1">
      <c r="A238" s="108"/>
      <c r="L238" s="31"/>
    </row>
    <row r="239" spans="1:12" ht="14.25" customHeight="1">
      <c r="A239" s="108"/>
      <c r="L239" s="31"/>
    </row>
    <row r="240" spans="1:12" ht="14.25" customHeight="1">
      <c r="A240" s="108"/>
      <c r="L240" s="31"/>
    </row>
    <row r="241" spans="1:12" ht="14.25" customHeight="1">
      <c r="A241" s="108"/>
      <c r="L241" s="31"/>
    </row>
    <row r="242" spans="1:12" ht="14.25" customHeight="1">
      <c r="A242" s="108"/>
      <c r="L242" s="31"/>
    </row>
    <row r="243" spans="1:12" ht="14.25" customHeight="1">
      <c r="A243" s="108"/>
      <c r="L243" s="31"/>
    </row>
    <row r="244" spans="1:12" ht="14.25" customHeight="1">
      <c r="A244" s="108"/>
      <c r="L244" s="31"/>
    </row>
    <row r="245" spans="1:12" ht="14.25" customHeight="1">
      <c r="A245" s="108"/>
      <c r="L245" s="31"/>
    </row>
    <row r="246" spans="1:12" ht="14.25" customHeight="1">
      <c r="A246" s="108"/>
      <c r="L246" s="31"/>
    </row>
    <row r="247" spans="1:12" ht="14.25" customHeight="1">
      <c r="A247" s="108"/>
      <c r="L247" s="31"/>
    </row>
    <row r="248" spans="1:12" ht="14.25" customHeight="1">
      <c r="A248" s="108"/>
      <c r="L248" s="31"/>
    </row>
    <row r="249" spans="1:12" ht="14.25" customHeight="1">
      <c r="A249" s="108"/>
      <c r="L249" s="31"/>
    </row>
    <row r="250" spans="1:12" ht="14.25" customHeight="1">
      <c r="A250" s="108"/>
      <c r="L250" s="31"/>
    </row>
    <row r="251" spans="1:12" ht="14.25" customHeight="1">
      <c r="A251" s="108"/>
      <c r="L251" s="31"/>
    </row>
    <row r="252" spans="1:12" ht="14.25" customHeight="1">
      <c r="A252" s="108"/>
      <c r="L252" s="31"/>
    </row>
    <row r="253" spans="1:12" ht="14.25" customHeight="1">
      <c r="A253" s="108"/>
      <c r="L253" s="31"/>
    </row>
    <row r="254" spans="1:12" ht="14.25" customHeight="1">
      <c r="A254" s="108"/>
      <c r="L254" s="31"/>
    </row>
    <row r="255" spans="1:12" ht="14.25" customHeight="1">
      <c r="A255" s="108"/>
      <c r="L255" s="31"/>
    </row>
    <row r="256" spans="1:12" ht="14.25" customHeight="1">
      <c r="A256" s="108"/>
      <c r="L256" s="31"/>
    </row>
    <row r="257" spans="1:12" ht="14.25" customHeight="1">
      <c r="A257" s="108"/>
      <c r="L257" s="31"/>
    </row>
    <row r="258" spans="1:12" ht="14.25" customHeight="1">
      <c r="A258" s="108"/>
      <c r="L258" s="31"/>
    </row>
    <row r="259" spans="1:12" ht="14.25" customHeight="1">
      <c r="A259" s="108"/>
      <c r="L259" s="31"/>
    </row>
    <row r="260" spans="1:12" ht="14.25" customHeight="1">
      <c r="A260" s="108"/>
      <c r="L260" s="31"/>
    </row>
    <row r="261" spans="1:12" ht="14.25" customHeight="1">
      <c r="A261" s="108"/>
      <c r="L261" s="31"/>
    </row>
    <row r="262" spans="1:12" ht="14.25" customHeight="1">
      <c r="A262" s="108"/>
      <c r="L262" s="31"/>
    </row>
    <row r="263" spans="1:12" ht="14.25" customHeight="1">
      <c r="A263" s="108"/>
      <c r="L263" s="31"/>
    </row>
    <row r="264" spans="1:12" ht="14.25" customHeight="1">
      <c r="A264" s="108"/>
      <c r="L264" s="31"/>
    </row>
    <row r="265" spans="1:12" ht="14.25" customHeight="1">
      <c r="A265" s="108"/>
      <c r="L265" s="31"/>
    </row>
    <row r="266" spans="1:12" ht="14.25" customHeight="1">
      <c r="A266" s="108"/>
      <c r="L266" s="31"/>
    </row>
    <row r="267" spans="1:12" ht="14.25" customHeight="1">
      <c r="A267" s="108"/>
      <c r="L267" s="31"/>
    </row>
    <row r="268" spans="1:12" ht="14.25" customHeight="1">
      <c r="A268" s="108"/>
      <c r="L268" s="31"/>
    </row>
    <row r="269" spans="1:12" ht="14.25" customHeight="1">
      <c r="A269" s="108"/>
      <c r="L269" s="31"/>
    </row>
    <row r="270" spans="1:12" ht="14.25" customHeight="1">
      <c r="A270" s="108"/>
      <c r="L270" s="31"/>
    </row>
    <row r="271" spans="1:12" ht="14.25" customHeight="1">
      <c r="A271" s="108"/>
      <c r="L271" s="31"/>
    </row>
    <row r="272" spans="1:12" ht="14.25" customHeight="1">
      <c r="A272" s="108"/>
      <c r="L272" s="31"/>
    </row>
    <row r="273" spans="1:12" ht="14.25" customHeight="1">
      <c r="A273" s="108"/>
      <c r="L273" s="31"/>
    </row>
    <row r="274" spans="1:12" ht="14.25" customHeight="1">
      <c r="A274" s="108"/>
      <c r="L274" s="31"/>
    </row>
    <row r="275" spans="1:12" ht="14.25" customHeight="1">
      <c r="A275" s="108"/>
      <c r="L275" s="31"/>
    </row>
    <row r="276" spans="1:12" ht="14.25" customHeight="1">
      <c r="A276" s="108"/>
      <c r="L276" s="31"/>
    </row>
    <row r="277" spans="1:12" ht="14.25" customHeight="1">
      <c r="A277" s="108"/>
      <c r="L277" s="31"/>
    </row>
    <row r="278" spans="1:12" ht="14.25" customHeight="1">
      <c r="A278" s="108"/>
      <c r="L278" s="31"/>
    </row>
    <row r="279" spans="1:12" ht="14.25" customHeight="1">
      <c r="A279" s="108"/>
      <c r="L279" s="31"/>
    </row>
    <row r="280" spans="1:12" ht="14.25" customHeight="1">
      <c r="A280" s="108"/>
      <c r="L280" s="31"/>
    </row>
    <row r="281" spans="1:12" ht="14.25" customHeight="1">
      <c r="A281" s="108"/>
      <c r="L281" s="31"/>
    </row>
    <row r="282" spans="1:12" ht="14.25" customHeight="1">
      <c r="A282" s="108"/>
      <c r="L282" s="31"/>
    </row>
    <row r="283" spans="1:12" ht="14.25" customHeight="1">
      <c r="A283" s="108"/>
      <c r="L283" s="31"/>
    </row>
    <row r="284" spans="1:12" ht="14.25" customHeight="1">
      <c r="A284" s="108"/>
      <c r="L284" s="31"/>
    </row>
    <row r="285" spans="1:12" ht="14.25" customHeight="1">
      <c r="A285" s="108"/>
      <c r="L285" s="31"/>
    </row>
    <row r="286" spans="1:12" ht="14.25" customHeight="1">
      <c r="A286" s="108"/>
      <c r="L286" s="31"/>
    </row>
    <row r="287" spans="1:12" ht="14.25" customHeight="1">
      <c r="A287" s="108"/>
      <c r="L287" s="31"/>
    </row>
    <row r="288" spans="1:12" ht="14.25" customHeight="1">
      <c r="A288" s="108"/>
      <c r="L288" s="31"/>
    </row>
    <row r="289" spans="1:12" ht="14.25" customHeight="1">
      <c r="A289" s="108"/>
      <c r="L289" s="31"/>
    </row>
    <row r="290" spans="1:12" ht="14.25" customHeight="1">
      <c r="A290" s="108"/>
      <c r="L290" s="31"/>
    </row>
    <row r="291" spans="1:12" ht="14.25" customHeight="1">
      <c r="A291" s="108"/>
      <c r="L291" s="31"/>
    </row>
    <row r="292" spans="1:12" ht="14.25" customHeight="1">
      <c r="A292" s="108"/>
      <c r="L292" s="31"/>
    </row>
    <row r="293" spans="1:12" ht="14.25" customHeight="1">
      <c r="A293" s="108"/>
      <c r="L293" s="31"/>
    </row>
    <row r="294" spans="1:12" ht="14.25" customHeight="1">
      <c r="A294" s="108"/>
      <c r="L294" s="31"/>
    </row>
    <row r="295" spans="1:12" ht="14.25" customHeight="1">
      <c r="A295" s="108"/>
      <c r="L295" s="31"/>
    </row>
    <row r="296" spans="1:12" ht="14.25" customHeight="1">
      <c r="A296" s="108"/>
      <c r="L296" s="31"/>
    </row>
    <row r="297" spans="1:12" ht="14.25" customHeight="1">
      <c r="A297" s="108"/>
      <c r="L297" s="31"/>
    </row>
    <row r="298" spans="1:12" ht="14.25" customHeight="1">
      <c r="A298" s="108"/>
      <c r="L298" s="31"/>
    </row>
    <row r="299" spans="1:12" ht="14.25" customHeight="1">
      <c r="A299" s="108"/>
      <c r="L299" s="31"/>
    </row>
    <row r="300" spans="1:12" ht="14.25" customHeight="1">
      <c r="A300" s="108"/>
      <c r="L300" s="31"/>
    </row>
    <row r="301" spans="1:12" ht="14.25" customHeight="1">
      <c r="A301" s="108"/>
      <c r="L301" s="31"/>
    </row>
    <row r="302" spans="1:12" ht="14.25" customHeight="1">
      <c r="A302" s="108"/>
      <c r="L302" s="31"/>
    </row>
    <row r="303" spans="1:12" ht="14.25" customHeight="1">
      <c r="A303" s="108"/>
      <c r="L303" s="31"/>
    </row>
    <row r="304" spans="1:12" ht="14.25" customHeight="1">
      <c r="A304" s="108"/>
      <c r="L304" s="31"/>
    </row>
    <row r="305" spans="1:12" ht="14.25" customHeight="1">
      <c r="A305" s="108"/>
      <c r="L305" s="31"/>
    </row>
    <row r="306" spans="1:12" ht="14.25" customHeight="1">
      <c r="A306" s="108"/>
      <c r="L306" s="31"/>
    </row>
    <row r="307" spans="1:12" ht="14.25" customHeight="1">
      <c r="A307" s="108"/>
      <c r="L307" s="31"/>
    </row>
    <row r="308" spans="1:12" ht="14.25" customHeight="1">
      <c r="A308" s="108"/>
      <c r="L308" s="31"/>
    </row>
    <row r="309" spans="1:12" ht="14.25" customHeight="1">
      <c r="A309" s="108"/>
      <c r="L309" s="31"/>
    </row>
    <row r="310" spans="1:12" ht="14.25" customHeight="1">
      <c r="A310" s="108"/>
      <c r="L310" s="31"/>
    </row>
    <row r="311" spans="1:12" ht="14.25" customHeight="1">
      <c r="A311" s="108"/>
      <c r="L311" s="31"/>
    </row>
    <row r="312" spans="1:12" ht="14.25" customHeight="1">
      <c r="A312" s="108"/>
      <c r="L312" s="31"/>
    </row>
    <row r="313" spans="1:12" ht="14.25" customHeight="1">
      <c r="A313" s="108"/>
      <c r="L313" s="31"/>
    </row>
    <row r="314" spans="1:12" ht="14.25" customHeight="1">
      <c r="A314" s="108"/>
      <c r="L314" s="31"/>
    </row>
    <row r="315" spans="1:12" ht="14.25" customHeight="1">
      <c r="A315" s="108"/>
      <c r="L315" s="31"/>
    </row>
    <row r="316" spans="1:12" ht="14.25" customHeight="1">
      <c r="A316" s="108"/>
      <c r="L316" s="31"/>
    </row>
    <row r="317" spans="1:12" ht="14.25" customHeight="1">
      <c r="A317" s="108"/>
      <c r="L317" s="31"/>
    </row>
    <row r="318" spans="1:12" ht="14.25" customHeight="1">
      <c r="A318" s="108"/>
      <c r="L318" s="31"/>
    </row>
    <row r="319" spans="1:12" ht="14.25" customHeight="1">
      <c r="A319" s="108"/>
      <c r="L319" s="31"/>
    </row>
    <row r="320" spans="1:12" ht="14.25" customHeight="1">
      <c r="A320" s="108"/>
      <c r="L320" s="31"/>
    </row>
    <row r="321" spans="1:12" ht="14.25" customHeight="1">
      <c r="A321" s="108"/>
      <c r="L321" s="31"/>
    </row>
    <row r="322" spans="1:12" ht="14.25" customHeight="1">
      <c r="A322" s="108"/>
      <c r="L322" s="31"/>
    </row>
    <row r="323" spans="1:12" ht="14.25" customHeight="1">
      <c r="A323" s="108"/>
      <c r="L323" s="31"/>
    </row>
    <row r="324" spans="1:12" ht="14.25" customHeight="1">
      <c r="A324" s="108"/>
      <c r="L324" s="31"/>
    </row>
    <row r="325" spans="1:12" ht="14.25" customHeight="1">
      <c r="A325" s="108"/>
      <c r="L325" s="31"/>
    </row>
    <row r="326" spans="1:12" ht="14.25" customHeight="1">
      <c r="A326" s="108"/>
      <c r="L326" s="31"/>
    </row>
    <row r="327" spans="1:12" ht="14.25" customHeight="1">
      <c r="A327" s="108"/>
      <c r="L327" s="31"/>
    </row>
    <row r="328" spans="1:12" ht="14.25" customHeight="1">
      <c r="A328" s="108"/>
      <c r="L328" s="31"/>
    </row>
    <row r="329" spans="1:12" ht="14.25" customHeight="1">
      <c r="A329" s="108"/>
      <c r="L329" s="31"/>
    </row>
    <row r="330" spans="1:12" ht="14.25" customHeight="1">
      <c r="A330" s="108"/>
      <c r="L330" s="31"/>
    </row>
    <row r="331" spans="1:12" ht="14.25" customHeight="1">
      <c r="A331" s="108"/>
      <c r="L331" s="31"/>
    </row>
    <row r="332" spans="1:12" ht="14.25" customHeight="1">
      <c r="A332" s="108"/>
      <c r="L332" s="31"/>
    </row>
    <row r="333" spans="1:12" ht="14.25" customHeight="1">
      <c r="A333" s="108"/>
      <c r="L333" s="31"/>
    </row>
    <row r="334" spans="1:12" ht="14.25" customHeight="1">
      <c r="A334" s="108"/>
      <c r="L334" s="31"/>
    </row>
    <row r="335" spans="1:12" ht="14.25" customHeight="1">
      <c r="A335" s="108"/>
      <c r="L335" s="31"/>
    </row>
    <row r="336" spans="1:12" ht="14.25" customHeight="1">
      <c r="A336" s="108"/>
      <c r="L336" s="31"/>
    </row>
    <row r="337" spans="1:12" ht="14.25" customHeight="1">
      <c r="A337" s="108"/>
      <c r="L337" s="31"/>
    </row>
    <row r="338" spans="1:12" ht="14.25" customHeight="1">
      <c r="A338" s="108"/>
      <c r="L338" s="31"/>
    </row>
    <row r="339" spans="1:12" ht="14.25" customHeight="1">
      <c r="A339" s="108"/>
      <c r="L339" s="31"/>
    </row>
    <row r="340" spans="1:12" ht="14.25" customHeight="1">
      <c r="A340" s="108"/>
      <c r="L340" s="31"/>
    </row>
    <row r="341" spans="1:12" ht="14.25" customHeight="1">
      <c r="A341" s="108"/>
      <c r="L341" s="31"/>
    </row>
    <row r="342" spans="1:12" ht="14.25" customHeight="1">
      <c r="A342" s="108"/>
      <c r="L342" s="31"/>
    </row>
    <row r="343" spans="1:12" ht="14.25" customHeight="1">
      <c r="A343" s="108"/>
      <c r="L343" s="31"/>
    </row>
    <row r="344" spans="1:12" ht="14.25" customHeight="1">
      <c r="A344" s="108"/>
      <c r="L344" s="31"/>
    </row>
    <row r="345" spans="1:12" ht="14.25" customHeight="1">
      <c r="A345" s="108"/>
      <c r="L345" s="31"/>
    </row>
    <row r="346" spans="1:12" ht="14.25" customHeight="1">
      <c r="A346" s="108"/>
      <c r="L346" s="31"/>
    </row>
    <row r="347" spans="1:12" ht="14.25" customHeight="1">
      <c r="A347" s="108"/>
      <c r="L347" s="31"/>
    </row>
    <row r="348" spans="1:12" ht="14.25" customHeight="1">
      <c r="A348" s="108"/>
      <c r="L348" s="31"/>
    </row>
    <row r="349" spans="1:12" ht="14.25" customHeight="1">
      <c r="A349" s="108"/>
      <c r="L349" s="31"/>
    </row>
    <row r="350" spans="1:12" ht="14.25" customHeight="1">
      <c r="A350" s="108"/>
      <c r="L350" s="31"/>
    </row>
    <row r="351" spans="1:12" ht="14.25" customHeight="1">
      <c r="A351" s="108"/>
      <c r="L351" s="31"/>
    </row>
    <row r="352" spans="1:12" ht="14.25" customHeight="1">
      <c r="A352" s="108"/>
      <c r="L352" s="31"/>
    </row>
    <row r="353" spans="1:12" ht="14.25" customHeight="1">
      <c r="A353" s="108"/>
      <c r="L353" s="31"/>
    </row>
    <row r="354" spans="1:12" ht="14.25" customHeight="1">
      <c r="A354" s="108"/>
      <c r="L354" s="31"/>
    </row>
    <row r="355" spans="1:12" ht="14.25" customHeight="1">
      <c r="A355" s="108"/>
      <c r="L355" s="31"/>
    </row>
    <row r="356" spans="1:12" ht="14.25" customHeight="1">
      <c r="A356" s="108"/>
      <c r="L356" s="31"/>
    </row>
    <row r="357" spans="1:12" ht="14.25" customHeight="1">
      <c r="A357" s="108"/>
      <c r="L357" s="31"/>
    </row>
    <row r="358" spans="1:12" ht="14.25" customHeight="1">
      <c r="A358" s="108"/>
      <c r="L358" s="31"/>
    </row>
    <row r="359" spans="1:12" ht="14.25" customHeight="1">
      <c r="A359" s="108"/>
      <c r="L359" s="31"/>
    </row>
    <row r="360" spans="1:12" ht="14.25" customHeight="1">
      <c r="A360" s="108"/>
      <c r="L360" s="31"/>
    </row>
    <row r="361" spans="1:12" ht="14.25" customHeight="1">
      <c r="A361" s="108"/>
      <c r="L361" s="31"/>
    </row>
    <row r="362" spans="1:12" ht="14.25" customHeight="1">
      <c r="A362" s="108"/>
      <c r="L362" s="31"/>
    </row>
    <row r="363" spans="1:12" ht="14.25" customHeight="1">
      <c r="A363" s="108"/>
      <c r="L363" s="31"/>
    </row>
    <row r="364" spans="1:12" ht="14.25" customHeight="1">
      <c r="A364" s="108"/>
      <c r="L364" s="31"/>
    </row>
    <row r="365" spans="1:12" ht="14.25" customHeight="1">
      <c r="A365" s="108"/>
      <c r="L365" s="31"/>
    </row>
    <row r="366" spans="1:12" ht="14.25" customHeight="1">
      <c r="A366" s="108"/>
      <c r="L366" s="31"/>
    </row>
    <row r="367" spans="1:12" ht="14.25" customHeight="1">
      <c r="A367" s="108"/>
      <c r="L367" s="31"/>
    </row>
    <row r="368" spans="1:12" ht="14.25" customHeight="1">
      <c r="A368" s="108"/>
      <c r="L368" s="31"/>
    </row>
    <row r="369" spans="1:12" ht="14.25" customHeight="1">
      <c r="A369" s="108"/>
      <c r="L369" s="31"/>
    </row>
    <row r="370" spans="1:12" ht="14.25" customHeight="1">
      <c r="A370" s="108"/>
      <c r="L370" s="31"/>
    </row>
    <row r="371" spans="1:12" ht="14.25" customHeight="1">
      <c r="A371" s="108"/>
      <c r="L371" s="31"/>
    </row>
    <row r="372" spans="1:12" ht="14.25" customHeight="1">
      <c r="A372" s="108"/>
      <c r="L372" s="31"/>
    </row>
    <row r="373" spans="1:12" ht="14.25" customHeight="1">
      <c r="A373" s="108"/>
      <c r="L373" s="31"/>
    </row>
    <row r="374" spans="1:12" ht="14.25" customHeight="1">
      <c r="A374" s="108"/>
      <c r="L374" s="31"/>
    </row>
    <row r="375" spans="1:12" ht="14.25" customHeight="1">
      <c r="A375" s="108"/>
      <c r="L375" s="31"/>
    </row>
    <row r="376" spans="1:12" ht="14.25" customHeight="1">
      <c r="A376" s="108"/>
      <c r="L376" s="31"/>
    </row>
    <row r="377" spans="1:12" ht="14.25" customHeight="1">
      <c r="A377" s="108"/>
      <c r="L377" s="31"/>
    </row>
    <row r="378" spans="1:12" ht="14.25" customHeight="1">
      <c r="A378" s="108"/>
      <c r="L378" s="31"/>
    </row>
    <row r="379" spans="1:12" ht="14.25" customHeight="1">
      <c r="A379" s="108"/>
      <c r="L379" s="31"/>
    </row>
    <row r="380" spans="1:12" ht="14.25" customHeight="1">
      <c r="A380" s="108"/>
      <c r="L380" s="31"/>
    </row>
    <row r="381" spans="1:12" ht="14.25" customHeight="1">
      <c r="A381" s="108"/>
      <c r="L381" s="31"/>
    </row>
    <row r="382" spans="1:12" ht="14.25" customHeight="1">
      <c r="A382" s="108"/>
      <c r="L382" s="31"/>
    </row>
    <row r="383" spans="1:12" ht="14.25" customHeight="1">
      <c r="A383" s="108"/>
      <c r="L383" s="31"/>
    </row>
    <row r="384" spans="1:12" ht="14.25" customHeight="1">
      <c r="A384" s="108"/>
      <c r="L384" s="31"/>
    </row>
    <row r="385" spans="1:12" ht="14.25" customHeight="1">
      <c r="A385" s="108"/>
      <c r="L385" s="31"/>
    </row>
    <row r="386" spans="1:12" ht="14.25" customHeight="1">
      <c r="A386" s="108"/>
      <c r="L386" s="31"/>
    </row>
    <row r="387" spans="1:12" ht="14.25" customHeight="1">
      <c r="A387" s="108"/>
      <c r="L387" s="31"/>
    </row>
    <row r="388" spans="1:12" ht="14.25" customHeight="1">
      <c r="A388" s="108"/>
      <c r="L388" s="31"/>
    </row>
    <row r="389" spans="1:12" ht="14.25" customHeight="1">
      <c r="A389" s="108"/>
      <c r="L389" s="31"/>
    </row>
    <row r="390" spans="1:12" ht="14.25" customHeight="1">
      <c r="A390" s="108"/>
      <c r="L390" s="31"/>
    </row>
    <row r="391" spans="1:12" ht="14.25" customHeight="1">
      <c r="A391" s="108"/>
      <c r="L391" s="31"/>
    </row>
    <row r="392" spans="1:12" ht="14.25" customHeight="1">
      <c r="A392" s="108"/>
      <c r="L392" s="31"/>
    </row>
    <row r="393" spans="1:12" ht="14.25" customHeight="1">
      <c r="A393" s="108"/>
      <c r="L393" s="31"/>
    </row>
    <row r="394" spans="1:12" ht="14.25" customHeight="1">
      <c r="A394" s="108"/>
      <c r="L394" s="31"/>
    </row>
    <row r="395" spans="1:12" ht="14.25" customHeight="1">
      <c r="A395" s="108"/>
      <c r="L395" s="31"/>
    </row>
    <row r="396" spans="1:12" ht="14.25" customHeight="1">
      <c r="A396" s="108"/>
      <c r="L396" s="31"/>
    </row>
    <row r="397" spans="1:12" ht="14.25" customHeight="1">
      <c r="A397" s="108"/>
      <c r="L397" s="31"/>
    </row>
    <row r="398" spans="1:12" ht="14.25" customHeight="1">
      <c r="A398" s="108"/>
      <c r="L398" s="31"/>
    </row>
    <row r="399" spans="1:12" ht="14.25" customHeight="1">
      <c r="A399" s="108"/>
      <c r="L399" s="31"/>
    </row>
    <row r="400" spans="1:12" ht="14.25" customHeight="1">
      <c r="A400" s="108"/>
      <c r="L400" s="31"/>
    </row>
    <row r="401" spans="1:12" ht="14.25" customHeight="1">
      <c r="A401" s="108"/>
      <c r="L401" s="31"/>
    </row>
    <row r="402" spans="1:12" ht="14.25" customHeight="1">
      <c r="A402" s="108"/>
      <c r="L402" s="31"/>
    </row>
    <row r="403" spans="1:12" ht="14.25" customHeight="1">
      <c r="A403" s="108"/>
      <c r="L403" s="31"/>
    </row>
    <row r="404" spans="1:12" ht="14.25" customHeight="1">
      <c r="A404" s="108"/>
      <c r="L404" s="31"/>
    </row>
    <row r="405" spans="1:12" ht="14.25" customHeight="1">
      <c r="A405" s="108"/>
      <c r="L405" s="31"/>
    </row>
    <row r="406" spans="1:12" ht="14.25" customHeight="1">
      <c r="A406" s="108"/>
      <c r="L406" s="31"/>
    </row>
    <row r="407" spans="1:12" ht="14.25" customHeight="1">
      <c r="A407" s="108"/>
      <c r="L407" s="31"/>
    </row>
    <row r="408" spans="1:12" ht="14.25" customHeight="1">
      <c r="A408" s="108"/>
      <c r="L408" s="31"/>
    </row>
    <row r="409" spans="1:12" ht="14.25" customHeight="1">
      <c r="A409" s="108"/>
      <c r="L409" s="31"/>
    </row>
    <row r="410" spans="1:12" ht="14.25" customHeight="1">
      <c r="A410" s="108"/>
      <c r="L410" s="31"/>
    </row>
    <row r="411" spans="1:12" ht="14.25" customHeight="1">
      <c r="A411" s="108"/>
      <c r="L411" s="31"/>
    </row>
    <row r="412" spans="1:12" ht="14.25" customHeight="1">
      <c r="A412" s="108"/>
      <c r="L412" s="31"/>
    </row>
    <row r="413" spans="1:12" ht="14.25" customHeight="1">
      <c r="A413" s="108"/>
      <c r="L413" s="31"/>
    </row>
    <row r="414" spans="1:12" ht="14.25" customHeight="1">
      <c r="A414" s="108"/>
      <c r="L414" s="31"/>
    </row>
    <row r="415" spans="1:12" ht="14.25" customHeight="1">
      <c r="A415" s="108"/>
      <c r="L415" s="31"/>
    </row>
    <row r="416" spans="1:12" ht="14.25" customHeight="1">
      <c r="A416" s="108"/>
      <c r="L416" s="31"/>
    </row>
    <row r="417" spans="1:12" ht="14.25" customHeight="1">
      <c r="A417" s="108"/>
      <c r="L417" s="31"/>
    </row>
    <row r="418" spans="1:12" ht="14.25" customHeight="1">
      <c r="A418" s="108"/>
      <c r="L418" s="31"/>
    </row>
    <row r="419" spans="1:12" ht="14.25" customHeight="1">
      <c r="A419" s="108"/>
      <c r="L419" s="31"/>
    </row>
    <row r="420" spans="1:12" ht="14.25" customHeight="1">
      <c r="A420" s="108"/>
      <c r="L420" s="31"/>
    </row>
    <row r="421" spans="1:12" ht="14.25" customHeight="1">
      <c r="A421" s="108"/>
      <c r="L421" s="31"/>
    </row>
    <row r="422" spans="1:12" ht="14.25" customHeight="1">
      <c r="A422" s="108"/>
      <c r="L422" s="31"/>
    </row>
    <row r="423" spans="1:12" ht="14.25" customHeight="1">
      <c r="A423" s="108"/>
      <c r="L423" s="31"/>
    </row>
    <row r="424" spans="1:12" ht="14.25" customHeight="1">
      <c r="A424" s="108"/>
      <c r="L424" s="31"/>
    </row>
    <row r="425" spans="1:12" ht="14.25" customHeight="1">
      <c r="A425" s="108"/>
      <c r="L425" s="31"/>
    </row>
    <row r="426" spans="1:12" ht="14.25" customHeight="1">
      <c r="A426" s="108"/>
      <c r="L426" s="31"/>
    </row>
    <row r="427" spans="1:12" ht="14.25" customHeight="1">
      <c r="A427" s="108"/>
      <c r="L427" s="31"/>
    </row>
    <row r="428" spans="1:12" ht="14.25" customHeight="1">
      <c r="A428" s="108"/>
      <c r="L428" s="31"/>
    </row>
    <row r="429" spans="1:12" ht="14.25" customHeight="1">
      <c r="A429" s="108"/>
      <c r="L429" s="31"/>
    </row>
    <row r="430" spans="1:12" ht="14.25" customHeight="1">
      <c r="A430" s="108"/>
      <c r="L430" s="31"/>
    </row>
    <row r="431" spans="1:12" ht="14.25" customHeight="1">
      <c r="A431" s="108"/>
      <c r="L431" s="31"/>
    </row>
    <row r="432" spans="1:12" ht="14.25" customHeight="1">
      <c r="A432" s="108"/>
      <c r="L432" s="31"/>
    </row>
    <row r="433" spans="1:12" ht="14.25" customHeight="1">
      <c r="A433" s="108"/>
      <c r="L433" s="31"/>
    </row>
    <row r="434" spans="1:12" ht="14.25" customHeight="1">
      <c r="A434" s="108"/>
      <c r="L434" s="31"/>
    </row>
    <row r="435" spans="1:12" ht="14.25" customHeight="1">
      <c r="A435" s="108"/>
      <c r="L435" s="31"/>
    </row>
    <row r="436" spans="1:12" ht="14.25" customHeight="1">
      <c r="A436" s="108"/>
      <c r="L436" s="31"/>
    </row>
    <row r="437" spans="1:12" ht="14.25" customHeight="1">
      <c r="A437" s="108"/>
      <c r="L437" s="31"/>
    </row>
    <row r="438" spans="1:12" ht="14.25" customHeight="1">
      <c r="A438" s="108"/>
      <c r="L438" s="31"/>
    </row>
    <row r="439" spans="1:12" ht="14.25" customHeight="1">
      <c r="A439" s="108"/>
      <c r="L439" s="31"/>
    </row>
    <row r="440" spans="1:12" ht="14.25" customHeight="1">
      <c r="A440" s="108"/>
      <c r="L440" s="31"/>
    </row>
    <row r="441" spans="1:12" ht="14.25" customHeight="1">
      <c r="A441" s="108"/>
      <c r="L441" s="31"/>
    </row>
    <row r="442" spans="1:12" ht="14.25" customHeight="1">
      <c r="A442" s="108"/>
      <c r="L442" s="31"/>
    </row>
    <row r="443" spans="1:12" ht="14.25" customHeight="1">
      <c r="A443" s="108"/>
      <c r="L443" s="31"/>
    </row>
    <row r="444" spans="1:12" ht="14.25" customHeight="1">
      <c r="A444" s="108"/>
      <c r="L444" s="31"/>
    </row>
    <row r="445" spans="1:12" ht="14.25" customHeight="1">
      <c r="A445" s="108"/>
      <c r="L445" s="31"/>
    </row>
    <row r="446" spans="1:12" ht="14.25" customHeight="1">
      <c r="A446" s="108"/>
      <c r="L446" s="31"/>
    </row>
    <row r="447" spans="1:12" ht="14.25" customHeight="1">
      <c r="A447" s="108"/>
      <c r="L447" s="31"/>
    </row>
    <row r="448" spans="1:12" ht="14.25" customHeight="1">
      <c r="A448" s="108"/>
      <c r="L448" s="31"/>
    </row>
    <row r="449" spans="1:12" ht="14.25" customHeight="1">
      <c r="A449" s="108"/>
      <c r="L449" s="31"/>
    </row>
    <row r="450" spans="1:12" ht="14.25" customHeight="1">
      <c r="A450" s="108"/>
      <c r="L450" s="31"/>
    </row>
    <row r="451" spans="1:12" ht="14.25" customHeight="1">
      <c r="A451" s="108"/>
      <c r="L451" s="31"/>
    </row>
    <row r="452" spans="1:12" ht="14.25" customHeight="1">
      <c r="A452" s="108"/>
      <c r="L452" s="31"/>
    </row>
    <row r="453" spans="1:12" ht="14.25" customHeight="1">
      <c r="A453" s="108"/>
      <c r="L453" s="31"/>
    </row>
    <row r="454" spans="1:12" ht="14.25" customHeight="1">
      <c r="A454" s="108"/>
      <c r="L454" s="31"/>
    </row>
    <row r="455" spans="1:12" ht="14.25" customHeight="1">
      <c r="A455" s="108"/>
      <c r="L455" s="31"/>
    </row>
    <row r="456" spans="1:12" ht="14.25" customHeight="1">
      <c r="A456" s="108"/>
      <c r="L456" s="31"/>
    </row>
    <row r="457" spans="1:12" ht="14.25" customHeight="1">
      <c r="A457" s="108"/>
      <c r="L457" s="31"/>
    </row>
    <row r="458" spans="1:12" ht="14.25" customHeight="1">
      <c r="A458" s="108"/>
      <c r="L458" s="31"/>
    </row>
    <row r="459" spans="1:12" ht="14.25" customHeight="1">
      <c r="A459" s="108"/>
      <c r="L459" s="31"/>
    </row>
    <row r="460" spans="1:12" ht="14.25" customHeight="1">
      <c r="A460" s="108"/>
      <c r="L460" s="31"/>
    </row>
    <row r="461" spans="1:12" ht="14.25" customHeight="1">
      <c r="A461" s="108"/>
      <c r="L461" s="31"/>
    </row>
    <row r="462" spans="1:12" ht="14.25" customHeight="1">
      <c r="A462" s="108"/>
      <c r="L462" s="31"/>
    </row>
    <row r="463" spans="1:12" ht="14.25" customHeight="1">
      <c r="A463" s="108"/>
      <c r="L463" s="31"/>
    </row>
    <row r="464" spans="1:12" ht="14.25" customHeight="1">
      <c r="A464" s="108"/>
      <c r="L464" s="31"/>
    </row>
    <row r="465" spans="1:12" ht="14.25" customHeight="1">
      <c r="A465" s="108"/>
      <c r="L465" s="31"/>
    </row>
    <row r="466" spans="1:12" ht="14.25" customHeight="1">
      <c r="A466" s="108"/>
      <c r="L466" s="31"/>
    </row>
    <row r="467" spans="1:12" ht="14.25" customHeight="1">
      <c r="A467" s="108"/>
      <c r="L467" s="31"/>
    </row>
    <row r="468" spans="1:12" ht="14.25" customHeight="1">
      <c r="A468" s="108"/>
      <c r="L468" s="31"/>
    </row>
    <row r="469" spans="1:12" ht="14.25" customHeight="1">
      <c r="A469" s="108"/>
      <c r="L469" s="31"/>
    </row>
    <row r="470" spans="1:12" ht="14.25" customHeight="1">
      <c r="A470" s="108"/>
      <c r="L470" s="31"/>
    </row>
    <row r="471" spans="1:12" ht="14.25" customHeight="1">
      <c r="A471" s="108"/>
      <c r="L471" s="31"/>
    </row>
    <row r="472" spans="1:12" ht="14.25" customHeight="1">
      <c r="A472" s="108"/>
      <c r="L472" s="31"/>
    </row>
    <row r="473" spans="1:12" ht="14.25" customHeight="1">
      <c r="A473" s="108"/>
      <c r="L473" s="31"/>
    </row>
    <row r="474" spans="1:12" ht="14.25" customHeight="1">
      <c r="A474" s="108"/>
      <c r="L474" s="31"/>
    </row>
    <row r="475" spans="1:12" ht="14.25" customHeight="1">
      <c r="A475" s="108"/>
      <c r="L475" s="31"/>
    </row>
    <row r="476" spans="1:12" ht="14.25" customHeight="1">
      <c r="A476" s="108"/>
      <c r="L476" s="31"/>
    </row>
    <row r="477" spans="1:12" ht="14.25" customHeight="1">
      <c r="A477" s="108"/>
      <c r="L477" s="31"/>
    </row>
    <row r="478" spans="1:12" ht="14.25" customHeight="1">
      <c r="A478" s="108"/>
      <c r="L478" s="31"/>
    </row>
    <row r="479" spans="1:12" ht="14.25" customHeight="1">
      <c r="A479" s="108"/>
      <c r="L479" s="31"/>
    </row>
    <row r="480" spans="1:12" ht="14.25" customHeight="1">
      <c r="A480" s="108"/>
      <c r="L480" s="31"/>
    </row>
    <row r="481" spans="1:12" ht="14.25" customHeight="1">
      <c r="A481" s="108"/>
      <c r="L481" s="31"/>
    </row>
    <row r="482" spans="1:12" ht="14.25" customHeight="1">
      <c r="A482" s="108"/>
      <c r="L482" s="31"/>
    </row>
    <row r="483" spans="1:12" ht="14.25" customHeight="1">
      <c r="A483" s="108"/>
      <c r="L483" s="31"/>
    </row>
    <row r="484" spans="1:12" ht="14.25" customHeight="1">
      <c r="A484" s="108"/>
      <c r="L484" s="31"/>
    </row>
    <row r="485" spans="1:12" ht="14.25" customHeight="1">
      <c r="A485" s="108"/>
      <c r="L485" s="31"/>
    </row>
    <row r="486" spans="1:12" ht="14.25" customHeight="1">
      <c r="A486" s="108"/>
      <c r="L486" s="31"/>
    </row>
    <row r="487" spans="1:12" ht="14.25" customHeight="1">
      <c r="A487" s="108"/>
      <c r="L487" s="31"/>
    </row>
    <row r="488" spans="1:12" ht="14.25" customHeight="1">
      <c r="A488" s="108"/>
      <c r="L488" s="31"/>
    </row>
    <row r="489" spans="1:12" ht="14.25" customHeight="1">
      <c r="A489" s="108"/>
      <c r="L489" s="31"/>
    </row>
    <row r="490" spans="1:12" ht="14.25" customHeight="1">
      <c r="A490" s="108"/>
      <c r="L490" s="31"/>
    </row>
    <row r="491" spans="1:12" ht="14.25" customHeight="1">
      <c r="A491" s="108"/>
      <c r="L491" s="31"/>
    </row>
    <row r="492" spans="1:12" ht="14.25" customHeight="1">
      <c r="A492" s="108"/>
      <c r="L492" s="31"/>
    </row>
    <row r="493" spans="1:12" ht="14.25" customHeight="1">
      <c r="A493" s="108"/>
      <c r="L493" s="31"/>
    </row>
    <row r="494" spans="1:12" ht="14.25" customHeight="1">
      <c r="A494" s="108"/>
      <c r="L494" s="31"/>
    </row>
    <row r="495" spans="1:12" ht="14.25" customHeight="1">
      <c r="A495" s="108"/>
      <c r="L495" s="31"/>
    </row>
    <row r="496" spans="1:12" ht="14.25" customHeight="1">
      <c r="A496" s="108"/>
      <c r="L496" s="31"/>
    </row>
    <row r="497" spans="1:12" ht="14.25" customHeight="1">
      <c r="A497" s="108"/>
      <c r="L497" s="31"/>
    </row>
    <row r="498" spans="1:12" ht="14.25" customHeight="1">
      <c r="A498" s="108"/>
      <c r="L498" s="31"/>
    </row>
    <row r="499" spans="1:12" ht="14.25" customHeight="1">
      <c r="A499" s="108"/>
      <c r="L499" s="31"/>
    </row>
    <row r="500" spans="1:12" ht="14.25" customHeight="1">
      <c r="A500" s="108"/>
      <c r="L500" s="31"/>
    </row>
    <row r="501" spans="1:12" ht="14.25" customHeight="1">
      <c r="A501" s="108"/>
      <c r="L501" s="31"/>
    </row>
    <row r="502" spans="1:12" ht="14.25" customHeight="1">
      <c r="A502" s="108"/>
      <c r="L502" s="31"/>
    </row>
    <row r="503" spans="1:12" ht="14.25" customHeight="1">
      <c r="A503" s="108"/>
      <c r="L503" s="31"/>
    </row>
    <row r="504" spans="1:12" ht="14.25" customHeight="1">
      <c r="A504" s="108"/>
      <c r="L504" s="31"/>
    </row>
    <row r="505" spans="1:12" ht="14.25" customHeight="1">
      <c r="A505" s="108"/>
      <c r="L505" s="31"/>
    </row>
    <row r="506" spans="1:12" ht="14.25" customHeight="1">
      <c r="A506" s="108"/>
      <c r="L506" s="31"/>
    </row>
    <row r="507" spans="1:12" ht="14.25" customHeight="1">
      <c r="A507" s="108"/>
      <c r="L507" s="31"/>
    </row>
    <row r="508" spans="1:12" ht="14.25" customHeight="1">
      <c r="A508" s="108"/>
      <c r="L508" s="31"/>
    </row>
    <row r="509" spans="1:12" ht="14.25" customHeight="1">
      <c r="A509" s="108"/>
      <c r="L509" s="31"/>
    </row>
    <row r="510" spans="1:12" ht="14.25" customHeight="1">
      <c r="A510" s="108"/>
      <c r="L510" s="31"/>
    </row>
    <row r="511" spans="1:12" ht="14.25" customHeight="1">
      <c r="A511" s="108"/>
      <c r="L511" s="31"/>
    </row>
    <row r="512" spans="1:12" ht="14.25" customHeight="1">
      <c r="A512" s="108"/>
      <c r="L512" s="31"/>
    </row>
    <row r="513" spans="1:12" ht="14.25" customHeight="1">
      <c r="A513" s="108"/>
      <c r="L513" s="31"/>
    </row>
    <row r="514" spans="1:12" ht="14.25" customHeight="1">
      <c r="A514" s="108"/>
      <c r="L514" s="31"/>
    </row>
    <row r="515" spans="1:12" ht="14.25" customHeight="1">
      <c r="A515" s="108"/>
      <c r="L515" s="31"/>
    </row>
    <row r="516" spans="1:12" ht="14.25" customHeight="1">
      <c r="A516" s="108"/>
      <c r="L516" s="31"/>
    </row>
    <row r="517" spans="1:12" ht="14.25" customHeight="1">
      <c r="A517" s="108"/>
      <c r="L517" s="31"/>
    </row>
    <row r="518" spans="1:12" ht="14.25" customHeight="1">
      <c r="A518" s="108"/>
      <c r="L518" s="31"/>
    </row>
    <row r="519" spans="1:12" ht="14.25" customHeight="1">
      <c r="A519" s="108"/>
      <c r="L519" s="31"/>
    </row>
    <row r="520" spans="1:12" ht="14.25" customHeight="1">
      <c r="A520" s="108"/>
      <c r="L520" s="31"/>
    </row>
    <row r="521" spans="1:12" ht="14.25" customHeight="1">
      <c r="A521" s="108"/>
      <c r="L521" s="31"/>
    </row>
    <row r="522" spans="1:12" ht="14.25" customHeight="1">
      <c r="A522" s="108"/>
      <c r="L522" s="31"/>
    </row>
    <row r="523" spans="1:12" ht="14.25" customHeight="1">
      <c r="A523" s="108"/>
      <c r="L523" s="31"/>
    </row>
    <row r="524" spans="1:12" ht="14.25" customHeight="1">
      <c r="A524" s="108"/>
      <c r="L524" s="31"/>
    </row>
    <row r="525" spans="1:12" ht="14.25" customHeight="1">
      <c r="A525" s="108"/>
      <c r="L525" s="31"/>
    </row>
    <row r="526" spans="1:12" ht="14.25" customHeight="1">
      <c r="A526" s="108"/>
      <c r="L526" s="31"/>
    </row>
    <row r="527" spans="1:12" ht="14.25" customHeight="1">
      <c r="A527" s="108"/>
      <c r="L527" s="31"/>
    </row>
    <row r="528" spans="1:12" ht="14.25" customHeight="1">
      <c r="A528" s="108"/>
      <c r="L528" s="31"/>
    </row>
    <row r="529" spans="1:12" ht="14.25" customHeight="1">
      <c r="A529" s="108"/>
      <c r="L529" s="31"/>
    </row>
    <row r="530" spans="1:12" ht="14.25" customHeight="1">
      <c r="A530" s="108"/>
      <c r="L530" s="31"/>
    </row>
    <row r="531" spans="1:12" ht="14.25" customHeight="1">
      <c r="A531" s="108"/>
      <c r="L531" s="31"/>
    </row>
    <row r="532" spans="1:12" ht="14.25" customHeight="1">
      <c r="A532" s="108"/>
      <c r="L532" s="31"/>
    </row>
    <row r="533" spans="1:12" ht="14.25" customHeight="1">
      <c r="A533" s="108"/>
      <c r="L533" s="31"/>
    </row>
    <row r="534" spans="1:12" ht="14.25" customHeight="1">
      <c r="A534" s="108"/>
      <c r="L534" s="31"/>
    </row>
    <row r="535" spans="1:12" ht="14.25" customHeight="1">
      <c r="A535" s="108"/>
      <c r="L535" s="31"/>
    </row>
    <row r="536" spans="1:12" ht="14.25" customHeight="1">
      <c r="A536" s="108"/>
      <c r="L536" s="31"/>
    </row>
    <row r="537" spans="1:12" ht="14.25" customHeight="1">
      <c r="A537" s="108"/>
      <c r="L537" s="31"/>
    </row>
    <row r="538" spans="1:12" ht="14.25" customHeight="1">
      <c r="A538" s="108"/>
      <c r="L538" s="31"/>
    </row>
    <row r="539" spans="1:12" ht="14.25" customHeight="1">
      <c r="A539" s="108"/>
      <c r="L539" s="31"/>
    </row>
    <row r="540" spans="1:12" ht="14.25" customHeight="1">
      <c r="A540" s="108"/>
      <c r="L540" s="31"/>
    </row>
    <row r="541" spans="1:12" ht="14.25" customHeight="1">
      <c r="A541" s="108"/>
      <c r="L541" s="31"/>
    </row>
    <row r="542" spans="1:12" ht="14.25" customHeight="1">
      <c r="A542" s="108"/>
      <c r="L542" s="31"/>
    </row>
    <row r="543" spans="1:12" ht="14.25" customHeight="1">
      <c r="A543" s="108"/>
      <c r="L543" s="31"/>
    </row>
    <row r="544" spans="1:12" ht="14.25" customHeight="1">
      <c r="A544" s="108"/>
      <c r="L544" s="31"/>
    </row>
    <row r="545" spans="1:12" ht="14.25" customHeight="1">
      <c r="A545" s="108"/>
      <c r="L545" s="31"/>
    </row>
    <row r="546" spans="1:12" ht="14.25" customHeight="1">
      <c r="A546" s="108"/>
      <c r="L546" s="31"/>
    </row>
    <row r="547" spans="1:12" ht="14.25" customHeight="1">
      <c r="A547" s="108"/>
      <c r="L547" s="31"/>
    </row>
    <row r="548" spans="1:12" ht="14.25" customHeight="1">
      <c r="A548" s="108"/>
      <c r="L548" s="31"/>
    </row>
    <row r="549" spans="1:12" ht="14.25" customHeight="1">
      <c r="A549" s="108"/>
      <c r="L549" s="31"/>
    </row>
    <row r="550" spans="1:12" ht="14.25" customHeight="1">
      <c r="A550" s="108"/>
      <c r="L550" s="31"/>
    </row>
    <row r="551" spans="1:12" ht="14.25" customHeight="1">
      <c r="A551" s="108"/>
      <c r="L551" s="31"/>
    </row>
    <row r="552" spans="1:12" ht="14.25" customHeight="1">
      <c r="A552" s="108"/>
      <c r="L552" s="31"/>
    </row>
    <row r="553" spans="1:12" ht="14.25" customHeight="1">
      <c r="A553" s="108"/>
      <c r="L553" s="31"/>
    </row>
    <row r="554" spans="1:12" ht="14.25" customHeight="1">
      <c r="A554" s="108"/>
      <c r="L554" s="31"/>
    </row>
    <row r="555" spans="1:12" ht="14.25" customHeight="1">
      <c r="A555" s="108"/>
      <c r="L555" s="31"/>
    </row>
    <row r="556" spans="1:12" ht="14.25" customHeight="1">
      <c r="A556" s="108"/>
      <c r="L556" s="31"/>
    </row>
    <row r="557" spans="1:12" ht="14.25" customHeight="1">
      <c r="A557" s="108"/>
      <c r="L557" s="31"/>
    </row>
    <row r="558" spans="1:12" ht="14.25" customHeight="1">
      <c r="A558" s="108"/>
      <c r="L558" s="31"/>
    </row>
    <row r="559" spans="1:12" ht="14.25" customHeight="1">
      <c r="A559" s="108"/>
      <c r="L559" s="31"/>
    </row>
    <row r="560" spans="1:12" ht="14.25" customHeight="1">
      <c r="A560" s="108"/>
      <c r="L560" s="31"/>
    </row>
    <row r="561" spans="1:12" ht="14.25" customHeight="1">
      <c r="A561" s="108"/>
      <c r="L561" s="31"/>
    </row>
    <row r="562" spans="1:12" ht="14.25" customHeight="1">
      <c r="A562" s="108"/>
      <c r="L562" s="31"/>
    </row>
    <row r="563" spans="1:12" ht="14.25" customHeight="1">
      <c r="A563" s="108"/>
      <c r="L563" s="31"/>
    </row>
    <row r="564" spans="1:12" ht="14.25" customHeight="1">
      <c r="A564" s="108"/>
      <c r="L564" s="31"/>
    </row>
    <row r="565" spans="1:12" ht="14.25" customHeight="1">
      <c r="A565" s="108"/>
      <c r="L565" s="31"/>
    </row>
    <row r="566" spans="1:12" ht="14.25" customHeight="1">
      <c r="A566" s="108"/>
      <c r="L566" s="31"/>
    </row>
    <row r="567" spans="1:12" ht="14.25" customHeight="1">
      <c r="A567" s="108"/>
      <c r="L567" s="31"/>
    </row>
    <row r="568" spans="1:12" ht="14.25" customHeight="1">
      <c r="A568" s="108"/>
      <c r="L568" s="31"/>
    </row>
    <row r="569" spans="1:12" ht="14.25" customHeight="1">
      <c r="A569" s="108"/>
      <c r="L569" s="31"/>
    </row>
    <row r="570" spans="1:12" ht="14.25" customHeight="1">
      <c r="A570" s="108"/>
      <c r="L570" s="31"/>
    </row>
    <row r="571" spans="1:12" ht="14.25" customHeight="1">
      <c r="A571" s="108"/>
      <c r="L571" s="31"/>
    </row>
    <row r="572" spans="1:12" ht="14.25" customHeight="1">
      <c r="A572" s="108"/>
      <c r="L572" s="31"/>
    </row>
    <row r="573" spans="1:12" ht="14.25" customHeight="1">
      <c r="A573" s="108"/>
      <c r="L573" s="31"/>
    </row>
    <row r="574" spans="1:12" ht="14.25" customHeight="1">
      <c r="A574" s="108"/>
      <c r="L574" s="31"/>
    </row>
    <row r="575" spans="1:12" ht="14.25" customHeight="1">
      <c r="A575" s="108"/>
      <c r="L575" s="31"/>
    </row>
    <row r="576" spans="1:12" ht="14.25" customHeight="1">
      <c r="A576" s="108"/>
      <c r="L576" s="31"/>
    </row>
    <row r="577" spans="1:12" ht="14.25" customHeight="1">
      <c r="A577" s="108"/>
      <c r="L577" s="31"/>
    </row>
    <row r="578" spans="1:12" ht="14.25" customHeight="1">
      <c r="A578" s="108"/>
      <c r="L578" s="31"/>
    </row>
    <row r="579" spans="1:12" ht="14.25" customHeight="1">
      <c r="A579" s="108"/>
      <c r="L579" s="31"/>
    </row>
    <row r="580" spans="1:12" ht="14.25" customHeight="1">
      <c r="A580" s="108"/>
      <c r="L580" s="31"/>
    </row>
    <row r="581" spans="1:12" ht="14.25" customHeight="1">
      <c r="A581" s="108"/>
      <c r="L581" s="31"/>
    </row>
    <row r="582" spans="1:12" ht="14.25" customHeight="1">
      <c r="A582" s="108"/>
      <c r="L582" s="31"/>
    </row>
    <row r="583" spans="1:12" ht="14.25" customHeight="1">
      <c r="A583" s="108"/>
      <c r="L583" s="31"/>
    </row>
    <row r="584" spans="1:12" ht="14.25" customHeight="1">
      <c r="A584" s="108"/>
      <c r="L584" s="31"/>
    </row>
    <row r="585" spans="1:12" ht="14.25" customHeight="1">
      <c r="A585" s="108"/>
      <c r="L585" s="31"/>
    </row>
    <row r="586" spans="1:12" ht="14.25" customHeight="1">
      <c r="A586" s="108"/>
      <c r="L586" s="31"/>
    </row>
    <row r="587" spans="1:12" ht="14.25" customHeight="1">
      <c r="A587" s="108"/>
      <c r="L587" s="31"/>
    </row>
    <row r="588" spans="1:12" ht="14.25" customHeight="1">
      <c r="A588" s="108"/>
      <c r="L588" s="31"/>
    </row>
    <row r="589" spans="1:12" ht="14.25" customHeight="1">
      <c r="A589" s="108"/>
      <c r="L589" s="31"/>
    </row>
    <row r="590" spans="1:12" ht="14.25" customHeight="1">
      <c r="A590" s="108"/>
      <c r="L590" s="31"/>
    </row>
    <row r="591" spans="1:12" ht="14.25" customHeight="1">
      <c r="A591" s="108"/>
      <c r="L591" s="31"/>
    </row>
    <row r="592" spans="1:12" ht="14.25" customHeight="1">
      <c r="A592" s="108"/>
      <c r="L592" s="31"/>
    </row>
    <row r="593" spans="1:12" ht="14.25" customHeight="1">
      <c r="A593" s="108"/>
      <c r="L593" s="31"/>
    </row>
    <row r="594" spans="1:12" ht="14.25" customHeight="1">
      <c r="A594" s="108"/>
      <c r="L594" s="31"/>
    </row>
    <row r="595" spans="1:12" ht="14.25" customHeight="1">
      <c r="A595" s="108"/>
      <c r="L595" s="31"/>
    </row>
    <row r="596" spans="1:12" ht="14.25" customHeight="1">
      <c r="A596" s="108"/>
      <c r="L596" s="31"/>
    </row>
    <row r="597" spans="1:12" ht="14.25" customHeight="1">
      <c r="A597" s="108"/>
      <c r="L597" s="31"/>
    </row>
    <row r="598" spans="1:12" ht="14.25" customHeight="1">
      <c r="A598" s="108"/>
      <c r="L598" s="31"/>
    </row>
    <row r="599" spans="1:12" ht="14.25" customHeight="1">
      <c r="A599" s="108"/>
      <c r="L599" s="31"/>
    </row>
    <row r="600" spans="1:12" ht="14.25" customHeight="1">
      <c r="A600" s="108"/>
      <c r="L600" s="31"/>
    </row>
    <row r="601" spans="1:12" ht="14.25" customHeight="1">
      <c r="A601" s="108"/>
      <c r="L601" s="31"/>
    </row>
    <row r="602" spans="1:12" ht="14.25" customHeight="1">
      <c r="A602" s="108"/>
      <c r="L602" s="31"/>
    </row>
    <row r="603" spans="1:12" ht="14.25" customHeight="1">
      <c r="A603" s="108"/>
      <c r="L603" s="31"/>
    </row>
    <row r="604" spans="1:12" ht="14.25" customHeight="1">
      <c r="A604" s="108"/>
      <c r="L604" s="31"/>
    </row>
    <row r="605" spans="1:12" ht="14.25" customHeight="1">
      <c r="A605" s="108"/>
      <c r="L605" s="31"/>
    </row>
    <row r="606" spans="1:12" ht="14.25" customHeight="1">
      <c r="A606" s="108"/>
      <c r="L606" s="31"/>
    </row>
    <row r="607" spans="1:12" ht="14.25" customHeight="1">
      <c r="A607" s="108"/>
      <c r="L607" s="31"/>
    </row>
    <row r="608" spans="1:12" ht="14.25" customHeight="1">
      <c r="A608" s="108"/>
      <c r="L608" s="31"/>
    </row>
    <row r="609" spans="1:12" ht="14.25" customHeight="1">
      <c r="A609" s="108"/>
      <c r="L609" s="31"/>
    </row>
    <row r="610" spans="1:12" ht="14.25" customHeight="1">
      <c r="A610" s="108"/>
      <c r="L610" s="31"/>
    </row>
    <row r="611" spans="1:12" ht="14.25" customHeight="1">
      <c r="A611" s="108"/>
      <c r="L611" s="31"/>
    </row>
    <row r="612" spans="1:12" ht="14.25" customHeight="1">
      <c r="A612" s="108"/>
      <c r="L612" s="31"/>
    </row>
    <row r="613" spans="1:12" ht="14.25" customHeight="1">
      <c r="A613" s="108"/>
      <c r="L613" s="31"/>
    </row>
    <row r="614" spans="1:12" ht="14.25" customHeight="1">
      <c r="A614" s="108"/>
      <c r="L614" s="31"/>
    </row>
    <row r="615" spans="1:12" ht="14.25" customHeight="1">
      <c r="A615" s="108"/>
      <c r="L615" s="31"/>
    </row>
    <row r="616" spans="1:12" ht="14.25" customHeight="1">
      <c r="A616" s="108"/>
      <c r="L616" s="31"/>
    </row>
    <row r="617" spans="1:12" ht="14.25" customHeight="1">
      <c r="A617" s="108"/>
      <c r="L617" s="31"/>
    </row>
    <row r="618" spans="1:12" ht="14.25" customHeight="1">
      <c r="A618" s="108"/>
      <c r="L618" s="31"/>
    </row>
    <row r="619" spans="1:12" ht="14.25" customHeight="1">
      <c r="A619" s="108"/>
      <c r="L619" s="31"/>
    </row>
    <row r="620" spans="1:12" ht="14.25" customHeight="1">
      <c r="A620" s="108"/>
      <c r="L620" s="31"/>
    </row>
    <row r="621" spans="1:12" ht="14.25" customHeight="1">
      <c r="A621" s="108"/>
      <c r="L621" s="31"/>
    </row>
    <row r="622" spans="1:12" ht="14.25" customHeight="1">
      <c r="A622" s="108"/>
      <c r="L622" s="31"/>
    </row>
    <row r="623" spans="1:12" ht="14.25" customHeight="1">
      <c r="A623" s="108"/>
      <c r="L623" s="31"/>
    </row>
    <row r="624" spans="1:12" ht="14.25" customHeight="1">
      <c r="A624" s="108"/>
      <c r="L624" s="31"/>
    </row>
    <row r="625" spans="1:12" ht="14.25" customHeight="1">
      <c r="A625" s="108"/>
      <c r="L625" s="31"/>
    </row>
    <row r="626" spans="1:12" ht="14.25" customHeight="1">
      <c r="A626" s="108"/>
      <c r="L626" s="31"/>
    </row>
    <row r="627" spans="1:12" ht="14.25" customHeight="1">
      <c r="A627" s="108"/>
      <c r="L627" s="31"/>
    </row>
    <row r="628" spans="1:12" ht="14.25" customHeight="1">
      <c r="A628" s="108"/>
      <c r="L628" s="31"/>
    </row>
    <row r="629" spans="1:12" ht="14.25" customHeight="1">
      <c r="A629" s="108"/>
      <c r="L629" s="31"/>
    </row>
    <row r="630" spans="1:12" ht="14.25" customHeight="1">
      <c r="A630" s="108"/>
      <c r="L630" s="31"/>
    </row>
    <row r="631" spans="1:12" ht="14.25" customHeight="1">
      <c r="A631" s="108"/>
      <c r="L631" s="31"/>
    </row>
    <row r="632" spans="1:12" ht="14.25" customHeight="1">
      <c r="A632" s="108"/>
      <c r="L632" s="31"/>
    </row>
    <row r="633" spans="1:12" ht="14.25" customHeight="1">
      <c r="A633" s="108"/>
      <c r="L633" s="31"/>
    </row>
    <row r="634" spans="1:12" ht="14.25" customHeight="1">
      <c r="A634" s="108"/>
      <c r="L634" s="31"/>
    </row>
    <row r="635" spans="1:12" ht="14.25" customHeight="1">
      <c r="A635" s="108"/>
      <c r="L635" s="31"/>
    </row>
    <row r="636" spans="1:12" ht="14.25" customHeight="1">
      <c r="A636" s="108"/>
      <c r="L636" s="31"/>
    </row>
    <row r="637" spans="1:12" ht="14.25" customHeight="1">
      <c r="A637" s="108"/>
      <c r="L637" s="31"/>
    </row>
    <row r="638" spans="1:12" ht="14.25" customHeight="1">
      <c r="A638" s="108"/>
      <c r="L638" s="31"/>
    </row>
    <row r="639" spans="1:12" ht="14.25" customHeight="1">
      <c r="A639" s="108"/>
      <c r="L639" s="31"/>
    </row>
    <row r="640" spans="1:12" ht="14.25" customHeight="1">
      <c r="A640" s="108"/>
      <c r="L640" s="31"/>
    </row>
    <row r="641" spans="1:12" ht="14.25" customHeight="1">
      <c r="A641" s="108"/>
      <c r="L641" s="31"/>
    </row>
    <row r="642" spans="1:12" ht="14.25" customHeight="1">
      <c r="A642" s="108"/>
      <c r="L642" s="31"/>
    </row>
    <row r="643" spans="1:12" ht="14.25" customHeight="1">
      <c r="A643" s="108"/>
      <c r="L643" s="31"/>
    </row>
    <row r="644" spans="1:12" ht="14.25" customHeight="1">
      <c r="A644" s="108"/>
      <c r="L644" s="31"/>
    </row>
    <row r="645" spans="1:12" ht="14.25" customHeight="1">
      <c r="A645" s="108"/>
      <c r="L645" s="31"/>
    </row>
    <row r="646" spans="1:12" ht="14.25" customHeight="1">
      <c r="A646" s="108"/>
      <c r="L646" s="31"/>
    </row>
    <row r="647" spans="1:12" ht="14.25" customHeight="1">
      <c r="A647" s="108"/>
      <c r="L647" s="31"/>
    </row>
    <row r="648" spans="1:12" ht="14.25" customHeight="1">
      <c r="A648" s="108"/>
      <c r="L648" s="31"/>
    </row>
    <row r="649" spans="1:12" ht="14.25" customHeight="1">
      <c r="A649" s="108"/>
      <c r="L649" s="31"/>
    </row>
    <row r="650" spans="1:12" ht="14.25" customHeight="1">
      <c r="A650" s="108"/>
      <c r="L650" s="31"/>
    </row>
    <row r="651" spans="1:12" ht="14.25" customHeight="1">
      <c r="A651" s="108"/>
      <c r="L651" s="31"/>
    </row>
    <row r="652" spans="1:12" ht="14.25" customHeight="1">
      <c r="A652" s="108"/>
      <c r="L652" s="31"/>
    </row>
    <row r="653" spans="1:12" ht="14.25" customHeight="1">
      <c r="A653" s="108"/>
      <c r="L653" s="31"/>
    </row>
    <row r="654" spans="1:12" ht="14.25" customHeight="1">
      <c r="A654" s="108"/>
      <c r="L654" s="31"/>
    </row>
    <row r="655" spans="1:12" ht="14.25" customHeight="1">
      <c r="A655" s="108"/>
      <c r="L655" s="31"/>
    </row>
    <row r="656" spans="1:12" ht="14.25" customHeight="1">
      <c r="A656" s="108"/>
      <c r="L656" s="31"/>
    </row>
    <row r="657" spans="1:12" ht="14.25" customHeight="1">
      <c r="A657" s="108"/>
      <c r="L657" s="31"/>
    </row>
    <row r="658" spans="1:12" ht="14.25" customHeight="1">
      <c r="A658" s="108"/>
      <c r="L658" s="31"/>
    </row>
    <row r="659" spans="1:12" ht="14.25" customHeight="1">
      <c r="A659" s="108"/>
      <c r="L659" s="31"/>
    </row>
    <row r="660" spans="1:12" ht="14.25" customHeight="1">
      <c r="A660" s="108"/>
      <c r="L660" s="31"/>
    </row>
    <row r="661" spans="1:12" ht="14.25" customHeight="1">
      <c r="A661" s="108"/>
      <c r="L661" s="31"/>
    </row>
    <row r="662" spans="1:12" ht="14.25" customHeight="1">
      <c r="A662" s="108"/>
      <c r="L662" s="31"/>
    </row>
    <row r="663" spans="1:12" ht="14.25" customHeight="1">
      <c r="A663" s="108"/>
      <c r="L663" s="31"/>
    </row>
    <row r="664" spans="1:12" ht="14.25" customHeight="1">
      <c r="A664" s="108"/>
      <c r="L664" s="31"/>
    </row>
    <row r="665" spans="1:12" ht="14.25" customHeight="1">
      <c r="A665" s="108"/>
      <c r="L665" s="31"/>
    </row>
    <row r="666" spans="1:12" ht="14.25" customHeight="1">
      <c r="A666" s="108"/>
      <c r="L666" s="31"/>
    </row>
    <row r="667" spans="1:12" ht="14.25" customHeight="1">
      <c r="A667" s="108"/>
      <c r="L667" s="31"/>
    </row>
    <row r="668" spans="1:12" ht="14.25" customHeight="1">
      <c r="A668" s="108"/>
      <c r="L668" s="31"/>
    </row>
    <row r="669" spans="1:12" ht="14.25" customHeight="1">
      <c r="A669" s="108"/>
      <c r="L669" s="31"/>
    </row>
    <row r="670" spans="1:12" ht="14.25" customHeight="1">
      <c r="A670" s="108"/>
      <c r="L670" s="31"/>
    </row>
    <row r="671" spans="1:12" ht="14.25" customHeight="1">
      <c r="A671" s="108"/>
      <c r="L671" s="31"/>
    </row>
    <row r="672" spans="1:12" ht="14.25" customHeight="1">
      <c r="A672" s="108"/>
      <c r="L672" s="31"/>
    </row>
    <row r="673" spans="1:12" ht="14.25" customHeight="1">
      <c r="A673" s="108"/>
      <c r="L673" s="31"/>
    </row>
    <row r="674" spans="1:12" ht="14.25" customHeight="1">
      <c r="A674" s="108"/>
      <c r="L674" s="31"/>
    </row>
    <row r="675" spans="1:12" ht="14.25" customHeight="1">
      <c r="A675" s="108"/>
      <c r="L675" s="31"/>
    </row>
    <row r="676" spans="1:12" ht="14.25" customHeight="1">
      <c r="A676" s="108"/>
      <c r="L676" s="31"/>
    </row>
    <row r="677" spans="1:12" ht="14.25" customHeight="1">
      <c r="A677" s="108"/>
      <c r="L677" s="31"/>
    </row>
    <row r="678" spans="1:12" ht="14.25" customHeight="1">
      <c r="A678" s="108"/>
      <c r="L678" s="31"/>
    </row>
    <row r="679" spans="1:12" ht="14.25" customHeight="1">
      <c r="A679" s="108"/>
      <c r="L679" s="31"/>
    </row>
    <row r="680" spans="1:12" ht="14.25" customHeight="1">
      <c r="A680" s="108"/>
      <c r="L680" s="31"/>
    </row>
    <row r="681" spans="1:12" ht="14.25" customHeight="1">
      <c r="A681" s="108"/>
      <c r="L681" s="31"/>
    </row>
    <row r="682" spans="1:12" ht="14.25" customHeight="1">
      <c r="A682" s="108"/>
      <c r="L682" s="31"/>
    </row>
    <row r="683" spans="1:12" ht="14.25" customHeight="1">
      <c r="A683" s="108"/>
      <c r="L683" s="31"/>
    </row>
    <row r="684" spans="1:12" ht="14.25" customHeight="1">
      <c r="A684" s="108"/>
      <c r="L684" s="31"/>
    </row>
    <row r="685" spans="1:12" ht="14.25" customHeight="1">
      <c r="A685" s="108"/>
      <c r="L685" s="31"/>
    </row>
    <row r="686" spans="1:12" ht="14.25" customHeight="1">
      <c r="A686" s="108"/>
      <c r="L686" s="31"/>
    </row>
    <row r="687" spans="1:12" ht="14.25" customHeight="1">
      <c r="A687" s="108"/>
      <c r="L687" s="31"/>
    </row>
    <row r="688" spans="1:12" ht="14.25" customHeight="1">
      <c r="A688" s="108"/>
      <c r="L688" s="31"/>
    </row>
    <row r="689" spans="1:12" ht="14.25" customHeight="1">
      <c r="A689" s="108"/>
      <c r="L689" s="31"/>
    </row>
    <row r="690" spans="1:12" ht="14.25" customHeight="1">
      <c r="A690" s="108"/>
      <c r="L690" s="31"/>
    </row>
    <row r="691" spans="1:12" ht="14.25" customHeight="1">
      <c r="A691" s="108"/>
      <c r="L691" s="31"/>
    </row>
    <row r="692" spans="1:12" ht="14.25" customHeight="1">
      <c r="A692" s="108"/>
      <c r="L692" s="31"/>
    </row>
    <row r="693" spans="1:12" ht="14.25" customHeight="1">
      <c r="A693" s="108"/>
      <c r="L693" s="31"/>
    </row>
    <row r="694" spans="1:12" ht="14.25" customHeight="1">
      <c r="A694" s="108"/>
      <c r="L694" s="31"/>
    </row>
    <row r="695" spans="1:12" ht="14.25" customHeight="1">
      <c r="A695" s="108"/>
      <c r="L695" s="31"/>
    </row>
    <row r="696" spans="1:12" ht="14.25" customHeight="1">
      <c r="A696" s="108"/>
      <c r="L696" s="31"/>
    </row>
    <row r="697" spans="1:12" ht="14.25" customHeight="1">
      <c r="A697" s="108"/>
      <c r="L697" s="31"/>
    </row>
    <row r="698" spans="1:12" ht="14.25" customHeight="1">
      <c r="A698" s="108"/>
      <c r="L698" s="31"/>
    </row>
    <row r="699" spans="1:12" ht="14.25" customHeight="1">
      <c r="A699" s="108"/>
      <c r="L699" s="31"/>
    </row>
    <row r="700" spans="1:12" ht="14.25" customHeight="1">
      <c r="A700" s="108"/>
      <c r="L700" s="31"/>
    </row>
    <row r="701" spans="1:12" ht="14.25" customHeight="1">
      <c r="A701" s="108"/>
      <c r="L701" s="31"/>
    </row>
    <row r="702" spans="1:12" ht="14.25" customHeight="1">
      <c r="A702" s="108"/>
      <c r="L702" s="31"/>
    </row>
    <row r="703" spans="1:12" ht="14.25" customHeight="1">
      <c r="A703" s="108"/>
      <c r="L703" s="31"/>
    </row>
    <row r="704" spans="1:12" ht="14.25" customHeight="1">
      <c r="A704" s="108"/>
      <c r="L704" s="31"/>
    </row>
    <row r="705" spans="1:12" ht="14.25" customHeight="1">
      <c r="A705" s="108"/>
      <c r="L705" s="31"/>
    </row>
    <row r="706" spans="1:12" ht="14.25" customHeight="1">
      <c r="A706" s="108"/>
      <c r="L706" s="31"/>
    </row>
    <row r="707" spans="1:12" ht="14.25" customHeight="1">
      <c r="A707" s="108"/>
      <c r="L707" s="31"/>
    </row>
    <row r="708" spans="1:12" ht="14.25" customHeight="1">
      <c r="A708" s="108"/>
      <c r="L708" s="31"/>
    </row>
    <row r="709" spans="1:12" ht="14.25" customHeight="1">
      <c r="A709" s="108"/>
      <c r="L709" s="31"/>
    </row>
    <row r="710" spans="1:12" ht="14.25" customHeight="1">
      <c r="A710" s="108"/>
      <c r="L710" s="31"/>
    </row>
    <row r="711" spans="1:12" ht="14.25" customHeight="1">
      <c r="A711" s="108"/>
      <c r="L711" s="31"/>
    </row>
    <row r="712" spans="1:12" ht="14.25" customHeight="1">
      <c r="A712" s="108"/>
      <c r="L712" s="31"/>
    </row>
    <row r="713" spans="1:12" ht="14.25" customHeight="1">
      <c r="A713" s="108"/>
      <c r="L713" s="31"/>
    </row>
    <row r="714" spans="1:12" ht="14.25" customHeight="1">
      <c r="A714" s="108"/>
      <c r="L714" s="31"/>
    </row>
    <row r="715" spans="1:12" ht="14.25" customHeight="1">
      <c r="A715" s="108"/>
      <c r="L715" s="31"/>
    </row>
    <row r="716" spans="1:12" ht="14.25" customHeight="1">
      <c r="A716" s="108"/>
      <c r="L716" s="31"/>
    </row>
    <row r="717" spans="1:12" ht="14.25" customHeight="1">
      <c r="A717" s="108"/>
      <c r="L717" s="31"/>
    </row>
    <row r="718" spans="1:12" ht="14.25" customHeight="1">
      <c r="A718" s="108"/>
      <c r="L718" s="31"/>
    </row>
    <row r="719" spans="1:12" ht="14.25" customHeight="1">
      <c r="A719" s="108"/>
      <c r="L719" s="31"/>
    </row>
    <row r="720" spans="1:12" ht="14.25" customHeight="1">
      <c r="A720" s="108"/>
      <c r="L720" s="31"/>
    </row>
    <row r="721" spans="1:12" ht="14.25" customHeight="1">
      <c r="A721" s="108"/>
      <c r="L721" s="31"/>
    </row>
    <row r="722" spans="1:12" ht="14.25" customHeight="1">
      <c r="A722" s="108"/>
      <c r="L722" s="31"/>
    </row>
    <row r="723" spans="1:12" ht="14.25" customHeight="1">
      <c r="A723" s="108"/>
      <c r="L723" s="31"/>
    </row>
    <row r="724" spans="1:12" ht="14.25" customHeight="1">
      <c r="A724" s="108"/>
      <c r="L724" s="31"/>
    </row>
    <row r="725" spans="1:12" ht="14.25" customHeight="1">
      <c r="A725" s="108"/>
      <c r="L725" s="31"/>
    </row>
    <row r="726" spans="1:12" ht="14.25" customHeight="1">
      <c r="A726" s="108"/>
      <c r="L726" s="31"/>
    </row>
    <row r="727" spans="1:12" ht="14.25" customHeight="1">
      <c r="A727" s="108"/>
      <c r="L727" s="31"/>
    </row>
    <row r="728" spans="1:12" ht="14.25" customHeight="1">
      <c r="A728" s="108"/>
      <c r="L728" s="31"/>
    </row>
    <row r="729" spans="1:12" ht="14.25" customHeight="1">
      <c r="A729" s="108"/>
      <c r="L729" s="31"/>
    </row>
    <row r="730" spans="1:12" ht="14.25" customHeight="1">
      <c r="A730" s="108"/>
      <c r="L730" s="31"/>
    </row>
    <row r="731" spans="1:12" ht="14.25" customHeight="1">
      <c r="A731" s="108"/>
      <c r="L731" s="31"/>
    </row>
    <row r="732" spans="1:12" ht="14.25" customHeight="1">
      <c r="A732" s="108"/>
      <c r="L732" s="31"/>
    </row>
    <row r="733" spans="1:12" ht="14.25" customHeight="1">
      <c r="A733" s="108"/>
      <c r="L733" s="31"/>
    </row>
    <row r="734" spans="1:12" ht="14.25" customHeight="1">
      <c r="A734" s="108"/>
      <c r="L734" s="31"/>
    </row>
    <row r="735" spans="1:12" ht="14.25" customHeight="1">
      <c r="A735" s="108"/>
      <c r="L735" s="31"/>
    </row>
    <row r="736" spans="1:12" ht="14.25" customHeight="1">
      <c r="A736" s="108"/>
      <c r="L736" s="31"/>
    </row>
    <row r="737" spans="1:12" ht="14.25" customHeight="1">
      <c r="A737" s="108"/>
      <c r="L737" s="31"/>
    </row>
    <row r="738" spans="1:12" ht="14.25" customHeight="1">
      <c r="A738" s="108"/>
      <c r="L738" s="31"/>
    </row>
    <row r="739" spans="1:12" ht="14.25" customHeight="1">
      <c r="A739" s="108"/>
      <c r="L739" s="31"/>
    </row>
    <row r="740" spans="1:12" ht="14.25" customHeight="1">
      <c r="A740" s="108"/>
      <c r="L740" s="31"/>
    </row>
    <row r="741" spans="1:12" ht="14.25" customHeight="1">
      <c r="A741" s="108"/>
      <c r="L741" s="31"/>
    </row>
    <row r="742" spans="1:12" ht="14.25" customHeight="1">
      <c r="A742" s="108"/>
      <c r="L742" s="31"/>
    </row>
    <row r="743" spans="1:12" ht="14.25" customHeight="1">
      <c r="A743" s="108"/>
      <c r="L743" s="31"/>
    </row>
    <row r="744" spans="1:12" ht="14.25" customHeight="1">
      <c r="A744" s="108"/>
      <c r="L744" s="31"/>
    </row>
    <row r="745" spans="1:12" ht="14.25" customHeight="1">
      <c r="A745" s="108"/>
      <c r="L745" s="31"/>
    </row>
    <row r="746" spans="1:12" ht="14.25" customHeight="1">
      <c r="A746" s="108"/>
      <c r="L746" s="31"/>
    </row>
    <row r="747" spans="1:12" ht="14.25" customHeight="1">
      <c r="A747" s="108"/>
      <c r="L747" s="31"/>
    </row>
    <row r="748" spans="1:12" ht="14.25" customHeight="1">
      <c r="A748" s="108"/>
      <c r="L748" s="31"/>
    </row>
    <row r="749" spans="1:12" ht="14.25" customHeight="1">
      <c r="A749" s="108"/>
      <c r="L749" s="31"/>
    </row>
    <row r="750" spans="1:12" ht="14.25" customHeight="1">
      <c r="A750" s="108"/>
      <c r="L750" s="31"/>
    </row>
    <row r="751" spans="1:12" ht="14.25" customHeight="1">
      <c r="A751" s="108"/>
      <c r="L751" s="31"/>
    </row>
    <row r="752" spans="1:12" ht="14.25" customHeight="1">
      <c r="A752" s="108"/>
      <c r="L752" s="31"/>
    </row>
    <row r="753" spans="1:12" ht="14.25" customHeight="1">
      <c r="A753" s="108"/>
      <c r="L753" s="31"/>
    </row>
    <row r="754" spans="1:12" ht="14.25" customHeight="1">
      <c r="A754" s="108"/>
      <c r="L754" s="31"/>
    </row>
    <row r="755" spans="1:12" ht="14.25" customHeight="1">
      <c r="A755" s="108"/>
      <c r="L755" s="31"/>
    </row>
    <row r="756" spans="1:12" ht="14.25" customHeight="1">
      <c r="A756" s="108"/>
      <c r="L756" s="31"/>
    </row>
    <row r="757" spans="1:12" ht="14.25" customHeight="1">
      <c r="A757" s="108"/>
      <c r="L757" s="31"/>
    </row>
    <row r="758" spans="1:12" ht="14.25" customHeight="1">
      <c r="A758" s="108"/>
      <c r="L758" s="31"/>
    </row>
    <row r="759" spans="1:12" ht="14.25" customHeight="1">
      <c r="A759" s="108"/>
      <c r="L759" s="31"/>
    </row>
    <row r="760" spans="1:12" ht="14.25" customHeight="1">
      <c r="A760" s="108"/>
      <c r="L760" s="31"/>
    </row>
    <row r="761" spans="1:12" ht="14.25" customHeight="1">
      <c r="A761" s="108"/>
      <c r="L761" s="31"/>
    </row>
    <row r="762" spans="1:12" ht="14.25" customHeight="1">
      <c r="A762" s="108"/>
      <c r="L762" s="31"/>
    </row>
    <row r="763" spans="1:12" ht="14.25" customHeight="1">
      <c r="A763" s="108"/>
      <c r="L763" s="31"/>
    </row>
    <row r="764" spans="1:12" ht="14.25" customHeight="1">
      <c r="A764" s="108"/>
      <c r="L764" s="31"/>
    </row>
    <row r="765" spans="1:12" ht="14.25" customHeight="1">
      <c r="A765" s="108"/>
      <c r="L765" s="31"/>
    </row>
    <row r="766" spans="1:12" ht="14.25" customHeight="1">
      <c r="A766" s="108"/>
      <c r="L766" s="31"/>
    </row>
    <row r="767" spans="1:12" ht="14.25" customHeight="1">
      <c r="A767" s="108"/>
      <c r="L767" s="31"/>
    </row>
    <row r="768" spans="1:12" ht="14.25" customHeight="1">
      <c r="A768" s="108"/>
      <c r="L768" s="31"/>
    </row>
    <row r="769" spans="1:12" ht="14.25" customHeight="1">
      <c r="A769" s="108"/>
      <c r="L769" s="31"/>
    </row>
    <row r="770" spans="1:12" ht="14.25" customHeight="1">
      <c r="A770" s="108"/>
      <c r="L770" s="31"/>
    </row>
    <row r="771" spans="1:12" ht="14.25" customHeight="1">
      <c r="A771" s="108"/>
      <c r="L771" s="31"/>
    </row>
    <row r="772" spans="1:12" ht="14.25" customHeight="1">
      <c r="A772" s="108"/>
      <c r="L772" s="31"/>
    </row>
    <row r="773" spans="1:12" ht="14.25" customHeight="1">
      <c r="A773" s="108"/>
      <c r="L773" s="31"/>
    </row>
    <row r="774" spans="1:12" ht="14.25" customHeight="1">
      <c r="A774" s="108"/>
      <c r="L774" s="31"/>
    </row>
    <row r="775" spans="1:12" ht="14.25" customHeight="1">
      <c r="A775" s="108"/>
      <c r="L775" s="31"/>
    </row>
    <row r="776" spans="1:12" ht="14.25" customHeight="1">
      <c r="A776" s="108"/>
      <c r="L776" s="31"/>
    </row>
    <row r="777" spans="1:12" ht="14.25" customHeight="1">
      <c r="A777" s="108"/>
      <c r="L777" s="31"/>
    </row>
    <row r="778" spans="1:12" ht="14.25" customHeight="1">
      <c r="A778" s="108"/>
      <c r="L778" s="31"/>
    </row>
    <row r="779" spans="1:12" ht="14.25" customHeight="1">
      <c r="A779" s="108"/>
      <c r="L779" s="31"/>
    </row>
    <row r="780" spans="1:12" ht="14.25" customHeight="1">
      <c r="A780" s="108"/>
      <c r="L780" s="31"/>
    </row>
    <row r="781" spans="1:12" ht="14.25" customHeight="1">
      <c r="A781" s="108"/>
      <c r="L781" s="31"/>
    </row>
    <row r="782" spans="1:12" ht="14.25" customHeight="1">
      <c r="A782" s="108"/>
      <c r="L782" s="31"/>
    </row>
    <row r="783" spans="1:12" ht="14.25" customHeight="1">
      <c r="A783" s="108"/>
      <c r="L783" s="31"/>
    </row>
    <row r="784" spans="1:12" ht="14.25" customHeight="1">
      <c r="A784" s="108"/>
      <c r="L784" s="31"/>
    </row>
    <row r="785" spans="1:12" ht="14.25" customHeight="1">
      <c r="A785" s="108"/>
      <c r="L785" s="31"/>
    </row>
    <row r="786" spans="1:12" ht="14.25" customHeight="1">
      <c r="A786" s="108"/>
      <c r="L786" s="31"/>
    </row>
    <row r="787" spans="1:12" ht="14.25" customHeight="1">
      <c r="A787" s="108"/>
      <c r="L787" s="31"/>
    </row>
    <row r="788" spans="1:12" ht="14.25" customHeight="1">
      <c r="A788" s="108"/>
      <c r="L788" s="31"/>
    </row>
    <row r="789" spans="1:12" ht="14.25" customHeight="1">
      <c r="A789" s="108"/>
      <c r="L789" s="31"/>
    </row>
    <row r="790" spans="1:12" ht="14.25" customHeight="1">
      <c r="A790" s="108"/>
      <c r="L790" s="31"/>
    </row>
    <row r="791" spans="1:12" ht="14.25" customHeight="1">
      <c r="A791" s="108"/>
      <c r="L791" s="31"/>
    </row>
    <row r="792" spans="1:12" ht="14.25" customHeight="1">
      <c r="A792" s="108"/>
      <c r="L792" s="31"/>
    </row>
    <row r="793" spans="1:12" ht="14.25" customHeight="1">
      <c r="A793" s="108"/>
      <c r="L793" s="31"/>
    </row>
    <row r="794" spans="1:12" ht="14.25" customHeight="1">
      <c r="A794" s="108"/>
      <c r="L794" s="31"/>
    </row>
    <row r="795" spans="1:12" ht="14.25" customHeight="1">
      <c r="A795" s="108"/>
      <c r="L795" s="31"/>
    </row>
    <row r="796" spans="1:12" ht="14.25" customHeight="1">
      <c r="A796" s="108"/>
      <c r="L796" s="31"/>
    </row>
    <row r="797" spans="1:12" ht="14.25" customHeight="1">
      <c r="A797" s="108"/>
      <c r="L797" s="31"/>
    </row>
    <row r="798" spans="1:12" ht="14.25" customHeight="1">
      <c r="A798" s="108"/>
      <c r="L798" s="31"/>
    </row>
    <row r="799" spans="1:12" ht="14.25" customHeight="1">
      <c r="A799" s="108"/>
      <c r="L799" s="31"/>
    </row>
    <row r="800" spans="1:12" ht="14.25" customHeight="1">
      <c r="A800" s="108"/>
      <c r="L800" s="31"/>
    </row>
    <row r="801" spans="1:12" ht="14.25" customHeight="1">
      <c r="A801" s="108"/>
      <c r="L801" s="31"/>
    </row>
    <row r="802" spans="1:12" ht="14.25" customHeight="1">
      <c r="A802" s="108"/>
      <c r="L802" s="31"/>
    </row>
    <row r="803" spans="1:12" ht="14.25" customHeight="1">
      <c r="A803" s="108"/>
      <c r="L803" s="31"/>
    </row>
    <row r="804" spans="1:12" ht="14.25" customHeight="1">
      <c r="A804" s="108"/>
      <c r="L804" s="31"/>
    </row>
    <row r="805" spans="1:12" ht="14.25" customHeight="1">
      <c r="A805" s="108"/>
      <c r="L805" s="31"/>
    </row>
    <row r="806" spans="1:12" ht="14.25" customHeight="1">
      <c r="A806" s="108"/>
      <c r="L806" s="31"/>
    </row>
    <row r="807" spans="1:12" ht="14.25" customHeight="1">
      <c r="A807" s="108"/>
      <c r="L807" s="31"/>
    </row>
    <row r="808" spans="1:12" ht="14.25" customHeight="1">
      <c r="A808" s="108"/>
      <c r="L808" s="31"/>
    </row>
    <row r="809" spans="1:12" ht="14.25" customHeight="1">
      <c r="A809" s="108"/>
      <c r="L809" s="31"/>
    </row>
    <row r="810" spans="1:12" ht="14.25" customHeight="1">
      <c r="A810" s="108"/>
      <c r="L810" s="31"/>
    </row>
    <row r="811" spans="1:12" ht="14.25" customHeight="1">
      <c r="A811" s="108"/>
      <c r="L811" s="31"/>
    </row>
    <row r="812" spans="1:12" ht="14.25" customHeight="1">
      <c r="A812" s="108"/>
      <c r="L812" s="31"/>
    </row>
    <row r="813" spans="1:12" ht="14.25" customHeight="1">
      <c r="A813" s="108"/>
      <c r="L813" s="31"/>
    </row>
    <row r="814" spans="1:12" ht="14.25" customHeight="1">
      <c r="A814" s="108"/>
      <c r="L814" s="31"/>
    </row>
    <row r="815" spans="1:12" ht="14.25" customHeight="1">
      <c r="A815" s="108"/>
      <c r="L815" s="31"/>
    </row>
    <row r="816" spans="1:12" ht="14.25" customHeight="1">
      <c r="A816" s="108"/>
      <c r="L816" s="31"/>
    </row>
    <row r="817" spans="1:12" ht="14.25" customHeight="1">
      <c r="A817" s="108"/>
      <c r="L817" s="31"/>
    </row>
    <row r="818" spans="1:12" ht="14.25" customHeight="1">
      <c r="A818" s="108"/>
      <c r="L818" s="31"/>
    </row>
    <row r="819" spans="1:12" ht="14.25" customHeight="1">
      <c r="A819" s="108"/>
      <c r="L819" s="31"/>
    </row>
    <row r="820" spans="1:12" ht="14.25" customHeight="1">
      <c r="A820" s="108"/>
      <c r="L820" s="31"/>
    </row>
    <row r="821" spans="1:12" ht="14.25" customHeight="1">
      <c r="A821" s="108"/>
      <c r="L821" s="31"/>
    </row>
    <row r="822" spans="1:12" ht="14.25" customHeight="1">
      <c r="A822" s="108"/>
      <c r="L822" s="31"/>
    </row>
    <row r="823" spans="1:12" ht="14.25" customHeight="1">
      <c r="A823" s="108"/>
      <c r="L823" s="31"/>
    </row>
    <row r="824" spans="1:12" ht="14.25" customHeight="1">
      <c r="A824" s="108"/>
      <c r="L824" s="31"/>
    </row>
    <row r="825" spans="1:12" ht="14.25" customHeight="1">
      <c r="A825" s="108"/>
      <c r="L825" s="31"/>
    </row>
    <row r="826" spans="1:12" ht="14.25" customHeight="1">
      <c r="A826" s="108"/>
      <c r="L826" s="31"/>
    </row>
    <row r="827" spans="1:12" ht="14.25" customHeight="1">
      <c r="A827" s="108"/>
      <c r="L827" s="31"/>
    </row>
    <row r="828" spans="1:12" ht="14.25" customHeight="1">
      <c r="A828" s="108"/>
      <c r="L828" s="31"/>
    </row>
    <row r="829" spans="1:12" ht="14.25" customHeight="1">
      <c r="A829" s="108"/>
      <c r="L829" s="31"/>
    </row>
    <row r="830" spans="1:12" ht="14.25" customHeight="1">
      <c r="A830" s="108"/>
      <c r="L830" s="31"/>
    </row>
    <row r="831" spans="1:12" ht="14.25" customHeight="1">
      <c r="A831" s="108"/>
      <c r="L831" s="31"/>
    </row>
    <row r="832" spans="1:12" ht="14.25" customHeight="1">
      <c r="A832" s="108"/>
      <c r="L832" s="31"/>
    </row>
    <row r="833" spans="1:12" ht="14.25" customHeight="1">
      <c r="A833" s="108"/>
      <c r="L833" s="31"/>
    </row>
    <row r="834" spans="1:12" ht="14.25" customHeight="1">
      <c r="A834" s="108"/>
      <c r="L834" s="31"/>
    </row>
    <row r="835" spans="1:12" ht="14.25" customHeight="1">
      <c r="A835" s="108"/>
      <c r="L835" s="31"/>
    </row>
    <row r="836" spans="1:12" ht="14.25" customHeight="1">
      <c r="A836" s="108"/>
      <c r="L836" s="31"/>
    </row>
    <row r="837" spans="1:12" ht="14.25" customHeight="1">
      <c r="A837" s="108"/>
      <c r="L837" s="31"/>
    </row>
    <row r="838" spans="1:12" ht="14.25" customHeight="1">
      <c r="A838" s="108"/>
      <c r="L838" s="31"/>
    </row>
    <row r="839" spans="1:12" ht="14.25" customHeight="1">
      <c r="A839" s="108"/>
      <c r="L839" s="31"/>
    </row>
    <row r="840" spans="1:12" ht="14.25" customHeight="1">
      <c r="A840" s="108"/>
      <c r="L840" s="31"/>
    </row>
    <row r="841" spans="1:12" ht="14.25" customHeight="1">
      <c r="A841" s="108"/>
      <c r="L841" s="31"/>
    </row>
    <row r="842" spans="1:12" ht="14.25" customHeight="1">
      <c r="A842" s="108"/>
      <c r="L842" s="31"/>
    </row>
    <row r="843" spans="1:12" ht="14.25" customHeight="1">
      <c r="A843" s="108"/>
      <c r="L843" s="31"/>
    </row>
    <row r="844" spans="1:12" ht="14.25" customHeight="1">
      <c r="A844" s="108"/>
      <c r="L844" s="31"/>
    </row>
    <row r="845" spans="1:12" ht="14.25" customHeight="1">
      <c r="A845" s="108"/>
      <c r="L845" s="31"/>
    </row>
    <row r="846" spans="1:12" ht="14.25" customHeight="1">
      <c r="A846" s="108"/>
      <c r="L846" s="31"/>
    </row>
    <row r="847" spans="1:12" ht="14.25" customHeight="1">
      <c r="A847" s="108"/>
      <c r="L847" s="31"/>
    </row>
    <row r="848" spans="1:12" ht="14.25" customHeight="1">
      <c r="A848" s="108"/>
      <c r="L848" s="31"/>
    </row>
    <row r="849" spans="1:12" ht="14.25" customHeight="1">
      <c r="A849" s="108"/>
      <c r="L849" s="31"/>
    </row>
    <row r="850" spans="1:12" ht="14.25" customHeight="1">
      <c r="A850" s="108"/>
      <c r="L850" s="31"/>
    </row>
    <row r="851" spans="1:12" ht="14.25" customHeight="1">
      <c r="A851" s="108"/>
      <c r="L851" s="31"/>
    </row>
    <row r="852" spans="1:12" ht="14.25" customHeight="1">
      <c r="A852" s="108"/>
      <c r="L852" s="31"/>
    </row>
    <row r="853" spans="1:12" ht="14.25" customHeight="1">
      <c r="A853" s="108"/>
      <c r="L853" s="31"/>
    </row>
    <row r="854" spans="1:12" ht="14.25" customHeight="1">
      <c r="A854" s="108"/>
      <c r="L854" s="31"/>
    </row>
    <row r="855" spans="1:12" ht="14.25" customHeight="1">
      <c r="A855" s="108"/>
      <c r="L855" s="31"/>
    </row>
    <row r="856" spans="1:12" ht="14.25" customHeight="1">
      <c r="A856" s="108"/>
      <c r="L856" s="31"/>
    </row>
    <row r="857" spans="1:12" ht="14.25" customHeight="1">
      <c r="A857" s="108"/>
      <c r="L857" s="31"/>
    </row>
    <row r="858" spans="1:12" ht="14.25" customHeight="1">
      <c r="A858" s="108"/>
      <c r="L858" s="31"/>
    </row>
    <row r="859" spans="1:12" ht="14.25" customHeight="1">
      <c r="A859" s="108"/>
      <c r="L859" s="31"/>
    </row>
    <row r="860" spans="1:12" ht="14.25" customHeight="1">
      <c r="A860" s="108"/>
      <c r="L860" s="31"/>
    </row>
    <row r="861" spans="1:12" ht="14.25" customHeight="1">
      <c r="A861" s="108"/>
      <c r="L861" s="31"/>
    </row>
    <row r="862" spans="1:12" ht="14.25" customHeight="1">
      <c r="A862" s="108"/>
      <c r="L862" s="31"/>
    </row>
    <row r="863" spans="1:12" ht="14.25" customHeight="1">
      <c r="A863" s="108"/>
      <c r="L863" s="31"/>
    </row>
    <row r="864" spans="1:12" ht="14.25" customHeight="1">
      <c r="A864" s="108"/>
      <c r="L864" s="31"/>
    </row>
    <row r="865" spans="1:12" ht="14.25" customHeight="1">
      <c r="A865" s="108"/>
      <c r="L865" s="31"/>
    </row>
    <row r="866" spans="1:12" ht="14.25" customHeight="1">
      <c r="A866" s="108"/>
      <c r="L866" s="31"/>
    </row>
    <row r="867" spans="1:12" ht="14.25" customHeight="1">
      <c r="A867" s="108"/>
      <c r="L867" s="31"/>
    </row>
    <row r="868" spans="1:12" ht="14.25" customHeight="1">
      <c r="A868" s="108"/>
      <c r="L868" s="31"/>
    </row>
    <row r="869" spans="1:12" ht="14.25" customHeight="1">
      <c r="A869" s="108"/>
      <c r="L869" s="31"/>
    </row>
    <row r="870" spans="1:12" ht="14.25" customHeight="1">
      <c r="A870" s="108"/>
      <c r="L870" s="31"/>
    </row>
    <row r="871" spans="1:12" ht="14.25" customHeight="1">
      <c r="A871" s="108"/>
      <c r="L871" s="31"/>
    </row>
    <row r="872" spans="1:12" ht="14.25" customHeight="1">
      <c r="A872" s="108"/>
      <c r="L872" s="31"/>
    </row>
    <row r="873" spans="1:12" ht="14.25" customHeight="1">
      <c r="A873" s="108"/>
      <c r="L873" s="31"/>
    </row>
    <row r="874" spans="1:12" ht="14.25" customHeight="1">
      <c r="A874" s="108"/>
      <c r="L874" s="31"/>
    </row>
    <row r="875" spans="1:12" ht="14.25" customHeight="1">
      <c r="A875" s="108"/>
      <c r="L875" s="31"/>
    </row>
    <row r="876" spans="1:12" ht="14.25" customHeight="1">
      <c r="A876" s="108"/>
      <c r="L876" s="31"/>
    </row>
    <row r="877" spans="1:12" ht="14.25" customHeight="1">
      <c r="A877" s="108"/>
      <c r="L877" s="31"/>
    </row>
    <row r="878" spans="1:12" ht="14.25" customHeight="1">
      <c r="A878" s="108"/>
      <c r="L878" s="31"/>
    </row>
    <row r="879" spans="1:12" ht="14.25" customHeight="1">
      <c r="A879" s="108"/>
      <c r="L879" s="31"/>
    </row>
    <row r="880" spans="1:12" ht="14.25" customHeight="1">
      <c r="A880" s="108"/>
      <c r="L880" s="31"/>
    </row>
    <row r="881" spans="1:12" ht="14.25" customHeight="1">
      <c r="A881" s="108"/>
      <c r="L881" s="31"/>
    </row>
    <row r="882" spans="1:12" ht="14.25" customHeight="1">
      <c r="A882" s="108"/>
      <c r="L882" s="31"/>
    </row>
    <row r="883" spans="1:12" ht="14.25" customHeight="1">
      <c r="A883" s="108"/>
      <c r="L883" s="31"/>
    </row>
    <row r="884" spans="1:12" ht="14.25" customHeight="1">
      <c r="A884" s="108"/>
      <c r="L884" s="31"/>
    </row>
    <row r="885" spans="1:12" ht="14.25" customHeight="1">
      <c r="A885" s="108"/>
      <c r="L885" s="31"/>
    </row>
    <row r="886" spans="1:12" ht="14.25" customHeight="1">
      <c r="A886" s="108"/>
      <c r="L886" s="31"/>
    </row>
    <row r="887" spans="1:12" ht="14.25" customHeight="1">
      <c r="A887" s="108"/>
      <c r="L887" s="31"/>
    </row>
    <row r="888" spans="1:12" ht="14.25" customHeight="1">
      <c r="A888" s="108"/>
      <c r="L888" s="31"/>
    </row>
    <row r="889" spans="1:12" ht="14.25" customHeight="1">
      <c r="A889" s="108"/>
      <c r="L889" s="31"/>
    </row>
    <row r="890" spans="1:12" ht="14.25" customHeight="1">
      <c r="A890" s="108"/>
      <c r="L890" s="31"/>
    </row>
    <row r="891" spans="1:12" ht="14.25" customHeight="1">
      <c r="A891" s="108"/>
      <c r="L891" s="31"/>
    </row>
    <row r="892" spans="1:12" ht="14.25" customHeight="1">
      <c r="A892" s="108"/>
      <c r="L892" s="31"/>
    </row>
    <row r="893" spans="1:12" ht="14.25" customHeight="1">
      <c r="A893" s="108"/>
      <c r="L893" s="31"/>
    </row>
    <row r="894" spans="1:12" ht="14.25" customHeight="1">
      <c r="A894" s="108"/>
      <c r="L894" s="31"/>
    </row>
    <row r="895" spans="1:12" ht="14.25" customHeight="1">
      <c r="A895" s="108"/>
      <c r="L895" s="31"/>
    </row>
    <row r="896" spans="1:12" ht="14.25" customHeight="1">
      <c r="A896" s="108"/>
      <c r="L896" s="31"/>
    </row>
    <row r="897" spans="1:12" ht="14.25" customHeight="1">
      <c r="A897" s="108"/>
      <c r="L897" s="31"/>
    </row>
    <row r="898" spans="1:12" ht="14.25" customHeight="1">
      <c r="A898" s="108"/>
      <c r="L898" s="31"/>
    </row>
    <row r="899" spans="1:12" ht="14.25" customHeight="1">
      <c r="A899" s="108"/>
      <c r="L899" s="31"/>
    </row>
    <row r="900" spans="1:12" ht="14.25" customHeight="1">
      <c r="A900" s="108"/>
      <c r="L900" s="31"/>
    </row>
    <row r="901" spans="1:12" ht="14.25" customHeight="1">
      <c r="A901" s="108"/>
      <c r="L901" s="31"/>
    </row>
    <row r="902" spans="1:12" ht="14.25" customHeight="1">
      <c r="A902" s="108"/>
      <c r="L902" s="31"/>
    </row>
    <row r="903" spans="1:12" ht="14.25" customHeight="1">
      <c r="A903" s="108"/>
      <c r="L903" s="31"/>
    </row>
    <row r="904" spans="1:12" ht="14.25" customHeight="1">
      <c r="A904" s="108"/>
      <c r="L904" s="31"/>
    </row>
    <row r="905" spans="1:12" ht="14.25" customHeight="1">
      <c r="A905" s="108"/>
      <c r="L905" s="31"/>
    </row>
    <row r="906" spans="1:12" ht="14.25" customHeight="1">
      <c r="A906" s="108"/>
      <c r="L906" s="31"/>
    </row>
    <row r="907" spans="1:12" ht="14.25" customHeight="1">
      <c r="A907" s="108"/>
      <c r="L907" s="31"/>
    </row>
    <row r="908" spans="1:12" ht="14.25" customHeight="1">
      <c r="A908" s="108"/>
      <c r="L908" s="31"/>
    </row>
    <row r="909" spans="1:12" ht="14.25" customHeight="1">
      <c r="A909" s="108"/>
      <c r="L909" s="31"/>
    </row>
    <row r="910" spans="1:12" ht="14.25" customHeight="1">
      <c r="A910" s="108"/>
      <c r="L910" s="31"/>
    </row>
    <row r="911" spans="1:12" ht="14.25" customHeight="1">
      <c r="A911" s="108"/>
      <c r="L911" s="31"/>
    </row>
    <row r="912" spans="1:12" ht="14.25" customHeight="1">
      <c r="A912" s="108"/>
      <c r="L912" s="31"/>
    </row>
    <row r="913" spans="1:12" ht="14.25" customHeight="1">
      <c r="A913" s="108"/>
      <c r="L913" s="31"/>
    </row>
    <row r="914" spans="1:12" ht="14.25" customHeight="1">
      <c r="A914" s="108"/>
      <c r="L914" s="31"/>
    </row>
    <row r="915" spans="1:12" ht="14.25" customHeight="1">
      <c r="A915" s="108"/>
      <c r="L915" s="31"/>
    </row>
    <row r="916" spans="1:12" ht="14.25" customHeight="1">
      <c r="A916" s="108"/>
      <c r="L916" s="31"/>
    </row>
    <row r="917" spans="1:12" ht="14.25" customHeight="1">
      <c r="A917" s="108"/>
      <c r="L917" s="31"/>
    </row>
    <row r="918" spans="1:12" ht="14.25" customHeight="1">
      <c r="A918" s="108"/>
      <c r="L918" s="31"/>
    </row>
    <row r="919" spans="1:12" ht="14.25" customHeight="1">
      <c r="A919" s="108"/>
      <c r="L919" s="31"/>
    </row>
    <row r="920" spans="1:12" ht="14.25" customHeight="1">
      <c r="A920" s="108"/>
      <c r="L920" s="31"/>
    </row>
    <row r="921" spans="1:12" ht="14.25" customHeight="1">
      <c r="A921" s="108"/>
      <c r="L921" s="31"/>
    </row>
    <row r="922" spans="1:12" ht="14.25" customHeight="1">
      <c r="A922" s="108"/>
      <c r="L922" s="31"/>
    </row>
    <row r="923" spans="1:12" ht="14.25" customHeight="1">
      <c r="A923" s="108"/>
      <c r="L923" s="31"/>
    </row>
    <row r="924" spans="1:12" ht="14.25" customHeight="1">
      <c r="A924" s="108"/>
      <c r="L924" s="31"/>
    </row>
    <row r="925" spans="1:12" ht="14.25" customHeight="1">
      <c r="A925" s="108"/>
      <c r="L925" s="31"/>
    </row>
    <row r="926" spans="1:12" ht="14.25" customHeight="1">
      <c r="A926" s="108"/>
      <c r="L926" s="31"/>
    </row>
    <row r="927" spans="1:12" ht="14.25" customHeight="1">
      <c r="A927" s="108"/>
      <c r="L927" s="31"/>
    </row>
    <row r="928" spans="1:12" ht="14.25" customHeight="1">
      <c r="A928" s="108"/>
      <c r="L928" s="31"/>
    </row>
    <row r="929" spans="1:12" ht="14.25" customHeight="1">
      <c r="A929" s="108"/>
      <c r="L929" s="31"/>
    </row>
    <row r="930" spans="1:12" ht="14.25" customHeight="1">
      <c r="A930" s="108"/>
      <c r="L930" s="31"/>
    </row>
    <row r="931" spans="1:12" ht="14.25" customHeight="1">
      <c r="A931" s="108"/>
      <c r="L931" s="31"/>
    </row>
    <row r="932" spans="1:12" ht="14.25" customHeight="1">
      <c r="A932" s="108"/>
      <c r="L932" s="31"/>
    </row>
    <row r="933" spans="1:12" ht="14.25" customHeight="1">
      <c r="A933" s="108"/>
      <c r="L933" s="31"/>
    </row>
    <row r="934" spans="1:12" ht="14.25" customHeight="1">
      <c r="A934" s="108"/>
      <c r="L934" s="31"/>
    </row>
    <row r="935" spans="1:12" ht="14.25" customHeight="1">
      <c r="A935" s="108"/>
      <c r="L935" s="31"/>
    </row>
    <row r="936" spans="1:12" ht="14.25" customHeight="1">
      <c r="A936" s="108"/>
      <c r="L936" s="31"/>
    </row>
    <row r="937" spans="1:12" ht="14.25" customHeight="1">
      <c r="A937" s="108"/>
      <c r="L937" s="31"/>
    </row>
    <row r="938" spans="1:12" ht="14.25" customHeight="1">
      <c r="A938" s="108"/>
      <c r="L938" s="31"/>
    </row>
    <row r="939" spans="1:12" ht="14.25" customHeight="1">
      <c r="A939" s="108"/>
      <c r="L939" s="31"/>
    </row>
    <row r="940" spans="1:12" ht="14.25" customHeight="1">
      <c r="A940" s="108"/>
      <c r="L940" s="31"/>
    </row>
    <row r="941" spans="1:12" ht="14.25" customHeight="1">
      <c r="A941" s="108"/>
      <c r="L941" s="31"/>
    </row>
    <row r="942" spans="1:12" ht="14.25" customHeight="1">
      <c r="A942" s="108"/>
      <c r="L942" s="31"/>
    </row>
    <row r="943" spans="1:12" ht="14.25" customHeight="1">
      <c r="A943" s="108"/>
      <c r="L943" s="31"/>
    </row>
    <row r="944" spans="1:12" ht="14.25" customHeight="1">
      <c r="A944" s="108"/>
      <c r="L944" s="31"/>
    </row>
    <row r="945" spans="1:12" ht="14.25" customHeight="1">
      <c r="A945" s="108"/>
      <c r="L945" s="31"/>
    </row>
    <row r="946" spans="1:12" ht="14.25" customHeight="1">
      <c r="A946" s="108"/>
      <c r="L946" s="31"/>
    </row>
    <row r="947" spans="1:12" ht="14.25" customHeight="1">
      <c r="A947" s="108"/>
      <c r="L947" s="31"/>
    </row>
    <row r="948" spans="1:12" ht="14.25" customHeight="1">
      <c r="A948" s="108"/>
      <c r="L948" s="31"/>
    </row>
    <row r="949" spans="1:12" ht="14.25" customHeight="1">
      <c r="A949" s="108"/>
      <c r="L949" s="31"/>
    </row>
    <row r="950" spans="1:12" ht="14.25" customHeight="1">
      <c r="A950" s="108"/>
      <c r="L950" s="31"/>
    </row>
    <row r="951" spans="1:12" ht="14.25" customHeight="1">
      <c r="A951" s="108"/>
      <c r="L951" s="31"/>
    </row>
    <row r="952" spans="1:12" ht="14.25" customHeight="1">
      <c r="A952" s="108"/>
      <c r="L952" s="31"/>
    </row>
    <row r="953" spans="1:12" ht="14.25" customHeight="1">
      <c r="A953" s="108"/>
      <c r="L953" s="31"/>
    </row>
    <row r="954" spans="1:12" ht="14.25" customHeight="1">
      <c r="A954" s="108"/>
      <c r="L954" s="31"/>
    </row>
    <row r="955" spans="1:12" ht="14.25" customHeight="1">
      <c r="A955" s="108"/>
      <c r="L955" s="31"/>
    </row>
    <row r="956" spans="1:12" ht="14.25" customHeight="1">
      <c r="A956" s="108"/>
      <c r="L956" s="31"/>
    </row>
    <row r="957" spans="1:12" ht="14.25" customHeight="1">
      <c r="A957" s="108"/>
      <c r="L957" s="31"/>
    </row>
    <row r="958" spans="1:12" ht="14.25" customHeight="1">
      <c r="A958" s="108"/>
      <c r="L958" s="31"/>
    </row>
    <row r="959" spans="1:12" ht="14.25" customHeight="1">
      <c r="A959" s="108"/>
      <c r="L959" s="31"/>
    </row>
    <row r="960" spans="1:12" ht="14.25" customHeight="1">
      <c r="A960" s="108"/>
      <c r="L960" s="31"/>
    </row>
    <row r="961" spans="1:12" ht="14.25" customHeight="1">
      <c r="A961" s="108"/>
      <c r="L961" s="31"/>
    </row>
    <row r="962" spans="1:12" ht="14.25" customHeight="1">
      <c r="A962" s="108"/>
      <c r="L962" s="31"/>
    </row>
    <row r="963" spans="1:12" ht="14.25" customHeight="1">
      <c r="A963" s="108"/>
      <c r="L963" s="31"/>
    </row>
    <row r="964" spans="1:12" ht="14.25" customHeight="1">
      <c r="A964" s="108"/>
      <c r="L964" s="31"/>
    </row>
    <row r="965" spans="1:12" ht="14.25" customHeight="1">
      <c r="A965" s="108"/>
      <c r="L965" s="31"/>
    </row>
    <row r="966" spans="1:12" ht="14.25" customHeight="1">
      <c r="A966" s="108"/>
      <c r="L966" s="31"/>
    </row>
    <row r="967" spans="1:12" ht="14.25" customHeight="1">
      <c r="A967" s="108"/>
      <c r="L967" s="31"/>
    </row>
    <row r="968" spans="1:12" ht="14.25" customHeight="1">
      <c r="A968" s="108"/>
      <c r="L968" s="31"/>
    </row>
    <row r="969" spans="1:12" ht="14.25" customHeight="1">
      <c r="A969" s="108"/>
      <c r="L969" s="31"/>
    </row>
    <row r="970" spans="1:12" ht="14.25" customHeight="1">
      <c r="A970" s="108"/>
      <c r="L970" s="31"/>
    </row>
    <row r="971" spans="1:12" ht="14.25" customHeight="1">
      <c r="A971" s="108"/>
      <c r="L971" s="31"/>
    </row>
    <row r="972" spans="1:12" ht="14.25" customHeight="1">
      <c r="A972" s="108"/>
      <c r="L972" s="31"/>
    </row>
    <row r="973" spans="1:12" ht="14.25" customHeight="1">
      <c r="A973" s="108"/>
      <c r="L973" s="31"/>
    </row>
    <row r="974" spans="1:12" ht="14.25" customHeight="1">
      <c r="A974" s="108"/>
      <c r="L974" s="31"/>
    </row>
    <row r="975" spans="1:12" ht="14.25" customHeight="1">
      <c r="A975" s="108"/>
      <c r="L975" s="31"/>
    </row>
    <row r="976" spans="1:12" ht="14.25" customHeight="1">
      <c r="A976" s="108"/>
      <c r="L976" s="31"/>
    </row>
    <row r="977" spans="1:12" ht="14.25" customHeight="1">
      <c r="A977" s="108"/>
      <c r="L977" s="31"/>
    </row>
    <row r="978" spans="1:12" ht="14.25" customHeight="1">
      <c r="A978" s="108"/>
      <c r="L978" s="31"/>
    </row>
    <row r="979" spans="1:12" ht="14.25" customHeight="1">
      <c r="A979" s="108"/>
      <c r="L979" s="31"/>
    </row>
    <row r="980" spans="1:12" ht="14.25" customHeight="1">
      <c r="A980" s="108"/>
      <c r="L980" s="31"/>
    </row>
    <row r="981" spans="1:12" ht="14.25" customHeight="1">
      <c r="A981" s="108"/>
      <c r="L981" s="31"/>
    </row>
    <row r="982" spans="1:12" ht="14.25" customHeight="1">
      <c r="A982" s="108"/>
      <c r="L982" s="31"/>
    </row>
    <row r="983" spans="1:12" ht="14.25" customHeight="1">
      <c r="A983" s="108"/>
      <c r="L983" s="31"/>
    </row>
    <row r="984" spans="1:12" ht="14.25" customHeight="1">
      <c r="A984" s="108"/>
      <c r="L984" s="31"/>
    </row>
    <row r="985" spans="1:12" ht="14.25" customHeight="1">
      <c r="A985" s="108"/>
      <c r="L985" s="31"/>
    </row>
    <row r="986" spans="1:12" ht="14.25" customHeight="1">
      <c r="A986" s="108"/>
      <c r="L986" s="31"/>
    </row>
    <row r="987" spans="1:12" ht="14.25" customHeight="1">
      <c r="A987" s="108"/>
      <c r="L987" s="31"/>
    </row>
    <row r="988" spans="1:12" ht="14.25" customHeight="1">
      <c r="A988" s="108"/>
      <c r="L988" s="31"/>
    </row>
    <row r="989" spans="1:12" ht="14.25" customHeight="1">
      <c r="A989" s="108"/>
      <c r="L989" s="31"/>
    </row>
    <row r="990" spans="1:12" ht="14.25" customHeight="1">
      <c r="A990" s="108"/>
      <c r="L990" s="31"/>
    </row>
    <row r="991" spans="1:12" ht="14.25" customHeight="1">
      <c r="A991" s="108"/>
      <c r="L991" s="31"/>
    </row>
    <row r="992" spans="1:12" ht="14.25" customHeight="1">
      <c r="A992" s="108"/>
      <c r="L992" s="31"/>
    </row>
    <row r="993" spans="1:12" ht="14.25" customHeight="1">
      <c r="A993" s="108"/>
      <c r="L993" s="31"/>
    </row>
    <row r="994" spans="1:12" ht="14.25" customHeight="1">
      <c r="A994" s="108"/>
      <c r="L994" s="31"/>
    </row>
    <row r="995" spans="1:12" ht="14.25" customHeight="1">
      <c r="A995" s="108"/>
      <c r="L995" s="31"/>
    </row>
    <row r="996" spans="1:12" ht="14.25" customHeight="1">
      <c r="A996" s="108"/>
      <c r="L996" s="31"/>
    </row>
    <row r="997" spans="1:12" ht="14.25" customHeight="1">
      <c r="A997" s="108"/>
      <c r="L997" s="31"/>
    </row>
    <row r="998" spans="1:12" ht="14.25" customHeight="1">
      <c r="A998" s="108"/>
      <c r="L998" s="31"/>
    </row>
    <row r="999" spans="1:12" ht="14.25" customHeight="1">
      <c r="A999" s="108"/>
      <c r="L999" s="31"/>
    </row>
    <row r="1000" spans="1:12" ht="14.25" customHeight="1">
      <c r="A1000" s="108"/>
      <c r="L1000" s="31"/>
    </row>
  </sheetData>
  <mergeCells count="94">
    <mergeCell ref="O36:O38"/>
    <mergeCell ref="O39:O41"/>
    <mergeCell ref="Q2:R2"/>
    <mergeCell ref="Q4:R4"/>
    <mergeCell ref="O6:O8"/>
    <mergeCell ref="O9:O11"/>
    <mergeCell ref="O12:O14"/>
    <mergeCell ref="O15:O17"/>
    <mergeCell ref="O18:O20"/>
    <mergeCell ref="O21:O23"/>
    <mergeCell ref="O24:O26"/>
    <mergeCell ref="O27:O29"/>
    <mergeCell ref="O30:O32"/>
    <mergeCell ref="O33:O35"/>
    <mergeCell ref="G21:G23"/>
    <mergeCell ref="G24:G26"/>
    <mergeCell ref="H24:H26"/>
    <mergeCell ref="A12:A14"/>
    <mergeCell ref="B12:B14"/>
    <mergeCell ref="C12:C14"/>
    <mergeCell ref="D12:D14"/>
    <mergeCell ref="H12:H14"/>
    <mergeCell ref="A15:A17"/>
    <mergeCell ref="D15:D17"/>
    <mergeCell ref="H15:H17"/>
    <mergeCell ref="A21:A23"/>
    <mergeCell ref="A24:A26"/>
    <mergeCell ref="B24:B26"/>
    <mergeCell ref="C24:C26"/>
    <mergeCell ref="D24:D26"/>
    <mergeCell ref="G9:G11"/>
    <mergeCell ref="H9:H11"/>
    <mergeCell ref="G12:G14"/>
    <mergeCell ref="G15:G17"/>
    <mergeCell ref="G18:G20"/>
    <mergeCell ref="H18:H20"/>
    <mergeCell ref="A9:A11"/>
    <mergeCell ref="B9:B11"/>
    <mergeCell ref="C9:C11"/>
    <mergeCell ref="D9:D11"/>
    <mergeCell ref="B6:B8"/>
    <mergeCell ref="C6:C8"/>
    <mergeCell ref="D6:D8"/>
    <mergeCell ref="G6:G8"/>
    <mergeCell ref="H6:H8"/>
    <mergeCell ref="I1:N1"/>
    <mergeCell ref="Q1:R1"/>
    <mergeCell ref="A3:A5"/>
    <mergeCell ref="B3:B5"/>
    <mergeCell ref="C3:C5"/>
    <mergeCell ref="D3:D5"/>
    <mergeCell ref="O3:O5"/>
    <mergeCell ref="G3:G5"/>
    <mergeCell ref="H3:H5"/>
    <mergeCell ref="A6:A8"/>
    <mergeCell ref="A33:A35"/>
    <mergeCell ref="B33:B35"/>
    <mergeCell ref="C33:C35"/>
    <mergeCell ref="D33:D35"/>
    <mergeCell ref="H33:H35"/>
    <mergeCell ref="D39:D41"/>
    <mergeCell ref="G33:G35"/>
    <mergeCell ref="G36:G38"/>
    <mergeCell ref="G39:G41"/>
    <mergeCell ref="J56:J62"/>
    <mergeCell ref="D36:D38"/>
    <mergeCell ref="H36:H38"/>
    <mergeCell ref="B36:B38"/>
    <mergeCell ref="C36:C38"/>
    <mergeCell ref="A39:A41"/>
    <mergeCell ref="B39:B41"/>
    <mergeCell ref="C39:C41"/>
    <mergeCell ref="A36:A38"/>
    <mergeCell ref="G27:G29"/>
    <mergeCell ref="H27:H29"/>
    <mergeCell ref="A27:A29"/>
    <mergeCell ref="A30:A32"/>
    <mergeCell ref="B30:B32"/>
    <mergeCell ref="C30:C32"/>
    <mergeCell ref="D30:D32"/>
    <mergeCell ref="G30:G32"/>
    <mergeCell ref="H30:H32"/>
    <mergeCell ref="D18:D20"/>
    <mergeCell ref="D21:D23"/>
    <mergeCell ref="B21:B23"/>
    <mergeCell ref="C21:C23"/>
    <mergeCell ref="B27:B29"/>
    <mergeCell ref="C27:C29"/>
    <mergeCell ref="D27:D29"/>
    <mergeCell ref="B15:B17"/>
    <mergeCell ref="C15:C17"/>
    <mergeCell ref="A18:A20"/>
    <mergeCell ref="B18:B20"/>
    <mergeCell ref="C18:C20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/>
  <cols>
    <col min="1" max="1" width="8.6640625" customWidth="1"/>
    <col min="2" max="2" width="19" customWidth="1"/>
    <col min="3" max="4" width="18.44140625" customWidth="1"/>
    <col min="5" max="5" width="8.6640625" customWidth="1"/>
    <col min="6" max="8" width="22.109375" customWidth="1"/>
    <col min="9" max="9" width="8.6640625" customWidth="1"/>
    <col min="10" max="13" width="25.109375" customWidth="1"/>
    <col min="14" max="14" width="8.6640625" customWidth="1"/>
    <col min="15" max="15" width="14.6640625" customWidth="1"/>
    <col min="16" max="16" width="18.33203125" customWidth="1"/>
    <col min="17" max="17" width="23.44140625" customWidth="1"/>
    <col min="18" max="18" width="21.33203125" customWidth="1"/>
    <col min="19" max="19" width="13.33203125" customWidth="1"/>
    <col min="20" max="26" width="8.6640625" customWidth="1"/>
  </cols>
  <sheetData>
    <row r="1" spans="1:26" ht="14.25" customHeight="1">
      <c r="B1" s="309" t="s">
        <v>67</v>
      </c>
      <c r="C1" s="276"/>
      <c r="D1" s="276"/>
      <c r="F1" s="309" t="s">
        <v>68</v>
      </c>
      <c r="G1" s="276"/>
      <c r="H1" s="276"/>
      <c r="J1" s="309" t="s">
        <v>69</v>
      </c>
      <c r="K1" s="276"/>
      <c r="L1" s="276"/>
      <c r="M1" s="31"/>
      <c r="O1" s="31" t="s">
        <v>70</v>
      </c>
      <c r="P1" s="31">
        <v>32</v>
      </c>
      <c r="R1" s="31" t="s">
        <v>71</v>
      </c>
    </row>
    <row r="2" spans="1:26" ht="14.25" customHeight="1">
      <c r="B2" s="309" t="s">
        <v>72</v>
      </c>
      <c r="C2" s="276"/>
      <c r="D2" s="276"/>
      <c r="F2" s="309" t="s">
        <v>73</v>
      </c>
      <c r="G2" s="276"/>
      <c r="H2" s="276"/>
      <c r="J2" s="309" t="s">
        <v>74</v>
      </c>
      <c r="K2" s="276"/>
      <c r="L2" s="276"/>
      <c r="M2" s="31"/>
      <c r="O2" s="31" t="s">
        <v>75</v>
      </c>
      <c r="P2" s="31">
        <v>28</v>
      </c>
      <c r="R2" s="31">
        <v>0.52029999999999998</v>
      </c>
    </row>
    <row r="3" spans="1:26" ht="14.25" customHeight="1">
      <c r="B3" s="309" t="s">
        <v>76</v>
      </c>
      <c r="C3" s="276"/>
      <c r="D3" s="276"/>
      <c r="F3" s="309" t="s">
        <v>77</v>
      </c>
      <c r="G3" s="276"/>
      <c r="H3" s="276"/>
      <c r="J3" s="309" t="s">
        <v>78</v>
      </c>
      <c r="K3" s="276"/>
      <c r="L3" s="276"/>
      <c r="M3" s="31"/>
      <c r="O3" s="31" t="s">
        <v>79</v>
      </c>
      <c r="P3" s="31">
        <v>18</v>
      </c>
    </row>
    <row r="4" spans="1:26" ht="14.25" customHeight="1">
      <c r="B4" s="309" t="s">
        <v>80</v>
      </c>
      <c r="C4" s="276"/>
      <c r="D4" s="276"/>
      <c r="F4" s="309" t="s">
        <v>81</v>
      </c>
      <c r="G4" s="276"/>
      <c r="H4" s="276"/>
      <c r="J4" s="309" t="s">
        <v>82</v>
      </c>
      <c r="K4" s="276"/>
      <c r="L4" s="276"/>
      <c r="M4" s="31"/>
      <c r="O4" s="31" t="s">
        <v>83</v>
      </c>
      <c r="P4" s="31">
        <v>30</v>
      </c>
    </row>
    <row r="5" spans="1:26" ht="14.25" customHeight="1">
      <c r="B5" s="309" t="s">
        <v>84</v>
      </c>
      <c r="C5" s="276"/>
      <c r="D5" s="276"/>
      <c r="F5" s="309" t="s">
        <v>85</v>
      </c>
      <c r="G5" s="276"/>
      <c r="H5" s="276"/>
      <c r="J5" s="309" t="s">
        <v>86</v>
      </c>
      <c r="K5" s="276"/>
      <c r="L5" s="276"/>
      <c r="M5" s="31"/>
      <c r="O5" s="31" t="s">
        <v>87</v>
      </c>
      <c r="P5" s="31">
        <v>35</v>
      </c>
    </row>
    <row r="6" spans="1:26" ht="14.25" customHeight="1">
      <c r="B6" s="309" t="s">
        <v>88</v>
      </c>
      <c r="C6" s="276"/>
      <c r="D6" s="31">
        <v>-299</v>
      </c>
      <c r="F6" s="309" t="s">
        <v>88</v>
      </c>
      <c r="G6" s="276"/>
      <c r="H6" s="31">
        <v>-54.8</v>
      </c>
      <c r="J6" s="309" t="s">
        <v>89</v>
      </c>
      <c r="K6" s="276"/>
      <c r="L6" s="276"/>
      <c r="M6" s="31"/>
      <c r="O6" s="31" t="s">
        <v>90</v>
      </c>
      <c r="P6" s="31">
        <v>24</v>
      </c>
    </row>
    <row r="7" spans="1:26" ht="14.25" customHeight="1">
      <c r="B7" s="309" t="s">
        <v>91</v>
      </c>
      <c r="C7" s="276"/>
      <c r="D7" s="31">
        <f>4*D6</f>
        <v>-1196</v>
      </c>
      <c r="F7" s="309" t="s">
        <v>91</v>
      </c>
      <c r="G7" s="276"/>
      <c r="H7" s="31">
        <f>6*H6</f>
        <v>-328.79999999999995</v>
      </c>
      <c r="J7" s="309" t="s">
        <v>88</v>
      </c>
      <c r="K7" s="276"/>
      <c r="L7" s="31">
        <v>-157</v>
      </c>
      <c r="M7" s="31"/>
      <c r="O7" s="31" t="s">
        <v>92</v>
      </c>
      <c r="P7" s="31">
        <v>2</v>
      </c>
    </row>
    <row r="8" spans="1:26" ht="14.25" customHeight="1">
      <c r="J8" s="309" t="s">
        <v>91</v>
      </c>
      <c r="K8" s="276"/>
      <c r="L8" s="31">
        <f>2*L7</f>
        <v>-314</v>
      </c>
      <c r="M8" s="31"/>
    </row>
    <row r="9" spans="1:26" ht="14.25" customHeight="1">
      <c r="B9" s="309" t="s">
        <v>93</v>
      </c>
      <c r="C9" s="276"/>
      <c r="D9" s="276"/>
      <c r="F9" s="309" t="s">
        <v>93</v>
      </c>
      <c r="G9" s="276"/>
      <c r="H9" s="276"/>
      <c r="J9" s="309" t="s">
        <v>93</v>
      </c>
      <c r="K9" s="276"/>
      <c r="L9" s="276"/>
      <c r="M9" s="31"/>
      <c r="R9" s="308" t="s">
        <v>94</v>
      </c>
    </row>
    <row r="10" spans="1:26" ht="14.25" customHeight="1">
      <c r="M10" s="31"/>
      <c r="R10" s="276"/>
    </row>
    <row r="11" spans="1:26" ht="14.25" customHeight="1">
      <c r="A11" s="41" t="s">
        <v>31</v>
      </c>
      <c r="B11" s="110" t="s">
        <v>95</v>
      </c>
      <c r="C11" s="110" t="s">
        <v>96</v>
      </c>
      <c r="D11" s="110" t="s">
        <v>97</v>
      </c>
      <c r="F11" s="110" t="s">
        <v>98</v>
      </c>
      <c r="G11" s="110" t="s">
        <v>99</v>
      </c>
      <c r="H11" s="110" t="s">
        <v>97</v>
      </c>
      <c r="J11" s="110" t="s">
        <v>100</v>
      </c>
      <c r="K11" s="110" t="s">
        <v>101</v>
      </c>
      <c r="L11" s="110" t="s">
        <v>97</v>
      </c>
      <c r="M11" s="111" t="s">
        <v>102</v>
      </c>
      <c r="O11" s="110" t="s">
        <v>103</v>
      </c>
      <c r="P11" s="110" t="s">
        <v>104</v>
      </c>
      <c r="Q11" s="110" t="s">
        <v>105</v>
      </c>
      <c r="R11" s="110" t="s">
        <v>106</v>
      </c>
      <c r="S11" s="31" t="s">
        <v>107</v>
      </c>
    </row>
    <row r="12" spans="1:26" ht="14.25" customHeight="1">
      <c r="A12" s="31" t="s">
        <v>108</v>
      </c>
      <c r="B12" s="31">
        <f>Results!N21*Results!$R$5/Results!$Q$2</f>
        <v>22.409679756361019</v>
      </c>
      <c r="C12" s="31">
        <f t="shared" ref="C12:C15" si="0">B12*1000/$P$1</f>
        <v>700.30249238628187</v>
      </c>
      <c r="D12" s="31">
        <f t="shared" ref="D12:D15" si="1">C12*$D$7/1000</f>
        <v>-837.56178089399305</v>
      </c>
      <c r="E12" s="31" t="s">
        <v>108</v>
      </c>
      <c r="F12" s="31">
        <f>Results!$N$23*Results!$R$5/Results!$Q$2</f>
        <v>83.075750288046081</v>
      </c>
      <c r="G12" s="31">
        <f t="shared" ref="G12:G15" si="2">F12*1000/$P$2</f>
        <v>2966.9910817159316</v>
      </c>
      <c r="H12" s="31">
        <f t="shared" ref="H12:H15" si="3">G12*$H$7/1000</f>
        <v>-975.54666766819821</v>
      </c>
      <c r="I12" s="31" t="s">
        <v>108</v>
      </c>
      <c r="J12" s="31">
        <f>Results!$N$22*Results!$R$5/Results!$Q$2</f>
        <v>0.47177515410465676</v>
      </c>
      <c r="K12" s="31">
        <f t="shared" ref="K12:K15" si="4">J12*1000/$P$3</f>
        <v>26.20973078359204</v>
      </c>
      <c r="L12" s="31">
        <f t="shared" ref="L12:L15" si="5">K12*$L$8/1000</f>
        <v>-8.2298554660478995</v>
      </c>
      <c r="M12" s="31">
        <f t="shared" ref="M12:M15" si="6">K12/2</f>
        <v>13.10486539179602</v>
      </c>
      <c r="N12" s="31" t="s">
        <v>108</v>
      </c>
      <c r="O12" s="31">
        <f t="shared" ref="O12:O15" si="7">-(D12+H12+L12)</f>
        <v>1821.3383040282392</v>
      </c>
      <c r="P12" s="31">
        <f>O12/Results!$S$5</f>
        <v>252.96365333725544</v>
      </c>
      <c r="Q12" s="31">
        <f t="shared" ref="Q12:Q15" si="8">1000*O12/($S$12*$R$2)</f>
        <v>846.20565064881976</v>
      </c>
      <c r="R12" s="31">
        <f t="shared" ref="R12:R15" si="9">1000*P12*0.01/($S$12*$R$2)</f>
        <v>1.1752856259011384</v>
      </c>
      <c r="S12" s="31">
        <f>Results!R5*Results!R18</f>
        <v>4136.7652277670513</v>
      </c>
      <c r="T12" s="31"/>
      <c r="U12" s="31"/>
      <c r="V12" s="31"/>
      <c r="W12" s="31"/>
      <c r="X12" s="31"/>
      <c r="Y12" s="31"/>
      <c r="Z12" s="31"/>
    </row>
    <row r="13" spans="1:26" ht="14.25" customHeight="1">
      <c r="A13" s="31" t="s">
        <v>109</v>
      </c>
      <c r="B13" s="31">
        <f>Results!N6*Results!$R$5/Results!$Q$2</f>
        <v>22.474759369899182</v>
      </c>
      <c r="C13" s="31">
        <f t="shared" si="0"/>
        <v>702.33623030934939</v>
      </c>
      <c r="D13" s="31">
        <f t="shared" si="1"/>
        <v>-839.99413144998186</v>
      </c>
      <c r="E13" s="31" t="s">
        <v>109</v>
      </c>
      <c r="F13" s="31">
        <f>Results!$N$8*Results!$R$5/Results!$Q$2</f>
        <v>83.503379872779647</v>
      </c>
      <c r="G13" s="31">
        <f t="shared" si="2"/>
        <v>2982.2635668849875</v>
      </c>
      <c r="H13" s="31">
        <f t="shared" si="3"/>
        <v>-980.56826079178381</v>
      </c>
      <c r="I13" s="31" t="s">
        <v>109</v>
      </c>
      <c r="J13" s="31">
        <f>Results!$N$7*Results!$R$5/Results!$Q$2</f>
        <v>0.47197462833653381</v>
      </c>
      <c r="K13" s="31">
        <f t="shared" si="4"/>
        <v>26.220812685362986</v>
      </c>
      <c r="L13" s="31">
        <f t="shared" si="5"/>
        <v>-8.2333351832039767</v>
      </c>
      <c r="M13" s="31">
        <f t="shared" si="6"/>
        <v>13.110406342681493</v>
      </c>
      <c r="N13" s="31" t="s">
        <v>109</v>
      </c>
      <c r="O13" s="31">
        <f t="shared" si="7"/>
        <v>1828.7957274249698</v>
      </c>
      <c r="P13" s="31">
        <f>O13/Results!$S$5</f>
        <v>253.99940658680134</v>
      </c>
      <c r="Q13" s="31">
        <f t="shared" si="8"/>
        <v>849.67041817917755</v>
      </c>
      <c r="R13" s="31">
        <f t="shared" si="9"/>
        <v>1.1800978030266356</v>
      </c>
      <c r="T13" s="31"/>
      <c r="U13" s="31"/>
      <c r="V13" s="31"/>
      <c r="W13" s="31"/>
      <c r="X13" s="31"/>
      <c r="Y13" s="31"/>
      <c r="Z13" s="31"/>
    </row>
    <row r="14" spans="1:26" ht="14.25" customHeight="1">
      <c r="A14" s="31" t="s">
        <v>110</v>
      </c>
      <c r="B14" s="31">
        <f>Results!N9*Results!$R$5/Results!$Q$2</f>
        <v>11.237785436869899</v>
      </c>
      <c r="C14" s="31">
        <f t="shared" si="0"/>
        <v>351.18079490218435</v>
      </c>
      <c r="D14" s="31">
        <f t="shared" si="1"/>
        <v>-420.01223070301251</v>
      </c>
      <c r="E14" s="31" t="s">
        <v>110</v>
      </c>
      <c r="F14" s="31">
        <f>Results!$N$11*Results!$R$5/Results!$Q$2</f>
        <v>41.754254408305329</v>
      </c>
      <c r="G14" s="31">
        <f t="shared" si="2"/>
        <v>1491.2233717251904</v>
      </c>
      <c r="H14" s="31">
        <f t="shared" si="3"/>
        <v>-490.31424462324253</v>
      </c>
      <c r="I14" s="31" t="s">
        <v>110</v>
      </c>
      <c r="J14" s="31">
        <f>Results!$N$10*Results!$R$5/Results!$Q$2</f>
        <v>0.23598913780604897</v>
      </c>
      <c r="K14" s="31">
        <f t="shared" si="4"/>
        <v>13.11050765589161</v>
      </c>
      <c r="L14" s="31">
        <f t="shared" si="5"/>
        <v>-4.1166994039499647</v>
      </c>
      <c r="M14" s="31">
        <f t="shared" si="6"/>
        <v>6.5552538279458048</v>
      </c>
      <c r="N14" s="31" t="s">
        <v>110</v>
      </c>
      <c r="O14" s="31">
        <f t="shared" si="7"/>
        <v>914.44317473020499</v>
      </c>
      <c r="P14" s="31">
        <f>O14/Results!$S$5</f>
        <v>127.00599649030625</v>
      </c>
      <c r="Q14" s="31">
        <f t="shared" si="8"/>
        <v>424.85626088383623</v>
      </c>
      <c r="R14" s="31">
        <f t="shared" si="9"/>
        <v>0.59007814011643933</v>
      </c>
      <c r="T14" s="31"/>
      <c r="U14" s="31"/>
      <c r="V14" s="31"/>
      <c r="W14" s="31"/>
      <c r="X14" s="31"/>
      <c r="Y14" s="31"/>
      <c r="Z14" s="31"/>
    </row>
    <row r="15" spans="1:26" ht="14.25" customHeight="1">
      <c r="A15" s="31" t="s">
        <v>111</v>
      </c>
      <c r="B15" s="31">
        <f>Results!N12*Results!$R$5/Results!$Q$2</f>
        <v>7.4919603672587618</v>
      </c>
      <c r="C15" s="31">
        <f t="shared" si="0"/>
        <v>234.12376147683631</v>
      </c>
      <c r="D15" s="31">
        <f t="shared" si="1"/>
        <v>-280.01201872629622</v>
      </c>
      <c r="E15" s="31" t="s">
        <v>111</v>
      </c>
      <c r="F15" s="31">
        <f>Results!$N$14*Results!$R$5/Results!$Q$2</f>
        <v>27.836812620019202</v>
      </c>
      <c r="G15" s="31">
        <f t="shared" si="2"/>
        <v>994.1718792864001</v>
      </c>
      <c r="H15" s="31">
        <f t="shared" si="3"/>
        <v>-326.88371390936834</v>
      </c>
      <c r="I15" s="31" t="s">
        <v>111</v>
      </c>
      <c r="J15" s="31">
        <f>Results!$N$13*Results!$R$5/Results!$Q$2</f>
        <v>0.1573265550168027</v>
      </c>
      <c r="K15" s="31">
        <f t="shared" si="4"/>
        <v>8.7403641676001502</v>
      </c>
      <c r="L15" s="31">
        <f t="shared" si="5"/>
        <v>-2.7444743486264471</v>
      </c>
      <c r="M15" s="31">
        <f t="shared" si="6"/>
        <v>4.3701820838000751</v>
      </c>
      <c r="N15" s="31" t="s">
        <v>111</v>
      </c>
      <c r="O15" s="31">
        <f t="shared" si="7"/>
        <v>609.64020698429101</v>
      </c>
      <c r="P15" s="31">
        <f>O15/Results!$S$5</f>
        <v>84.672250970040423</v>
      </c>
      <c r="Q15" s="31">
        <f t="shared" si="8"/>
        <v>283.24281484217033</v>
      </c>
      <c r="R15" s="31">
        <f t="shared" si="9"/>
        <v>0.39339279839190328</v>
      </c>
      <c r="T15" s="31"/>
      <c r="U15" s="31"/>
      <c r="V15" s="31"/>
      <c r="W15" s="31"/>
      <c r="X15" s="31"/>
      <c r="Y15" s="31"/>
      <c r="Z15" s="31"/>
    </row>
    <row r="16" spans="1:26" ht="14.25" customHeight="1">
      <c r="A16" s="31" t="s">
        <v>36</v>
      </c>
      <c r="B16" s="110" t="s">
        <v>95</v>
      </c>
      <c r="C16" s="110" t="s">
        <v>96</v>
      </c>
      <c r="D16" s="110" t="s">
        <v>97</v>
      </c>
      <c r="F16" s="110" t="s">
        <v>98</v>
      </c>
      <c r="G16" s="110" t="s">
        <v>99</v>
      </c>
      <c r="H16" s="110" t="s">
        <v>97</v>
      </c>
      <c r="J16" s="110" t="s">
        <v>100</v>
      </c>
      <c r="K16" s="110" t="s">
        <v>101</v>
      </c>
      <c r="L16" s="110" t="s">
        <v>97</v>
      </c>
      <c r="M16" s="111" t="s">
        <v>102</v>
      </c>
      <c r="O16" s="110" t="s">
        <v>103</v>
      </c>
      <c r="P16" s="110" t="s">
        <v>104</v>
      </c>
      <c r="Q16" s="110" t="s">
        <v>105</v>
      </c>
      <c r="R16" s="110" t="s">
        <v>106</v>
      </c>
      <c r="S16" s="31" t="s">
        <v>112</v>
      </c>
    </row>
    <row r="17" spans="1:19" ht="14.25" customHeight="1">
      <c r="A17" s="31" t="s">
        <v>108</v>
      </c>
      <c r="B17" s="31">
        <f>Results!N21*Results!$R$8/Results!$Q$2</f>
        <v>5.0028824145463267</v>
      </c>
      <c r="C17" s="31">
        <f t="shared" ref="C17:C20" si="10">B17*1000/$P$1</f>
        <v>156.34007545457271</v>
      </c>
      <c r="D17" s="31">
        <f t="shared" ref="D17:D20" si="11">C17*$D$7/1000</f>
        <v>-186.98273024366895</v>
      </c>
      <c r="E17" s="31" t="s">
        <v>108</v>
      </c>
      <c r="F17" s="31">
        <f>Results!$N$23*Results!$R$8/Results!$Q$2</f>
        <v>18.546369903984633</v>
      </c>
      <c r="G17" s="31">
        <f t="shared" ref="G17:G20" si="12">F17*1000/$P$2</f>
        <v>662.3703537137369</v>
      </c>
      <c r="H17" s="31">
        <f t="shared" ref="H17:H20" si="13">G17*$H$7/1000</f>
        <v>-217.78737230107666</v>
      </c>
      <c r="I17" s="31" t="s">
        <v>108</v>
      </c>
      <c r="J17" s="31">
        <f>Results!$N$22*Results!$R$8/Results!$Q$2</f>
        <v>0.10532214863178109</v>
      </c>
      <c r="K17" s="31">
        <f t="shared" ref="K17:K20" si="14">J17*1000/$P$3</f>
        <v>5.8512304795433936</v>
      </c>
      <c r="L17" s="31">
        <f t="shared" ref="L17:L20" si="15">K17*$L$8/1000</f>
        <v>-1.8372863705766256</v>
      </c>
      <c r="M17" s="31">
        <f t="shared" ref="M17:M20" si="16">K17/2</f>
        <v>2.9256152397716968</v>
      </c>
      <c r="N17" s="31" t="s">
        <v>108</v>
      </c>
      <c r="O17" s="31">
        <f t="shared" ref="O17:O20" si="17">-(D17+H17+L17)</f>
        <v>406.60738891532225</v>
      </c>
      <c r="P17" s="31">
        <f>O17/Results!$S$8</f>
        <v>47.836163401802615</v>
      </c>
      <c r="Q17" s="31">
        <f t="shared" ref="Q17:Q20" si="18">1000*O17/($S$17*$R$2)</f>
        <v>846.20565064881953</v>
      </c>
      <c r="R17" s="31">
        <f t="shared" ref="R17:R20" si="19">1000*O17*0.01/($S$17*$R$2)</f>
        <v>8.4620565064881959</v>
      </c>
      <c r="S17" s="31">
        <f>Results!R8*Results!R18</f>
        <v>923.51832940530971</v>
      </c>
    </row>
    <row r="18" spans="1:19" ht="14.25" customHeight="1">
      <c r="A18" s="31" t="s">
        <v>109</v>
      </c>
      <c r="B18" s="31">
        <f>Results!N6*Results!$R$8/Results!$Q$2</f>
        <v>5.0174112100336048</v>
      </c>
      <c r="C18" s="31">
        <f t="shared" si="10"/>
        <v>156.79410031355016</v>
      </c>
      <c r="D18" s="31">
        <f t="shared" si="11"/>
        <v>-187.52574397500598</v>
      </c>
      <c r="E18" s="31" t="s">
        <v>109</v>
      </c>
      <c r="F18" s="31">
        <f>Results!$N$8*Results!$R$8/Results!$Q$2</f>
        <v>18.641836709073452</v>
      </c>
      <c r="G18" s="31">
        <f t="shared" si="12"/>
        <v>665.77988246690904</v>
      </c>
      <c r="H18" s="31">
        <f t="shared" si="13"/>
        <v>-218.90842535511965</v>
      </c>
      <c r="I18" s="31" t="s">
        <v>109</v>
      </c>
      <c r="J18" s="31">
        <f>Results!$N$7*Results!$R$8/Results!$Q$2</f>
        <v>0.10536668055448871</v>
      </c>
      <c r="K18" s="31">
        <f t="shared" si="14"/>
        <v>5.8537044752493728</v>
      </c>
      <c r="L18" s="31">
        <f t="shared" si="15"/>
        <v>-1.838063205228303</v>
      </c>
      <c r="M18" s="31">
        <f t="shared" si="16"/>
        <v>2.9268522376246864</v>
      </c>
      <c r="N18" s="31" t="s">
        <v>109</v>
      </c>
      <c r="O18" s="31">
        <f t="shared" si="17"/>
        <v>408.27223253535396</v>
      </c>
      <c r="P18" s="31">
        <f>O18/Results!$S$8</f>
        <v>48.032027357100468</v>
      </c>
      <c r="Q18" s="31">
        <f t="shared" si="18"/>
        <v>849.67041817917766</v>
      </c>
      <c r="R18" s="31">
        <f t="shared" si="19"/>
        <v>8.4967041817917757</v>
      </c>
    </row>
    <row r="19" spans="1:19" ht="14.25" customHeight="1">
      <c r="A19" s="31" t="s">
        <v>110</v>
      </c>
      <c r="B19" s="31">
        <f>Results!N9*Results!$R$8/Results!$Q$2</f>
        <v>2.5087961877100335</v>
      </c>
      <c r="C19" s="31">
        <f t="shared" si="10"/>
        <v>78.399880865938542</v>
      </c>
      <c r="D19" s="31">
        <f t="shared" si="11"/>
        <v>-93.766257515662488</v>
      </c>
      <c r="E19" s="31" t="s">
        <v>110</v>
      </c>
      <c r="F19" s="31">
        <f>Results!$N$11*Results!$R$8/Results!$Q$2</f>
        <v>9.321490863898223</v>
      </c>
      <c r="G19" s="31">
        <f t="shared" si="12"/>
        <v>332.9103879963651</v>
      </c>
      <c r="H19" s="31">
        <f t="shared" si="13"/>
        <v>-109.46093557320482</v>
      </c>
      <c r="I19" s="31" t="s">
        <v>110</v>
      </c>
      <c r="J19" s="31">
        <f>Results!$N$10*Results!$R$8/Results!$Q$2</f>
        <v>5.2683747397983684E-2</v>
      </c>
      <c r="K19" s="31">
        <f t="shared" si="14"/>
        <v>2.926874855443538</v>
      </c>
      <c r="L19" s="31">
        <f t="shared" si="15"/>
        <v>-0.91903870460927084</v>
      </c>
      <c r="M19" s="31">
        <f t="shared" si="16"/>
        <v>1.463437427721769</v>
      </c>
      <c r="N19" s="31" t="s">
        <v>110</v>
      </c>
      <c r="O19" s="31">
        <f t="shared" si="17"/>
        <v>204.14623179347657</v>
      </c>
      <c r="P19" s="31">
        <f>O19/Results!$S$8</f>
        <v>24.017203740409009</v>
      </c>
      <c r="Q19" s="31">
        <f t="shared" si="18"/>
        <v>424.85626088383611</v>
      </c>
      <c r="R19" s="31">
        <f t="shared" si="19"/>
        <v>4.2485626088383617</v>
      </c>
    </row>
    <row r="20" spans="1:19" ht="14.25" customHeight="1">
      <c r="A20" s="31" t="s">
        <v>111</v>
      </c>
      <c r="B20" s="31">
        <f>Results!N12*Results!$R$8/Results!$Q$2</f>
        <v>1.672553877580413</v>
      </c>
      <c r="C20" s="31">
        <f t="shared" si="10"/>
        <v>52.267308674387905</v>
      </c>
      <c r="D20" s="31">
        <f t="shared" si="11"/>
        <v>-62.511701174567932</v>
      </c>
      <c r="E20" s="31" t="s">
        <v>111</v>
      </c>
      <c r="F20" s="31">
        <f>Results!$N$14*Results!$R$8/Results!$Q$2</f>
        <v>6.2144707933269316</v>
      </c>
      <c r="G20" s="31">
        <f t="shared" si="12"/>
        <v>221.94538547596184</v>
      </c>
      <c r="H20" s="31">
        <f t="shared" si="13"/>
        <v>-72.975642744496241</v>
      </c>
      <c r="I20" s="31" t="s">
        <v>111</v>
      </c>
      <c r="J20" s="31">
        <f>Results!$N$13*Results!$R$8/Results!$Q$2</f>
        <v>3.5122601661065768E-2</v>
      </c>
      <c r="K20" s="31">
        <f t="shared" si="14"/>
        <v>1.9512556478369869</v>
      </c>
      <c r="L20" s="31">
        <f t="shared" si="15"/>
        <v>-0.61269427342081395</v>
      </c>
      <c r="M20" s="31">
        <f t="shared" si="16"/>
        <v>0.97562782391849345</v>
      </c>
      <c r="N20" s="31" t="s">
        <v>111</v>
      </c>
      <c r="O20" s="31">
        <f t="shared" si="17"/>
        <v>136.10003819248499</v>
      </c>
      <c r="P20" s="31">
        <f>O20/Results!$S$8</f>
        <v>16.011769199115882</v>
      </c>
      <c r="Q20" s="31">
        <f t="shared" si="18"/>
        <v>283.24281484217033</v>
      </c>
      <c r="R20" s="31">
        <f t="shared" si="19"/>
        <v>2.8324281484217031</v>
      </c>
    </row>
    <row r="21" spans="1:19" ht="14.25" customHeight="1">
      <c r="A21" s="41" t="s">
        <v>113</v>
      </c>
      <c r="B21" s="110" t="s">
        <v>95</v>
      </c>
      <c r="C21" s="110" t="s">
        <v>96</v>
      </c>
      <c r="D21" s="110" t="s">
        <v>97</v>
      </c>
      <c r="F21" s="110" t="s">
        <v>98</v>
      </c>
      <c r="G21" s="110" t="s">
        <v>99</v>
      </c>
      <c r="H21" s="110" t="s">
        <v>97</v>
      </c>
      <c r="J21" s="110" t="s">
        <v>100</v>
      </c>
      <c r="K21" s="110" t="s">
        <v>101</v>
      </c>
      <c r="L21" s="110" t="s">
        <v>97</v>
      </c>
      <c r="M21" s="111" t="s">
        <v>102</v>
      </c>
      <c r="O21" s="110" t="s">
        <v>103</v>
      </c>
      <c r="P21" s="110" t="s">
        <v>104</v>
      </c>
      <c r="Q21" s="110" t="s">
        <v>105</v>
      </c>
      <c r="R21" s="110" t="s">
        <v>106</v>
      </c>
      <c r="S21" s="31" t="s">
        <v>114</v>
      </c>
    </row>
    <row r="22" spans="1:19" ht="14.25" customHeight="1">
      <c r="A22" s="31" t="s">
        <v>108</v>
      </c>
      <c r="B22" s="31">
        <f>Results!N21*Results!$R$7/Results!$Q$2</f>
        <v>5.2543738106096978</v>
      </c>
      <c r="C22" s="31">
        <f t="shared" ref="C22:C25" si="20">B22*1000/$P$1</f>
        <v>164.19918158155306</v>
      </c>
      <c r="D22" s="31">
        <f t="shared" ref="D22:D25" si="21">C22*$D$7/1000</f>
        <v>-196.38222117153748</v>
      </c>
      <c r="E22" s="31" t="s">
        <v>108</v>
      </c>
      <c r="F22" s="31">
        <f>Results!$N$23*Results!$R$7/Results!$Q$2</f>
        <v>19.478682933269322</v>
      </c>
      <c r="G22" s="31">
        <f t="shared" ref="G22:G25" si="22">F22*1000/$P$2</f>
        <v>695.66724761676153</v>
      </c>
      <c r="H22" s="31">
        <f t="shared" ref="H22:H25" si="23">G22*$H$7/1000</f>
        <v>-228.73539101639116</v>
      </c>
      <c r="I22" s="31" t="s">
        <v>108</v>
      </c>
      <c r="J22" s="31">
        <f>Results!$N$22*Results!$R$7/Results!$Q$2</f>
        <v>0.11061661929908786</v>
      </c>
      <c r="K22" s="31">
        <f t="shared" ref="K22:K25" si="24">J22*1000/$P$3</f>
        <v>6.145367738838214</v>
      </c>
      <c r="L22" s="31">
        <f t="shared" ref="L22:L25" si="25">K22*$L$8/1000</f>
        <v>-1.9296454699951993</v>
      </c>
      <c r="M22" s="31">
        <f t="shared" ref="M22:M25" si="26">K22/2</f>
        <v>3.072683869419107</v>
      </c>
      <c r="N22" s="31" t="s">
        <v>108</v>
      </c>
      <c r="O22" s="31">
        <f t="shared" ref="O22:O25" si="27">-(D22+H22+L22)</f>
        <v>427.04725765792386</v>
      </c>
      <c r="P22" s="31">
        <f>O22/Results!$S$7</f>
        <v>50.240853842108692</v>
      </c>
      <c r="Q22" s="31">
        <f t="shared" ref="Q22:Q25" si="28">1000*O22/($S$22*$R$2)</f>
        <v>846.20565064881987</v>
      </c>
      <c r="R22" s="31">
        <f t="shared" ref="R22:R25" si="29">1000*O22*0.01/($S$22*$R$2)</f>
        <v>8.4620565064881976</v>
      </c>
      <c r="S22" s="31">
        <f>Results!R7*Results!R18</f>
        <v>969.94294919588174</v>
      </c>
    </row>
    <row r="23" spans="1:19" ht="14.25" customHeight="1">
      <c r="A23" s="31" t="s">
        <v>109</v>
      </c>
      <c r="B23" s="31">
        <f>Results!N6*Results!$R$7/Results!$Q$2</f>
        <v>5.2696329584733554</v>
      </c>
      <c r="C23" s="31">
        <f t="shared" si="20"/>
        <v>164.67602995229237</v>
      </c>
      <c r="D23" s="31">
        <f t="shared" si="21"/>
        <v>-196.95253182294167</v>
      </c>
      <c r="E23" s="31" t="s">
        <v>109</v>
      </c>
      <c r="F23" s="31">
        <f>Results!$N$8*Results!$R$7/Results!$Q$2</f>
        <v>19.578948787806048</v>
      </c>
      <c r="G23" s="31">
        <f t="shared" si="22"/>
        <v>699.24817099307324</v>
      </c>
      <c r="H23" s="31">
        <f t="shared" si="23"/>
        <v>-229.91279862252244</v>
      </c>
      <c r="I23" s="31" t="s">
        <v>109</v>
      </c>
      <c r="J23" s="31">
        <f>Results!$N$7*Results!$R$7/Results!$Q$2</f>
        <v>0.11066338981036965</v>
      </c>
      <c r="K23" s="31">
        <f t="shared" si="24"/>
        <v>6.1479661005760917</v>
      </c>
      <c r="L23" s="31">
        <f t="shared" si="25"/>
        <v>-1.9304613555808927</v>
      </c>
      <c r="M23" s="31">
        <f t="shared" si="26"/>
        <v>3.0739830502880459</v>
      </c>
      <c r="N23" s="31" t="s">
        <v>109</v>
      </c>
      <c r="O23" s="31">
        <f t="shared" si="27"/>
        <v>428.79579180104503</v>
      </c>
      <c r="P23" s="31">
        <f>O23/Results!$S$7</f>
        <v>50.446563741299414</v>
      </c>
      <c r="Q23" s="31">
        <f t="shared" si="28"/>
        <v>849.67041817917766</v>
      </c>
      <c r="R23" s="31">
        <f t="shared" si="29"/>
        <v>8.4967041817917757</v>
      </c>
    </row>
    <row r="24" spans="1:19" ht="14.25" customHeight="1">
      <c r="A24" s="31" t="s">
        <v>110</v>
      </c>
      <c r="B24" s="31">
        <f>Results!N9*Results!$R$7/Results!$Q$2</f>
        <v>2.6349116154584737</v>
      </c>
      <c r="C24" s="31">
        <f t="shared" si="20"/>
        <v>82.340987983077298</v>
      </c>
      <c r="D24" s="31">
        <f t="shared" si="21"/>
        <v>-98.479821627760458</v>
      </c>
      <c r="E24" s="31" t="s">
        <v>110</v>
      </c>
      <c r="F24" s="31">
        <f>Results!$N$11*Results!$R$7/Results!$Q$2</f>
        <v>9.790075682909265</v>
      </c>
      <c r="G24" s="31">
        <f t="shared" si="22"/>
        <v>349.64556010390231</v>
      </c>
      <c r="H24" s="31">
        <f t="shared" si="23"/>
        <v>-114.96346016216306</v>
      </c>
      <c r="I24" s="31" t="s">
        <v>110</v>
      </c>
      <c r="J24" s="31">
        <f>Results!$N$10*Results!$R$7/Results!$Q$2</f>
        <v>5.5332122491598655E-2</v>
      </c>
      <c r="K24" s="31">
        <f t="shared" si="24"/>
        <v>3.0740068050888141</v>
      </c>
      <c r="L24" s="31">
        <f t="shared" si="25"/>
        <v>-0.96523813679788761</v>
      </c>
      <c r="M24" s="31">
        <f t="shared" si="26"/>
        <v>1.537003402544407</v>
      </c>
      <c r="N24" s="31" t="s">
        <v>110</v>
      </c>
      <c r="O24" s="31">
        <f t="shared" si="27"/>
        <v>214.4085199267214</v>
      </c>
      <c r="P24" s="31">
        <f>O24/Results!$S$7</f>
        <v>25.224531756084872</v>
      </c>
      <c r="Q24" s="31">
        <f t="shared" si="28"/>
        <v>424.85626088383628</v>
      </c>
      <c r="R24" s="31">
        <f t="shared" si="29"/>
        <v>4.2485626088383626</v>
      </c>
    </row>
    <row r="25" spans="1:19" ht="14.25" customHeight="1">
      <c r="A25" s="31" t="s">
        <v>111</v>
      </c>
      <c r="B25" s="31">
        <f>Results!N12*Results!$R$7/Results!$Q$2</f>
        <v>1.7566319899183871</v>
      </c>
      <c r="C25" s="31">
        <f t="shared" si="20"/>
        <v>54.894749684949595</v>
      </c>
      <c r="D25" s="31">
        <f t="shared" si="21"/>
        <v>-65.654120623199717</v>
      </c>
      <c r="E25" s="31" t="s">
        <v>111</v>
      </c>
      <c r="F25" s="31">
        <f>Results!$N$14*Results!$R$7/Results!$Q$2</f>
        <v>6.5268678888622169</v>
      </c>
      <c r="G25" s="31">
        <f t="shared" si="22"/>
        <v>233.10242460222204</v>
      </c>
      <c r="H25" s="31">
        <f t="shared" si="23"/>
        <v>-76.644077209210593</v>
      </c>
      <c r="I25" s="31" t="s">
        <v>111</v>
      </c>
      <c r="J25" s="31">
        <f>Results!$N$13*Results!$R$7/Results!$Q$2</f>
        <v>3.6888190254440713E-2</v>
      </c>
      <c r="K25" s="31">
        <f t="shared" si="24"/>
        <v>2.049343903024484</v>
      </c>
      <c r="L25" s="31">
        <f t="shared" si="25"/>
        <v>-0.64349398554968795</v>
      </c>
      <c r="M25" s="31">
        <f t="shared" si="26"/>
        <v>1.024671951512242</v>
      </c>
      <c r="N25" s="31" t="s">
        <v>111</v>
      </c>
      <c r="O25" s="31">
        <f t="shared" si="27"/>
        <v>142.94169181796002</v>
      </c>
      <c r="P25" s="31">
        <f>O25/Results!$S$7</f>
        <v>16.816669625642355</v>
      </c>
      <c r="Q25" s="31">
        <f t="shared" si="28"/>
        <v>283.24281484217039</v>
      </c>
      <c r="R25" s="31">
        <f t="shared" si="29"/>
        <v>2.832428148421704</v>
      </c>
    </row>
    <row r="26" spans="1:19" ht="14.25" customHeight="1">
      <c r="M26" s="31"/>
    </row>
    <row r="27" spans="1:19" ht="14.25" customHeight="1">
      <c r="M27" s="31"/>
    </row>
    <row r="28" spans="1:19" ht="14.25" customHeight="1">
      <c r="M28" s="31"/>
    </row>
    <row r="29" spans="1:19" ht="14.25" customHeight="1">
      <c r="M29" s="31"/>
    </row>
    <row r="30" spans="1:19" ht="14.25" customHeight="1">
      <c r="M30" s="31"/>
    </row>
    <row r="31" spans="1:19" ht="14.25" customHeight="1">
      <c r="M31" s="31"/>
    </row>
    <row r="32" spans="1:19" ht="14.25" customHeight="1">
      <c r="M32" s="31"/>
    </row>
    <row r="33" spans="13:13" ht="14.25" customHeight="1">
      <c r="M33" s="31"/>
    </row>
    <row r="34" spans="13:13" ht="14.25" customHeight="1">
      <c r="M34" s="31"/>
    </row>
    <row r="35" spans="13:13" ht="14.25" customHeight="1">
      <c r="M35" s="31"/>
    </row>
    <row r="36" spans="13:13" ht="14.25" customHeight="1">
      <c r="M36" s="31"/>
    </row>
    <row r="37" spans="13:13" ht="14.25" customHeight="1">
      <c r="M37" s="31"/>
    </row>
    <row r="38" spans="13:13" ht="14.25" customHeight="1">
      <c r="M38" s="31"/>
    </row>
    <row r="39" spans="13:13" ht="14.25" customHeight="1">
      <c r="M39" s="31"/>
    </row>
    <row r="40" spans="13:13" ht="14.25" customHeight="1">
      <c r="M40" s="31"/>
    </row>
    <row r="41" spans="13:13" ht="14.25" customHeight="1">
      <c r="M41" s="31"/>
    </row>
    <row r="42" spans="13:13" ht="14.25" customHeight="1">
      <c r="M42" s="31"/>
    </row>
    <row r="43" spans="13:13" ht="14.25" customHeight="1">
      <c r="M43" s="31"/>
    </row>
    <row r="44" spans="13:13" ht="14.25" customHeight="1">
      <c r="M44" s="31"/>
    </row>
    <row r="45" spans="13:13" ht="14.25" customHeight="1">
      <c r="M45" s="31"/>
    </row>
    <row r="46" spans="13:13" ht="14.25" customHeight="1">
      <c r="M46" s="31"/>
    </row>
    <row r="47" spans="13:13" ht="14.25" customHeight="1">
      <c r="M47" s="31"/>
    </row>
    <row r="48" spans="13:13" ht="14.25" customHeight="1">
      <c r="M48" s="31"/>
    </row>
    <row r="49" spans="13:13" ht="14.25" customHeight="1">
      <c r="M49" s="31"/>
    </row>
    <row r="50" spans="13:13" ht="14.25" customHeight="1">
      <c r="M50" s="31"/>
    </row>
    <row r="51" spans="13:13" ht="14.25" customHeight="1">
      <c r="M51" s="31"/>
    </row>
    <row r="52" spans="13:13" ht="14.25" customHeight="1">
      <c r="M52" s="31"/>
    </row>
    <row r="53" spans="13:13" ht="14.25" customHeight="1">
      <c r="M53" s="31"/>
    </row>
    <row r="54" spans="13:13" ht="14.25" customHeight="1">
      <c r="M54" s="31"/>
    </row>
    <row r="55" spans="13:13" ht="14.25" customHeight="1">
      <c r="M55" s="31"/>
    </row>
    <row r="56" spans="13:13" ht="14.25" customHeight="1">
      <c r="M56" s="31"/>
    </row>
    <row r="57" spans="13:13" ht="14.25" customHeight="1">
      <c r="M57" s="31"/>
    </row>
    <row r="58" spans="13:13" ht="14.25" customHeight="1">
      <c r="M58" s="31"/>
    </row>
    <row r="59" spans="13:13" ht="14.25" customHeight="1">
      <c r="M59" s="31"/>
    </row>
    <row r="60" spans="13:13" ht="14.25" customHeight="1">
      <c r="M60" s="31"/>
    </row>
    <row r="61" spans="13:13" ht="14.25" customHeight="1">
      <c r="M61" s="31"/>
    </row>
    <row r="62" spans="13:13" ht="14.25" customHeight="1">
      <c r="M62" s="31"/>
    </row>
    <row r="63" spans="13:13" ht="14.25" customHeight="1">
      <c r="M63" s="31"/>
    </row>
    <row r="64" spans="13:13" ht="14.25" customHeight="1">
      <c r="M64" s="31"/>
    </row>
    <row r="65" spans="13:13" ht="14.25" customHeight="1">
      <c r="M65" s="31"/>
    </row>
    <row r="66" spans="13:13" ht="14.25" customHeight="1">
      <c r="M66" s="31"/>
    </row>
    <row r="67" spans="13:13" ht="14.25" customHeight="1">
      <c r="M67" s="31"/>
    </row>
    <row r="68" spans="13:13" ht="14.25" customHeight="1">
      <c r="M68" s="31"/>
    </row>
    <row r="69" spans="13:13" ht="14.25" customHeight="1">
      <c r="M69" s="31"/>
    </row>
    <row r="70" spans="13:13" ht="14.25" customHeight="1">
      <c r="M70" s="31"/>
    </row>
    <row r="71" spans="13:13" ht="14.25" customHeight="1">
      <c r="M71" s="31"/>
    </row>
    <row r="72" spans="13:13" ht="14.25" customHeight="1">
      <c r="M72" s="31"/>
    </row>
    <row r="73" spans="13:13" ht="14.25" customHeight="1">
      <c r="M73" s="31"/>
    </row>
    <row r="74" spans="13:13" ht="14.25" customHeight="1">
      <c r="M74" s="31"/>
    </row>
    <row r="75" spans="13:13" ht="14.25" customHeight="1">
      <c r="M75" s="31"/>
    </row>
    <row r="76" spans="13:13" ht="14.25" customHeight="1">
      <c r="M76" s="31"/>
    </row>
    <row r="77" spans="13:13" ht="14.25" customHeight="1">
      <c r="M77" s="31"/>
    </row>
    <row r="78" spans="13:13" ht="14.25" customHeight="1">
      <c r="M78" s="31"/>
    </row>
    <row r="79" spans="13:13" ht="14.25" customHeight="1">
      <c r="M79" s="31"/>
    </row>
    <row r="80" spans="13:13" ht="14.25" customHeight="1">
      <c r="M80" s="31"/>
    </row>
    <row r="81" spans="13:13" ht="14.25" customHeight="1">
      <c r="M81" s="31"/>
    </row>
    <row r="82" spans="13:13" ht="14.25" customHeight="1">
      <c r="M82" s="31"/>
    </row>
    <row r="83" spans="13:13" ht="14.25" customHeight="1">
      <c r="M83" s="31"/>
    </row>
    <row r="84" spans="13:13" ht="14.25" customHeight="1">
      <c r="M84" s="31"/>
    </row>
    <row r="85" spans="13:13" ht="14.25" customHeight="1">
      <c r="M85" s="31"/>
    </row>
    <row r="86" spans="13:13" ht="14.25" customHeight="1">
      <c r="M86" s="31"/>
    </row>
    <row r="87" spans="13:13" ht="14.25" customHeight="1">
      <c r="M87" s="31"/>
    </row>
    <row r="88" spans="13:13" ht="14.25" customHeight="1">
      <c r="M88" s="31"/>
    </row>
    <row r="89" spans="13:13" ht="14.25" customHeight="1">
      <c r="M89" s="31"/>
    </row>
    <row r="90" spans="13:13" ht="14.25" customHeight="1">
      <c r="M90" s="31"/>
    </row>
    <row r="91" spans="13:13" ht="14.25" customHeight="1">
      <c r="M91" s="31"/>
    </row>
    <row r="92" spans="13:13" ht="14.25" customHeight="1">
      <c r="M92" s="31"/>
    </row>
    <row r="93" spans="13:13" ht="14.25" customHeight="1">
      <c r="M93" s="31"/>
    </row>
    <row r="94" spans="13:13" ht="14.25" customHeight="1">
      <c r="M94" s="31"/>
    </row>
    <row r="95" spans="13:13" ht="14.25" customHeight="1">
      <c r="M95" s="31"/>
    </row>
    <row r="96" spans="13:13" ht="14.25" customHeight="1">
      <c r="M96" s="31"/>
    </row>
    <row r="97" spans="13:13" ht="14.25" customHeight="1">
      <c r="M97" s="31"/>
    </row>
    <row r="98" spans="13:13" ht="14.25" customHeight="1">
      <c r="M98" s="31"/>
    </row>
    <row r="99" spans="13:13" ht="14.25" customHeight="1">
      <c r="M99" s="31"/>
    </row>
    <row r="100" spans="13:13" ht="14.25" customHeight="1">
      <c r="M100" s="31"/>
    </row>
    <row r="101" spans="13:13" ht="14.25" customHeight="1">
      <c r="M101" s="31"/>
    </row>
    <row r="102" spans="13:13" ht="14.25" customHeight="1">
      <c r="M102" s="31"/>
    </row>
    <row r="103" spans="13:13" ht="14.25" customHeight="1">
      <c r="M103" s="31"/>
    </row>
    <row r="104" spans="13:13" ht="14.25" customHeight="1">
      <c r="M104" s="31"/>
    </row>
    <row r="105" spans="13:13" ht="14.25" customHeight="1">
      <c r="M105" s="31"/>
    </row>
    <row r="106" spans="13:13" ht="14.25" customHeight="1">
      <c r="M106" s="31"/>
    </row>
    <row r="107" spans="13:13" ht="14.25" customHeight="1">
      <c r="M107" s="31"/>
    </row>
    <row r="108" spans="13:13" ht="14.25" customHeight="1">
      <c r="M108" s="31"/>
    </row>
    <row r="109" spans="13:13" ht="14.25" customHeight="1">
      <c r="M109" s="31"/>
    </row>
    <row r="110" spans="13:13" ht="14.25" customHeight="1">
      <c r="M110" s="31"/>
    </row>
    <row r="111" spans="13:13" ht="14.25" customHeight="1">
      <c r="M111" s="31"/>
    </row>
    <row r="112" spans="13:13" ht="14.25" customHeight="1">
      <c r="M112" s="31"/>
    </row>
    <row r="113" spans="13:13" ht="14.25" customHeight="1">
      <c r="M113" s="31"/>
    </row>
    <row r="114" spans="13:13" ht="14.25" customHeight="1">
      <c r="M114" s="31"/>
    </row>
    <row r="115" spans="13:13" ht="14.25" customHeight="1">
      <c r="M115" s="31"/>
    </row>
    <row r="116" spans="13:13" ht="14.25" customHeight="1">
      <c r="M116" s="31"/>
    </row>
    <row r="117" spans="13:13" ht="14.25" customHeight="1">
      <c r="M117" s="31"/>
    </row>
    <row r="118" spans="13:13" ht="14.25" customHeight="1">
      <c r="M118" s="31"/>
    </row>
    <row r="119" spans="13:13" ht="14.25" customHeight="1">
      <c r="M119" s="31"/>
    </row>
    <row r="120" spans="13:13" ht="14.25" customHeight="1">
      <c r="M120" s="31"/>
    </row>
    <row r="121" spans="13:13" ht="14.25" customHeight="1">
      <c r="M121" s="31"/>
    </row>
    <row r="122" spans="13:13" ht="14.25" customHeight="1">
      <c r="M122" s="31"/>
    </row>
    <row r="123" spans="13:13" ht="14.25" customHeight="1">
      <c r="M123" s="31"/>
    </row>
    <row r="124" spans="13:13" ht="14.25" customHeight="1">
      <c r="M124" s="31"/>
    </row>
    <row r="125" spans="13:13" ht="14.25" customHeight="1">
      <c r="M125" s="31"/>
    </row>
    <row r="126" spans="13:13" ht="14.25" customHeight="1">
      <c r="M126" s="31"/>
    </row>
    <row r="127" spans="13:13" ht="14.25" customHeight="1">
      <c r="M127" s="31"/>
    </row>
    <row r="128" spans="13:13" ht="14.25" customHeight="1">
      <c r="M128" s="31"/>
    </row>
    <row r="129" spans="13:13" ht="14.25" customHeight="1">
      <c r="M129" s="31"/>
    </row>
    <row r="130" spans="13:13" ht="14.25" customHeight="1">
      <c r="M130" s="31"/>
    </row>
    <row r="131" spans="13:13" ht="14.25" customHeight="1">
      <c r="M131" s="31"/>
    </row>
    <row r="132" spans="13:13" ht="14.25" customHeight="1">
      <c r="M132" s="31"/>
    </row>
    <row r="133" spans="13:13" ht="14.25" customHeight="1">
      <c r="M133" s="31"/>
    </row>
    <row r="134" spans="13:13" ht="14.25" customHeight="1">
      <c r="M134" s="31"/>
    </row>
    <row r="135" spans="13:13" ht="14.25" customHeight="1">
      <c r="M135" s="31"/>
    </row>
    <row r="136" spans="13:13" ht="14.25" customHeight="1">
      <c r="M136" s="31"/>
    </row>
    <row r="137" spans="13:13" ht="14.25" customHeight="1">
      <c r="M137" s="31"/>
    </row>
    <row r="138" spans="13:13" ht="14.25" customHeight="1">
      <c r="M138" s="31"/>
    </row>
    <row r="139" spans="13:13" ht="14.25" customHeight="1">
      <c r="M139" s="31"/>
    </row>
    <row r="140" spans="13:13" ht="14.25" customHeight="1">
      <c r="M140" s="31"/>
    </row>
    <row r="141" spans="13:13" ht="14.25" customHeight="1">
      <c r="M141" s="31"/>
    </row>
    <row r="142" spans="13:13" ht="14.25" customHeight="1">
      <c r="M142" s="31"/>
    </row>
    <row r="143" spans="13:13" ht="14.25" customHeight="1">
      <c r="M143" s="31"/>
    </row>
    <row r="144" spans="13:13" ht="14.25" customHeight="1">
      <c r="M144" s="31"/>
    </row>
    <row r="145" spans="13:13" ht="14.25" customHeight="1">
      <c r="M145" s="31"/>
    </row>
    <row r="146" spans="13:13" ht="14.25" customHeight="1">
      <c r="M146" s="31"/>
    </row>
    <row r="147" spans="13:13" ht="14.25" customHeight="1">
      <c r="M147" s="31"/>
    </row>
    <row r="148" spans="13:13" ht="14.25" customHeight="1">
      <c r="M148" s="31"/>
    </row>
    <row r="149" spans="13:13" ht="14.25" customHeight="1">
      <c r="M149" s="31"/>
    </row>
    <row r="150" spans="13:13" ht="14.25" customHeight="1">
      <c r="M150" s="31"/>
    </row>
    <row r="151" spans="13:13" ht="14.25" customHeight="1">
      <c r="M151" s="31"/>
    </row>
    <row r="152" spans="13:13" ht="14.25" customHeight="1">
      <c r="M152" s="31"/>
    </row>
    <row r="153" spans="13:13" ht="14.25" customHeight="1">
      <c r="M153" s="31"/>
    </row>
    <row r="154" spans="13:13" ht="14.25" customHeight="1">
      <c r="M154" s="31"/>
    </row>
    <row r="155" spans="13:13" ht="14.25" customHeight="1">
      <c r="M155" s="31"/>
    </row>
    <row r="156" spans="13:13" ht="14.25" customHeight="1">
      <c r="M156" s="31"/>
    </row>
    <row r="157" spans="13:13" ht="14.25" customHeight="1">
      <c r="M157" s="31"/>
    </row>
    <row r="158" spans="13:13" ht="14.25" customHeight="1">
      <c r="M158" s="31"/>
    </row>
    <row r="159" spans="13:13" ht="14.25" customHeight="1">
      <c r="M159" s="31"/>
    </row>
    <row r="160" spans="13:13" ht="14.25" customHeight="1">
      <c r="M160" s="31"/>
    </row>
    <row r="161" spans="13:13" ht="14.25" customHeight="1">
      <c r="M161" s="31"/>
    </row>
    <row r="162" spans="13:13" ht="14.25" customHeight="1">
      <c r="M162" s="31"/>
    </row>
    <row r="163" spans="13:13" ht="14.25" customHeight="1">
      <c r="M163" s="31"/>
    </row>
    <row r="164" spans="13:13" ht="14.25" customHeight="1">
      <c r="M164" s="31"/>
    </row>
    <row r="165" spans="13:13" ht="14.25" customHeight="1">
      <c r="M165" s="31"/>
    </row>
    <row r="166" spans="13:13" ht="14.25" customHeight="1">
      <c r="M166" s="31"/>
    </row>
    <row r="167" spans="13:13" ht="14.25" customHeight="1">
      <c r="M167" s="31"/>
    </row>
    <row r="168" spans="13:13" ht="14.25" customHeight="1">
      <c r="M168" s="31"/>
    </row>
    <row r="169" spans="13:13" ht="14.25" customHeight="1">
      <c r="M169" s="31"/>
    </row>
    <row r="170" spans="13:13" ht="14.25" customHeight="1">
      <c r="M170" s="31"/>
    </row>
    <row r="171" spans="13:13" ht="14.25" customHeight="1">
      <c r="M171" s="31"/>
    </row>
    <row r="172" spans="13:13" ht="14.25" customHeight="1">
      <c r="M172" s="31"/>
    </row>
    <row r="173" spans="13:13" ht="14.25" customHeight="1">
      <c r="M173" s="31"/>
    </row>
    <row r="174" spans="13:13" ht="14.25" customHeight="1">
      <c r="M174" s="31"/>
    </row>
    <row r="175" spans="13:13" ht="14.25" customHeight="1">
      <c r="M175" s="31"/>
    </row>
    <row r="176" spans="13:13" ht="14.25" customHeight="1">
      <c r="M176" s="31"/>
    </row>
    <row r="177" spans="13:13" ht="14.25" customHeight="1">
      <c r="M177" s="31"/>
    </row>
    <row r="178" spans="13:13" ht="14.25" customHeight="1">
      <c r="M178" s="31"/>
    </row>
    <row r="179" spans="13:13" ht="14.25" customHeight="1">
      <c r="M179" s="31"/>
    </row>
    <row r="180" spans="13:13" ht="14.25" customHeight="1">
      <c r="M180" s="31"/>
    </row>
    <row r="181" spans="13:13" ht="14.25" customHeight="1">
      <c r="M181" s="31"/>
    </row>
    <row r="182" spans="13:13" ht="14.25" customHeight="1">
      <c r="M182" s="31"/>
    </row>
    <row r="183" spans="13:13" ht="14.25" customHeight="1">
      <c r="M183" s="31"/>
    </row>
    <row r="184" spans="13:13" ht="14.25" customHeight="1">
      <c r="M184" s="31"/>
    </row>
    <row r="185" spans="13:13" ht="14.25" customHeight="1">
      <c r="M185" s="31"/>
    </row>
    <row r="186" spans="13:13" ht="14.25" customHeight="1">
      <c r="M186" s="31"/>
    </row>
    <row r="187" spans="13:13" ht="14.25" customHeight="1">
      <c r="M187" s="31"/>
    </row>
    <row r="188" spans="13:13" ht="14.25" customHeight="1">
      <c r="M188" s="31"/>
    </row>
    <row r="189" spans="13:13" ht="14.25" customHeight="1">
      <c r="M189" s="31"/>
    </row>
    <row r="190" spans="13:13" ht="14.25" customHeight="1">
      <c r="M190" s="31"/>
    </row>
    <row r="191" spans="13:13" ht="14.25" customHeight="1">
      <c r="M191" s="31"/>
    </row>
    <row r="192" spans="13:13" ht="14.25" customHeight="1">
      <c r="M192" s="31"/>
    </row>
    <row r="193" spans="13:13" ht="14.25" customHeight="1">
      <c r="M193" s="31"/>
    </row>
    <row r="194" spans="13:13" ht="14.25" customHeight="1">
      <c r="M194" s="31"/>
    </row>
    <row r="195" spans="13:13" ht="14.25" customHeight="1">
      <c r="M195" s="31"/>
    </row>
    <row r="196" spans="13:13" ht="14.25" customHeight="1">
      <c r="M196" s="31"/>
    </row>
    <row r="197" spans="13:13" ht="14.25" customHeight="1">
      <c r="M197" s="31"/>
    </row>
    <row r="198" spans="13:13" ht="14.25" customHeight="1">
      <c r="M198" s="31"/>
    </row>
    <row r="199" spans="13:13" ht="14.25" customHeight="1">
      <c r="M199" s="31"/>
    </row>
    <row r="200" spans="13:13" ht="14.25" customHeight="1">
      <c r="M200" s="31"/>
    </row>
    <row r="201" spans="13:13" ht="14.25" customHeight="1">
      <c r="M201" s="31"/>
    </row>
    <row r="202" spans="13:13" ht="14.25" customHeight="1">
      <c r="M202" s="31"/>
    </row>
    <row r="203" spans="13:13" ht="14.25" customHeight="1">
      <c r="M203" s="31"/>
    </row>
    <row r="204" spans="13:13" ht="14.25" customHeight="1">
      <c r="M204" s="31"/>
    </row>
    <row r="205" spans="13:13" ht="14.25" customHeight="1">
      <c r="M205" s="31"/>
    </row>
    <row r="206" spans="13:13" ht="14.25" customHeight="1">
      <c r="M206" s="31"/>
    </row>
    <row r="207" spans="13:13" ht="14.25" customHeight="1">
      <c r="M207" s="31"/>
    </row>
    <row r="208" spans="13:13" ht="14.25" customHeight="1">
      <c r="M208" s="31"/>
    </row>
    <row r="209" spans="13:13" ht="14.25" customHeight="1">
      <c r="M209" s="31"/>
    </row>
    <row r="210" spans="13:13" ht="14.25" customHeight="1">
      <c r="M210" s="31"/>
    </row>
    <row r="211" spans="13:13" ht="14.25" customHeight="1">
      <c r="M211" s="31"/>
    </row>
    <row r="212" spans="13:13" ht="14.25" customHeight="1">
      <c r="M212" s="31"/>
    </row>
    <row r="213" spans="13:13" ht="14.25" customHeight="1">
      <c r="M213" s="31"/>
    </row>
    <row r="214" spans="13:13" ht="14.25" customHeight="1">
      <c r="M214" s="31"/>
    </row>
    <row r="215" spans="13:13" ht="14.25" customHeight="1">
      <c r="M215" s="31"/>
    </row>
    <row r="216" spans="13:13" ht="14.25" customHeight="1">
      <c r="M216" s="31"/>
    </row>
    <row r="217" spans="13:13" ht="14.25" customHeight="1">
      <c r="M217" s="31"/>
    </row>
    <row r="218" spans="13:13" ht="14.25" customHeight="1">
      <c r="M218" s="31"/>
    </row>
    <row r="219" spans="13:13" ht="14.25" customHeight="1">
      <c r="M219" s="31"/>
    </row>
    <row r="220" spans="13:13" ht="14.25" customHeight="1">
      <c r="M220" s="31"/>
    </row>
    <row r="221" spans="13:13" ht="14.25" customHeight="1">
      <c r="M221" s="31"/>
    </row>
    <row r="222" spans="13:13" ht="14.25" customHeight="1">
      <c r="M222" s="31"/>
    </row>
    <row r="223" spans="13:13" ht="14.25" customHeight="1">
      <c r="M223" s="31"/>
    </row>
    <row r="224" spans="13:13" ht="14.25" customHeight="1">
      <c r="M224" s="31"/>
    </row>
    <row r="225" spans="13:13" ht="14.25" customHeight="1">
      <c r="M225" s="31"/>
    </row>
    <row r="226" spans="13:13" ht="14.25" customHeight="1">
      <c r="M226" s="31"/>
    </row>
    <row r="227" spans="13:13" ht="14.25" customHeight="1">
      <c r="M227" s="31"/>
    </row>
    <row r="228" spans="13:13" ht="14.25" customHeight="1">
      <c r="M228" s="31"/>
    </row>
    <row r="229" spans="13:13" ht="14.25" customHeight="1">
      <c r="M229" s="31"/>
    </row>
    <row r="230" spans="13:13" ht="14.25" customHeight="1">
      <c r="M230" s="31"/>
    </row>
    <row r="231" spans="13:13" ht="14.25" customHeight="1">
      <c r="M231" s="31"/>
    </row>
    <row r="232" spans="13:13" ht="14.25" customHeight="1">
      <c r="M232" s="31"/>
    </row>
    <row r="233" spans="13:13" ht="14.25" customHeight="1">
      <c r="M233" s="31"/>
    </row>
    <row r="234" spans="13:13" ht="14.25" customHeight="1">
      <c r="M234" s="31"/>
    </row>
    <row r="235" spans="13:13" ht="14.25" customHeight="1">
      <c r="M235" s="31"/>
    </row>
    <row r="236" spans="13:13" ht="14.25" customHeight="1">
      <c r="M236" s="31"/>
    </row>
    <row r="237" spans="13:13" ht="14.25" customHeight="1">
      <c r="M237" s="31"/>
    </row>
    <row r="238" spans="13:13" ht="14.25" customHeight="1">
      <c r="M238" s="31"/>
    </row>
    <row r="239" spans="13:13" ht="14.25" customHeight="1">
      <c r="M239" s="31"/>
    </row>
    <row r="240" spans="13:13" ht="14.25" customHeight="1">
      <c r="M240" s="31"/>
    </row>
    <row r="241" spans="13:13" ht="14.25" customHeight="1">
      <c r="M241" s="31"/>
    </row>
    <row r="242" spans="13:13" ht="14.25" customHeight="1">
      <c r="M242" s="31"/>
    </row>
    <row r="243" spans="13:13" ht="14.25" customHeight="1">
      <c r="M243" s="31"/>
    </row>
    <row r="244" spans="13:13" ht="14.25" customHeight="1">
      <c r="M244" s="31"/>
    </row>
    <row r="245" spans="13:13" ht="14.25" customHeight="1">
      <c r="M245" s="31"/>
    </row>
    <row r="246" spans="13:13" ht="14.25" customHeight="1">
      <c r="M246" s="31"/>
    </row>
    <row r="247" spans="13:13" ht="14.25" customHeight="1">
      <c r="M247" s="31"/>
    </row>
    <row r="248" spans="13:13" ht="14.25" customHeight="1">
      <c r="M248" s="31"/>
    </row>
    <row r="249" spans="13:13" ht="14.25" customHeight="1">
      <c r="M249" s="31"/>
    </row>
    <row r="250" spans="13:13" ht="14.25" customHeight="1">
      <c r="M250" s="31"/>
    </row>
    <row r="251" spans="13:13" ht="14.25" customHeight="1">
      <c r="M251" s="31"/>
    </row>
    <row r="252" spans="13:13" ht="14.25" customHeight="1">
      <c r="M252" s="31"/>
    </row>
    <row r="253" spans="13:13" ht="14.25" customHeight="1">
      <c r="M253" s="31"/>
    </row>
    <row r="254" spans="13:13" ht="14.25" customHeight="1">
      <c r="M254" s="31"/>
    </row>
    <row r="255" spans="13:13" ht="14.25" customHeight="1">
      <c r="M255" s="31"/>
    </row>
    <row r="256" spans="13:13" ht="14.25" customHeight="1">
      <c r="M256" s="31"/>
    </row>
    <row r="257" spans="13:13" ht="14.25" customHeight="1">
      <c r="M257" s="31"/>
    </row>
    <row r="258" spans="13:13" ht="14.25" customHeight="1">
      <c r="M258" s="31"/>
    </row>
    <row r="259" spans="13:13" ht="14.25" customHeight="1">
      <c r="M259" s="31"/>
    </row>
    <row r="260" spans="13:13" ht="14.25" customHeight="1">
      <c r="M260" s="31"/>
    </row>
    <row r="261" spans="13:13" ht="14.25" customHeight="1">
      <c r="M261" s="31"/>
    </row>
    <row r="262" spans="13:13" ht="14.25" customHeight="1">
      <c r="M262" s="31"/>
    </row>
    <row r="263" spans="13:13" ht="14.25" customHeight="1">
      <c r="M263" s="31"/>
    </row>
    <row r="264" spans="13:13" ht="14.25" customHeight="1">
      <c r="M264" s="31"/>
    </row>
    <row r="265" spans="13:13" ht="14.25" customHeight="1">
      <c r="M265" s="31"/>
    </row>
    <row r="266" spans="13:13" ht="14.25" customHeight="1">
      <c r="M266" s="31"/>
    </row>
    <row r="267" spans="13:13" ht="14.25" customHeight="1">
      <c r="M267" s="31"/>
    </row>
    <row r="268" spans="13:13" ht="14.25" customHeight="1">
      <c r="M268" s="31"/>
    </row>
    <row r="269" spans="13:13" ht="14.25" customHeight="1">
      <c r="M269" s="31"/>
    </row>
    <row r="270" spans="13:13" ht="14.25" customHeight="1">
      <c r="M270" s="31"/>
    </row>
    <row r="271" spans="13:13" ht="14.25" customHeight="1">
      <c r="M271" s="31"/>
    </row>
    <row r="272" spans="13:13" ht="14.25" customHeight="1">
      <c r="M272" s="31"/>
    </row>
    <row r="273" spans="13:13" ht="14.25" customHeight="1">
      <c r="M273" s="31"/>
    </row>
    <row r="274" spans="13:13" ht="14.25" customHeight="1">
      <c r="M274" s="31"/>
    </row>
    <row r="275" spans="13:13" ht="14.25" customHeight="1">
      <c r="M275" s="31"/>
    </row>
    <row r="276" spans="13:13" ht="14.25" customHeight="1">
      <c r="M276" s="31"/>
    </row>
    <row r="277" spans="13:13" ht="14.25" customHeight="1">
      <c r="M277" s="31"/>
    </row>
    <row r="278" spans="13:13" ht="14.25" customHeight="1">
      <c r="M278" s="31"/>
    </row>
    <row r="279" spans="13:13" ht="14.25" customHeight="1">
      <c r="M279" s="31"/>
    </row>
    <row r="280" spans="13:13" ht="14.25" customHeight="1">
      <c r="M280" s="31"/>
    </row>
    <row r="281" spans="13:13" ht="14.25" customHeight="1">
      <c r="M281" s="31"/>
    </row>
    <row r="282" spans="13:13" ht="14.25" customHeight="1">
      <c r="M282" s="31"/>
    </row>
    <row r="283" spans="13:13" ht="14.25" customHeight="1">
      <c r="M283" s="31"/>
    </row>
    <row r="284" spans="13:13" ht="14.25" customHeight="1">
      <c r="M284" s="31"/>
    </row>
    <row r="285" spans="13:13" ht="14.25" customHeight="1">
      <c r="M285" s="31"/>
    </row>
    <row r="286" spans="13:13" ht="14.25" customHeight="1">
      <c r="M286" s="31"/>
    </row>
    <row r="287" spans="13:13" ht="14.25" customHeight="1">
      <c r="M287" s="31"/>
    </row>
    <row r="288" spans="13:13" ht="14.25" customHeight="1">
      <c r="M288" s="31"/>
    </row>
    <row r="289" spans="13:13" ht="14.25" customHeight="1">
      <c r="M289" s="31"/>
    </row>
    <row r="290" spans="13:13" ht="14.25" customHeight="1">
      <c r="M290" s="31"/>
    </row>
    <row r="291" spans="13:13" ht="14.25" customHeight="1">
      <c r="M291" s="31"/>
    </row>
    <row r="292" spans="13:13" ht="14.25" customHeight="1">
      <c r="M292" s="31"/>
    </row>
    <row r="293" spans="13:13" ht="14.25" customHeight="1">
      <c r="M293" s="31"/>
    </row>
    <row r="294" spans="13:13" ht="14.25" customHeight="1">
      <c r="M294" s="31"/>
    </row>
    <row r="295" spans="13:13" ht="14.25" customHeight="1">
      <c r="M295" s="31"/>
    </row>
    <row r="296" spans="13:13" ht="14.25" customHeight="1">
      <c r="M296" s="31"/>
    </row>
    <row r="297" spans="13:13" ht="14.25" customHeight="1">
      <c r="M297" s="31"/>
    </row>
    <row r="298" spans="13:13" ht="14.25" customHeight="1">
      <c r="M298" s="31"/>
    </row>
    <row r="299" spans="13:13" ht="14.25" customHeight="1">
      <c r="M299" s="31"/>
    </row>
    <row r="300" spans="13:13" ht="14.25" customHeight="1">
      <c r="M300" s="31"/>
    </row>
    <row r="301" spans="13:13" ht="14.25" customHeight="1">
      <c r="M301" s="31"/>
    </row>
    <row r="302" spans="13:13" ht="14.25" customHeight="1">
      <c r="M302" s="31"/>
    </row>
    <row r="303" spans="13:13" ht="14.25" customHeight="1">
      <c r="M303" s="31"/>
    </row>
    <row r="304" spans="13:13" ht="14.25" customHeight="1">
      <c r="M304" s="31"/>
    </row>
    <row r="305" spans="13:13" ht="14.25" customHeight="1">
      <c r="M305" s="31"/>
    </row>
    <row r="306" spans="13:13" ht="14.25" customHeight="1">
      <c r="M306" s="31"/>
    </row>
    <row r="307" spans="13:13" ht="14.25" customHeight="1">
      <c r="M307" s="31"/>
    </row>
    <row r="308" spans="13:13" ht="14.25" customHeight="1">
      <c r="M308" s="31"/>
    </row>
    <row r="309" spans="13:13" ht="14.25" customHeight="1">
      <c r="M309" s="31"/>
    </row>
    <row r="310" spans="13:13" ht="14.25" customHeight="1">
      <c r="M310" s="31"/>
    </row>
    <row r="311" spans="13:13" ht="14.25" customHeight="1">
      <c r="M311" s="31"/>
    </row>
    <row r="312" spans="13:13" ht="14.25" customHeight="1">
      <c r="M312" s="31"/>
    </row>
    <row r="313" spans="13:13" ht="14.25" customHeight="1">
      <c r="M313" s="31"/>
    </row>
    <row r="314" spans="13:13" ht="14.25" customHeight="1">
      <c r="M314" s="31"/>
    </row>
    <row r="315" spans="13:13" ht="14.25" customHeight="1">
      <c r="M315" s="31"/>
    </row>
    <row r="316" spans="13:13" ht="14.25" customHeight="1">
      <c r="M316" s="31"/>
    </row>
    <row r="317" spans="13:13" ht="14.25" customHeight="1">
      <c r="M317" s="31"/>
    </row>
    <row r="318" spans="13:13" ht="14.25" customHeight="1">
      <c r="M318" s="31"/>
    </row>
    <row r="319" spans="13:13" ht="14.25" customHeight="1">
      <c r="M319" s="31"/>
    </row>
    <row r="320" spans="13:13" ht="14.25" customHeight="1">
      <c r="M320" s="31"/>
    </row>
    <row r="321" spans="13:13" ht="14.25" customHeight="1">
      <c r="M321" s="31"/>
    </row>
    <row r="322" spans="13:13" ht="14.25" customHeight="1">
      <c r="M322" s="31"/>
    </row>
    <row r="323" spans="13:13" ht="14.25" customHeight="1">
      <c r="M323" s="31"/>
    </row>
    <row r="324" spans="13:13" ht="14.25" customHeight="1">
      <c r="M324" s="31"/>
    </row>
    <row r="325" spans="13:13" ht="14.25" customHeight="1">
      <c r="M325" s="31"/>
    </row>
    <row r="326" spans="13:13" ht="14.25" customHeight="1">
      <c r="M326" s="31"/>
    </row>
    <row r="327" spans="13:13" ht="14.25" customHeight="1">
      <c r="M327" s="31"/>
    </row>
    <row r="328" spans="13:13" ht="14.25" customHeight="1">
      <c r="M328" s="31"/>
    </row>
    <row r="329" spans="13:13" ht="14.25" customHeight="1">
      <c r="M329" s="31"/>
    </row>
    <row r="330" spans="13:13" ht="14.25" customHeight="1">
      <c r="M330" s="31"/>
    </row>
    <row r="331" spans="13:13" ht="14.25" customHeight="1">
      <c r="M331" s="31"/>
    </row>
    <row r="332" spans="13:13" ht="14.25" customHeight="1">
      <c r="M332" s="31"/>
    </row>
    <row r="333" spans="13:13" ht="14.25" customHeight="1">
      <c r="M333" s="31"/>
    </row>
    <row r="334" spans="13:13" ht="14.25" customHeight="1">
      <c r="M334" s="31"/>
    </row>
    <row r="335" spans="13:13" ht="14.25" customHeight="1">
      <c r="M335" s="31"/>
    </row>
    <row r="336" spans="13:13" ht="14.25" customHeight="1">
      <c r="M336" s="31"/>
    </row>
    <row r="337" spans="13:13" ht="14.25" customHeight="1">
      <c r="M337" s="31"/>
    </row>
    <row r="338" spans="13:13" ht="14.25" customHeight="1">
      <c r="M338" s="31"/>
    </row>
    <row r="339" spans="13:13" ht="14.25" customHeight="1">
      <c r="M339" s="31"/>
    </row>
    <row r="340" spans="13:13" ht="14.25" customHeight="1">
      <c r="M340" s="31"/>
    </row>
    <row r="341" spans="13:13" ht="14.25" customHeight="1">
      <c r="M341" s="31"/>
    </row>
    <row r="342" spans="13:13" ht="14.25" customHeight="1">
      <c r="M342" s="31"/>
    </row>
    <row r="343" spans="13:13" ht="14.25" customHeight="1">
      <c r="M343" s="31"/>
    </row>
    <row r="344" spans="13:13" ht="14.25" customHeight="1">
      <c r="M344" s="31"/>
    </row>
    <row r="345" spans="13:13" ht="14.25" customHeight="1">
      <c r="M345" s="31"/>
    </row>
    <row r="346" spans="13:13" ht="14.25" customHeight="1">
      <c r="M346" s="31"/>
    </row>
    <row r="347" spans="13:13" ht="14.25" customHeight="1">
      <c r="M347" s="31"/>
    </row>
    <row r="348" spans="13:13" ht="14.25" customHeight="1">
      <c r="M348" s="31"/>
    </row>
    <row r="349" spans="13:13" ht="14.25" customHeight="1">
      <c r="M349" s="31"/>
    </row>
    <row r="350" spans="13:13" ht="14.25" customHeight="1">
      <c r="M350" s="31"/>
    </row>
    <row r="351" spans="13:13" ht="14.25" customHeight="1">
      <c r="M351" s="31"/>
    </row>
    <row r="352" spans="13:13" ht="14.25" customHeight="1">
      <c r="M352" s="31"/>
    </row>
    <row r="353" spans="13:13" ht="14.25" customHeight="1">
      <c r="M353" s="31"/>
    </row>
    <row r="354" spans="13:13" ht="14.25" customHeight="1">
      <c r="M354" s="31"/>
    </row>
    <row r="355" spans="13:13" ht="14.25" customHeight="1">
      <c r="M355" s="31"/>
    </row>
    <row r="356" spans="13:13" ht="14.25" customHeight="1">
      <c r="M356" s="31"/>
    </row>
    <row r="357" spans="13:13" ht="14.25" customHeight="1">
      <c r="M357" s="31"/>
    </row>
    <row r="358" spans="13:13" ht="14.25" customHeight="1">
      <c r="M358" s="31"/>
    </row>
    <row r="359" spans="13:13" ht="14.25" customHeight="1">
      <c r="M359" s="31"/>
    </row>
    <row r="360" spans="13:13" ht="14.25" customHeight="1">
      <c r="M360" s="31"/>
    </row>
    <row r="361" spans="13:13" ht="14.25" customHeight="1">
      <c r="M361" s="31"/>
    </row>
    <row r="362" spans="13:13" ht="14.25" customHeight="1">
      <c r="M362" s="31"/>
    </row>
    <row r="363" spans="13:13" ht="14.25" customHeight="1">
      <c r="M363" s="31"/>
    </row>
    <row r="364" spans="13:13" ht="14.25" customHeight="1">
      <c r="M364" s="31"/>
    </row>
    <row r="365" spans="13:13" ht="14.25" customHeight="1">
      <c r="M365" s="31"/>
    </row>
    <row r="366" spans="13:13" ht="14.25" customHeight="1">
      <c r="M366" s="31"/>
    </row>
    <row r="367" spans="13:13" ht="14.25" customHeight="1">
      <c r="M367" s="31"/>
    </row>
    <row r="368" spans="13:13" ht="14.25" customHeight="1">
      <c r="M368" s="31"/>
    </row>
    <row r="369" spans="13:13" ht="14.25" customHeight="1">
      <c r="M369" s="31"/>
    </row>
    <row r="370" spans="13:13" ht="14.25" customHeight="1">
      <c r="M370" s="31"/>
    </row>
    <row r="371" spans="13:13" ht="14.25" customHeight="1">
      <c r="M371" s="31"/>
    </row>
    <row r="372" spans="13:13" ht="14.25" customHeight="1">
      <c r="M372" s="31"/>
    </row>
    <row r="373" spans="13:13" ht="14.25" customHeight="1">
      <c r="M373" s="31"/>
    </row>
    <row r="374" spans="13:13" ht="14.25" customHeight="1">
      <c r="M374" s="31"/>
    </row>
    <row r="375" spans="13:13" ht="14.25" customHeight="1">
      <c r="M375" s="31"/>
    </row>
    <row r="376" spans="13:13" ht="14.25" customHeight="1">
      <c r="M376" s="31"/>
    </row>
    <row r="377" spans="13:13" ht="14.25" customHeight="1">
      <c r="M377" s="31"/>
    </row>
    <row r="378" spans="13:13" ht="14.25" customHeight="1">
      <c r="M378" s="31"/>
    </row>
    <row r="379" spans="13:13" ht="14.25" customHeight="1">
      <c r="M379" s="31"/>
    </row>
    <row r="380" spans="13:13" ht="14.25" customHeight="1">
      <c r="M380" s="31"/>
    </row>
    <row r="381" spans="13:13" ht="14.25" customHeight="1">
      <c r="M381" s="31"/>
    </row>
    <row r="382" spans="13:13" ht="14.25" customHeight="1">
      <c r="M382" s="31"/>
    </row>
    <row r="383" spans="13:13" ht="14.25" customHeight="1">
      <c r="M383" s="31"/>
    </row>
    <row r="384" spans="13:13" ht="14.25" customHeight="1">
      <c r="M384" s="31"/>
    </row>
    <row r="385" spans="13:13" ht="14.25" customHeight="1">
      <c r="M385" s="31"/>
    </row>
    <row r="386" spans="13:13" ht="14.25" customHeight="1">
      <c r="M386" s="31"/>
    </row>
    <row r="387" spans="13:13" ht="14.25" customHeight="1">
      <c r="M387" s="31"/>
    </row>
    <row r="388" spans="13:13" ht="14.25" customHeight="1">
      <c r="M388" s="31"/>
    </row>
    <row r="389" spans="13:13" ht="14.25" customHeight="1">
      <c r="M389" s="31"/>
    </row>
    <row r="390" spans="13:13" ht="14.25" customHeight="1">
      <c r="M390" s="31"/>
    </row>
    <row r="391" spans="13:13" ht="14.25" customHeight="1">
      <c r="M391" s="31"/>
    </row>
    <row r="392" spans="13:13" ht="14.25" customHeight="1">
      <c r="M392" s="31"/>
    </row>
    <row r="393" spans="13:13" ht="14.25" customHeight="1">
      <c r="M393" s="31"/>
    </row>
    <row r="394" spans="13:13" ht="14.25" customHeight="1">
      <c r="M394" s="31"/>
    </row>
    <row r="395" spans="13:13" ht="14.25" customHeight="1">
      <c r="M395" s="31"/>
    </row>
    <row r="396" spans="13:13" ht="14.25" customHeight="1">
      <c r="M396" s="31"/>
    </row>
    <row r="397" spans="13:13" ht="14.25" customHeight="1">
      <c r="M397" s="31"/>
    </row>
    <row r="398" spans="13:13" ht="14.25" customHeight="1">
      <c r="M398" s="31"/>
    </row>
    <row r="399" spans="13:13" ht="14.25" customHeight="1">
      <c r="M399" s="31"/>
    </row>
    <row r="400" spans="13:13" ht="14.25" customHeight="1">
      <c r="M400" s="31"/>
    </row>
    <row r="401" spans="13:13" ht="14.25" customHeight="1">
      <c r="M401" s="31"/>
    </row>
    <row r="402" spans="13:13" ht="14.25" customHeight="1">
      <c r="M402" s="31"/>
    </row>
    <row r="403" spans="13:13" ht="14.25" customHeight="1">
      <c r="M403" s="31"/>
    </row>
    <row r="404" spans="13:13" ht="14.25" customHeight="1">
      <c r="M404" s="31"/>
    </row>
    <row r="405" spans="13:13" ht="14.25" customHeight="1">
      <c r="M405" s="31"/>
    </row>
    <row r="406" spans="13:13" ht="14.25" customHeight="1">
      <c r="M406" s="31"/>
    </row>
    <row r="407" spans="13:13" ht="14.25" customHeight="1">
      <c r="M407" s="31"/>
    </row>
    <row r="408" spans="13:13" ht="14.25" customHeight="1">
      <c r="M408" s="31"/>
    </row>
    <row r="409" spans="13:13" ht="14.25" customHeight="1">
      <c r="M409" s="31"/>
    </row>
    <row r="410" spans="13:13" ht="14.25" customHeight="1">
      <c r="M410" s="31"/>
    </row>
    <row r="411" spans="13:13" ht="14.25" customHeight="1">
      <c r="M411" s="31"/>
    </row>
    <row r="412" spans="13:13" ht="14.25" customHeight="1">
      <c r="M412" s="31"/>
    </row>
    <row r="413" spans="13:13" ht="14.25" customHeight="1">
      <c r="M413" s="31"/>
    </row>
    <row r="414" spans="13:13" ht="14.25" customHeight="1">
      <c r="M414" s="31"/>
    </row>
    <row r="415" spans="13:13" ht="14.25" customHeight="1">
      <c r="M415" s="31"/>
    </row>
    <row r="416" spans="13:13" ht="14.25" customHeight="1">
      <c r="M416" s="31"/>
    </row>
    <row r="417" spans="13:13" ht="14.25" customHeight="1">
      <c r="M417" s="31"/>
    </row>
    <row r="418" spans="13:13" ht="14.25" customHeight="1">
      <c r="M418" s="31"/>
    </row>
    <row r="419" spans="13:13" ht="14.25" customHeight="1">
      <c r="M419" s="31"/>
    </row>
    <row r="420" spans="13:13" ht="14.25" customHeight="1">
      <c r="M420" s="31"/>
    </row>
    <row r="421" spans="13:13" ht="14.25" customHeight="1">
      <c r="M421" s="31"/>
    </row>
    <row r="422" spans="13:13" ht="14.25" customHeight="1">
      <c r="M422" s="31"/>
    </row>
    <row r="423" spans="13:13" ht="14.25" customHeight="1">
      <c r="M423" s="31"/>
    </row>
    <row r="424" spans="13:13" ht="14.25" customHeight="1">
      <c r="M424" s="31"/>
    </row>
    <row r="425" spans="13:13" ht="14.25" customHeight="1">
      <c r="M425" s="31"/>
    </row>
    <row r="426" spans="13:13" ht="14.25" customHeight="1">
      <c r="M426" s="31"/>
    </row>
    <row r="427" spans="13:13" ht="14.25" customHeight="1">
      <c r="M427" s="31"/>
    </row>
    <row r="428" spans="13:13" ht="14.25" customHeight="1">
      <c r="M428" s="31"/>
    </row>
    <row r="429" spans="13:13" ht="14.25" customHeight="1">
      <c r="M429" s="31"/>
    </row>
    <row r="430" spans="13:13" ht="14.25" customHeight="1">
      <c r="M430" s="31"/>
    </row>
    <row r="431" spans="13:13" ht="14.25" customHeight="1">
      <c r="M431" s="31"/>
    </row>
    <row r="432" spans="13:13" ht="14.25" customHeight="1">
      <c r="M432" s="31"/>
    </row>
    <row r="433" spans="13:13" ht="14.25" customHeight="1">
      <c r="M433" s="31"/>
    </row>
    <row r="434" spans="13:13" ht="14.25" customHeight="1">
      <c r="M434" s="31"/>
    </row>
    <row r="435" spans="13:13" ht="14.25" customHeight="1">
      <c r="M435" s="31"/>
    </row>
    <row r="436" spans="13:13" ht="14.25" customHeight="1">
      <c r="M436" s="31"/>
    </row>
    <row r="437" spans="13:13" ht="14.25" customHeight="1">
      <c r="M437" s="31"/>
    </row>
    <row r="438" spans="13:13" ht="14.25" customHeight="1">
      <c r="M438" s="31"/>
    </row>
    <row r="439" spans="13:13" ht="14.25" customHeight="1">
      <c r="M439" s="31"/>
    </row>
    <row r="440" spans="13:13" ht="14.25" customHeight="1">
      <c r="M440" s="31"/>
    </row>
    <row r="441" spans="13:13" ht="14.25" customHeight="1">
      <c r="M441" s="31"/>
    </row>
    <row r="442" spans="13:13" ht="14.25" customHeight="1">
      <c r="M442" s="31"/>
    </row>
    <row r="443" spans="13:13" ht="14.25" customHeight="1">
      <c r="M443" s="31"/>
    </row>
    <row r="444" spans="13:13" ht="14.25" customHeight="1">
      <c r="M444" s="31"/>
    </row>
    <row r="445" spans="13:13" ht="14.25" customHeight="1">
      <c r="M445" s="31"/>
    </row>
    <row r="446" spans="13:13" ht="14.25" customHeight="1">
      <c r="M446" s="31"/>
    </row>
    <row r="447" spans="13:13" ht="14.25" customHeight="1">
      <c r="M447" s="31"/>
    </row>
    <row r="448" spans="13:13" ht="14.25" customHeight="1">
      <c r="M448" s="31"/>
    </row>
    <row r="449" spans="13:13" ht="14.25" customHeight="1">
      <c r="M449" s="31"/>
    </row>
    <row r="450" spans="13:13" ht="14.25" customHeight="1">
      <c r="M450" s="31"/>
    </row>
    <row r="451" spans="13:13" ht="14.25" customHeight="1">
      <c r="M451" s="31"/>
    </row>
    <row r="452" spans="13:13" ht="14.25" customHeight="1">
      <c r="M452" s="31"/>
    </row>
    <row r="453" spans="13:13" ht="14.25" customHeight="1">
      <c r="M453" s="31"/>
    </row>
    <row r="454" spans="13:13" ht="14.25" customHeight="1">
      <c r="M454" s="31"/>
    </row>
    <row r="455" spans="13:13" ht="14.25" customHeight="1">
      <c r="M455" s="31"/>
    </row>
    <row r="456" spans="13:13" ht="14.25" customHeight="1">
      <c r="M456" s="31"/>
    </row>
    <row r="457" spans="13:13" ht="14.25" customHeight="1">
      <c r="M457" s="31"/>
    </row>
    <row r="458" spans="13:13" ht="14.25" customHeight="1">
      <c r="M458" s="31"/>
    </row>
    <row r="459" spans="13:13" ht="14.25" customHeight="1">
      <c r="M459" s="31"/>
    </row>
    <row r="460" spans="13:13" ht="14.25" customHeight="1">
      <c r="M460" s="31"/>
    </row>
    <row r="461" spans="13:13" ht="14.25" customHeight="1">
      <c r="M461" s="31"/>
    </row>
    <row r="462" spans="13:13" ht="14.25" customHeight="1">
      <c r="M462" s="31"/>
    </row>
    <row r="463" spans="13:13" ht="14.25" customHeight="1">
      <c r="M463" s="31"/>
    </row>
    <row r="464" spans="13:13" ht="14.25" customHeight="1">
      <c r="M464" s="31"/>
    </row>
    <row r="465" spans="13:13" ht="14.25" customHeight="1">
      <c r="M465" s="31"/>
    </row>
    <row r="466" spans="13:13" ht="14.25" customHeight="1">
      <c r="M466" s="31"/>
    </row>
    <row r="467" spans="13:13" ht="14.25" customHeight="1">
      <c r="M467" s="31"/>
    </row>
    <row r="468" spans="13:13" ht="14.25" customHeight="1">
      <c r="M468" s="31"/>
    </row>
    <row r="469" spans="13:13" ht="14.25" customHeight="1">
      <c r="M469" s="31"/>
    </row>
    <row r="470" spans="13:13" ht="14.25" customHeight="1">
      <c r="M470" s="31"/>
    </row>
    <row r="471" spans="13:13" ht="14.25" customHeight="1">
      <c r="M471" s="31"/>
    </row>
    <row r="472" spans="13:13" ht="14.25" customHeight="1">
      <c r="M472" s="31"/>
    </row>
    <row r="473" spans="13:13" ht="14.25" customHeight="1">
      <c r="M473" s="31"/>
    </row>
    <row r="474" spans="13:13" ht="14.25" customHeight="1">
      <c r="M474" s="31"/>
    </row>
    <row r="475" spans="13:13" ht="14.25" customHeight="1">
      <c r="M475" s="31"/>
    </row>
    <row r="476" spans="13:13" ht="14.25" customHeight="1">
      <c r="M476" s="31"/>
    </row>
    <row r="477" spans="13:13" ht="14.25" customHeight="1">
      <c r="M477" s="31"/>
    </row>
    <row r="478" spans="13:13" ht="14.25" customHeight="1">
      <c r="M478" s="31"/>
    </row>
    <row r="479" spans="13:13" ht="14.25" customHeight="1">
      <c r="M479" s="31"/>
    </row>
    <row r="480" spans="13:13" ht="14.25" customHeight="1">
      <c r="M480" s="31"/>
    </row>
    <row r="481" spans="13:13" ht="14.25" customHeight="1">
      <c r="M481" s="31"/>
    </row>
    <row r="482" spans="13:13" ht="14.25" customHeight="1">
      <c r="M482" s="31"/>
    </row>
    <row r="483" spans="13:13" ht="14.25" customHeight="1">
      <c r="M483" s="31"/>
    </row>
    <row r="484" spans="13:13" ht="14.25" customHeight="1">
      <c r="M484" s="31"/>
    </row>
    <row r="485" spans="13:13" ht="14.25" customHeight="1">
      <c r="M485" s="31"/>
    </row>
    <row r="486" spans="13:13" ht="14.25" customHeight="1">
      <c r="M486" s="31"/>
    </row>
    <row r="487" spans="13:13" ht="14.25" customHeight="1">
      <c r="M487" s="31"/>
    </row>
    <row r="488" spans="13:13" ht="14.25" customHeight="1">
      <c r="M488" s="31"/>
    </row>
    <row r="489" spans="13:13" ht="14.25" customHeight="1">
      <c r="M489" s="31"/>
    </row>
    <row r="490" spans="13:13" ht="14.25" customHeight="1">
      <c r="M490" s="31"/>
    </row>
    <row r="491" spans="13:13" ht="14.25" customHeight="1">
      <c r="M491" s="31"/>
    </row>
    <row r="492" spans="13:13" ht="14.25" customHeight="1">
      <c r="M492" s="31"/>
    </row>
    <row r="493" spans="13:13" ht="14.25" customHeight="1">
      <c r="M493" s="31"/>
    </row>
    <row r="494" spans="13:13" ht="14.25" customHeight="1">
      <c r="M494" s="31"/>
    </row>
    <row r="495" spans="13:13" ht="14.25" customHeight="1">
      <c r="M495" s="31"/>
    </row>
    <row r="496" spans="13:13" ht="14.25" customHeight="1">
      <c r="M496" s="31"/>
    </row>
    <row r="497" spans="13:13" ht="14.25" customHeight="1">
      <c r="M497" s="31"/>
    </row>
    <row r="498" spans="13:13" ht="14.25" customHeight="1">
      <c r="M498" s="31"/>
    </row>
    <row r="499" spans="13:13" ht="14.25" customHeight="1">
      <c r="M499" s="31"/>
    </row>
    <row r="500" spans="13:13" ht="14.25" customHeight="1">
      <c r="M500" s="31"/>
    </row>
    <row r="501" spans="13:13" ht="14.25" customHeight="1">
      <c r="M501" s="31"/>
    </row>
    <row r="502" spans="13:13" ht="14.25" customHeight="1">
      <c r="M502" s="31"/>
    </row>
    <row r="503" spans="13:13" ht="14.25" customHeight="1">
      <c r="M503" s="31"/>
    </row>
    <row r="504" spans="13:13" ht="14.25" customHeight="1">
      <c r="M504" s="31"/>
    </row>
    <row r="505" spans="13:13" ht="14.25" customHeight="1">
      <c r="M505" s="31"/>
    </row>
    <row r="506" spans="13:13" ht="14.25" customHeight="1">
      <c r="M506" s="31"/>
    </row>
    <row r="507" spans="13:13" ht="14.25" customHeight="1">
      <c r="M507" s="31"/>
    </row>
    <row r="508" spans="13:13" ht="14.25" customHeight="1">
      <c r="M508" s="31"/>
    </row>
    <row r="509" spans="13:13" ht="14.25" customHeight="1">
      <c r="M509" s="31"/>
    </row>
    <row r="510" spans="13:13" ht="14.25" customHeight="1">
      <c r="M510" s="31"/>
    </row>
    <row r="511" spans="13:13" ht="14.25" customHeight="1">
      <c r="M511" s="31"/>
    </row>
    <row r="512" spans="13:13" ht="14.25" customHeight="1">
      <c r="M512" s="31"/>
    </row>
    <row r="513" spans="13:13" ht="14.25" customHeight="1">
      <c r="M513" s="31"/>
    </row>
    <row r="514" spans="13:13" ht="14.25" customHeight="1">
      <c r="M514" s="31"/>
    </row>
    <row r="515" spans="13:13" ht="14.25" customHeight="1">
      <c r="M515" s="31"/>
    </row>
    <row r="516" spans="13:13" ht="14.25" customHeight="1">
      <c r="M516" s="31"/>
    </row>
    <row r="517" spans="13:13" ht="14.25" customHeight="1">
      <c r="M517" s="31"/>
    </row>
    <row r="518" spans="13:13" ht="14.25" customHeight="1">
      <c r="M518" s="31"/>
    </row>
    <row r="519" spans="13:13" ht="14.25" customHeight="1">
      <c r="M519" s="31"/>
    </row>
    <row r="520" spans="13:13" ht="14.25" customHeight="1">
      <c r="M520" s="31"/>
    </row>
    <row r="521" spans="13:13" ht="14.25" customHeight="1">
      <c r="M521" s="31"/>
    </row>
    <row r="522" spans="13:13" ht="14.25" customHeight="1">
      <c r="M522" s="31"/>
    </row>
    <row r="523" spans="13:13" ht="14.25" customHeight="1">
      <c r="M523" s="31"/>
    </row>
    <row r="524" spans="13:13" ht="14.25" customHeight="1">
      <c r="M524" s="31"/>
    </row>
    <row r="525" spans="13:13" ht="14.25" customHeight="1">
      <c r="M525" s="31"/>
    </row>
    <row r="526" spans="13:13" ht="14.25" customHeight="1">
      <c r="M526" s="31"/>
    </row>
    <row r="527" spans="13:13" ht="14.25" customHeight="1">
      <c r="M527" s="31"/>
    </row>
    <row r="528" spans="13:13" ht="14.25" customHeight="1">
      <c r="M528" s="31"/>
    </row>
    <row r="529" spans="13:13" ht="14.25" customHeight="1">
      <c r="M529" s="31"/>
    </row>
    <row r="530" spans="13:13" ht="14.25" customHeight="1">
      <c r="M530" s="31"/>
    </row>
    <row r="531" spans="13:13" ht="14.25" customHeight="1">
      <c r="M531" s="31"/>
    </row>
    <row r="532" spans="13:13" ht="14.25" customHeight="1">
      <c r="M532" s="31"/>
    </row>
    <row r="533" spans="13:13" ht="14.25" customHeight="1">
      <c r="M533" s="31"/>
    </row>
    <row r="534" spans="13:13" ht="14.25" customHeight="1">
      <c r="M534" s="31"/>
    </row>
    <row r="535" spans="13:13" ht="14.25" customHeight="1">
      <c r="M535" s="31"/>
    </row>
    <row r="536" spans="13:13" ht="14.25" customHeight="1">
      <c r="M536" s="31"/>
    </row>
    <row r="537" spans="13:13" ht="14.25" customHeight="1">
      <c r="M537" s="31"/>
    </row>
    <row r="538" spans="13:13" ht="14.25" customHeight="1">
      <c r="M538" s="31"/>
    </row>
    <row r="539" spans="13:13" ht="14.25" customHeight="1">
      <c r="M539" s="31"/>
    </row>
    <row r="540" spans="13:13" ht="14.25" customHeight="1">
      <c r="M540" s="31"/>
    </row>
    <row r="541" spans="13:13" ht="14.25" customHeight="1">
      <c r="M541" s="31"/>
    </row>
    <row r="542" spans="13:13" ht="14.25" customHeight="1">
      <c r="M542" s="31"/>
    </row>
    <row r="543" spans="13:13" ht="14.25" customHeight="1">
      <c r="M543" s="31"/>
    </row>
    <row r="544" spans="13:13" ht="14.25" customHeight="1">
      <c r="M544" s="31"/>
    </row>
    <row r="545" spans="13:13" ht="14.25" customHeight="1">
      <c r="M545" s="31"/>
    </row>
    <row r="546" spans="13:13" ht="14.25" customHeight="1">
      <c r="M546" s="31"/>
    </row>
    <row r="547" spans="13:13" ht="14.25" customHeight="1">
      <c r="M547" s="31"/>
    </row>
    <row r="548" spans="13:13" ht="14.25" customHeight="1">
      <c r="M548" s="31"/>
    </row>
    <row r="549" spans="13:13" ht="14.25" customHeight="1">
      <c r="M549" s="31"/>
    </row>
    <row r="550" spans="13:13" ht="14.25" customHeight="1">
      <c r="M550" s="31"/>
    </row>
    <row r="551" spans="13:13" ht="14.25" customHeight="1">
      <c r="M551" s="31"/>
    </row>
    <row r="552" spans="13:13" ht="14.25" customHeight="1">
      <c r="M552" s="31"/>
    </row>
    <row r="553" spans="13:13" ht="14.25" customHeight="1">
      <c r="M553" s="31"/>
    </row>
    <row r="554" spans="13:13" ht="14.25" customHeight="1">
      <c r="M554" s="31"/>
    </row>
    <row r="555" spans="13:13" ht="14.25" customHeight="1">
      <c r="M555" s="31"/>
    </row>
    <row r="556" spans="13:13" ht="14.25" customHeight="1">
      <c r="M556" s="31"/>
    </row>
    <row r="557" spans="13:13" ht="14.25" customHeight="1">
      <c r="M557" s="31"/>
    </row>
    <row r="558" spans="13:13" ht="14.25" customHeight="1">
      <c r="M558" s="31"/>
    </row>
    <row r="559" spans="13:13" ht="14.25" customHeight="1">
      <c r="M559" s="31"/>
    </row>
    <row r="560" spans="13:13" ht="14.25" customHeight="1">
      <c r="M560" s="31"/>
    </row>
    <row r="561" spans="13:13" ht="14.25" customHeight="1">
      <c r="M561" s="31"/>
    </row>
    <row r="562" spans="13:13" ht="14.25" customHeight="1">
      <c r="M562" s="31"/>
    </row>
    <row r="563" spans="13:13" ht="14.25" customHeight="1">
      <c r="M563" s="31"/>
    </row>
    <row r="564" spans="13:13" ht="14.25" customHeight="1">
      <c r="M564" s="31"/>
    </row>
    <row r="565" spans="13:13" ht="14.25" customHeight="1">
      <c r="M565" s="31"/>
    </row>
    <row r="566" spans="13:13" ht="14.25" customHeight="1">
      <c r="M566" s="31"/>
    </row>
    <row r="567" spans="13:13" ht="14.25" customHeight="1">
      <c r="M567" s="31"/>
    </row>
    <row r="568" spans="13:13" ht="14.25" customHeight="1">
      <c r="M568" s="31"/>
    </row>
    <row r="569" spans="13:13" ht="14.25" customHeight="1">
      <c r="M569" s="31"/>
    </row>
    <row r="570" spans="13:13" ht="14.25" customHeight="1">
      <c r="M570" s="31"/>
    </row>
    <row r="571" spans="13:13" ht="14.25" customHeight="1">
      <c r="M571" s="31"/>
    </row>
    <row r="572" spans="13:13" ht="14.25" customHeight="1">
      <c r="M572" s="31"/>
    </row>
    <row r="573" spans="13:13" ht="14.25" customHeight="1">
      <c r="M573" s="31"/>
    </row>
    <row r="574" spans="13:13" ht="14.25" customHeight="1">
      <c r="M574" s="31"/>
    </row>
    <row r="575" spans="13:13" ht="14.25" customHeight="1">
      <c r="M575" s="31"/>
    </row>
    <row r="576" spans="13:13" ht="14.25" customHeight="1">
      <c r="M576" s="31"/>
    </row>
    <row r="577" spans="13:13" ht="14.25" customHeight="1">
      <c r="M577" s="31"/>
    </row>
    <row r="578" spans="13:13" ht="14.25" customHeight="1">
      <c r="M578" s="31"/>
    </row>
    <row r="579" spans="13:13" ht="14.25" customHeight="1">
      <c r="M579" s="31"/>
    </row>
    <row r="580" spans="13:13" ht="14.25" customHeight="1">
      <c r="M580" s="31"/>
    </row>
    <row r="581" spans="13:13" ht="14.25" customHeight="1">
      <c r="M581" s="31"/>
    </row>
    <row r="582" spans="13:13" ht="14.25" customHeight="1">
      <c r="M582" s="31"/>
    </row>
    <row r="583" spans="13:13" ht="14.25" customHeight="1">
      <c r="M583" s="31"/>
    </row>
    <row r="584" spans="13:13" ht="14.25" customHeight="1">
      <c r="M584" s="31"/>
    </row>
    <row r="585" spans="13:13" ht="14.25" customHeight="1">
      <c r="M585" s="31"/>
    </row>
    <row r="586" spans="13:13" ht="14.25" customHeight="1">
      <c r="M586" s="31"/>
    </row>
    <row r="587" spans="13:13" ht="14.25" customHeight="1">
      <c r="M587" s="31"/>
    </row>
    <row r="588" spans="13:13" ht="14.25" customHeight="1">
      <c r="M588" s="31"/>
    </row>
    <row r="589" spans="13:13" ht="14.25" customHeight="1">
      <c r="M589" s="31"/>
    </row>
    <row r="590" spans="13:13" ht="14.25" customHeight="1">
      <c r="M590" s="31"/>
    </row>
    <row r="591" spans="13:13" ht="14.25" customHeight="1">
      <c r="M591" s="31"/>
    </row>
    <row r="592" spans="13:13" ht="14.25" customHeight="1">
      <c r="M592" s="31"/>
    </row>
    <row r="593" spans="13:13" ht="14.25" customHeight="1">
      <c r="M593" s="31"/>
    </row>
    <row r="594" spans="13:13" ht="14.25" customHeight="1">
      <c r="M594" s="31"/>
    </row>
    <row r="595" spans="13:13" ht="14.25" customHeight="1">
      <c r="M595" s="31"/>
    </row>
    <row r="596" spans="13:13" ht="14.25" customHeight="1">
      <c r="M596" s="31"/>
    </row>
    <row r="597" spans="13:13" ht="14.25" customHeight="1">
      <c r="M597" s="31"/>
    </row>
    <row r="598" spans="13:13" ht="14.25" customHeight="1">
      <c r="M598" s="31"/>
    </row>
    <row r="599" spans="13:13" ht="14.25" customHeight="1">
      <c r="M599" s="31"/>
    </row>
    <row r="600" spans="13:13" ht="14.25" customHeight="1">
      <c r="M600" s="31"/>
    </row>
    <row r="601" spans="13:13" ht="14.25" customHeight="1">
      <c r="M601" s="31"/>
    </row>
    <row r="602" spans="13:13" ht="14.25" customHeight="1">
      <c r="M602" s="31"/>
    </row>
    <row r="603" spans="13:13" ht="14.25" customHeight="1">
      <c r="M603" s="31"/>
    </row>
    <row r="604" spans="13:13" ht="14.25" customHeight="1">
      <c r="M604" s="31"/>
    </row>
    <row r="605" spans="13:13" ht="14.25" customHeight="1">
      <c r="M605" s="31"/>
    </row>
    <row r="606" spans="13:13" ht="14.25" customHeight="1">
      <c r="M606" s="31"/>
    </row>
    <row r="607" spans="13:13" ht="14.25" customHeight="1">
      <c r="M607" s="31"/>
    </row>
    <row r="608" spans="13:13" ht="14.25" customHeight="1">
      <c r="M608" s="31"/>
    </row>
    <row r="609" spans="13:13" ht="14.25" customHeight="1">
      <c r="M609" s="31"/>
    </row>
    <row r="610" spans="13:13" ht="14.25" customHeight="1">
      <c r="M610" s="31"/>
    </row>
    <row r="611" spans="13:13" ht="14.25" customHeight="1">
      <c r="M611" s="31"/>
    </row>
    <row r="612" spans="13:13" ht="14.25" customHeight="1">
      <c r="M612" s="31"/>
    </row>
    <row r="613" spans="13:13" ht="14.25" customHeight="1">
      <c r="M613" s="31"/>
    </row>
    <row r="614" spans="13:13" ht="14.25" customHeight="1">
      <c r="M614" s="31"/>
    </row>
    <row r="615" spans="13:13" ht="14.25" customHeight="1">
      <c r="M615" s="31"/>
    </row>
    <row r="616" spans="13:13" ht="14.25" customHeight="1">
      <c r="M616" s="31"/>
    </row>
    <row r="617" spans="13:13" ht="14.25" customHeight="1">
      <c r="M617" s="31"/>
    </row>
    <row r="618" spans="13:13" ht="14.25" customHeight="1">
      <c r="M618" s="31"/>
    </row>
    <row r="619" spans="13:13" ht="14.25" customHeight="1">
      <c r="M619" s="31"/>
    </row>
    <row r="620" spans="13:13" ht="14.25" customHeight="1">
      <c r="M620" s="31"/>
    </row>
    <row r="621" spans="13:13" ht="14.25" customHeight="1">
      <c r="M621" s="31"/>
    </row>
    <row r="622" spans="13:13" ht="14.25" customHeight="1">
      <c r="M622" s="31"/>
    </row>
    <row r="623" spans="13:13" ht="14.25" customHeight="1">
      <c r="M623" s="31"/>
    </row>
    <row r="624" spans="13:13" ht="14.25" customHeight="1">
      <c r="M624" s="31"/>
    </row>
    <row r="625" spans="13:13" ht="14.25" customHeight="1">
      <c r="M625" s="31"/>
    </row>
    <row r="626" spans="13:13" ht="14.25" customHeight="1">
      <c r="M626" s="31"/>
    </row>
    <row r="627" spans="13:13" ht="14.25" customHeight="1">
      <c r="M627" s="31"/>
    </row>
    <row r="628" spans="13:13" ht="14.25" customHeight="1">
      <c r="M628" s="31"/>
    </row>
    <row r="629" spans="13:13" ht="14.25" customHeight="1">
      <c r="M629" s="31"/>
    </row>
    <row r="630" spans="13:13" ht="14.25" customHeight="1">
      <c r="M630" s="31"/>
    </row>
    <row r="631" spans="13:13" ht="14.25" customHeight="1">
      <c r="M631" s="31"/>
    </row>
    <row r="632" spans="13:13" ht="14.25" customHeight="1">
      <c r="M632" s="31"/>
    </row>
    <row r="633" spans="13:13" ht="14.25" customHeight="1">
      <c r="M633" s="31"/>
    </row>
    <row r="634" spans="13:13" ht="14.25" customHeight="1">
      <c r="M634" s="31"/>
    </row>
    <row r="635" spans="13:13" ht="14.25" customHeight="1">
      <c r="M635" s="31"/>
    </row>
    <row r="636" spans="13:13" ht="14.25" customHeight="1">
      <c r="M636" s="31"/>
    </row>
    <row r="637" spans="13:13" ht="14.25" customHeight="1">
      <c r="M637" s="31"/>
    </row>
    <row r="638" spans="13:13" ht="14.25" customHeight="1">
      <c r="M638" s="31"/>
    </row>
    <row r="639" spans="13:13" ht="14.25" customHeight="1">
      <c r="M639" s="31"/>
    </row>
    <row r="640" spans="13:13" ht="14.25" customHeight="1">
      <c r="M640" s="31"/>
    </row>
    <row r="641" spans="13:13" ht="14.25" customHeight="1">
      <c r="M641" s="31"/>
    </row>
    <row r="642" spans="13:13" ht="14.25" customHeight="1">
      <c r="M642" s="31"/>
    </row>
    <row r="643" spans="13:13" ht="14.25" customHeight="1">
      <c r="M643" s="31"/>
    </row>
    <row r="644" spans="13:13" ht="14.25" customHeight="1">
      <c r="M644" s="31"/>
    </row>
    <row r="645" spans="13:13" ht="14.25" customHeight="1">
      <c r="M645" s="31"/>
    </row>
    <row r="646" spans="13:13" ht="14.25" customHeight="1">
      <c r="M646" s="31"/>
    </row>
    <row r="647" spans="13:13" ht="14.25" customHeight="1">
      <c r="M647" s="31"/>
    </row>
    <row r="648" spans="13:13" ht="14.25" customHeight="1">
      <c r="M648" s="31"/>
    </row>
    <row r="649" spans="13:13" ht="14.25" customHeight="1">
      <c r="M649" s="31"/>
    </row>
    <row r="650" spans="13:13" ht="14.25" customHeight="1">
      <c r="M650" s="31"/>
    </row>
    <row r="651" spans="13:13" ht="14.25" customHeight="1">
      <c r="M651" s="31"/>
    </row>
    <row r="652" spans="13:13" ht="14.25" customHeight="1">
      <c r="M652" s="31"/>
    </row>
    <row r="653" spans="13:13" ht="14.25" customHeight="1">
      <c r="M653" s="31"/>
    </row>
    <row r="654" spans="13:13" ht="14.25" customHeight="1">
      <c r="M654" s="31"/>
    </row>
    <row r="655" spans="13:13" ht="14.25" customHeight="1">
      <c r="M655" s="31"/>
    </row>
    <row r="656" spans="13:13" ht="14.25" customHeight="1">
      <c r="M656" s="31"/>
    </row>
    <row r="657" spans="13:13" ht="14.25" customHeight="1">
      <c r="M657" s="31"/>
    </row>
    <row r="658" spans="13:13" ht="14.25" customHeight="1">
      <c r="M658" s="31"/>
    </row>
    <row r="659" spans="13:13" ht="14.25" customHeight="1">
      <c r="M659" s="31"/>
    </row>
    <row r="660" spans="13:13" ht="14.25" customHeight="1">
      <c r="M660" s="31"/>
    </row>
    <row r="661" spans="13:13" ht="14.25" customHeight="1">
      <c r="M661" s="31"/>
    </row>
    <row r="662" spans="13:13" ht="14.25" customHeight="1">
      <c r="M662" s="31"/>
    </row>
    <row r="663" spans="13:13" ht="14.25" customHeight="1">
      <c r="M663" s="31"/>
    </row>
    <row r="664" spans="13:13" ht="14.25" customHeight="1">
      <c r="M664" s="31"/>
    </row>
    <row r="665" spans="13:13" ht="14.25" customHeight="1">
      <c r="M665" s="31"/>
    </row>
    <row r="666" spans="13:13" ht="14.25" customHeight="1">
      <c r="M666" s="31"/>
    </row>
    <row r="667" spans="13:13" ht="14.25" customHeight="1">
      <c r="M667" s="31"/>
    </row>
    <row r="668" spans="13:13" ht="14.25" customHeight="1">
      <c r="M668" s="31"/>
    </row>
    <row r="669" spans="13:13" ht="14.25" customHeight="1">
      <c r="M669" s="31"/>
    </row>
    <row r="670" spans="13:13" ht="14.25" customHeight="1">
      <c r="M670" s="31"/>
    </row>
    <row r="671" spans="13:13" ht="14.25" customHeight="1">
      <c r="M671" s="31"/>
    </row>
    <row r="672" spans="13:13" ht="14.25" customHeight="1">
      <c r="M672" s="31"/>
    </row>
    <row r="673" spans="13:13" ht="14.25" customHeight="1">
      <c r="M673" s="31"/>
    </row>
    <row r="674" spans="13:13" ht="14.25" customHeight="1">
      <c r="M674" s="31"/>
    </row>
    <row r="675" spans="13:13" ht="14.25" customHeight="1">
      <c r="M675" s="31"/>
    </row>
    <row r="676" spans="13:13" ht="14.25" customHeight="1">
      <c r="M676" s="31"/>
    </row>
    <row r="677" spans="13:13" ht="14.25" customHeight="1">
      <c r="M677" s="31"/>
    </row>
    <row r="678" spans="13:13" ht="14.25" customHeight="1">
      <c r="M678" s="31"/>
    </row>
    <row r="679" spans="13:13" ht="14.25" customHeight="1">
      <c r="M679" s="31"/>
    </row>
    <row r="680" spans="13:13" ht="14.25" customHeight="1">
      <c r="M680" s="31"/>
    </row>
    <row r="681" spans="13:13" ht="14.25" customHeight="1">
      <c r="M681" s="31"/>
    </row>
    <row r="682" spans="13:13" ht="14.25" customHeight="1">
      <c r="M682" s="31"/>
    </row>
    <row r="683" spans="13:13" ht="14.25" customHeight="1">
      <c r="M683" s="31"/>
    </row>
    <row r="684" spans="13:13" ht="14.25" customHeight="1">
      <c r="M684" s="31"/>
    </row>
    <row r="685" spans="13:13" ht="14.25" customHeight="1">
      <c r="M685" s="31"/>
    </row>
    <row r="686" spans="13:13" ht="14.25" customHeight="1">
      <c r="M686" s="31"/>
    </row>
    <row r="687" spans="13:13" ht="14.25" customHeight="1">
      <c r="M687" s="31"/>
    </row>
    <row r="688" spans="13:13" ht="14.25" customHeight="1">
      <c r="M688" s="31"/>
    </row>
    <row r="689" spans="13:13" ht="14.25" customHeight="1">
      <c r="M689" s="31"/>
    </row>
    <row r="690" spans="13:13" ht="14.25" customHeight="1">
      <c r="M690" s="31"/>
    </row>
    <row r="691" spans="13:13" ht="14.25" customHeight="1">
      <c r="M691" s="31"/>
    </row>
    <row r="692" spans="13:13" ht="14.25" customHeight="1">
      <c r="M692" s="31"/>
    </row>
    <row r="693" spans="13:13" ht="14.25" customHeight="1">
      <c r="M693" s="31"/>
    </row>
    <row r="694" spans="13:13" ht="14.25" customHeight="1">
      <c r="M694" s="31"/>
    </row>
    <row r="695" spans="13:13" ht="14.25" customHeight="1">
      <c r="M695" s="31"/>
    </row>
    <row r="696" spans="13:13" ht="14.25" customHeight="1">
      <c r="M696" s="31"/>
    </row>
    <row r="697" spans="13:13" ht="14.25" customHeight="1">
      <c r="M697" s="31"/>
    </row>
    <row r="698" spans="13:13" ht="14.25" customHeight="1">
      <c r="M698" s="31"/>
    </row>
    <row r="699" spans="13:13" ht="14.25" customHeight="1">
      <c r="M699" s="31"/>
    </row>
    <row r="700" spans="13:13" ht="14.25" customHeight="1">
      <c r="M700" s="31"/>
    </row>
    <row r="701" spans="13:13" ht="14.25" customHeight="1">
      <c r="M701" s="31"/>
    </row>
    <row r="702" spans="13:13" ht="14.25" customHeight="1">
      <c r="M702" s="31"/>
    </row>
    <row r="703" spans="13:13" ht="14.25" customHeight="1">
      <c r="M703" s="31"/>
    </row>
    <row r="704" spans="13:13" ht="14.25" customHeight="1">
      <c r="M704" s="31"/>
    </row>
    <row r="705" spans="13:13" ht="14.25" customHeight="1">
      <c r="M705" s="31"/>
    </row>
    <row r="706" spans="13:13" ht="14.25" customHeight="1">
      <c r="M706" s="31"/>
    </row>
    <row r="707" spans="13:13" ht="14.25" customHeight="1">
      <c r="M707" s="31"/>
    </row>
    <row r="708" spans="13:13" ht="14.25" customHeight="1">
      <c r="M708" s="31"/>
    </row>
    <row r="709" spans="13:13" ht="14.25" customHeight="1">
      <c r="M709" s="31"/>
    </row>
    <row r="710" spans="13:13" ht="14.25" customHeight="1">
      <c r="M710" s="31"/>
    </row>
    <row r="711" spans="13:13" ht="14.25" customHeight="1">
      <c r="M711" s="31"/>
    </row>
    <row r="712" spans="13:13" ht="14.25" customHeight="1">
      <c r="M712" s="31"/>
    </row>
    <row r="713" spans="13:13" ht="14.25" customHeight="1">
      <c r="M713" s="31"/>
    </row>
    <row r="714" spans="13:13" ht="14.25" customHeight="1">
      <c r="M714" s="31"/>
    </row>
    <row r="715" spans="13:13" ht="14.25" customHeight="1">
      <c r="M715" s="31"/>
    </row>
    <row r="716" spans="13:13" ht="14.25" customHeight="1">
      <c r="M716" s="31"/>
    </row>
    <row r="717" spans="13:13" ht="14.25" customHeight="1">
      <c r="M717" s="31"/>
    </row>
    <row r="718" spans="13:13" ht="14.25" customHeight="1">
      <c r="M718" s="31"/>
    </row>
    <row r="719" spans="13:13" ht="14.25" customHeight="1">
      <c r="M719" s="31"/>
    </row>
    <row r="720" spans="13:13" ht="14.25" customHeight="1">
      <c r="M720" s="31"/>
    </row>
    <row r="721" spans="13:13" ht="14.25" customHeight="1">
      <c r="M721" s="31"/>
    </row>
    <row r="722" spans="13:13" ht="14.25" customHeight="1">
      <c r="M722" s="31"/>
    </row>
    <row r="723" spans="13:13" ht="14.25" customHeight="1">
      <c r="M723" s="31"/>
    </row>
    <row r="724" spans="13:13" ht="14.25" customHeight="1">
      <c r="M724" s="31"/>
    </row>
    <row r="725" spans="13:13" ht="14.25" customHeight="1">
      <c r="M725" s="31"/>
    </row>
    <row r="726" spans="13:13" ht="14.25" customHeight="1">
      <c r="M726" s="31"/>
    </row>
    <row r="727" spans="13:13" ht="14.25" customHeight="1">
      <c r="M727" s="31"/>
    </row>
    <row r="728" spans="13:13" ht="14.25" customHeight="1">
      <c r="M728" s="31"/>
    </row>
    <row r="729" spans="13:13" ht="14.25" customHeight="1">
      <c r="M729" s="31"/>
    </row>
    <row r="730" spans="13:13" ht="14.25" customHeight="1">
      <c r="M730" s="31"/>
    </row>
    <row r="731" spans="13:13" ht="14.25" customHeight="1">
      <c r="M731" s="31"/>
    </row>
    <row r="732" spans="13:13" ht="14.25" customHeight="1">
      <c r="M732" s="31"/>
    </row>
    <row r="733" spans="13:13" ht="14.25" customHeight="1">
      <c r="M733" s="31"/>
    </row>
    <row r="734" spans="13:13" ht="14.25" customHeight="1">
      <c r="M734" s="31"/>
    </row>
    <row r="735" spans="13:13" ht="14.25" customHeight="1">
      <c r="M735" s="31"/>
    </row>
    <row r="736" spans="13:13" ht="14.25" customHeight="1">
      <c r="M736" s="31"/>
    </row>
    <row r="737" spans="13:13" ht="14.25" customHeight="1">
      <c r="M737" s="31"/>
    </row>
    <row r="738" spans="13:13" ht="14.25" customHeight="1">
      <c r="M738" s="31"/>
    </row>
    <row r="739" spans="13:13" ht="14.25" customHeight="1">
      <c r="M739" s="31"/>
    </row>
    <row r="740" spans="13:13" ht="14.25" customHeight="1">
      <c r="M740" s="31"/>
    </row>
    <row r="741" spans="13:13" ht="14.25" customHeight="1">
      <c r="M741" s="31"/>
    </row>
    <row r="742" spans="13:13" ht="14.25" customHeight="1">
      <c r="M742" s="31"/>
    </row>
    <row r="743" spans="13:13" ht="14.25" customHeight="1">
      <c r="M743" s="31"/>
    </row>
    <row r="744" spans="13:13" ht="14.25" customHeight="1">
      <c r="M744" s="31"/>
    </row>
    <row r="745" spans="13:13" ht="14.25" customHeight="1">
      <c r="M745" s="31"/>
    </row>
    <row r="746" spans="13:13" ht="14.25" customHeight="1">
      <c r="M746" s="31"/>
    </row>
    <row r="747" spans="13:13" ht="14.25" customHeight="1">
      <c r="M747" s="31"/>
    </row>
    <row r="748" spans="13:13" ht="14.25" customHeight="1">
      <c r="M748" s="31"/>
    </row>
    <row r="749" spans="13:13" ht="14.25" customHeight="1">
      <c r="M749" s="31"/>
    </row>
    <row r="750" spans="13:13" ht="14.25" customHeight="1">
      <c r="M750" s="31"/>
    </row>
    <row r="751" spans="13:13" ht="14.25" customHeight="1">
      <c r="M751" s="31"/>
    </row>
    <row r="752" spans="13:13" ht="14.25" customHeight="1">
      <c r="M752" s="31"/>
    </row>
    <row r="753" spans="13:13" ht="14.25" customHeight="1">
      <c r="M753" s="31"/>
    </row>
    <row r="754" spans="13:13" ht="14.25" customHeight="1">
      <c r="M754" s="31"/>
    </row>
    <row r="755" spans="13:13" ht="14.25" customHeight="1">
      <c r="M755" s="31"/>
    </row>
    <row r="756" spans="13:13" ht="14.25" customHeight="1">
      <c r="M756" s="31"/>
    </row>
    <row r="757" spans="13:13" ht="14.25" customHeight="1">
      <c r="M757" s="31"/>
    </row>
    <row r="758" spans="13:13" ht="14.25" customHeight="1">
      <c r="M758" s="31"/>
    </row>
    <row r="759" spans="13:13" ht="14.25" customHeight="1">
      <c r="M759" s="31"/>
    </row>
    <row r="760" spans="13:13" ht="14.25" customHeight="1">
      <c r="M760" s="31"/>
    </row>
    <row r="761" spans="13:13" ht="14.25" customHeight="1">
      <c r="M761" s="31"/>
    </row>
    <row r="762" spans="13:13" ht="14.25" customHeight="1">
      <c r="M762" s="31"/>
    </row>
    <row r="763" spans="13:13" ht="14.25" customHeight="1">
      <c r="M763" s="31"/>
    </row>
    <row r="764" spans="13:13" ht="14.25" customHeight="1">
      <c r="M764" s="31"/>
    </row>
    <row r="765" spans="13:13" ht="14.25" customHeight="1">
      <c r="M765" s="31"/>
    </row>
    <row r="766" spans="13:13" ht="14.25" customHeight="1">
      <c r="M766" s="31"/>
    </row>
    <row r="767" spans="13:13" ht="14.25" customHeight="1">
      <c r="M767" s="31"/>
    </row>
    <row r="768" spans="13:13" ht="14.25" customHeight="1">
      <c r="M768" s="31"/>
    </row>
    <row r="769" spans="13:13" ht="14.25" customHeight="1">
      <c r="M769" s="31"/>
    </row>
    <row r="770" spans="13:13" ht="14.25" customHeight="1">
      <c r="M770" s="31"/>
    </row>
    <row r="771" spans="13:13" ht="14.25" customHeight="1">
      <c r="M771" s="31"/>
    </row>
    <row r="772" spans="13:13" ht="14.25" customHeight="1">
      <c r="M772" s="31"/>
    </row>
    <row r="773" spans="13:13" ht="14.25" customHeight="1">
      <c r="M773" s="31"/>
    </row>
    <row r="774" spans="13:13" ht="14.25" customHeight="1">
      <c r="M774" s="31"/>
    </row>
    <row r="775" spans="13:13" ht="14.25" customHeight="1">
      <c r="M775" s="31"/>
    </row>
    <row r="776" spans="13:13" ht="14.25" customHeight="1">
      <c r="M776" s="31"/>
    </row>
    <row r="777" spans="13:13" ht="14.25" customHeight="1">
      <c r="M777" s="31"/>
    </row>
    <row r="778" spans="13:13" ht="14.25" customHeight="1">
      <c r="M778" s="31"/>
    </row>
    <row r="779" spans="13:13" ht="14.25" customHeight="1">
      <c r="M779" s="31"/>
    </row>
    <row r="780" spans="13:13" ht="14.25" customHeight="1">
      <c r="M780" s="31"/>
    </row>
    <row r="781" spans="13:13" ht="14.25" customHeight="1">
      <c r="M781" s="31"/>
    </row>
    <row r="782" spans="13:13" ht="14.25" customHeight="1">
      <c r="M782" s="31"/>
    </row>
    <row r="783" spans="13:13" ht="14.25" customHeight="1">
      <c r="M783" s="31"/>
    </row>
    <row r="784" spans="13:13" ht="14.25" customHeight="1">
      <c r="M784" s="31"/>
    </row>
    <row r="785" spans="13:13" ht="14.25" customHeight="1">
      <c r="M785" s="31"/>
    </row>
    <row r="786" spans="13:13" ht="14.25" customHeight="1">
      <c r="M786" s="31"/>
    </row>
    <row r="787" spans="13:13" ht="14.25" customHeight="1">
      <c r="M787" s="31"/>
    </row>
    <row r="788" spans="13:13" ht="14.25" customHeight="1">
      <c r="M788" s="31"/>
    </row>
    <row r="789" spans="13:13" ht="14.25" customHeight="1">
      <c r="M789" s="31"/>
    </row>
    <row r="790" spans="13:13" ht="14.25" customHeight="1">
      <c r="M790" s="31"/>
    </row>
    <row r="791" spans="13:13" ht="14.25" customHeight="1">
      <c r="M791" s="31"/>
    </row>
    <row r="792" spans="13:13" ht="14.25" customHeight="1">
      <c r="M792" s="31"/>
    </row>
    <row r="793" spans="13:13" ht="14.25" customHeight="1">
      <c r="M793" s="31"/>
    </row>
    <row r="794" spans="13:13" ht="14.25" customHeight="1">
      <c r="M794" s="31"/>
    </row>
    <row r="795" spans="13:13" ht="14.25" customHeight="1">
      <c r="M795" s="31"/>
    </row>
    <row r="796" spans="13:13" ht="14.25" customHeight="1">
      <c r="M796" s="31"/>
    </row>
    <row r="797" spans="13:13" ht="14.25" customHeight="1">
      <c r="M797" s="31"/>
    </row>
    <row r="798" spans="13:13" ht="14.25" customHeight="1">
      <c r="M798" s="31"/>
    </row>
    <row r="799" spans="13:13" ht="14.25" customHeight="1">
      <c r="M799" s="31"/>
    </row>
    <row r="800" spans="13:13" ht="14.25" customHeight="1">
      <c r="M800" s="31"/>
    </row>
    <row r="801" spans="13:13" ht="14.25" customHeight="1">
      <c r="M801" s="31"/>
    </row>
    <row r="802" spans="13:13" ht="14.25" customHeight="1">
      <c r="M802" s="31"/>
    </row>
    <row r="803" spans="13:13" ht="14.25" customHeight="1">
      <c r="M803" s="31"/>
    </row>
    <row r="804" spans="13:13" ht="14.25" customHeight="1">
      <c r="M804" s="31"/>
    </row>
    <row r="805" spans="13:13" ht="14.25" customHeight="1">
      <c r="M805" s="31"/>
    </row>
    <row r="806" spans="13:13" ht="14.25" customHeight="1">
      <c r="M806" s="31"/>
    </row>
    <row r="807" spans="13:13" ht="14.25" customHeight="1">
      <c r="M807" s="31"/>
    </row>
    <row r="808" spans="13:13" ht="14.25" customHeight="1">
      <c r="M808" s="31"/>
    </row>
    <row r="809" spans="13:13" ht="14.25" customHeight="1">
      <c r="M809" s="31"/>
    </row>
    <row r="810" spans="13:13" ht="14.25" customHeight="1">
      <c r="M810" s="31"/>
    </row>
    <row r="811" spans="13:13" ht="14.25" customHeight="1">
      <c r="M811" s="31"/>
    </row>
    <row r="812" spans="13:13" ht="14.25" customHeight="1">
      <c r="M812" s="31"/>
    </row>
    <row r="813" spans="13:13" ht="14.25" customHeight="1">
      <c r="M813" s="31"/>
    </row>
    <row r="814" spans="13:13" ht="14.25" customHeight="1">
      <c r="M814" s="31"/>
    </row>
    <row r="815" spans="13:13" ht="14.25" customHeight="1">
      <c r="M815" s="31"/>
    </row>
    <row r="816" spans="13:13" ht="14.25" customHeight="1">
      <c r="M816" s="31"/>
    </row>
    <row r="817" spans="13:13" ht="14.25" customHeight="1">
      <c r="M817" s="31"/>
    </row>
    <row r="818" spans="13:13" ht="14.25" customHeight="1">
      <c r="M818" s="31"/>
    </row>
    <row r="819" spans="13:13" ht="14.25" customHeight="1">
      <c r="M819" s="31"/>
    </row>
    <row r="820" spans="13:13" ht="14.25" customHeight="1">
      <c r="M820" s="31"/>
    </row>
    <row r="821" spans="13:13" ht="14.25" customHeight="1">
      <c r="M821" s="31"/>
    </row>
    <row r="822" spans="13:13" ht="14.25" customHeight="1">
      <c r="M822" s="31"/>
    </row>
    <row r="823" spans="13:13" ht="14.25" customHeight="1">
      <c r="M823" s="31"/>
    </row>
    <row r="824" spans="13:13" ht="14.25" customHeight="1">
      <c r="M824" s="31"/>
    </row>
    <row r="825" spans="13:13" ht="14.25" customHeight="1">
      <c r="M825" s="31"/>
    </row>
    <row r="826" spans="13:13" ht="14.25" customHeight="1">
      <c r="M826" s="31"/>
    </row>
    <row r="827" spans="13:13" ht="14.25" customHeight="1">
      <c r="M827" s="31"/>
    </row>
    <row r="828" spans="13:13" ht="14.25" customHeight="1">
      <c r="M828" s="31"/>
    </row>
    <row r="829" spans="13:13" ht="14.25" customHeight="1">
      <c r="M829" s="31"/>
    </row>
    <row r="830" spans="13:13" ht="14.25" customHeight="1">
      <c r="M830" s="31"/>
    </row>
    <row r="831" spans="13:13" ht="14.25" customHeight="1">
      <c r="M831" s="31"/>
    </row>
    <row r="832" spans="13:13" ht="14.25" customHeight="1">
      <c r="M832" s="31"/>
    </row>
    <row r="833" spans="13:13" ht="14.25" customHeight="1">
      <c r="M833" s="31"/>
    </row>
    <row r="834" spans="13:13" ht="14.25" customHeight="1">
      <c r="M834" s="31"/>
    </row>
    <row r="835" spans="13:13" ht="14.25" customHeight="1">
      <c r="M835" s="31"/>
    </row>
    <row r="836" spans="13:13" ht="14.25" customHeight="1">
      <c r="M836" s="31"/>
    </row>
    <row r="837" spans="13:13" ht="14.25" customHeight="1">
      <c r="M837" s="31"/>
    </row>
    <row r="838" spans="13:13" ht="14.25" customHeight="1">
      <c r="M838" s="31"/>
    </row>
    <row r="839" spans="13:13" ht="14.25" customHeight="1">
      <c r="M839" s="31"/>
    </row>
    <row r="840" spans="13:13" ht="14.25" customHeight="1">
      <c r="M840" s="31"/>
    </row>
    <row r="841" spans="13:13" ht="14.25" customHeight="1">
      <c r="M841" s="31"/>
    </row>
    <row r="842" spans="13:13" ht="14.25" customHeight="1">
      <c r="M842" s="31"/>
    </row>
    <row r="843" spans="13:13" ht="14.25" customHeight="1">
      <c r="M843" s="31"/>
    </row>
    <row r="844" spans="13:13" ht="14.25" customHeight="1">
      <c r="M844" s="31"/>
    </row>
    <row r="845" spans="13:13" ht="14.25" customHeight="1">
      <c r="M845" s="31"/>
    </row>
    <row r="846" spans="13:13" ht="14.25" customHeight="1">
      <c r="M846" s="31"/>
    </row>
    <row r="847" spans="13:13" ht="14.25" customHeight="1">
      <c r="M847" s="31"/>
    </row>
    <row r="848" spans="13:13" ht="14.25" customHeight="1">
      <c r="M848" s="31"/>
    </row>
    <row r="849" spans="13:13" ht="14.25" customHeight="1">
      <c r="M849" s="31"/>
    </row>
    <row r="850" spans="13:13" ht="14.25" customHeight="1">
      <c r="M850" s="31"/>
    </row>
    <row r="851" spans="13:13" ht="14.25" customHeight="1">
      <c r="M851" s="31"/>
    </row>
    <row r="852" spans="13:13" ht="14.25" customHeight="1">
      <c r="M852" s="31"/>
    </row>
    <row r="853" spans="13:13" ht="14.25" customHeight="1">
      <c r="M853" s="31"/>
    </row>
    <row r="854" spans="13:13" ht="14.25" customHeight="1">
      <c r="M854" s="31"/>
    </row>
    <row r="855" spans="13:13" ht="14.25" customHeight="1">
      <c r="M855" s="31"/>
    </row>
    <row r="856" spans="13:13" ht="14.25" customHeight="1">
      <c r="M856" s="31"/>
    </row>
    <row r="857" spans="13:13" ht="14.25" customHeight="1">
      <c r="M857" s="31"/>
    </row>
    <row r="858" spans="13:13" ht="14.25" customHeight="1">
      <c r="M858" s="31"/>
    </row>
    <row r="859" spans="13:13" ht="14.25" customHeight="1">
      <c r="M859" s="31"/>
    </row>
    <row r="860" spans="13:13" ht="14.25" customHeight="1">
      <c r="M860" s="31"/>
    </row>
    <row r="861" spans="13:13" ht="14.25" customHeight="1">
      <c r="M861" s="31"/>
    </row>
    <row r="862" spans="13:13" ht="14.25" customHeight="1">
      <c r="M862" s="31"/>
    </row>
    <row r="863" spans="13:13" ht="14.25" customHeight="1">
      <c r="M863" s="31"/>
    </row>
    <row r="864" spans="13:13" ht="14.25" customHeight="1">
      <c r="M864" s="31"/>
    </row>
    <row r="865" spans="13:13" ht="14.25" customHeight="1">
      <c r="M865" s="31"/>
    </row>
    <row r="866" spans="13:13" ht="14.25" customHeight="1">
      <c r="M866" s="31"/>
    </row>
    <row r="867" spans="13:13" ht="14.25" customHeight="1">
      <c r="M867" s="31"/>
    </row>
    <row r="868" spans="13:13" ht="14.25" customHeight="1">
      <c r="M868" s="31"/>
    </row>
    <row r="869" spans="13:13" ht="14.25" customHeight="1">
      <c r="M869" s="31"/>
    </row>
    <row r="870" spans="13:13" ht="14.25" customHeight="1">
      <c r="M870" s="31"/>
    </row>
    <row r="871" spans="13:13" ht="14.25" customHeight="1">
      <c r="M871" s="31"/>
    </row>
    <row r="872" spans="13:13" ht="14.25" customHeight="1">
      <c r="M872" s="31"/>
    </row>
    <row r="873" spans="13:13" ht="14.25" customHeight="1">
      <c r="M873" s="31"/>
    </row>
    <row r="874" spans="13:13" ht="14.25" customHeight="1">
      <c r="M874" s="31"/>
    </row>
    <row r="875" spans="13:13" ht="14.25" customHeight="1">
      <c r="M875" s="31"/>
    </row>
    <row r="876" spans="13:13" ht="14.25" customHeight="1">
      <c r="M876" s="31"/>
    </row>
    <row r="877" spans="13:13" ht="14.25" customHeight="1">
      <c r="M877" s="31"/>
    </row>
    <row r="878" spans="13:13" ht="14.25" customHeight="1">
      <c r="M878" s="31"/>
    </row>
    <row r="879" spans="13:13" ht="14.25" customHeight="1">
      <c r="M879" s="31"/>
    </row>
    <row r="880" spans="13:13" ht="14.25" customHeight="1">
      <c r="M880" s="31"/>
    </row>
    <row r="881" spans="13:13" ht="14.25" customHeight="1">
      <c r="M881" s="31"/>
    </row>
    <row r="882" spans="13:13" ht="14.25" customHeight="1">
      <c r="M882" s="31"/>
    </row>
    <row r="883" spans="13:13" ht="14.25" customHeight="1">
      <c r="M883" s="31"/>
    </row>
    <row r="884" spans="13:13" ht="14.25" customHeight="1">
      <c r="M884" s="31"/>
    </row>
    <row r="885" spans="13:13" ht="14.25" customHeight="1">
      <c r="M885" s="31"/>
    </row>
    <row r="886" spans="13:13" ht="14.25" customHeight="1">
      <c r="M886" s="31"/>
    </row>
    <row r="887" spans="13:13" ht="14.25" customHeight="1">
      <c r="M887" s="31"/>
    </row>
    <row r="888" spans="13:13" ht="14.25" customHeight="1">
      <c r="M888" s="31"/>
    </row>
    <row r="889" spans="13:13" ht="14.25" customHeight="1">
      <c r="M889" s="31"/>
    </row>
    <row r="890" spans="13:13" ht="14.25" customHeight="1">
      <c r="M890" s="31"/>
    </row>
    <row r="891" spans="13:13" ht="14.25" customHeight="1">
      <c r="M891" s="31"/>
    </row>
    <row r="892" spans="13:13" ht="14.25" customHeight="1">
      <c r="M892" s="31"/>
    </row>
    <row r="893" spans="13:13" ht="14.25" customHeight="1">
      <c r="M893" s="31"/>
    </row>
    <row r="894" spans="13:13" ht="14.25" customHeight="1">
      <c r="M894" s="31"/>
    </row>
    <row r="895" spans="13:13" ht="14.25" customHeight="1">
      <c r="M895" s="31"/>
    </row>
    <row r="896" spans="13:13" ht="14.25" customHeight="1">
      <c r="M896" s="31"/>
    </row>
    <row r="897" spans="13:13" ht="14.25" customHeight="1">
      <c r="M897" s="31"/>
    </row>
    <row r="898" spans="13:13" ht="14.25" customHeight="1">
      <c r="M898" s="31"/>
    </row>
    <row r="899" spans="13:13" ht="14.25" customHeight="1">
      <c r="M899" s="31"/>
    </row>
    <row r="900" spans="13:13" ht="14.25" customHeight="1">
      <c r="M900" s="31"/>
    </row>
    <row r="901" spans="13:13" ht="14.25" customHeight="1">
      <c r="M901" s="31"/>
    </row>
    <row r="902" spans="13:13" ht="14.25" customHeight="1">
      <c r="M902" s="31"/>
    </row>
    <row r="903" spans="13:13" ht="14.25" customHeight="1">
      <c r="M903" s="31"/>
    </row>
    <row r="904" spans="13:13" ht="14.25" customHeight="1">
      <c r="M904" s="31"/>
    </row>
    <row r="905" spans="13:13" ht="14.25" customHeight="1">
      <c r="M905" s="31"/>
    </row>
    <row r="906" spans="13:13" ht="14.25" customHeight="1">
      <c r="M906" s="31"/>
    </row>
    <row r="907" spans="13:13" ht="14.25" customHeight="1">
      <c r="M907" s="31"/>
    </row>
    <row r="908" spans="13:13" ht="14.25" customHeight="1">
      <c r="M908" s="31"/>
    </row>
    <row r="909" spans="13:13" ht="14.25" customHeight="1">
      <c r="M909" s="31"/>
    </row>
    <row r="910" spans="13:13" ht="14.25" customHeight="1">
      <c r="M910" s="31"/>
    </row>
    <row r="911" spans="13:13" ht="14.25" customHeight="1">
      <c r="M911" s="31"/>
    </row>
    <row r="912" spans="13:13" ht="14.25" customHeight="1">
      <c r="M912" s="31"/>
    </row>
    <row r="913" spans="13:13" ht="14.25" customHeight="1">
      <c r="M913" s="31"/>
    </row>
    <row r="914" spans="13:13" ht="14.25" customHeight="1">
      <c r="M914" s="31"/>
    </row>
    <row r="915" spans="13:13" ht="14.25" customHeight="1">
      <c r="M915" s="31"/>
    </row>
    <row r="916" spans="13:13" ht="14.25" customHeight="1">
      <c r="M916" s="31"/>
    </row>
    <row r="917" spans="13:13" ht="14.25" customHeight="1">
      <c r="M917" s="31"/>
    </row>
    <row r="918" spans="13:13" ht="14.25" customHeight="1">
      <c r="M918" s="31"/>
    </row>
    <row r="919" spans="13:13" ht="14.25" customHeight="1">
      <c r="M919" s="31"/>
    </row>
    <row r="920" spans="13:13" ht="14.25" customHeight="1">
      <c r="M920" s="31"/>
    </row>
    <row r="921" spans="13:13" ht="14.25" customHeight="1">
      <c r="M921" s="31"/>
    </row>
    <row r="922" spans="13:13" ht="14.25" customHeight="1">
      <c r="M922" s="31"/>
    </row>
    <row r="923" spans="13:13" ht="14.25" customHeight="1">
      <c r="M923" s="31"/>
    </row>
    <row r="924" spans="13:13" ht="14.25" customHeight="1">
      <c r="M924" s="31"/>
    </row>
    <row r="925" spans="13:13" ht="14.25" customHeight="1">
      <c r="M925" s="31"/>
    </row>
    <row r="926" spans="13:13" ht="14.25" customHeight="1">
      <c r="M926" s="31"/>
    </row>
    <row r="927" spans="13:13" ht="14.25" customHeight="1">
      <c r="M927" s="31"/>
    </row>
    <row r="928" spans="13:13" ht="14.25" customHeight="1">
      <c r="M928" s="31"/>
    </row>
    <row r="929" spans="13:13" ht="14.25" customHeight="1">
      <c r="M929" s="31"/>
    </row>
    <row r="930" spans="13:13" ht="14.25" customHeight="1">
      <c r="M930" s="31"/>
    </row>
    <row r="931" spans="13:13" ht="14.25" customHeight="1">
      <c r="M931" s="31"/>
    </row>
    <row r="932" spans="13:13" ht="14.25" customHeight="1">
      <c r="M932" s="31"/>
    </row>
    <row r="933" spans="13:13" ht="14.25" customHeight="1">
      <c r="M933" s="31"/>
    </row>
    <row r="934" spans="13:13" ht="14.25" customHeight="1">
      <c r="M934" s="31"/>
    </row>
    <row r="935" spans="13:13" ht="14.25" customHeight="1">
      <c r="M935" s="31"/>
    </row>
    <row r="936" spans="13:13" ht="14.25" customHeight="1">
      <c r="M936" s="31"/>
    </row>
    <row r="937" spans="13:13" ht="14.25" customHeight="1">
      <c r="M937" s="31"/>
    </row>
    <row r="938" spans="13:13" ht="14.25" customHeight="1">
      <c r="M938" s="31"/>
    </row>
    <row r="939" spans="13:13" ht="14.25" customHeight="1">
      <c r="M939" s="31"/>
    </row>
    <row r="940" spans="13:13" ht="14.25" customHeight="1">
      <c r="M940" s="31"/>
    </row>
    <row r="941" spans="13:13" ht="14.25" customHeight="1">
      <c r="M941" s="31"/>
    </row>
    <row r="942" spans="13:13" ht="14.25" customHeight="1">
      <c r="M942" s="31"/>
    </row>
    <row r="943" spans="13:13" ht="14.25" customHeight="1">
      <c r="M943" s="31"/>
    </row>
    <row r="944" spans="13:13" ht="14.25" customHeight="1">
      <c r="M944" s="31"/>
    </row>
    <row r="945" spans="13:13" ht="14.25" customHeight="1">
      <c r="M945" s="31"/>
    </row>
    <row r="946" spans="13:13" ht="14.25" customHeight="1">
      <c r="M946" s="31"/>
    </row>
    <row r="947" spans="13:13" ht="14.25" customHeight="1">
      <c r="M947" s="31"/>
    </row>
    <row r="948" spans="13:13" ht="14.25" customHeight="1">
      <c r="M948" s="31"/>
    </row>
    <row r="949" spans="13:13" ht="14.25" customHeight="1">
      <c r="M949" s="31"/>
    </row>
    <row r="950" spans="13:13" ht="14.25" customHeight="1">
      <c r="M950" s="31"/>
    </row>
    <row r="951" spans="13:13" ht="14.25" customHeight="1">
      <c r="M951" s="31"/>
    </row>
    <row r="952" spans="13:13" ht="14.25" customHeight="1">
      <c r="M952" s="31"/>
    </row>
    <row r="953" spans="13:13" ht="14.25" customHeight="1">
      <c r="M953" s="31"/>
    </row>
    <row r="954" spans="13:13" ht="14.25" customHeight="1">
      <c r="M954" s="31"/>
    </row>
    <row r="955" spans="13:13" ht="14.25" customHeight="1">
      <c r="M955" s="31"/>
    </row>
    <row r="956" spans="13:13" ht="14.25" customHeight="1">
      <c r="M956" s="31"/>
    </row>
    <row r="957" spans="13:13" ht="14.25" customHeight="1">
      <c r="M957" s="31"/>
    </row>
    <row r="958" spans="13:13" ht="14.25" customHeight="1">
      <c r="M958" s="31"/>
    </row>
    <row r="959" spans="13:13" ht="14.25" customHeight="1">
      <c r="M959" s="31"/>
    </row>
    <row r="960" spans="13:13" ht="14.25" customHeight="1">
      <c r="M960" s="31"/>
    </row>
    <row r="961" spans="13:13" ht="14.25" customHeight="1">
      <c r="M961" s="31"/>
    </row>
    <row r="962" spans="13:13" ht="14.25" customHeight="1">
      <c r="M962" s="31"/>
    </row>
    <row r="963" spans="13:13" ht="14.25" customHeight="1">
      <c r="M963" s="31"/>
    </row>
    <row r="964" spans="13:13" ht="14.25" customHeight="1">
      <c r="M964" s="31"/>
    </row>
    <row r="965" spans="13:13" ht="14.25" customHeight="1">
      <c r="M965" s="31"/>
    </row>
    <row r="966" spans="13:13" ht="14.25" customHeight="1">
      <c r="M966" s="31"/>
    </row>
    <row r="967" spans="13:13" ht="14.25" customHeight="1">
      <c r="M967" s="31"/>
    </row>
    <row r="968" spans="13:13" ht="14.25" customHeight="1">
      <c r="M968" s="31"/>
    </row>
    <row r="969" spans="13:13" ht="14.25" customHeight="1">
      <c r="M969" s="31"/>
    </row>
    <row r="970" spans="13:13" ht="14.25" customHeight="1">
      <c r="M970" s="31"/>
    </row>
    <row r="971" spans="13:13" ht="14.25" customHeight="1">
      <c r="M971" s="31"/>
    </row>
    <row r="972" spans="13:13" ht="14.25" customHeight="1">
      <c r="M972" s="31"/>
    </row>
    <row r="973" spans="13:13" ht="14.25" customHeight="1">
      <c r="M973" s="31"/>
    </row>
    <row r="974" spans="13:13" ht="14.25" customHeight="1">
      <c r="M974" s="31"/>
    </row>
    <row r="975" spans="13:13" ht="14.25" customHeight="1">
      <c r="M975" s="31"/>
    </row>
    <row r="976" spans="13:13" ht="14.25" customHeight="1">
      <c r="M976" s="31"/>
    </row>
    <row r="977" spans="13:13" ht="14.25" customHeight="1">
      <c r="M977" s="31"/>
    </row>
    <row r="978" spans="13:13" ht="14.25" customHeight="1">
      <c r="M978" s="31"/>
    </row>
    <row r="979" spans="13:13" ht="14.25" customHeight="1">
      <c r="M979" s="31"/>
    </row>
    <row r="980" spans="13:13" ht="14.25" customHeight="1">
      <c r="M980" s="31"/>
    </row>
    <row r="981" spans="13:13" ht="14.25" customHeight="1">
      <c r="M981" s="31"/>
    </row>
    <row r="982" spans="13:13" ht="14.25" customHeight="1">
      <c r="M982" s="31"/>
    </row>
    <row r="983" spans="13:13" ht="14.25" customHeight="1">
      <c r="M983" s="31"/>
    </row>
    <row r="984" spans="13:13" ht="14.25" customHeight="1">
      <c r="M984" s="31"/>
    </row>
    <row r="985" spans="13:13" ht="14.25" customHeight="1">
      <c r="M985" s="31"/>
    </row>
    <row r="986" spans="13:13" ht="14.25" customHeight="1">
      <c r="M986" s="31"/>
    </row>
    <row r="987" spans="13:13" ht="14.25" customHeight="1">
      <c r="M987" s="31"/>
    </row>
    <row r="988" spans="13:13" ht="14.25" customHeight="1">
      <c r="M988" s="31"/>
    </row>
    <row r="989" spans="13:13" ht="14.25" customHeight="1">
      <c r="M989" s="31"/>
    </row>
    <row r="990" spans="13:13" ht="14.25" customHeight="1">
      <c r="M990" s="31"/>
    </row>
    <row r="991" spans="13:13" ht="14.25" customHeight="1">
      <c r="M991" s="31"/>
    </row>
    <row r="992" spans="13:13" ht="14.25" customHeight="1">
      <c r="M992" s="31"/>
    </row>
    <row r="993" spans="13:13" ht="14.25" customHeight="1">
      <c r="M993" s="31"/>
    </row>
    <row r="994" spans="13:13" ht="14.25" customHeight="1">
      <c r="M994" s="31"/>
    </row>
    <row r="995" spans="13:13" ht="14.25" customHeight="1">
      <c r="M995" s="31"/>
    </row>
    <row r="996" spans="13:13" ht="14.25" customHeight="1">
      <c r="M996" s="31"/>
    </row>
    <row r="997" spans="13:13" ht="14.25" customHeight="1">
      <c r="M997" s="31"/>
    </row>
    <row r="998" spans="13:13" ht="14.25" customHeight="1">
      <c r="M998" s="31"/>
    </row>
    <row r="999" spans="13:13" ht="14.25" customHeight="1">
      <c r="M999" s="31"/>
    </row>
    <row r="1000" spans="13:13" ht="14.25" customHeight="1">
      <c r="M1000" s="31"/>
    </row>
  </sheetData>
  <mergeCells count="26">
    <mergeCell ref="B3:D3"/>
    <mergeCell ref="J4:L4"/>
    <mergeCell ref="B1:D1"/>
    <mergeCell ref="F1:H1"/>
    <mergeCell ref="J1:L1"/>
    <mergeCell ref="B2:D2"/>
    <mergeCell ref="F2:H2"/>
    <mergeCell ref="B4:D4"/>
    <mergeCell ref="J2:L2"/>
    <mergeCell ref="B5:D5"/>
    <mergeCell ref="B6:C6"/>
    <mergeCell ref="B7:C7"/>
    <mergeCell ref="B9:D9"/>
    <mergeCell ref="J8:K8"/>
    <mergeCell ref="J9:L9"/>
    <mergeCell ref="R9:R10"/>
    <mergeCell ref="F3:H3"/>
    <mergeCell ref="F4:H4"/>
    <mergeCell ref="F5:H5"/>
    <mergeCell ref="F6:G6"/>
    <mergeCell ref="F7:G7"/>
    <mergeCell ref="F9:H9"/>
    <mergeCell ref="J3:L3"/>
    <mergeCell ref="J5:L5"/>
    <mergeCell ref="J6:L6"/>
    <mergeCell ref="J7:K7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0"/>
  <sheetViews>
    <sheetView workbookViewId="0"/>
  </sheetViews>
  <sheetFormatPr defaultColWidth="14.44140625" defaultRowHeight="15" customHeight="1"/>
  <cols>
    <col min="1" max="1" width="15.109375" customWidth="1"/>
    <col min="2" max="2" width="18.109375" customWidth="1"/>
    <col min="3" max="4" width="8.88671875" customWidth="1"/>
    <col min="5" max="5" width="18.5546875" customWidth="1"/>
    <col min="6" max="6" width="22" customWidth="1"/>
    <col min="7" max="8" width="13" customWidth="1"/>
    <col min="9" max="9" width="14.6640625" customWidth="1"/>
    <col min="10" max="11" width="19.33203125" customWidth="1"/>
    <col min="12" max="15" width="18.33203125" customWidth="1"/>
    <col min="16" max="16" width="15.5546875" customWidth="1"/>
    <col min="17" max="17" width="13.44140625" customWidth="1"/>
    <col min="18" max="18" width="13" customWidth="1"/>
    <col min="19" max="19" width="11.88671875" customWidth="1"/>
    <col min="20" max="20" width="13.88671875" customWidth="1"/>
    <col min="21" max="21" width="16.33203125" customWidth="1"/>
    <col min="22" max="23" width="8.88671875" customWidth="1"/>
    <col min="24" max="24" width="20.88671875" customWidth="1"/>
    <col min="25" max="25" width="11.44140625" customWidth="1"/>
    <col min="26" max="30" width="8.88671875" customWidth="1"/>
  </cols>
  <sheetData>
    <row r="1" spans="1:30" ht="14.25" customHeight="1">
      <c r="A1" s="109"/>
      <c r="B1" s="109"/>
      <c r="C1" s="1"/>
      <c r="D1" s="112" t="s">
        <v>0</v>
      </c>
      <c r="E1" s="112" t="s">
        <v>1</v>
      </c>
      <c r="F1" s="328" t="s">
        <v>115</v>
      </c>
      <c r="G1" s="112" t="s">
        <v>3</v>
      </c>
      <c r="H1" s="112" t="s">
        <v>116</v>
      </c>
      <c r="I1" s="112" t="s">
        <v>4</v>
      </c>
      <c r="J1" s="328" t="s">
        <v>117</v>
      </c>
      <c r="K1" s="329" t="s">
        <v>118</v>
      </c>
      <c r="L1" s="112" t="s">
        <v>119</v>
      </c>
      <c r="M1" s="112" t="s">
        <v>120</v>
      </c>
      <c r="N1" s="112" t="s">
        <v>121</v>
      </c>
      <c r="O1" s="112" t="s">
        <v>122</v>
      </c>
      <c r="P1" s="280" t="s">
        <v>7</v>
      </c>
      <c r="Q1" s="281"/>
      <c r="R1" s="281"/>
      <c r="S1" s="281"/>
      <c r="T1" s="281"/>
      <c r="U1" s="282"/>
      <c r="V1" s="4" t="s">
        <v>8</v>
      </c>
      <c r="W1" s="113"/>
      <c r="X1" s="283" t="s">
        <v>9</v>
      </c>
      <c r="Y1" s="284"/>
      <c r="Z1" s="109"/>
      <c r="AA1" s="109"/>
      <c r="AB1" s="109"/>
      <c r="AC1" s="109"/>
      <c r="AD1" s="109"/>
    </row>
    <row r="2" spans="1:30" ht="14.25" customHeight="1">
      <c r="A2" s="109"/>
      <c r="B2" s="109"/>
      <c r="C2" s="1"/>
      <c r="D2" s="6" t="s">
        <v>10</v>
      </c>
      <c r="E2" s="6" t="s">
        <v>11</v>
      </c>
      <c r="F2" s="327"/>
      <c r="G2" s="6" t="s">
        <v>12</v>
      </c>
      <c r="H2" s="6" t="s">
        <v>123</v>
      </c>
      <c r="I2" s="6" t="s">
        <v>13</v>
      </c>
      <c r="J2" s="327"/>
      <c r="K2" s="327"/>
      <c r="L2" s="6" t="s">
        <v>18</v>
      </c>
      <c r="M2" s="6" t="s">
        <v>12</v>
      </c>
      <c r="N2" s="6" t="s">
        <v>11</v>
      </c>
      <c r="O2" s="6" t="s">
        <v>18</v>
      </c>
      <c r="P2" s="8" t="s">
        <v>13</v>
      </c>
      <c r="Q2" s="9" t="s">
        <v>15</v>
      </c>
      <c r="R2" s="9" t="s">
        <v>16</v>
      </c>
      <c r="S2" s="11" t="s">
        <v>17</v>
      </c>
      <c r="T2" s="114" t="s">
        <v>18</v>
      </c>
      <c r="U2" s="11" t="s">
        <v>19</v>
      </c>
      <c r="V2" s="7" t="s">
        <v>12</v>
      </c>
      <c r="W2" s="113"/>
      <c r="X2" s="300">
        <v>4166</v>
      </c>
      <c r="Y2" s="301"/>
      <c r="Z2" s="109"/>
      <c r="AA2" s="109"/>
      <c r="AB2" s="109"/>
      <c r="AC2" s="109"/>
      <c r="AD2" s="109"/>
    </row>
    <row r="3" spans="1:30" ht="14.25" customHeight="1">
      <c r="A3" s="109"/>
      <c r="B3" s="109"/>
      <c r="C3" s="256" t="s">
        <v>124</v>
      </c>
      <c r="D3" s="269">
        <v>5.0000000000000001E-4</v>
      </c>
      <c r="E3" s="271">
        <f>$Y$5*D3</f>
        <v>1.2475000000000001</v>
      </c>
      <c r="F3" s="272" t="s">
        <v>125</v>
      </c>
      <c r="G3" s="36" t="s">
        <v>22</v>
      </c>
      <c r="H3" s="36">
        <v>0.51800000000000002</v>
      </c>
      <c r="I3" s="36" t="s">
        <v>23</v>
      </c>
      <c r="J3" s="273">
        <v>15</v>
      </c>
      <c r="K3" s="273">
        <v>1</v>
      </c>
      <c r="L3" s="313">
        <v>2886</v>
      </c>
      <c r="M3" s="115"/>
      <c r="N3" s="115"/>
      <c r="O3" s="313">
        <f>15*24*N4</f>
        <v>3600</v>
      </c>
      <c r="P3" s="52">
        <f t="shared" ref="P3:P40" si="0">10000*Q3</f>
        <v>26330.974000000002</v>
      </c>
      <c r="Q3" s="116">
        <v>2.6330974</v>
      </c>
      <c r="R3" s="117">
        <f t="shared" ref="R3:R59" si="1">10000*S3</f>
        <v>31501.072741147909</v>
      </c>
      <c r="S3" s="118">
        <f t="shared" ref="S3:S59" si="2">100*T3/$Y$5</f>
        <v>3.1501072741147911</v>
      </c>
      <c r="T3" s="12">
        <f>U3/$Y$12</f>
        <v>78.595176489164032</v>
      </c>
      <c r="U3" s="119">
        <v>104.30847</v>
      </c>
      <c r="V3" s="321">
        <f>100-(S3+S4+S5)</f>
        <v>85.128228891387025</v>
      </c>
      <c r="W3" s="120"/>
      <c r="X3" s="109"/>
      <c r="Y3" s="109"/>
      <c r="Z3" s="109"/>
      <c r="AA3" s="109"/>
      <c r="AB3" s="109"/>
      <c r="AC3" s="109"/>
      <c r="AD3" s="109"/>
    </row>
    <row r="4" spans="1:30" ht="14.25" customHeight="1">
      <c r="A4" s="109"/>
      <c r="B4" s="109"/>
      <c r="C4" s="257"/>
      <c r="D4" s="266"/>
      <c r="E4" s="254"/>
      <c r="F4" s="254"/>
      <c r="G4" s="19" t="s">
        <v>25</v>
      </c>
      <c r="H4" s="19">
        <v>1.6830000000000001</v>
      </c>
      <c r="I4" s="19" t="s">
        <v>34</v>
      </c>
      <c r="J4" s="254"/>
      <c r="K4" s="254"/>
      <c r="L4" s="254"/>
      <c r="M4" s="121">
        <v>99.95</v>
      </c>
      <c r="N4" s="121">
        <v>10</v>
      </c>
      <c r="O4" s="254"/>
      <c r="P4" s="36">
        <f t="shared" si="0"/>
        <v>71.273865000000001</v>
      </c>
      <c r="Q4" s="122">
        <v>7.1273865E-3</v>
      </c>
      <c r="R4" s="123">
        <f t="shared" si="1"/>
        <v>203.860686027382</v>
      </c>
      <c r="S4" s="124">
        <f t="shared" si="2"/>
        <v>2.03860686027382E-2</v>
      </c>
      <c r="T4" s="19">
        <f>U4/$Y$16</f>
        <v>0.50863241163831807</v>
      </c>
      <c r="U4" s="125">
        <v>0.28234683999999999</v>
      </c>
      <c r="V4" s="286"/>
      <c r="W4" s="120"/>
      <c r="X4" s="283" t="s">
        <v>27</v>
      </c>
      <c r="Y4" s="284"/>
      <c r="Z4" s="109"/>
      <c r="AA4" s="109"/>
      <c r="AB4" s="109"/>
      <c r="AC4" s="109"/>
      <c r="AD4" s="109"/>
    </row>
    <row r="5" spans="1:30" ht="14.25" customHeight="1">
      <c r="A5" s="109"/>
      <c r="B5" s="109"/>
      <c r="C5" s="257"/>
      <c r="D5" s="289"/>
      <c r="E5" s="255"/>
      <c r="F5" s="254"/>
      <c r="G5" s="45" t="s">
        <v>29</v>
      </c>
      <c r="H5" s="45" t="s">
        <v>126</v>
      </c>
      <c r="I5" s="45" t="s">
        <v>30</v>
      </c>
      <c r="J5" s="255"/>
      <c r="K5" s="255"/>
      <c r="L5" s="255"/>
      <c r="M5" s="126"/>
      <c r="N5" s="126"/>
      <c r="O5" s="255"/>
      <c r="P5" s="127">
        <f t="shared" si="0"/>
        <v>85616.340999999986</v>
      </c>
      <c r="Q5" s="128">
        <v>8.5616340999999991</v>
      </c>
      <c r="R5" s="129">
        <f t="shared" si="1"/>
        <v>117012.77765895442</v>
      </c>
      <c r="S5" s="130">
        <f t="shared" si="2"/>
        <v>11.701277765895442</v>
      </c>
      <c r="T5" s="131">
        <f>U5/$Y$14</f>
        <v>291.9468802590913</v>
      </c>
      <c r="U5" s="132">
        <v>339.16367000000002</v>
      </c>
      <c r="V5" s="305"/>
      <c r="W5" s="120"/>
      <c r="X5" s="133" t="s">
        <v>31</v>
      </c>
      <c r="Y5" s="34">
        <v>2495</v>
      </c>
      <c r="Z5" s="109"/>
      <c r="AA5" s="109"/>
      <c r="AB5" s="109"/>
      <c r="AC5" s="109"/>
      <c r="AD5" s="109"/>
    </row>
    <row r="6" spans="1:30" ht="14.25" customHeight="1">
      <c r="A6" s="109"/>
      <c r="B6" s="109"/>
      <c r="C6" s="256" t="s">
        <v>127</v>
      </c>
      <c r="D6" s="310">
        <v>5.0000000000000001E-4</v>
      </c>
      <c r="E6" s="311">
        <f>$Y$5*D6</f>
        <v>1.2475000000000001</v>
      </c>
      <c r="F6" s="291" t="s">
        <v>125</v>
      </c>
      <c r="G6" s="36" t="s">
        <v>22</v>
      </c>
      <c r="H6" s="36">
        <v>0.51800000000000002</v>
      </c>
      <c r="I6" s="36" t="s">
        <v>23</v>
      </c>
      <c r="J6" s="315">
        <v>15</v>
      </c>
      <c r="K6" s="292">
        <v>1</v>
      </c>
      <c r="L6" s="314">
        <v>4748</v>
      </c>
      <c r="M6" s="121"/>
      <c r="N6" s="121"/>
      <c r="O6" s="319">
        <f>15*24*N7</f>
        <v>5400</v>
      </c>
      <c r="P6" s="52">
        <f t="shared" si="0"/>
        <v>6244.8888999999999</v>
      </c>
      <c r="Q6" s="119">
        <v>0.62448888999999996</v>
      </c>
      <c r="R6" s="117">
        <f t="shared" si="1"/>
        <v>7709.9086835238004</v>
      </c>
      <c r="S6" s="134">
        <f t="shared" si="2"/>
        <v>0.77099086835238007</v>
      </c>
      <c r="T6" s="52">
        <f>U6/$Y$12</f>
        <v>19.236222165391883</v>
      </c>
      <c r="U6" s="119">
        <v>25.529568000000001</v>
      </c>
      <c r="V6" s="323">
        <f>100-(S6+S7+S8)</f>
        <v>96.12750168556488</v>
      </c>
      <c r="W6" s="120"/>
      <c r="X6" s="135" t="s">
        <v>33</v>
      </c>
      <c r="Y6" s="40">
        <v>529</v>
      </c>
      <c r="Z6" s="109"/>
      <c r="AA6" s="109"/>
      <c r="AB6" s="109"/>
      <c r="AC6" s="109"/>
      <c r="AD6" s="109"/>
    </row>
    <row r="7" spans="1:30" ht="14.25" customHeight="1">
      <c r="A7" s="109"/>
      <c r="B7" s="109"/>
      <c r="C7" s="257"/>
      <c r="D7" s="266"/>
      <c r="E7" s="254"/>
      <c r="F7" s="254"/>
      <c r="G7" s="19" t="s">
        <v>25</v>
      </c>
      <c r="H7" s="19">
        <v>1.6830000000000001</v>
      </c>
      <c r="I7" s="19" t="s">
        <v>34</v>
      </c>
      <c r="J7" s="254"/>
      <c r="K7" s="254"/>
      <c r="L7" s="254"/>
      <c r="M7" s="121">
        <v>99.95</v>
      </c>
      <c r="N7" s="121">
        <v>15</v>
      </c>
      <c r="O7" s="254"/>
      <c r="P7" s="36">
        <f t="shared" si="0"/>
        <v>68.955765999999997</v>
      </c>
      <c r="Q7" s="136">
        <v>6.8955765999999998E-3</v>
      </c>
      <c r="R7" s="123">
        <f t="shared" si="1"/>
        <v>203.53535726538769</v>
      </c>
      <c r="S7" s="124">
        <f t="shared" si="2"/>
        <v>2.0353535726538769E-2</v>
      </c>
      <c r="T7" s="19">
        <f>U7/$Y$16</f>
        <v>0.50782071637714221</v>
      </c>
      <c r="U7" s="125">
        <v>0.28189626000000001</v>
      </c>
      <c r="V7" s="286"/>
      <c r="W7" s="120"/>
      <c r="X7" s="135" t="s">
        <v>35</v>
      </c>
      <c r="Y7" s="40">
        <v>585</v>
      </c>
      <c r="Z7" s="109"/>
      <c r="AA7" s="109"/>
      <c r="AB7" s="109"/>
      <c r="AC7" s="109"/>
      <c r="AD7" s="109"/>
    </row>
    <row r="8" spans="1:30" ht="14.25" customHeight="1">
      <c r="A8" s="109"/>
      <c r="B8" s="109"/>
      <c r="C8" s="257"/>
      <c r="D8" s="289"/>
      <c r="E8" s="255"/>
      <c r="F8" s="254"/>
      <c r="G8" s="45" t="s">
        <v>29</v>
      </c>
      <c r="H8" s="45" t="s">
        <v>126</v>
      </c>
      <c r="I8" s="45" t="s">
        <v>30</v>
      </c>
      <c r="J8" s="255"/>
      <c r="K8" s="255"/>
      <c r="L8" s="255"/>
      <c r="M8" s="126"/>
      <c r="N8" s="126"/>
      <c r="O8" s="264"/>
      <c r="P8" s="127">
        <f t="shared" si="0"/>
        <v>21845.937000000002</v>
      </c>
      <c r="Q8" s="137">
        <v>2.1845937000000002</v>
      </c>
      <c r="R8" s="129">
        <f t="shared" si="1"/>
        <v>30811.53910356198</v>
      </c>
      <c r="S8" s="130">
        <f t="shared" si="2"/>
        <v>3.081153910356198</v>
      </c>
      <c r="T8" s="131">
        <f>U8/$Y$14</f>
        <v>76.874790063387138</v>
      </c>
      <c r="U8" s="132">
        <v>89.307807999999994</v>
      </c>
      <c r="V8" s="305"/>
      <c r="W8" s="120"/>
      <c r="X8" s="138" t="s">
        <v>36</v>
      </c>
      <c r="Y8" s="51">
        <v>557</v>
      </c>
      <c r="Z8" s="109"/>
      <c r="AA8" s="109"/>
      <c r="AB8" s="109"/>
      <c r="AC8" s="109"/>
      <c r="AD8" s="109"/>
    </row>
    <row r="9" spans="1:30" ht="14.25" customHeight="1">
      <c r="A9" s="109"/>
      <c r="B9" s="109"/>
      <c r="C9" s="256" t="s">
        <v>128</v>
      </c>
      <c r="D9" s="310">
        <v>5.0000000000000001E-4</v>
      </c>
      <c r="E9" s="311">
        <f>$Y$5*D9</f>
        <v>1.2475000000000001</v>
      </c>
      <c r="F9" s="291" t="s">
        <v>125</v>
      </c>
      <c r="G9" s="36" t="s">
        <v>22</v>
      </c>
      <c r="H9" s="36">
        <v>0.51800000000000002</v>
      </c>
      <c r="I9" s="36" t="s">
        <v>23</v>
      </c>
      <c r="J9" s="315">
        <v>15</v>
      </c>
      <c r="K9" s="292">
        <v>1</v>
      </c>
      <c r="L9" s="314">
        <v>6640</v>
      </c>
      <c r="M9" s="121"/>
      <c r="N9" s="121"/>
      <c r="O9" s="319">
        <f>15*24*N10</f>
        <v>7200</v>
      </c>
      <c r="P9" s="36">
        <f t="shared" si="0"/>
        <v>3612.8259000000003</v>
      </c>
      <c r="Q9" s="139">
        <v>0.36128259000000001</v>
      </c>
      <c r="R9" s="140">
        <f t="shared" si="1"/>
        <v>4488.220657008701</v>
      </c>
      <c r="S9" s="141">
        <f t="shared" si="2"/>
        <v>0.44882206570087008</v>
      </c>
      <c r="T9" s="142">
        <f>U9/$Y$12</f>
        <v>11.198110539236708</v>
      </c>
      <c r="U9" s="139">
        <v>14.861698000000001</v>
      </c>
      <c r="V9" s="322">
        <f>100-(S9+S10+S11)</f>
        <v>97.669217079405882</v>
      </c>
      <c r="W9" s="120"/>
      <c r="X9" s="109"/>
      <c r="Y9" s="109"/>
      <c r="Z9" s="109"/>
      <c r="AA9" s="109"/>
      <c r="AB9" s="109"/>
      <c r="AC9" s="109"/>
      <c r="AD9" s="109"/>
    </row>
    <row r="10" spans="1:30" ht="14.25" customHeight="1">
      <c r="A10" s="109"/>
      <c r="B10" s="109"/>
      <c r="C10" s="257"/>
      <c r="D10" s="266"/>
      <c r="E10" s="254"/>
      <c r="F10" s="254"/>
      <c r="G10" s="19" t="s">
        <v>25</v>
      </c>
      <c r="H10" s="19">
        <v>1.6830000000000001</v>
      </c>
      <c r="I10" s="19" t="s">
        <v>34</v>
      </c>
      <c r="J10" s="254"/>
      <c r="K10" s="254"/>
      <c r="L10" s="254"/>
      <c r="M10" s="121">
        <v>99.95</v>
      </c>
      <c r="N10" s="121">
        <v>20</v>
      </c>
      <c r="O10" s="254"/>
      <c r="P10" s="36">
        <f t="shared" si="0"/>
        <v>68.3947</v>
      </c>
      <c r="Q10" s="125">
        <v>6.8394700000000003E-3</v>
      </c>
      <c r="R10" s="123">
        <f t="shared" si="1"/>
        <v>203.13951581553241</v>
      </c>
      <c r="S10" s="124">
        <f t="shared" si="2"/>
        <v>2.031395158155324E-2</v>
      </c>
      <c r="T10" s="19">
        <f>U10/$Y$16</f>
        <v>0.50683309195975335</v>
      </c>
      <c r="U10" s="143">
        <v>0.28134801999999998</v>
      </c>
      <c r="V10" s="286"/>
      <c r="W10" s="120"/>
      <c r="X10" s="144" t="s">
        <v>39</v>
      </c>
      <c r="Y10" s="145" t="s">
        <v>40</v>
      </c>
      <c r="Z10" s="109"/>
      <c r="AA10" s="109"/>
      <c r="AB10" s="109"/>
      <c r="AC10" s="109"/>
      <c r="AD10" s="109"/>
    </row>
    <row r="11" spans="1:30" ht="14.25" customHeight="1">
      <c r="A11" s="109"/>
      <c r="B11" s="109"/>
      <c r="C11" s="257"/>
      <c r="D11" s="270"/>
      <c r="E11" s="261"/>
      <c r="F11" s="261"/>
      <c r="G11" s="26" t="s">
        <v>29</v>
      </c>
      <c r="H11" s="26" t="s">
        <v>126</v>
      </c>
      <c r="I11" s="26" t="s">
        <v>30</v>
      </c>
      <c r="J11" s="261"/>
      <c r="K11" s="261"/>
      <c r="L11" s="261"/>
      <c r="M11" s="146"/>
      <c r="N11" s="146"/>
      <c r="O11" s="261"/>
      <c r="P11" s="147">
        <f t="shared" si="0"/>
        <v>13117.527</v>
      </c>
      <c r="Q11" s="148">
        <v>1.3117527</v>
      </c>
      <c r="R11" s="149">
        <f t="shared" si="1"/>
        <v>18616.469033116879</v>
      </c>
      <c r="S11" s="150">
        <f t="shared" si="2"/>
        <v>1.8616469033116878</v>
      </c>
      <c r="T11" s="151">
        <f>U11/$Y$14</f>
        <v>46.448090237626609</v>
      </c>
      <c r="U11" s="148">
        <v>53.960175</v>
      </c>
      <c r="V11" s="287"/>
      <c r="W11" s="120"/>
      <c r="X11" s="152" t="s">
        <v>41</v>
      </c>
      <c r="Y11" s="153">
        <v>1.4279999999999999</v>
      </c>
      <c r="Z11" s="109"/>
      <c r="AA11" s="109"/>
      <c r="AB11" s="109"/>
      <c r="AC11" s="109"/>
      <c r="AD11" s="109"/>
    </row>
    <row r="12" spans="1:30" ht="14.25" customHeight="1">
      <c r="A12" s="109"/>
      <c r="B12" s="109"/>
      <c r="C12" s="256" t="s">
        <v>129</v>
      </c>
      <c r="D12" s="310">
        <v>5.0000000000000001E-4</v>
      </c>
      <c r="E12" s="311">
        <f>$Y$5*D12</f>
        <v>1.2475000000000001</v>
      </c>
      <c r="F12" s="272" t="s">
        <v>125</v>
      </c>
      <c r="G12" s="36" t="s">
        <v>22</v>
      </c>
      <c r="H12" s="36">
        <v>0.51800000000000002</v>
      </c>
      <c r="I12" s="36" t="s">
        <v>23</v>
      </c>
      <c r="J12" s="315">
        <v>15</v>
      </c>
      <c r="K12" s="318">
        <v>2</v>
      </c>
      <c r="L12" s="314">
        <v>1922</v>
      </c>
      <c r="M12" s="121"/>
      <c r="N12" s="121"/>
      <c r="O12" s="314">
        <f>15*24*N13</f>
        <v>3600</v>
      </c>
      <c r="P12" s="36">
        <f t="shared" si="0"/>
        <v>2536.3480999999997</v>
      </c>
      <c r="Q12" s="139">
        <v>0.25363480999999999</v>
      </c>
      <c r="R12" s="140">
        <f t="shared" si="1"/>
        <v>3149.9592945150212</v>
      </c>
      <c r="S12" s="141">
        <f t="shared" si="2"/>
        <v>0.31499592945150212</v>
      </c>
      <c r="T12" s="142">
        <f>U12/$Y$12</f>
        <v>7.8591484398149785</v>
      </c>
      <c r="U12" s="139">
        <v>10.430357000000001</v>
      </c>
      <c r="V12" s="321">
        <f>100-(S12+S13+S14)</f>
        <v>98.303092852901898</v>
      </c>
      <c r="W12" s="120"/>
      <c r="X12" s="154" t="s">
        <v>44</v>
      </c>
      <c r="Y12" s="155">
        <f>Y11*101065*273.15/(101325*293.15)</f>
        <v>1.3271612159860864</v>
      </c>
      <c r="Z12" s="109"/>
      <c r="AA12" s="109"/>
      <c r="AB12" s="109"/>
      <c r="AC12" s="109"/>
      <c r="AD12" s="109"/>
    </row>
    <row r="13" spans="1:30" ht="14.25" customHeight="1">
      <c r="A13" s="109"/>
      <c r="B13" s="109"/>
      <c r="C13" s="257"/>
      <c r="D13" s="266"/>
      <c r="E13" s="254"/>
      <c r="F13" s="254"/>
      <c r="G13" s="19" t="s">
        <v>25</v>
      </c>
      <c r="H13" s="19">
        <v>1.6830000000000001</v>
      </c>
      <c r="I13" s="19" t="s">
        <v>34</v>
      </c>
      <c r="J13" s="254"/>
      <c r="K13" s="254"/>
      <c r="L13" s="254"/>
      <c r="M13" s="121">
        <v>99.95</v>
      </c>
      <c r="N13" s="121">
        <v>10</v>
      </c>
      <c r="O13" s="254"/>
      <c r="P13" s="36">
        <f t="shared" si="0"/>
        <v>34.414134000000004</v>
      </c>
      <c r="Q13" s="125">
        <v>3.4414134000000001E-3</v>
      </c>
      <c r="R13" s="123">
        <f t="shared" si="1"/>
        <v>102.1827836347929</v>
      </c>
      <c r="S13" s="124">
        <f t="shared" si="2"/>
        <v>1.0218278363479289E-2</v>
      </c>
      <c r="T13" s="19">
        <f>U13/$Y$16</f>
        <v>0.25494604516880826</v>
      </c>
      <c r="U13" s="143">
        <v>0.14152305000000001</v>
      </c>
      <c r="V13" s="286"/>
      <c r="W13" s="120"/>
      <c r="X13" s="156" t="s">
        <v>45</v>
      </c>
      <c r="Y13" s="153">
        <v>1.25</v>
      </c>
      <c r="Z13" s="109"/>
      <c r="AA13" s="109"/>
      <c r="AB13" s="109"/>
      <c r="AC13" s="109"/>
      <c r="AD13" s="109"/>
    </row>
    <row r="14" spans="1:30" ht="14.25" customHeight="1">
      <c r="A14" s="109"/>
      <c r="B14" s="109"/>
      <c r="C14" s="257"/>
      <c r="D14" s="289"/>
      <c r="E14" s="255"/>
      <c r="F14" s="254"/>
      <c r="G14" s="45" t="s">
        <v>29</v>
      </c>
      <c r="H14" s="45" t="s">
        <v>126</v>
      </c>
      <c r="I14" s="45" t="s">
        <v>30</v>
      </c>
      <c r="J14" s="255"/>
      <c r="K14" s="255"/>
      <c r="L14" s="255"/>
      <c r="M14" s="126"/>
      <c r="N14" s="126"/>
      <c r="O14" s="255"/>
      <c r="P14" s="45">
        <f t="shared" si="0"/>
        <v>9668.1327000000001</v>
      </c>
      <c r="Q14" s="137">
        <v>0.96681326999999995</v>
      </c>
      <c r="R14" s="157">
        <f t="shared" si="1"/>
        <v>13716.929392831216</v>
      </c>
      <c r="S14" s="130">
        <f t="shared" si="2"/>
        <v>1.3716929392831216</v>
      </c>
      <c r="T14" s="158">
        <f>U14/$Y$14</f>
        <v>34.223738835113885</v>
      </c>
      <c r="U14" s="137">
        <v>39.758769999999998</v>
      </c>
      <c r="V14" s="305"/>
      <c r="W14" s="120"/>
      <c r="X14" s="159" t="s">
        <v>46</v>
      </c>
      <c r="Y14" s="155">
        <f>Y13*101065*273.15/(101325*293.15)</f>
        <v>1.1617307562903418</v>
      </c>
      <c r="Z14" s="109"/>
      <c r="AA14" s="109"/>
      <c r="AB14" s="109"/>
      <c r="AC14" s="109"/>
      <c r="AD14" s="109"/>
    </row>
    <row r="15" spans="1:30" ht="14.25" customHeight="1">
      <c r="A15" s="320" t="s">
        <v>130</v>
      </c>
      <c r="B15" s="276"/>
      <c r="C15" s="256" t="s">
        <v>131</v>
      </c>
      <c r="D15" s="310">
        <v>5.0000000000000001E-4</v>
      </c>
      <c r="E15" s="311">
        <f>$Y$5*D15</f>
        <v>1.2475000000000001</v>
      </c>
      <c r="F15" s="291" t="s">
        <v>125</v>
      </c>
      <c r="G15" s="36" t="s">
        <v>22</v>
      </c>
      <c r="H15" s="36">
        <v>0.51800000000000002</v>
      </c>
      <c r="I15" s="36" t="s">
        <v>23</v>
      </c>
      <c r="J15" s="315">
        <v>15</v>
      </c>
      <c r="K15" s="316">
        <v>2</v>
      </c>
      <c r="L15" s="314">
        <v>4111</v>
      </c>
      <c r="M15" s="121"/>
      <c r="N15" s="121"/>
      <c r="O15" s="319">
        <f>15*24*N16</f>
        <v>5400</v>
      </c>
      <c r="P15" s="36">
        <f t="shared" si="0"/>
        <v>1613.2073</v>
      </c>
      <c r="Q15" s="119">
        <v>0.16132073</v>
      </c>
      <c r="R15" s="140">
        <f t="shared" si="1"/>
        <v>2007.5055954334039</v>
      </c>
      <c r="S15" s="118">
        <f t="shared" si="2"/>
        <v>0.2007505595433404</v>
      </c>
      <c r="T15" s="36">
        <f>U15/$Y$12</f>
        <v>5.0087264606063426</v>
      </c>
      <c r="U15" s="119">
        <v>6.6473874999999998</v>
      </c>
      <c r="V15" s="323">
        <f>100-(S15+S16+S17)</f>
        <v>98.943203455323683</v>
      </c>
      <c r="W15" s="109"/>
      <c r="X15" s="156" t="s">
        <v>48</v>
      </c>
      <c r="Y15" s="160">
        <v>0.59728749999999997</v>
      </c>
      <c r="Z15" s="109"/>
      <c r="AA15" s="109"/>
      <c r="AB15" s="109"/>
      <c r="AC15" s="109"/>
      <c r="AD15" s="109"/>
    </row>
    <row r="16" spans="1:30" ht="14.25" customHeight="1">
      <c r="A16" s="276"/>
      <c r="B16" s="276"/>
      <c r="C16" s="257"/>
      <c r="D16" s="266"/>
      <c r="E16" s="254"/>
      <c r="F16" s="254"/>
      <c r="G16" s="19" t="s">
        <v>25</v>
      </c>
      <c r="H16" s="19">
        <v>1.6830000000000001</v>
      </c>
      <c r="I16" s="19" t="s">
        <v>34</v>
      </c>
      <c r="J16" s="254"/>
      <c r="K16" s="254"/>
      <c r="L16" s="254"/>
      <c r="M16" s="121">
        <v>99.95</v>
      </c>
      <c r="N16" s="121">
        <v>15</v>
      </c>
      <c r="O16" s="254"/>
      <c r="P16" s="36">
        <f t="shared" si="0"/>
        <v>34.050257000000002</v>
      </c>
      <c r="Q16" s="125">
        <v>3.4050257000000001E-3</v>
      </c>
      <c r="R16" s="123">
        <f t="shared" si="1"/>
        <v>101.30520897440312</v>
      </c>
      <c r="S16" s="124">
        <f t="shared" si="2"/>
        <v>1.0130520897440312E-2</v>
      </c>
      <c r="T16" s="19">
        <f>U16/$Y$16</f>
        <v>0.25275649639113579</v>
      </c>
      <c r="U16" s="125">
        <v>0.14030761</v>
      </c>
      <c r="V16" s="286"/>
      <c r="W16" s="109"/>
      <c r="X16" s="159" t="s">
        <v>50</v>
      </c>
      <c r="Y16" s="161">
        <f>Y15*101065*273.15/(101325*293.15)</f>
        <v>0.55510980727821402</v>
      </c>
      <c r="Z16" s="109"/>
      <c r="AA16" s="109"/>
      <c r="AB16" s="109"/>
      <c r="AC16" s="109"/>
      <c r="AD16" s="109"/>
    </row>
    <row r="17" spans="1:30" ht="14.25" customHeight="1">
      <c r="A17" s="276"/>
      <c r="B17" s="276"/>
      <c r="C17" s="257"/>
      <c r="D17" s="289"/>
      <c r="E17" s="255"/>
      <c r="F17" s="254"/>
      <c r="G17" s="45" t="s">
        <v>29</v>
      </c>
      <c r="H17" s="45" t="s">
        <v>126</v>
      </c>
      <c r="I17" s="45" t="s">
        <v>30</v>
      </c>
      <c r="J17" s="255"/>
      <c r="K17" s="255"/>
      <c r="L17" s="255"/>
      <c r="M17" s="126"/>
      <c r="N17" s="126"/>
      <c r="O17" s="264"/>
      <c r="P17" s="127">
        <f t="shared" si="0"/>
        <v>5950.3454000000002</v>
      </c>
      <c r="Q17" s="137">
        <v>0.59503454</v>
      </c>
      <c r="R17" s="129">
        <f t="shared" si="1"/>
        <v>8459.1546423553882</v>
      </c>
      <c r="S17" s="130">
        <f t="shared" si="2"/>
        <v>0.84591546423553887</v>
      </c>
      <c r="T17" s="131">
        <f>U17/$Y$14</f>
        <v>21.105590832676693</v>
      </c>
      <c r="U17" s="132">
        <v>24.519013999999999</v>
      </c>
      <c r="V17" s="305"/>
      <c r="W17" s="109"/>
      <c r="X17" s="156" t="s">
        <v>51</v>
      </c>
      <c r="Y17" s="153">
        <v>1.784</v>
      </c>
      <c r="Z17" s="109"/>
      <c r="AA17" s="109"/>
      <c r="AB17" s="109"/>
      <c r="AC17" s="109"/>
      <c r="AD17" s="109"/>
    </row>
    <row r="18" spans="1:30" ht="14.25" customHeight="1">
      <c r="A18" s="276"/>
      <c r="B18" s="276"/>
      <c r="C18" s="256" t="s">
        <v>132</v>
      </c>
      <c r="D18" s="310">
        <v>5.0000000000000001E-4</v>
      </c>
      <c r="E18" s="311">
        <f>$Y$5*D18</f>
        <v>1.2475000000000001</v>
      </c>
      <c r="F18" s="291" t="s">
        <v>125</v>
      </c>
      <c r="G18" s="36" t="s">
        <v>22</v>
      </c>
      <c r="H18" s="36">
        <v>0.51800000000000002</v>
      </c>
      <c r="I18" s="36" t="s">
        <v>23</v>
      </c>
      <c r="J18" s="315">
        <v>15</v>
      </c>
      <c r="K18" s="316">
        <v>2</v>
      </c>
      <c r="L18" s="314">
        <v>6119</v>
      </c>
      <c r="M18" s="121"/>
      <c r="N18" s="121"/>
      <c r="O18" s="319">
        <f>15*24*N19</f>
        <v>7200</v>
      </c>
      <c r="P18" s="36">
        <f t="shared" si="0"/>
        <v>1580.8517999999999</v>
      </c>
      <c r="Q18" s="139">
        <v>0.15808517999999999</v>
      </c>
      <c r="R18" s="140">
        <f t="shared" si="1"/>
        <v>1967.2462655201307</v>
      </c>
      <c r="S18" s="141">
        <f t="shared" si="2"/>
        <v>0.19672462655201306</v>
      </c>
      <c r="T18" s="142">
        <f>U18/$Y$12</f>
        <v>4.9082794324727255</v>
      </c>
      <c r="U18" s="119">
        <v>6.5140780999999999</v>
      </c>
      <c r="V18" s="322">
        <f>100-(S18+S19+S20)</f>
        <v>98.974560807377344</v>
      </c>
      <c r="W18" s="109"/>
      <c r="X18" s="159" t="s">
        <v>55</v>
      </c>
      <c r="Y18" s="155">
        <f>Y17*101065*273.15/(101325*293.15)</f>
        <v>1.6580221353775757</v>
      </c>
      <c r="Z18" s="109"/>
      <c r="AA18" s="109"/>
      <c r="AB18" s="109"/>
      <c r="AC18" s="109"/>
      <c r="AD18" s="109"/>
    </row>
    <row r="19" spans="1:30" ht="14.25" customHeight="1">
      <c r="A19" s="276"/>
      <c r="B19" s="276"/>
      <c r="C19" s="257"/>
      <c r="D19" s="266"/>
      <c r="E19" s="254"/>
      <c r="F19" s="254"/>
      <c r="G19" s="19" t="s">
        <v>25</v>
      </c>
      <c r="H19" s="19">
        <v>1.6830000000000001</v>
      </c>
      <c r="I19" s="19" t="s">
        <v>34</v>
      </c>
      <c r="J19" s="254"/>
      <c r="K19" s="254"/>
      <c r="L19" s="254"/>
      <c r="M19" s="121">
        <v>99.95</v>
      </c>
      <c r="N19" s="121">
        <v>20</v>
      </c>
      <c r="O19" s="254"/>
      <c r="P19" s="36">
        <f t="shared" si="0"/>
        <v>33.964700999999998</v>
      </c>
      <c r="Q19" s="119">
        <v>3.3964701E-3</v>
      </c>
      <c r="R19" s="123">
        <f t="shared" si="1"/>
        <v>101.05088387536435</v>
      </c>
      <c r="S19" s="124">
        <f t="shared" si="2"/>
        <v>1.0105088387536435E-2</v>
      </c>
      <c r="T19" s="19">
        <f>U19/$Y$16</f>
        <v>0.25212195526903408</v>
      </c>
      <c r="U19" s="125">
        <v>0.13995537</v>
      </c>
      <c r="V19" s="286"/>
      <c r="W19" s="109"/>
      <c r="X19" s="109"/>
      <c r="Y19" s="109"/>
      <c r="Z19" s="109"/>
      <c r="AA19" s="109"/>
      <c r="AB19" s="109"/>
      <c r="AC19" s="109"/>
      <c r="AD19" s="109"/>
    </row>
    <row r="20" spans="1:30" ht="14.25" customHeight="1">
      <c r="A20" s="276"/>
      <c r="B20" s="276"/>
      <c r="C20" s="257"/>
      <c r="D20" s="270"/>
      <c r="E20" s="261"/>
      <c r="F20" s="261"/>
      <c r="G20" s="26" t="s">
        <v>29</v>
      </c>
      <c r="H20" s="26" t="s">
        <v>126</v>
      </c>
      <c r="I20" s="26" t="s">
        <v>30</v>
      </c>
      <c r="J20" s="261"/>
      <c r="K20" s="261"/>
      <c r="L20" s="261"/>
      <c r="M20" s="146"/>
      <c r="N20" s="146"/>
      <c r="O20" s="261"/>
      <c r="P20" s="147">
        <f t="shared" si="0"/>
        <v>5758.2563</v>
      </c>
      <c r="Q20" s="148">
        <v>0.57582562999999998</v>
      </c>
      <c r="R20" s="149">
        <f t="shared" si="1"/>
        <v>8186.0947768310079</v>
      </c>
      <c r="S20" s="150">
        <f t="shared" si="2"/>
        <v>0.81860947768310077</v>
      </c>
      <c r="T20" s="26">
        <f>U20/$Y$14</f>
        <v>20.424306468193365</v>
      </c>
      <c r="U20" s="119">
        <v>23.727544999999999</v>
      </c>
      <c r="V20" s="287"/>
      <c r="W20" s="109"/>
      <c r="X20" s="109"/>
      <c r="Y20" s="109"/>
      <c r="Z20" s="109"/>
      <c r="AA20" s="109"/>
      <c r="AB20" s="109"/>
      <c r="AC20" s="109"/>
      <c r="AD20" s="109"/>
    </row>
    <row r="21" spans="1:30" ht="14.25" customHeight="1">
      <c r="A21" s="109"/>
      <c r="B21" s="109"/>
      <c r="C21" s="256" t="s">
        <v>133</v>
      </c>
      <c r="D21" s="269">
        <v>5.0000000000000001E-4</v>
      </c>
      <c r="E21" s="271">
        <f>$Y$5*D21</f>
        <v>1.2475000000000001</v>
      </c>
      <c r="F21" s="272" t="s">
        <v>125</v>
      </c>
      <c r="G21" s="36" t="s">
        <v>22</v>
      </c>
      <c r="H21" s="36">
        <v>0.51800000000000002</v>
      </c>
      <c r="I21" s="36" t="s">
        <v>23</v>
      </c>
      <c r="J21" s="317">
        <v>7</v>
      </c>
      <c r="K21" s="273">
        <v>1</v>
      </c>
      <c r="L21" s="313">
        <v>3161</v>
      </c>
      <c r="M21" s="115"/>
      <c r="N21" s="115"/>
      <c r="O21" s="313">
        <f>7*24*N22</f>
        <v>5040</v>
      </c>
      <c r="P21" s="52">
        <f t="shared" si="0"/>
        <v>16268.504999999999</v>
      </c>
      <c r="Q21" s="119">
        <v>1.6268505</v>
      </c>
      <c r="R21" s="117">
        <f t="shared" si="1"/>
        <v>19778.628656061195</v>
      </c>
      <c r="S21" s="134">
        <f t="shared" si="2"/>
        <v>1.9778628656061197</v>
      </c>
      <c r="T21" s="52">
        <f>U21/$Y$12</f>
        <v>49.347678496872682</v>
      </c>
      <c r="U21" s="162">
        <v>65.492324999999994</v>
      </c>
      <c r="V21" s="321">
        <f>100-(S21+S22+S23)</f>
        <v>90.654041231040608</v>
      </c>
      <c r="W21" s="109"/>
      <c r="X21" s="109"/>
      <c r="Y21" s="109"/>
      <c r="Z21" s="109"/>
      <c r="AA21" s="109"/>
      <c r="AB21" s="109"/>
      <c r="AC21" s="109"/>
      <c r="AD21" s="109"/>
    </row>
    <row r="22" spans="1:30" ht="14.25" customHeight="1">
      <c r="A22" s="109"/>
      <c r="B22" s="109"/>
      <c r="C22" s="257"/>
      <c r="D22" s="266"/>
      <c r="E22" s="254"/>
      <c r="F22" s="254"/>
      <c r="G22" s="19" t="s">
        <v>25</v>
      </c>
      <c r="H22" s="19">
        <v>1.6830000000000001</v>
      </c>
      <c r="I22" s="19" t="s">
        <v>34</v>
      </c>
      <c r="J22" s="254"/>
      <c r="K22" s="254"/>
      <c r="L22" s="254"/>
      <c r="M22" s="121">
        <v>99.95</v>
      </c>
      <c r="N22" s="121">
        <v>30</v>
      </c>
      <c r="O22" s="254"/>
      <c r="P22" s="36">
        <f t="shared" si="0"/>
        <v>73.179146000000003</v>
      </c>
      <c r="Q22" s="136">
        <v>7.3179146000000002E-3</v>
      </c>
      <c r="R22" s="123">
        <f t="shared" si="1"/>
        <v>212.70643268337989</v>
      </c>
      <c r="S22" s="124">
        <f t="shared" si="2"/>
        <v>2.127064326833799E-2</v>
      </c>
      <c r="T22" s="19">
        <f>U22/$Y$16</f>
        <v>0.53070254954503282</v>
      </c>
      <c r="U22" s="125">
        <v>0.29459818999999998</v>
      </c>
      <c r="V22" s="286"/>
      <c r="W22" s="109"/>
      <c r="X22" s="109"/>
      <c r="Y22" s="109"/>
      <c r="Z22" s="109"/>
      <c r="AA22" s="109"/>
      <c r="AB22" s="109"/>
      <c r="AC22" s="109"/>
      <c r="AD22" s="109"/>
    </row>
    <row r="23" spans="1:30" ht="14.25" customHeight="1">
      <c r="A23" s="109"/>
      <c r="B23" s="109"/>
      <c r="C23" s="257"/>
      <c r="D23" s="289"/>
      <c r="E23" s="255"/>
      <c r="F23" s="254"/>
      <c r="G23" s="45" t="s">
        <v>29</v>
      </c>
      <c r="H23" s="45" t="s">
        <v>126</v>
      </c>
      <c r="I23" s="45" t="s">
        <v>30</v>
      </c>
      <c r="J23" s="255"/>
      <c r="K23" s="255"/>
      <c r="L23" s="255"/>
      <c r="M23" s="126"/>
      <c r="N23" s="126"/>
      <c r="O23" s="264"/>
      <c r="P23" s="127">
        <f t="shared" si="0"/>
        <v>52897.233999999997</v>
      </c>
      <c r="Q23" s="137">
        <v>5.2897233999999997</v>
      </c>
      <c r="R23" s="129">
        <f t="shared" si="1"/>
        <v>73468.252600849373</v>
      </c>
      <c r="S23" s="130">
        <f t="shared" si="2"/>
        <v>7.3468252600849375</v>
      </c>
      <c r="T23" s="131">
        <f>U23/$Y$14</f>
        <v>183.30329023911921</v>
      </c>
      <c r="U23" s="132">
        <v>212.94907000000001</v>
      </c>
      <c r="V23" s="305"/>
      <c r="W23" s="109"/>
      <c r="X23" s="109"/>
      <c r="Y23" s="109"/>
      <c r="Z23" s="109"/>
      <c r="AA23" s="109"/>
      <c r="AB23" s="109"/>
      <c r="AC23" s="109"/>
      <c r="AD23" s="109"/>
    </row>
    <row r="24" spans="1:30" ht="14.25" customHeight="1">
      <c r="A24" s="109"/>
      <c r="B24" s="109"/>
      <c r="C24" s="256" t="s">
        <v>134</v>
      </c>
      <c r="D24" s="310">
        <v>5.0000000000000001E-4</v>
      </c>
      <c r="E24" s="311">
        <f>$Y$5*D24</f>
        <v>1.2475000000000001</v>
      </c>
      <c r="F24" s="291" t="s">
        <v>125</v>
      </c>
      <c r="G24" s="36" t="s">
        <v>22</v>
      </c>
      <c r="H24" s="36">
        <v>0.51800000000000002</v>
      </c>
      <c r="I24" s="36" t="s">
        <v>23</v>
      </c>
      <c r="J24" s="318">
        <v>7</v>
      </c>
      <c r="K24" s="292">
        <v>1</v>
      </c>
      <c r="L24" s="314">
        <v>6461</v>
      </c>
      <c r="M24" s="121"/>
      <c r="N24" s="121"/>
      <c r="O24" s="319">
        <f>7*24*N25</f>
        <v>6720</v>
      </c>
      <c r="P24" s="52">
        <f t="shared" si="0"/>
        <v>7435.0177999999996</v>
      </c>
      <c r="Q24" s="163">
        <v>0.74350178</v>
      </c>
      <c r="R24" s="117">
        <f t="shared" si="1"/>
        <v>9167.6533048590718</v>
      </c>
      <c r="S24" s="134">
        <f t="shared" si="2"/>
        <v>0.91676533048590725</v>
      </c>
      <c r="T24" s="52">
        <f>U24/$Y$12</f>
        <v>22.873294995623386</v>
      </c>
      <c r="U24" s="119">
        <v>30.356549999999999</v>
      </c>
      <c r="V24" s="323">
        <f>100-(S24+S25+S26)</f>
        <v>95.463438473691852</v>
      </c>
      <c r="W24" s="109"/>
      <c r="X24" s="109"/>
      <c r="Y24" s="109"/>
      <c r="Z24" s="109"/>
      <c r="AA24" s="109"/>
      <c r="AB24" s="109"/>
      <c r="AC24" s="109"/>
      <c r="AD24" s="109"/>
    </row>
    <row r="25" spans="1:30" ht="14.25" customHeight="1">
      <c r="A25" s="109"/>
      <c r="B25" s="109"/>
      <c r="C25" s="257"/>
      <c r="D25" s="266"/>
      <c r="E25" s="254"/>
      <c r="F25" s="254"/>
      <c r="G25" s="19" t="s">
        <v>25</v>
      </c>
      <c r="H25" s="19">
        <v>1.6830000000000001</v>
      </c>
      <c r="I25" s="19" t="s">
        <v>34</v>
      </c>
      <c r="J25" s="254"/>
      <c r="K25" s="254"/>
      <c r="L25" s="254"/>
      <c r="M25" s="121">
        <v>99.95</v>
      </c>
      <c r="N25" s="121">
        <v>40</v>
      </c>
      <c r="O25" s="254"/>
      <c r="P25" s="36">
        <f t="shared" si="0"/>
        <v>71.833137999999991</v>
      </c>
      <c r="Q25" s="136">
        <v>7.1833137999999996E-3</v>
      </c>
      <c r="R25" s="123">
        <f t="shared" si="1"/>
        <v>211.76091573415428</v>
      </c>
      <c r="S25" s="124">
        <f t="shared" si="2"/>
        <v>2.1176091573415427E-2</v>
      </c>
      <c r="T25" s="19">
        <f>U25/$Y$16</f>
        <v>0.52834348475671489</v>
      </c>
      <c r="U25" s="125">
        <v>0.29328864999999998</v>
      </c>
      <c r="V25" s="286"/>
      <c r="W25" s="113"/>
      <c r="X25" s="109"/>
      <c r="Y25" s="109"/>
      <c r="Z25" s="109"/>
      <c r="AA25" s="109"/>
      <c r="AB25" s="109"/>
      <c r="AC25" s="109"/>
      <c r="AD25" s="109"/>
    </row>
    <row r="26" spans="1:30" ht="14.25" customHeight="1">
      <c r="A26" s="109"/>
      <c r="B26" s="109"/>
      <c r="C26" s="257"/>
      <c r="D26" s="289"/>
      <c r="E26" s="255"/>
      <c r="F26" s="254"/>
      <c r="G26" s="45" t="s">
        <v>29</v>
      </c>
      <c r="H26" s="45" t="s">
        <v>126</v>
      </c>
      <c r="I26" s="45" t="s">
        <v>30</v>
      </c>
      <c r="J26" s="255"/>
      <c r="K26" s="255"/>
      <c r="L26" s="255"/>
      <c r="M26" s="126"/>
      <c r="N26" s="126"/>
      <c r="O26" s="264"/>
      <c r="P26" s="127">
        <f t="shared" si="0"/>
        <v>25547.100999999999</v>
      </c>
      <c r="Q26" s="137">
        <v>2.5547100999999999</v>
      </c>
      <c r="R26" s="129">
        <f t="shared" si="1"/>
        <v>35986.20104248829</v>
      </c>
      <c r="S26" s="130">
        <f t="shared" si="2"/>
        <v>3.5986201042488291</v>
      </c>
      <c r="T26" s="131">
        <f>U26/$Y$14</f>
        <v>89.785571601008286</v>
      </c>
      <c r="U26" s="132">
        <v>104.30665999999999</v>
      </c>
      <c r="V26" s="305"/>
      <c r="W26" s="113"/>
      <c r="X26" s="109"/>
      <c r="Y26" s="109"/>
      <c r="Z26" s="109"/>
      <c r="AA26" s="109"/>
      <c r="AB26" s="109"/>
      <c r="AC26" s="109"/>
      <c r="AD26" s="109"/>
    </row>
    <row r="27" spans="1:30" ht="14.25" customHeight="1">
      <c r="A27" s="109"/>
      <c r="B27" s="109"/>
      <c r="C27" s="256" t="s">
        <v>135</v>
      </c>
      <c r="D27" s="310">
        <v>5.0000000000000001E-4</v>
      </c>
      <c r="E27" s="311">
        <f>$Y$5*D27</f>
        <v>1.2475000000000001</v>
      </c>
      <c r="F27" s="291" t="s">
        <v>125</v>
      </c>
      <c r="G27" s="36" t="s">
        <v>22</v>
      </c>
      <c r="H27" s="36">
        <v>0.51800000000000002</v>
      </c>
      <c r="I27" s="36" t="s">
        <v>23</v>
      </c>
      <c r="J27" s="318">
        <v>7</v>
      </c>
      <c r="K27" s="292">
        <v>1</v>
      </c>
      <c r="L27" s="314">
        <v>8226</v>
      </c>
      <c r="M27" s="121"/>
      <c r="N27" s="121"/>
      <c r="O27" s="319">
        <f>7*24*N28</f>
        <v>8400</v>
      </c>
      <c r="P27" s="36">
        <f t="shared" si="0"/>
        <v>5050.0661</v>
      </c>
      <c r="Q27" s="139">
        <v>0.50500661000000002</v>
      </c>
      <c r="R27" s="140">
        <f t="shared" si="1"/>
        <v>6274.5059617618817</v>
      </c>
      <c r="S27" s="141">
        <f t="shared" si="2"/>
        <v>0.62745059617618815</v>
      </c>
      <c r="T27" s="142">
        <f>U27/$Y$12</f>
        <v>15.654892374595894</v>
      </c>
      <c r="U27" s="139">
        <v>20.776565999999999</v>
      </c>
      <c r="V27" s="322">
        <f>100-(S27+S28+S29)</f>
        <v>96.875896187213598</v>
      </c>
      <c r="W27" s="120"/>
      <c r="X27" s="109"/>
      <c r="Y27" s="109"/>
      <c r="Z27" s="109"/>
      <c r="AA27" s="109"/>
      <c r="AB27" s="109"/>
      <c r="AC27" s="109"/>
      <c r="AD27" s="109"/>
    </row>
    <row r="28" spans="1:30" ht="14.25" customHeight="1">
      <c r="A28" s="109"/>
      <c r="B28" s="109"/>
      <c r="C28" s="257"/>
      <c r="D28" s="266"/>
      <c r="E28" s="254"/>
      <c r="F28" s="254"/>
      <c r="G28" s="19" t="s">
        <v>25</v>
      </c>
      <c r="H28" s="19">
        <v>1.6830000000000001</v>
      </c>
      <c r="I28" s="19" t="s">
        <v>34</v>
      </c>
      <c r="J28" s="254"/>
      <c r="K28" s="254"/>
      <c r="L28" s="254"/>
      <c r="M28" s="121">
        <v>99.95</v>
      </c>
      <c r="N28" s="121">
        <v>50</v>
      </c>
      <c r="O28" s="254"/>
      <c r="P28" s="36">
        <f t="shared" si="0"/>
        <v>70.982301000000007</v>
      </c>
      <c r="Q28" s="125">
        <v>7.0982301000000001E-3</v>
      </c>
      <c r="R28" s="123">
        <f t="shared" si="1"/>
        <v>210.85180314415396</v>
      </c>
      <c r="S28" s="124">
        <f t="shared" si="2"/>
        <v>2.1085180314415395E-2</v>
      </c>
      <c r="T28" s="19">
        <f>U28/$Y$16</f>
        <v>0.52607524884466417</v>
      </c>
      <c r="U28" s="143">
        <v>0.29202952999999998</v>
      </c>
      <c r="V28" s="286"/>
      <c r="W28" s="120"/>
      <c r="X28" s="109"/>
      <c r="Y28" s="109"/>
      <c r="Z28" s="109"/>
      <c r="AA28" s="109"/>
      <c r="AB28" s="109"/>
      <c r="AC28" s="109"/>
      <c r="AD28" s="109"/>
    </row>
    <row r="29" spans="1:30" ht="14.25" customHeight="1">
      <c r="A29" s="109"/>
      <c r="B29" s="109"/>
      <c r="C29" s="257"/>
      <c r="D29" s="270"/>
      <c r="E29" s="261"/>
      <c r="F29" s="261"/>
      <c r="G29" s="26" t="s">
        <v>29</v>
      </c>
      <c r="H29" s="26" t="s">
        <v>126</v>
      </c>
      <c r="I29" s="26" t="s">
        <v>30</v>
      </c>
      <c r="J29" s="261"/>
      <c r="K29" s="261"/>
      <c r="L29" s="261"/>
      <c r="M29" s="146"/>
      <c r="N29" s="146"/>
      <c r="O29" s="261"/>
      <c r="P29" s="147">
        <f t="shared" si="0"/>
        <v>17441.112999999998</v>
      </c>
      <c r="Q29" s="148">
        <v>1.7441112999999999</v>
      </c>
      <c r="R29" s="149">
        <f t="shared" si="1"/>
        <v>24755.68036295793</v>
      </c>
      <c r="S29" s="150">
        <f t="shared" si="2"/>
        <v>2.475568036295793</v>
      </c>
      <c r="T29" s="151">
        <f>U29/$Y$14</f>
        <v>61.765422505580034</v>
      </c>
      <c r="U29" s="148">
        <v>71.754790999999997</v>
      </c>
      <c r="V29" s="287"/>
      <c r="W29" s="120"/>
      <c r="X29" s="113"/>
      <c r="Y29" s="109"/>
      <c r="Z29" s="109"/>
      <c r="AA29" s="109"/>
      <c r="AB29" s="109"/>
      <c r="AC29" s="109"/>
      <c r="AD29" s="109"/>
    </row>
    <row r="30" spans="1:30" ht="14.25" customHeight="1">
      <c r="A30" s="109"/>
      <c r="B30" s="109"/>
      <c r="C30" s="256" t="s">
        <v>136</v>
      </c>
      <c r="D30" s="269">
        <v>5.0000000000000001E-4</v>
      </c>
      <c r="E30" s="271">
        <f>$Y$5*D30</f>
        <v>1.2475000000000001</v>
      </c>
      <c r="F30" s="272" t="s">
        <v>125</v>
      </c>
      <c r="G30" s="36" t="s">
        <v>22</v>
      </c>
      <c r="H30" s="164">
        <v>1.036</v>
      </c>
      <c r="I30" s="36" t="s">
        <v>23</v>
      </c>
      <c r="J30" s="273">
        <v>15</v>
      </c>
      <c r="K30" s="273">
        <v>1</v>
      </c>
      <c r="L30" s="313">
        <v>1553</v>
      </c>
      <c r="M30" s="115"/>
      <c r="N30" s="115"/>
      <c r="O30" s="313">
        <f>15*24*N31</f>
        <v>3600</v>
      </c>
      <c r="P30" s="52">
        <f t="shared" si="0"/>
        <v>5924.049</v>
      </c>
      <c r="Q30" s="119">
        <v>0.59240490000000001</v>
      </c>
      <c r="R30" s="117">
        <f t="shared" si="1"/>
        <v>7311.6252147345549</v>
      </c>
      <c r="S30" s="134">
        <f t="shared" si="2"/>
        <v>0.73116252147345551</v>
      </c>
      <c r="T30" s="52">
        <f>U30/$Y$12</f>
        <v>18.242504910762715</v>
      </c>
      <c r="U30" s="162">
        <v>24.210744999999999</v>
      </c>
      <c r="V30" s="324">
        <f>100-(S30+S31+S32)</f>
        <v>96.123124681645479</v>
      </c>
      <c r="W30" s="120"/>
      <c r="X30" s="165"/>
      <c r="Y30" s="109"/>
      <c r="Z30" s="109"/>
      <c r="AA30" s="109"/>
      <c r="AB30" s="109"/>
      <c r="AC30" s="109"/>
      <c r="AD30" s="109"/>
    </row>
    <row r="31" spans="1:30" ht="14.25" customHeight="1">
      <c r="A31" s="109"/>
      <c r="B31" s="109"/>
      <c r="C31" s="257"/>
      <c r="D31" s="266"/>
      <c r="E31" s="254"/>
      <c r="F31" s="254"/>
      <c r="G31" s="19" t="s">
        <v>25</v>
      </c>
      <c r="H31" s="166">
        <v>3.3660000000000001</v>
      </c>
      <c r="I31" s="19" t="s">
        <v>34</v>
      </c>
      <c r="J31" s="254"/>
      <c r="K31" s="254"/>
      <c r="L31" s="254"/>
      <c r="M31" s="121">
        <v>99.95</v>
      </c>
      <c r="N31" s="121">
        <v>10</v>
      </c>
      <c r="O31" s="254"/>
      <c r="P31" s="36">
        <f t="shared" si="0"/>
        <v>70.657167000000001</v>
      </c>
      <c r="Q31" s="136">
        <v>7.0657167000000003E-3</v>
      </c>
      <c r="R31" s="123">
        <f t="shared" si="1"/>
        <v>203.88420951059427</v>
      </c>
      <c r="S31" s="124">
        <f t="shared" si="2"/>
        <v>2.0388420951059427E-2</v>
      </c>
      <c r="T31" s="19">
        <f>U31/$Y$16</f>
        <v>0.5086911027289327</v>
      </c>
      <c r="U31" s="125">
        <v>0.28237941999999999</v>
      </c>
      <c r="V31" s="286"/>
      <c r="W31" s="120"/>
      <c r="X31" s="165"/>
      <c r="Y31" s="109"/>
      <c r="Z31" s="109"/>
      <c r="AA31" s="109"/>
      <c r="AB31" s="109"/>
      <c r="AC31" s="109"/>
      <c r="AD31" s="109"/>
    </row>
    <row r="32" spans="1:30" ht="14.25" customHeight="1">
      <c r="A32" s="109"/>
      <c r="B32" s="109"/>
      <c r="C32" s="257"/>
      <c r="D32" s="289"/>
      <c r="E32" s="255"/>
      <c r="F32" s="255"/>
      <c r="G32" s="45" t="s">
        <v>29</v>
      </c>
      <c r="H32" s="167" t="s">
        <v>126</v>
      </c>
      <c r="I32" s="45" t="s">
        <v>30</v>
      </c>
      <c r="J32" s="255"/>
      <c r="K32" s="255"/>
      <c r="L32" s="255"/>
      <c r="M32" s="126"/>
      <c r="N32" s="126"/>
      <c r="O32" s="255"/>
      <c r="P32" s="127">
        <f t="shared" si="0"/>
        <v>22165.710999999999</v>
      </c>
      <c r="Q32" s="137">
        <v>2.2165710999999999</v>
      </c>
      <c r="R32" s="129">
        <f t="shared" si="1"/>
        <v>31253.24375930004</v>
      </c>
      <c r="S32" s="130">
        <f t="shared" si="2"/>
        <v>3.125324375930004</v>
      </c>
      <c r="T32" s="131">
        <f>U32/$Y$14</f>
        <v>77.976843179453596</v>
      </c>
      <c r="U32" s="132">
        <v>90.588097000000005</v>
      </c>
      <c r="V32" s="305"/>
      <c r="W32" s="120"/>
      <c r="X32" s="165"/>
      <c r="Y32" s="109"/>
      <c r="Z32" s="109"/>
      <c r="AA32" s="109"/>
      <c r="AB32" s="109"/>
      <c r="AC32" s="109"/>
      <c r="AD32" s="109"/>
    </row>
    <row r="33" spans="1:30" ht="14.25" customHeight="1">
      <c r="A33" s="109"/>
      <c r="B33" s="109"/>
      <c r="C33" s="256" t="s">
        <v>137</v>
      </c>
      <c r="D33" s="310">
        <v>5.0000000000000001E-4</v>
      </c>
      <c r="E33" s="311">
        <f>$Y$5*D33</f>
        <v>1.2475000000000001</v>
      </c>
      <c r="F33" s="312" t="s">
        <v>125</v>
      </c>
      <c r="G33" s="36" t="s">
        <v>22</v>
      </c>
      <c r="H33" s="164">
        <v>1.036</v>
      </c>
      <c r="I33" s="36" t="s">
        <v>23</v>
      </c>
      <c r="J33" s="315">
        <v>15</v>
      </c>
      <c r="K33" s="292">
        <v>1</v>
      </c>
      <c r="L33" s="314">
        <v>4157</v>
      </c>
      <c r="M33" s="121"/>
      <c r="N33" s="121"/>
      <c r="O33" s="319">
        <f>15*24*N34</f>
        <v>5400</v>
      </c>
      <c r="P33" s="52">
        <f t="shared" si="0"/>
        <v>3561.1617999999999</v>
      </c>
      <c r="Q33" s="119">
        <v>0.35611618</v>
      </c>
      <c r="R33" s="117">
        <f t="shared" si="1"/>
        <v>4419.7967020704118</v>
      </c>
      <c r="S33" s="134">
        <f t="shared" si="2"/>
        <v>0.44197967020704115</v>
      </c>
      <c r="T33" s="52">
        <f>U33/$Y$12</f>
        <v>11.027392771665678</v>
      </c>
      <c r="U33" s="119">
        <v>14.635128</v>
      </c>
      <c r="V33" s="323">
        <f>100-(S33+S34+S35)</f>
        <v>97.659549276892221</v>
      </c>
      <c r="W33" s="120"/>
      <c r="X33" s="165"/>
      <c r="Y33" s="109"/>
      <c r="Z33" s="109"/>
      <c r="AA33" s="109"/>
      <c r="AB33" s="109"/>
      <c r="AC33" s="109"/>
      <c r="AD33" s="109"/>
    </row>
    <row r="34" spans="1:30" ht="14.25" customHeight="1">
      <c r="A34" s="109"/>
      <c r="B34" s="109"/>
      <c r="C34" s="257"/>
      <c r="D34" s="266"/>
      <c r="E34" s="254"/>
      <c r="F34" s="254"/>
      <c r="G34" s="19" t="s">
        <v>25</v>
      </c>
      <c r="H34" s="166">
        <v>3.3660000000000001</v>
      </c>
      <c r="I34" s="19" t="s">
        <v>34</v>
      </c>
      <c r="J34" s="254"/>
      <c r="K34" s="254"/>
      <c r="L34" s="254"/>
      <c r="M34" s="121">
        <v>99.95</v>
      </c>
      <c r="N34" s="121">
        <v>15</v>
      </c>
      <c r="O34" s="254"/>
      <c r="P34" s="36">
        <f t="shared" si="0"/>
        <v>68.549173999999994</v>
      </c>
      <c r="Q34" s="136">
        <v>6.8549173999999996E-3</v>
      </c>
      <c r="R34" s="123">
        <f t="shared" si="1"/>
        <v>203.40313334026001</v>
      </c>
      <c r="S34" s="124">
        <f t="shared" si="2"/>
        <v>2.0340313334026E-2</v>
      </c>
      <c r="T34" s="19">
        <f>U34/$Y$16</f>
        <v>0.50749081768394866</v>
      </c>
      <c r="U34" s="125">
        <v>0.28171312999999998</v>
      </c>
      <c r="V34" s="286"/>
      <c r="W34" s="120"/>
      <c r="X34" s="165"/>
      <c r="Y34" s="109"/>
      <c r="Z34" s="109"/>
      <c r="AA34" s="109"/>
      <c r="AB34" s="109"/>
      <c r="AC34" s="109"/>
      <c r="AD34" s="109"/>
    </row>
    <row r="35" spans="1:30" ht="14.25" customHeight="1">
      <c r="A35" s="109"/>
      <c r="B35" s="109"/>
      <c r="C35" s="257"/>
      <c r="D35" s="289"/>
      <c r="E35" s="255"/>
      <c r="F35" s="254"/>
      <c r="G35" s="45" t="s">
        <v>29</v>
      </c>
      <c r="H35" s="167" t="s">
        <v>126</v>
      </c>
      <c r="I35" s="45" t="s">
        <v>30</v>
      </c>
      <c r="J35" s="255"/>
      <c r="K35" s="255"/>
      <c r="L35" s="255"/>
      <c r="M35" s="126"/>
      <c r="N35" s="126"/>
      <c r="O35" s="264"/>
      <c r="P35" s="127">
        <f t="shared" si="0"/>
        <v>13246.374000000002</v>
      </c>
      <c r="Q35" s="137">
        <v>1.3246374000000001</v>
      </c>
      <c r="R35" s="129">
        <f t="shared" si="1"/>
        <v>18781.307395667143</v>
      </c>
      <c r="S35" s="130">
        <f t="shared" si="2"/>
        <v>1.8781307395667142</v>
      </c>
      <c r="T35" s="131">
        <f>U35/$Y$14</f>
        <v>46.859361952189516</v>
      </c>
      <c r="U35" s="132">
        <v>54.437961999999999</v>
      </c>
      <c r="V35" s="299"/>
      <c r="W35" s="120"/>
      <c r="X35" s="165"/>
      <c r="Y35" s="109"/>
      <c r="Z35" s="109"/>
      <c r="AA35" s="109"/>
      <c r="AB35" s="109"/>
      <c r="AC35" s="109"/>
      <c r="AD35" s="109"/>
    </row>
    <row r="36" spans="1:30" ht="14.25" customHeight="1">
      <c r="A36" s="109"/>
      <c r="B36" s="109"/>
      <c r="C36" s="256" t="s">
        <v>138</v>
      </c>
      <c r="D36" s="310">
        <v>5.0000000000000001E-4</v>
      </c>
      <c r="E36" s="311">
        <f>$Y$5*D36</f>
        <v>1.2475000000000001</v>
      </c>
      <c r="F36" s="291" t="s">
        <v>125</v>
      </c>
      <c r="G36" s="36" t="s">
        <v>22</v>
      </c>
      <c r="H36" s="164">
        <v>1.036</v>
      </c>
      <c r="I36" s="36" t="s">
        <v>23</v>
      </c>
      <c r="J36" s="315">
        <v>15</v>
      </c>
      <c r="K36" s="292">
        <v>1</v>
      </c>
      <c r="L36" s="314">
        <v>6241</v>
      </c>
      <c r="M36" s="121"/>
      <c r="N36" s="121"/>
      <c r="O36" s="319">
        <f>15*24*N37</f>
        <v>7200</v>
      </c>
      <c r="P36" s="36">
        <f t="shared" si="0"/>
        <v>3216.9101000000001</v>
      </c>
      <c r="Q36" s="139">
        <v>0.32169101</v>
      </c>
      <c r="R36" s="140">
        <f t="shared" si="1"/>
        <v>4016.1122798887654</v>
      </c>
      <c r="S36" s="141">
        <f t="shared" si="2"/>
        <v>0.40161122798887655</v>
      </c>
      <c r="T36" s="142">
        <f>U36/$Y$12</f>
        <v>10.020200138322469</v>
      </c>
      <c r="U36" s="168">
        <v>13.298420999999999</v>
      </c>
      <c r="V36" s="325">
        <f>100-(S36+S37+S38)</f>
        <v>97.915609936707028</v>
      </c>
      <c r="W36" s="120"/>
      <c r="X36" s="165"/>
      <c r="Y36" s="109"/>
      <c r="Z36" s="109"/>
      <c r="AA36" s="109"/>
      <c r="AB36" s="109"/>
      <c r="AC36" s="109"/>
      <c r="AD36" s="109"/>
    </row>
    <row r="37" spans="1:30" ht="14.25" customHeight="1">
      <c r="A37" s="109"/>
      <c r="B37" s="109"/>
      <c r="C37" s="257"/>
      <c r="D37" s="266"/>
      <c r="E37" s="254"/>
      <c r="F37" s="254"/>
      <c r="G37" s="19" t="s">
        <v>25</v>
      </c>
      <c r="H37" s="166">
        <v>3.3660000000000001</v>
      </c>
      <c r="I37" s="19" t="s">
        <v>34</v>
      </c>
      <c r="J37" s="254"/>
      <c r="K37" s="254"/>
      <c r="L37" s="254"/>
      <c r="M37" s="121">
        <v>99.95</v>
      </c>
      <c r="N37" s="121">
        <v>20</v>
      </c>
      <c r="O37" s="254"/>
      <c r="P37" s="36">
        <f t="shared" si="0"/>
        <v>68.053332999999995</v>
      </c>
      <c r="Q37" s="125">
        <v>6.8053332999999999E-3</v>
      </c>
      <c r="R37" s="123">
        <f t="shared" si="1"/>
        <v>203.12393457649864</v>
      </c>
      <c r="S37" s="124">
        <f t="shared" si="2"/>
        <v>2.0312393457649864E-2</v>
      </c>
      <c r="T37" s="19">
        <f>U37/$Y$16</f>
        <v>0.50679421676836411</v>
      </c>
      <c r="U37" s="169">
        <v>0.28132644000000001</v>
      </c>
      <c r="V37" s="326"/>
      <c r="W37" s="120"/>
      <c r="X37" s="165"/>
      <c r="Y37" s="109"/>
      <c r="Z37" s="109"/>
      <c r="AA37" s="109"/>
      <c r="AB37" s="109"/>
      <c r="AC37" s="109"/>
      <c r="AD37" s="109"/>
    </row>
    <row r="38" spans="1:30" ht="14.25" customHeight="1">
      <c r="A38" s="109"/>
      <c r="B38" s="109"/>
      <c r="C38" s="257"/>
      <c r="D38" s="270"/>
      <c r="E38" s="261"/>
      <c r="F38" s="261"/>
      <c r="G38" s="26" t="s">
        <v>29</v>
      </c>
      <c r="H38" s="170" t="s">
        <v>126</v>
      </c>
      <c r="I38" s="26" t="s">
        <v>30</v>
      </c>
      <c r="J38" s="261"/>
      <c r="K38" s="261"/>
      <c r="L38" s="261"/>
      <c r="M38" s="146"/>
      <c r="N38" s="146"/>
      <c r="O38" s="261"/>
      <c r="P38" s="147">
        <f t="shared" si="0"/>
        <v>11656.489000000001</v>
      </c>
      <c r="Q38" s="148">
        <v>1.1656489000000001</v>
      </c>
      <c r="R38" s="149">
        <f t="shared" si="1"/>
        <v>16624.664418464476</v>
      </c>
      <c r="S38" s="150">
        <f t="shared" si="2"/>
        <v>1.6624664418464474</v>
      </c>
      <c r="T38" s="151">
        <f>U38/$Y$14</f>
        <v>41.478537724068865</v>
      </c>
      <c r="U38" s="171">
        <v>48.186892999999998</v>
      </c>
      <c r="V38" s="327"/>
      <c r="W38" s="120"/>
      <c r="X38" s="165"/>
      <c r="Y38" s="109"/>
      <c r="Z38" s="109"/>
      <c r="AA38" s="109"/>
      <c r="AB38" s="109"/>
      <c r="AC38" s="109"/>
      <c r="AD38" s="109"/>
    </row>
    <row r="39" spans="1:30" ht="14.25" customHeight="1">
      <c r="A39" s="109"/>
      <c r="B39" s="109"/>
      <c r="C39" s="109"/>
      <c r="D39" s="269">
        <v>5.0000000000000001E-4</v>
      </c>
      <c r="E39" s="271">
        <f>$Y$5*D39</f>
        <v>1.2475000000000001</v>
      </c>
      <c r="F39" s="272" t="s">
        <v>125</v>
      </c>
      <c r="G39" s="36" t="s">
        <v>22</v>
      </c>
      <c r="H39" s="36">
        <v>0.51800000000000002</v>
      </c>
      <c r="I39" s="36" t="s">
        <v>23</v>
      </c>
      <c r="J39" s="273">
        <v>15</v>
      </c>
      <c r="K39" s="273">
        <v>1</v>
      </c>
      <c r="L39" s="313">
        <v>2886</v>
      </c>
      <c r="M39" s="115"/>
      <c r="N39" s="115"/>
      <c r="O39" s="313">
        <f>15*24*N40</f>
        <v>900</v>
      </c>
      <c r="P39" s="52">
        <f t="shared" si="0"/>
        <v>135897.20000000001</v>
      </c>
      <c r="Q39" s="172">
        <v>13.58972</v>
      </c>
      <c r="R39" s="117">
        <f t="shared" si="1"/>
        <v>136817.133139818</v>
      </c>
      <c r="S39" s="118">
        <f t="shared" si="2"/>
        <v>13.681713313981801</v>
      </c>
      <c r="T39" s="12">
        <f>U39/$Y$12</f>
        <v>341.35874718384594</v>
      </c>
      <c r="U39" s="119">
        <v>453.03809000000001</v>
      </c>
      <c r="V39" s="321">
        <f>100-(S39+S40+S41)</f>
        <v>35.480547475607665</v>
      </c>
      <c r="W39" s="109"/>
      <c r="X39" s="109"/>
      <c r="Y39" s="109"/>
      <c r="Z39" s="109"/>
      <c r="AA39" s="109"/>
      <c r="AB39" s="109"/>
      <c r="AC39" s="109"/>
      <c r="AD39" s="109"/>
    </row>
    <row r="40" spans="1:30" ht="14.25" customHeight="1">
      <c r="A40" s="109"/>
      <c r="B40" s="109"/>
      <c r="C40" s="109"/>
      <c r="D40" s="266"/>
      <c r="E40" s="254"/>
      <c r="F40" s="254"/>
      <c r="G40" s="19" t="s">
        <v>25</v>
      </c>
      <c r="H40" s="19">
        <v>1.6830000000000001</v>
      </c>
      <c r="I40" s="19" t="s">
        <v>34</v>
      </c>
      <c r="J40" s="254"/>
      <c r="K40" s="254"/>
      <c r="L40" s="254"/>
      <c r="M40" s="121">
        <v>99.95</v>
      </c>
      <c r="N40" s="121">
        <v>2.5</v>
      </c>
      <c r="O40" s="254"/>
      <c r="P40" s="36">
        <f t="shared" si="0"/>
        <v>83.348452999999992</v>
      </c>
      <c r="Q40" s="172">
        <v>8.3348452999999992E-3</v>
      </c>
      <c r="R40" s="123">
        <f t="shared" si="1"/>
        <v>204.08436850433583</v>
      </c>
      <c r="S40" s="124">
        <f t="shared" si="2"/>
        <v>2.0408436850433583E-2</v>
      </c>
      <c r="T40" s="19">
        <f>U40/$Y$16</f>
        <v>0.50919049941831795</v>
      </c>
      <c r="U40" s="173">
        <v>0.28265664000000001</v>
      </c>
      <c r="V40" s="286"/>
      <c r="W40" s="109"/>
      <c r="X40" s="109"/>
      <c r="Y40" s="109"/>
      <c r="Z40" s="109"/>
      <c r="AA40" s="109"/>
      <c r="AB40" s="109"/>
      <c r="AC40" s="109"/>
      <c r="AD40" s="109"/>
    </row>
    <row r="41" spans="1:30" ht="14.25" customHeight="1">
      <c r="A41" s="109"/>
      <c r="B41" s="109"/>
      <c r="C41" s="109"/>
      <c r="D41" s="289"/>
      <c r="E41" s="255"/>
      <c r="F41" s="254"/>
      <c r="G41" s="45" t="s">
        <v>29</v>
      </c>
      <c r="H41" s="45" t="s">
        <v>126</v>
      </c>
      <c r="I41" s="45" t="s">
        <v>30</v>
      </c>
      <c r="J41" s="255"/>
      <c r="K41" s="255"/>
      <c r="L41" s="255"/>
      <c r="M41" s="126"/>
      <c r="N41" s="126"/>
      <c r="O41" s="255"/>
      <c r="P41" s="127">
        <f>10000*Q41</f>
        <v>434336.39999999997</v>
      </c>
      <c r="Q41" s="172">
        <v>43.433639999999997</v>
      </c>
      <c r="R41" s="129">
        <f t="shared" si="1"/>
        <v>508173.30773560109</v>
      </c>
      <c r="S41" s="130">
        <f t="shared" si="2"/>
        <v>50.817330773560109</v>
      </c>
      <c r="T41" s="131">
        <f>U41/$Y$14</f>
        <v>1267.8924028003246</v>
      </c>
      <c r="U41" s="132">
        <v>1472.9495999999999</v>
      </c>
      <c r="V41" s="305"/>
      <c r="W41" s="109"/>
      <c r="X41" s="109"/>
      <c r="Y41" s="109"/>
      <c r="Z41" s="109"/>
      <c r="AA41" s="109"/>
      <c r="AB41" s="109"/>
      <c r="AC41" s="109"/>
      <c r="AD41" s="109"/>
    </row>
    <row r="42" spans="1:30" ht="14.25" customHeight="1">
      <c r="A42" s="109"/>
      <c r="B42" s="109"/>
      <c r="C42" s="109"/>
      <c r="D42" s="269">
        <v>5.0000000000000001E-4</v>
      </c>
      <c r="E42" s="271">
        <f>$Y$5*D42</f>
        <v>1.2475000000000001</v>
      </c>
      <c r="F42" s="272" t="s">
        <v>125</v>
      </c>
      <c r="G42" s="36" t="s">
        <v>22</v>
      </c>
      <c r="H42" s="36">
        <v>0.51800000000000002</v>
      </c>
      <c r="I42" s="36" t="s">
        <v>23</v>
      </c>
      <c r="J42" s="273">
        <v>15</v>
      </c>
      <c r="K42" s="273">
        <v>1</v>
      </c>
      <c r="L42" s="313">
        <v>2886</v>
      </c>
      <c r="M42" s="115"/>
      <c r="N42" s="115"/>
      <c r="O42" s="313">
        <f>15*24*N43</f>
        <v>1800</v>
      </c>
      <c r="P42" s="52">
        <f t="shared" ref="P42:P59" si="3">10000*Q42</f>
        <v>26330.974000000002</v>
      </c>
      <c r="Q42" s="116">
        <v>2.6330974</v>
      </c>
      <c r="R42" s="117">
        <f t="shared" si="1"/>
        <v>31501.072741147909</v>
      </c>
      <c r="S42" s="118">
        <f t="shared" si="2"/>
        <v>3.1501072741147911</v>
      </c>
      <c r="T42" s="12">
        <f>U42/$Y$12</f>
        <v>78.595176489164032</v>
      </c>
      <c r="U42" s="119">
        <v>104.30847</v>
      </c>
      <c r="V42" s="321">
        <f>100-(S42+S43+S44)</f>
        <v>85.128228891387025</v>
      </c>
      <c r="W42" s="109"/>
      <c r="X42" s="109"/>
      <c r="Y42" s="109"/>
      <c r="Z42" s="109"/>
      <c r="AA42" s="109"/>
      <c r="AB42" s="109"/>
      <c r="AC42" s="109"/>
      <c r="AD42" s="109"/>
    </row>
    <row r="43" spans="1:30" ht="14.25" customHeight="1">
      <c r="A43" s="109"/>
      <c r="B43" s="109"/>
      <c r="C43" s="109"/>
      <c r="D43" s="266"/>
      <c r="E43" s="254"/>
      <c r="F43" s="254"/>
      <c r="G43" s="19" t="s">
        <v>25</v>
      </c>
      <c r="H43" s="19">
        <v>1.6830000000000001</v>
      </c>
      <c r="I43" s="19" t="s">
        <v>34</v>
      </c>
      <c r="J43" s="254"/>
      <c r="K43" s="254"/>
      <c r="L43" s="254"/>
      <c r="M43" s="121">
        <v>99.95</v>
      </c>
      <c r="N43" s="121">
        <v>5</v>
      </c>
      <c r="O43" s="254"/>
      <c r="P43" s="36">
        <f t="shared" si="3"/>
        <v>71.273865000000001</v>
      </c>
      <c r="Q43" s="122">
        <v>7.1273865E-3</v>
      </c>
      <c r="R43" s="123">
        <f t="shared" si="1"/>
        <v>203.860686027382</v>
      </c>
      <c r="S43" s="124">
        <f t="shared" si="2"/>
        <v>2.03860686027382E-2</v>
      </c>
      <c r="T43" s="19">
        <f>U43/$Y$16</f>
        <v>0.50863241163831807</v>
      </c>
      <c r="U43" s="125">
        <v>0.28234683999999999</v>
      </c>
      <c r="V43" s="286"/>
      <c r="W43" s="109"/>
      <c r="X43" s="109"/>
      <c r="Y43" s="109"/>
      <c r="Z43" s="109"/>
      <c r="AA43" s="109"/>
      <c r="AB43" s="109"/>
      <c r="AC43" s="109"/>
      <c r="AD43" s="109"/>
    </row>
    <row r="44" spans="1:30" ht="14.25" customHeight="1">
      <c r="A44" s="109"/>
      <c r="B44" s="109"/>
      <c r="C44" s="109"/>
      <c r="D44" s="289"/>
      <c r="E44" s="255"/>
      <c r="F44" s="254"/>
      <c r="G44" s="45" t="s">
        <v>29</v>
      </c>
      <c r="H44" s="45" t="s">
        <v>126</v>
      </c>
      <c r="I44" s="45" t="s">
        <v>30</v>
      </c>
      <c r="J44" s="255"/>
      <c r="K44" s="255"/>
      <c r="L44" s="255"/>
      <c r="M44" s="126"/>
      <c r="N44" s="126"/>
      <c r="O44" s="255"/>
      <c r="P44" s="127">
        <f t="shared" si="3"/>
        <v>85616.340999999986</v>
      </c>
      <c r="Q44" s="128">
        <v>8.5616340999999991</v>
      </c>
      <c r="R44" s="129">
        <f t="shared" si="1"/>
        <v>117012.77765895442</v>
      </c>
      <c r="S44" s="130">
        <f t="shared" si="2"/>
        <v>11.701277765895442</v>
      </c>
      <c r="T44" s="131">
        <f>U44/$Y$14</f>
        <v>291.9468802590913</v>
      </c>
      <c r="U44" s="132">
        <v>339.16367000000002</v>
      </c>
      <c r="V44" s="305"/>
      <c r="W44" s="109"/>
      <c r="X44" s="109"/>
      <c r="Y44" s="109"/>
      <c r="Z44" s="109"/>
      <c r="AA44" s="109"/>
      <c r="AB44" s="109"/>
      <c r="AC44" s="109"/>
      <c r="AD44" s="109"/>
    </row>
    <row r="45" spans="1:30" ht="14.25" customHeight="1">
      <c r="A45" s="109"/>
      <c r="B45" s="109"/>
      <c r="C45" s="109"/>
      <c r="D45" s="269">
        <v>5.0000000000000001E-4</v>
      </c>
      <c r="E45" s="271">
        <f>$Y$5*D45</f>
        <v>1.2475000000000001</v>
      </c>
      <c r="F45" s="272" t="s">
        <v>125</v>
      </c>
      <c r="G45" s="36" t="s">
        <v>22</v>
      </c>
      <c r="H45" s="36">
        <v>0.51800000000000002</v>
      </c>
      <c r="I45" s="36" t="s">
        <v>23</v>
      </c>
      <c r="J45" s="273">
        <v>15</v>
      </c>
      <c r="K45" s="273">
        <v>1</v>
      </c>
      <c r="L45" s="313">
        <v>2886</v>
      </c>
      <c r="M45" s="115"/>
      <c r="N45" s="115"/>
      <c r="O45" s="313">
        <f>15*24*N46</f>
        <v>2700</v>
      </c>
      <c r="P45" s="52">
        <f t="shared" si="3"/>
        <v>26330.974000000002</v>
      </c>
      <c r="Q45" s="116">
        <v>2.6330974</v>
      </c>
      <c r="R45" s="117">
        <f t="shared" si="1"/>
        <v>31501.072741147909</v>
      </c>
      <c r="S45" s="118">
        <f t="shared" si="2"/>
        <v>3.1501072741147911</v>
      </c>
      <c r="T45" s="12">
        <f>U45/$Y$12</f>
        <v>78.595176489164032</v>
      </c>
      <c r="U45" s="119">
        <v>104.30847</v>
      </c>
      <c r="V45" s="321">
        <f>100-(S45+S46+S47)</f>
        <v>85.128228891387025</v>
      </c>
      <c r="W45" s="109"/>
      <c r="X45" s="109"/>
      <c r="Y45" s="109"/>
      <c r="Z45" s="109"/>
      <c r="AA45" s="109"/>
      <c r="AB45" s="109"/>
      <c r="AC45" s="109"/>
      <c r="AD45" s="109"/>
    </row>
    <row r="46" spans="1:30" ht="14.25" customHeight="1">
      <c r="A46" s="109"/>
      <c r="B46" s="109"/>
      <c r="C46" s="109"/>
      <c r="D46" s="266"/>
      <c r="E46" s="254"/>
      <c r="F46" s="254"/>
      <c r="G46" s="19" t="s">
        <v>25</v>
      </c>
      <c r="H46" s="19">
        <v>1.6830000000000001</v>
      </c>
      <c r="I46" s="19" t="s">
        <v>34</v>
      </c>
      <c r="J46" s="254"/>
      <c r="K46" s="254"/>
      <c r="L46" s="254"/>
      <c r="M46" s="121">
        <v>99.95</v>
      </c>
      <c r="N46" s="121">
        <v>7.5</v>
      </c>
      <c r="O46" s="254"/>
      <c r="P46" s="36">
        <f t="shared" si="3"/>
        <v>71.273865000000001</v>
      </c>
      <c r="Q46" s="122">
        <v>7.1273865E-3</v>
      </c>
      <c r="R46" s="123">
        <f t="shared" si="1"/>
        <v>203.860686027382</v>
      </c>
      <c r="S46" s="124">
        <f t="shared" si="2"/>
        <v>2.03860686027382E-2</v>
      </c>
      <c r="T46" s="19">
        <f>U46/$Y$16</f>
        <v>0.50863241163831807</v>
      </c>
      <c r="U46" s="125">
        <v>0.28234683999999999</v>
      </c>
      <c r="V46" s="286"/>
      <c r="W46" s="109"/>
      <c r="X46" s="109"/>
      <c r="Y46" s="109"/>
      <c r="Z46" s="109"/>
      <c r="AA46" s="109"/>
      <c r="AB46" s="109"/>
      <c r="AC46" s="109"/>
      <c r="AD46" s="109"/>
    </row>
    <row r="47" spans="1:30" ht="14.25" customHeight="1">
      <c r="A47" s="109"/>
      <c r="B47" s="109"/>
      <c r="C47" s="109"/>
      <c r="D47" s="289"/>
      <c r="E47" s="255"/>
      <c r="F47" s="254"/>
      <c r="G47" s="45" t="s">
        <v>29</v>
      </c>
      <c r="H47" s="45" t="s">
        <v>126</v>
      </c>
      <c r="I47" s="45" t="s">
        <v>30</v>
      </c>
      <c r="J47" s="255"/>
      <c r="K47" s="255"/>
      <c r="L47" s="255"/>
      <c r="M47" s="126"/>
      <c r="N47" s="126"/>
      <c r="O47" s="255"/>
      <c r="P47" s="127">
        <f t="shared" si="3"/>
        <v>85616.340999999986</v>
      </c>
      <c r="Q47" s="128">
        <v>8.5616340999999991</v>
      </c>
      <c r="R47" s="129">
        <f t="shared" si="1"/>
        <v>117012.77765895442</v>
      </c>
      <c r="S47" s="130">
        <f t="shared" si="2"/>
        <v>11.701277765895442</v>
      </c>
      <c r="T47" s="131">
        <f>U47/$Y$14</f>
        <v>291.9468802590913</v>
      </c>
      <c r="U47" s="132">
        <v>339.16367000000002</v>
      </c>
      <c r="V47" s="305"/>
      <c r="W47" s="109"/>
      <c r="X47" s="113"/>
      <c r="Y47" s="109"/>
      <c r="Z47" s="109"/>
      <c r="AA47" s="109"/>
      <c r="AB47" s="109"/>
      <c r="AC47" s="109"/>
      <c r="AD47" s="109"/>
    </row>
    <row r="48" spans="1:30" ht="14.25" customHeight="1">
      <c r="A48" s="109"/>
      <c r="B48" s="109"/>
      <c r="C48" s="109"/>
      <c r="D48" s="269">
        <v>5.0000000000000001E-4</v>
      </c>
      <c r="E48" s="271">
        <f>$Y$5*D48</f>
        <v>1.2475000000000001</v>
      </c>
      <c r="F48" s="272" t="s">
        <v>125</v>
      </c>
      <c r="G48" s="36" t="s">
        <v>22</v>
      </c>
      <c r="H48" s="36">
        <v>0.51800000000000002</v>
      </c>
      <c r="I48" s="36" t="s">
        <v>23</v>
      </c>
      <c r="J48" s="273">
        <v>15</v>
      </c>
      <c r="K48" s="273">
        <v>1</v>
      </c>
      <c r="L48" s="313">
        <v>2886</v>
      </c>
      <c r="M48" s="115"/>
      <c r="N48" s="115"/>
      <c r="O48" s="313">
        <f>15*24*N49</f>
        <v>4500</v>
      </c>
      <c r="P48" s="52">
        <f t="shared" si="3"/>
        <v>26330.974000000002</v>
      </c>
      <c r="Q48" s="116">
        <v>2.6330974</v>
      </c>
      <c r="R48" s="117">
        <f t="shared" si="1"/>
        <v>31501.072741147909</v>
      </c>
      <c r="S48" s="118">
        <f t="shared" si="2"/>
        <v>3.1501072741147911</v>
      </c>
      <c r="T48" s="12">
        <f>U48/$Y$12</f>
        <v>78.595176489164032</v>
      </c>
      <c r="U48" s="119">
        <v>104.30847</v>
      </c>
      <c r="V48" s="321">
        <f>100-(S48+S49+S50)</f>
        <v>85.128228891387025</v>
      </c>
      <c r="W48" s="109"/>
      <c r="X48" s="109"/>
      <c r="Y48" s="109"/>
      <c r="Z48" s="109"/>
      <c r="AA48" s="109"/>
      <c r="AB48" s="109"/>
      <c r="AC48" s="109"/>
      <c r="AD48" s="109"/>
    </row>
    <row r="49" spans="1:30" ht="14.25" customHeight="1">
      <c r="A49" s="109"/>
      <c r="B49" s="109"/>
      <c r="C49" s="109"/>
      <c r="D49" s="266"/>
      <c r="E49" s="254"/>
      <c r="F49" s="254"/>
      <c r="G49" s="19" t="s">
        <v>25</v>
      </c>
      <c r="H49" s="19">
        <v>1.6830000000000001</v>
      </c>
      <c r="I49" s="19" t="s">
        <v>34</v>
      </c>
      <c r="J49" s="254"/>
      <c r="K49" s="254"/>
      <c r="L49" s="254"/>
      <c r="M49" s="121">
        <v>99.95</v>
      </c>
      <c r="N49" s="121">
        <v>12.5</v>
      </c>
      <c r="O49" s="254"/>
      <c r="P49" s="36">
        <f t="shared" si="3"/>
        <v>71.273865000000001</v>
      </c>
      <c r="Q49" s="122">
        <v>7.1273865E-3</v>
      </c>
      <c r="R49" s="123">
        <f t="shared" si="1"/>
        <v>203.860686027382</v>
      </c>
      <c r="S49" s="124">
        <f t="shared" si="2"/>
        <v>2.03860686027382E-2</v>
      </c>
      <c r="T49" s="19">
        <f>U49/$Y$16</f>
        <v>0.50863241163831807</v>
      </c>
      <c r="U49" s="125">
        <v>0.28234683999999999</v>
      </c>
      <c r="V49" s="286"/>
      <c r="W49" s="109"/>
      <c r="X49" s="109"/>
      <c r="Y49" s="109"/>
      <c r="Z49" s="109"/>
      <c r="AA49" s="109"/>
      <c r="AB49" s="109"/>
      <c r="AC49" s="109"/>
      <c r="AD49" s="109"/>
    </row>
    <row r="50" spans="1:30" ht="14.25" customHeight="1">
      <c r="A50" s="109"/>
      <c r="B50" s="109"/>
      <c r="C50" s="109"/>
      <c r="D50" s="289"/>
      <c r="E50" s="255"/>
      <c r="F50" s="254"/>
      <c r="G50" s="45" t="s">
        <v>29</v>
      </c>
      <c r="H50" s="45" t="s">
        <v>126</v>
      </c>
      <c r="I50" s="45" t="s">
        <v>30</v>
      </c>
      <c r="J50" s="255"/>
      <c r="K50" s="255"/>
      <c r="L50" s="255"/>
      <c r="M50" s="126"/>
      <c r="N50" s="126"/>
      <c r="O50" s="255"/>
      <c r="P50" s="127">
        <f t="shared" si="3"/>
        <v>85616.340999999986</v>
      </c>
      <c r="Q50" s="128">
        <v>8.5616340999999991</v>
      </c>
      <c r="R50" s="129">
        <f t="shared" si="1"/>
        <v>117012.77765895442</v>
      </c>
      <c r="S50" s="130">
        <f t="shared" si="2"/>
        <v>11.701277765895442</v>
      </c>
      <c r="T50" s="131">
        <f>U50/$Y$14</f>
        <v>291.9468802590913</v>
      </c>
      <c r="U50" s="132">
        <v>339.16367000000002</v>
      </c>
      <c r="V50" s="305"/>
      <c r="W50" s="109"/>
      <c r="X50" s="109"/>
      <c r="Y50" s="109"/>
      <c r="Z50" s="109"/>
      <c r="AA50" s="109"/>
      <c r="AB50" s="109"/>
      <c r="AC50" s="109"/>
      <c r="AD50" s="109"/>
    </row>
    <row r="51" spans="1:30" ht="14.25" customHeight="1">
      <c r="A51" s="109"/>
      <c r="B51" s="109"/>
      <c r="C51" s="109"/>
      <c r="D51" s="269">
        <v>5.0000000000000001E-4</v>
      </c>
      <c r="E51" s="271">
        <f>$Y$5*D51</f>
        <v>1.2475000000000001</v>
      </c>
      <c r="F51" s="272" t="s">
        <v>125</v>
      </c>
      <c r="G51" s="36" t="s">
        <v>22</v>
      </c>
      <c r="H51" s="36">
        <v>0.51800000000000002</v>
      </c>
      <c r="I51" s="36" t="s">
        <v>23</v>
      </c>
      <c r="J51" s="273">
        <v>15</v>
      </c>
      <c r="K51" s="273">
        <v>1</v>
      </c>
      <c r="L51" s="313">
        <v>2886</v>
      </c>
      <c r="M51" s="115"/>
      <c r="N51" s="115"/>
      <c r="O51" s="313">
        <f>15*24*N52</f>
        <v>6300</v>
      </c>
      <c r="P51" s="52">
        <f t="shared" si="3"/>
        <v>26330.974000000002</v>
      </c>
      <c r="Q51" s="116">
        <v>2.6330974</v>
      </c>
      <c r="R51" s="117">
        <f t="shared" si="1"/>
        <v>31501.072741147909</v>
      </c>
      <c r="S51" s="118">
        <f t="shared" si="2"/>
        <v>3.1501072741147911</v>
      </c>
      <c r="T51" s="12">
        <f>U51/$Y$12</f>
        <v>78.595176489164032</v>
      </c>
      <c r="U51" s="119">
        <v>104.30847</v>
      </c>
      <c r="V51" s="321">
        <f>100-(S51+S52+S53)</f>
        <v>85.128228891387025</v>
      </c>
      <c r="W51" s="109"/>
      <c r="X51" s="109"/>
      <c r="Y51" s="109"/>
      <c r="Z51" s="109"/>
      <c r="AA51" s="109"/>
      <c r="AB51" s="109"/>
      <c r="AC51" s="109"/>
      <c r="AD51" s="109"/>
    </row>
    <row r="52" spans="1:30" ht="14.25" customHeight="1">
      <c r="A52" s="109"/>
      <c r="B52" s="109"/>
      <c r="C52" s="109"/>
      <c r="D52" s="266"/>
      <c r="E52" s="254"/>
      <c r="F52" s="254"/>
      <c r="G52" s="19" t="s">
        <v>25</v>
      </c>
      <c r="H52" s="19">
        <v>1.6830000000000001</v>
      </c>
      <c r="I52" s="19" t="s">
        <v>34</v>
      </c>
      <c r="J52" s="254"/>
      <c r="K52" s="254"/>
      <c r="L52" s="254"/>
      <c r="M52" s="121">
        <v>99.95</v>
      </c>
      <c r="N52" s="121">
        <v>17.5</v>
      </c>
      <c r="O52" s="254"/>
      <c r="P52" s="36">
        <f t="shared" si="3"/>
        <v>71.273865000000001</v>
      </c>
      <c r="Q52" s="122">
        <v>7.1273865E-3</v>
      </c>
      <c r="R52" s="123">
        <f t="shared" si="1"/>
        <v>203.860686027382</v>
      </c>
      <c r="S52" s="124">
        <f t="shared" si="2"/>
        <v>2.03860686027382E-2</v>
      </c>
      <c r="T52" s="19">
        <f>U52/$Y$16</f>
        <v>0.50863241163831807</v>
      </c>
      <c r="U52" s="125">
        <v>0.28234683999999999</v>
      </c>
      <c r="V52" s="286"/>
      <c r="W52" s="109"/>
      <c r="X52" s="109"/>
      <c r="Y52" s="109"/>
      <c r="Z52" s="109"/>
      <c r="AA52" s="109"/>
      <c r="AB52" s="109"/>
      <c r="AC52" s="109"/>
      <c r="AD52" s="109"/>
    </row>
    <row r="53" spans="1:30" ht="14.25" customHeight="1">
      <c r="A53" s="109"/>
      <c r="B53" s="109"/>
      <c r="C53" s="109"/>
      <c r="D53" s="289"/>
      <c r="E53" s="255"/>
      <c r="F53" s="254"/>
      <c r="G53" s="45" t="s">
        <v>29</v>
      </c>
      <c r="H53" s="45" t="s">
        <v>126</v>
      </c>
      <c r="I53" s="45" t="s">
        <v>30</v>
      </c>
      <c r="J53" s="255"/>
      <c r="K53" s="255"/>
      <c r="L53" s="255"/>
      <c r="M53" s="126"/>
      <c r="N53" s="126"/>
      <c r="O53" s="255"/>
      <c r="P53" s="127">
        <f t="shared" si="3"/>
        <v>85616.340999999986</v>
      </c>
      <c r="Q53" s="128">
        <v>8.5616340999999991</v>
      </c>
      <c r="R53" s="129">
        <f t="shared" si="1"/>
        <v>117012.77765895442</v>
      </c>
      <c r="S53" s="130">
        <f t="shared" si="2"/>
        <v>11.701277765895442</v>
      </c>
      <c r="T53" s="131">
        <f>U53/$Y$14</f>
        <v>291.9468802590913</v>
      </c>
      <c r="U53" s="132">
        <v>339.16367000000002</v>
      </c>
      <c r="V53" s="305"/>
      <c r="W53" s="109"/>
      <c r="X53" s="109"/>
      <c r="Y53" s="109"/>
      <c r="Z53" s="109"/>
      <c r="AA53" s="109"/>
      <c r="AB53" s="109"/>
      <c r="AC53" s="109"/>
      <c r="AD53" s="109"/>
    </row>
    <row r="54" spans="1:30" ht="14.25" customHeight="1">
      <c r="A54" s="109"/>
      <c r="B54" s="109"/>
      <c r="C54" s="109"/>
      <c r="D54" s="269">
        <v>5.0000000000000001E-4</v>
      </c>
      <c r="E54" s="271">
        <f>$Y$5*D54</f>
        <v>1.2475000000000001</v>
      </c>
      <c r="F54" s="272" t="s">
        <v>125</v>
      </c>
      <c r="G54" s="36" t="s">
        <v>22</v>
      </c>
      <c r="H54" s="36">
        <v>0.51800000000000002</v>
      </c>
      <c r="I54" s="36" t="s">
        <v>23</v>
      </c>
      <c r="J54" s="273">
        <v>15</v>
      </c>
      <c r="K54" s="273">
        <v>1</v>
      </c>
      <c r="L54" s="313">
        <v>2886</v>
      </c>
      <c r="M54" s="115"/>
      <c r="N54" s="115"/>
      <c r="O54" s="313">
        <f>15*24*N55</f>
        <v>8100</v>
      </c>
      <c r="P54" s="52">
        <f t="shared" si="3"/>
        <v>26330.974000000002</v>
      </c>
      <c r="Q54" s="116">
        <v>2.6330974</v>
      </c>
      <c r="R54" s="117">
        <f t="shared" si="1"/>
        <v>31501.072741147909</v>
      </c>
      <c r="S54" s="118">
        <f t="shared" si="2"/>
        <v>3.1501072741147911</v>
      </c>
      <c r="T54" s="12">
        <f>U54/$Y$12</f>
        <v>78.595176489164032</v>
      </c>
      <c r="U54" s="119">
        <v>104.30847</v>
      </c>
      <c r="V54" s="321">
        <f>100-(S54+S55+S56)</f>
        <v>85.128228891387025</v>
      </c>
      <c r="W54" s="109"/>
      <c r="X54" s="109"/>
      <c r="Y54" s="109"/>
      <c r="Z54" s="109"/>
      <c r="AA54" s="109"/>
      <c r="AB54" s="109"/>
      <c r="AC54" s="109"/>
      <c r="AD54" s="109"/>
    </row>
    <row r="55" spans="1:30" ht="14.25" customHeight="1">
      <c r="A55" s="109"/>
      <c r="B55" s="109"/>
      <c r="C55" s="109"/>
      <c r="D55" s="266"/>
      <c r="E55" s="254"/>
      <c r="F55" s="254"/>
      <c r="G55" s="19" t="s">
        <v>25</v>
      </c>
      <c r="H55" s="19">
        <v>1.6830000000000001</v>
      </c>
      <c r="I55" s="19" t="s">
        <v>34</v>
      </c>
      <c r="J55" s="254"/>
      <c r="K55" s="254"/>
      <c r="L55" s="254"/>
      <c r="M55" s="121">
        <v>99.95</v>
      </c>
      <c r="N55" s="121">
        <v>22.5</v>
      </c>
      <c r="O55" s="254"/>
      <c r="P55" s="36">
        <f t="shared" si="3"/>
        <v>71.273865000000001</v>
      </c>
      <c r="Q55" s="122">
        <v>7.1273865E-3</v>
      </c>
      <c r="R55" s="123">
        <f t="shared" si="1"/>
        <v>203.860686027382</v>
      </c>
      <c r="S55" s="124">
        <f t="shared" si="2"/>
        <v>2.03860686027382E-2</v>
      </c>
      <c r="T55" s="19">
        <f>U55/$Y$16</f>
        <v>0.50863241163831807</v>
      </c>
      <c r="U55" s="125">
        <v>0.28234683999999999</v>
      </c>
      <c r="V55" s="286"/>
      <c r="W55" s="109"/>
      <c r="X55" s="109"/>
      <c r="Y55" s="109"/>
      <c r="Z55" s="109"/>
      <c r="AA55" s="109"/>
      <c r="AB55" s="109"/>
      <c r="AC55" s="109"/>
      <c r="AD55" s="109"/>
    </row>
    <row r="56" spans="1:30" ht="14.25" customHeight="1">
      <c r="A56" s="109"/>
      <c r="B56" s="109"/>
      <c r="C56" s="109"/>
      <c r="D56" s="289"/>
      <c r="E56" s="255"/>
      <c r="F56" s="254"/>
      <c r="G56" s="45" t="s">
        <v>29</v>
      </c>
      <c r="H56" s="45" t="s">
        <v>126</v>
      </c>
      <c r="I56" s="45" t="s">
        <v>30</v>
      </c>
      <c r="J56" s="255"/>
      <c r="K56" s="255"/>
      <c r="L56" s="255"/>
      <c r="M56" s="126"/>
      <c r="N56" s="126"/>
      <c r="O56" s="255"/>
      <c r="P56" s="127">
        <f t="shared" si="3"/>
        <v>85616.340999999986</v>
      </c>
      <c r="Q56" s="128">
        <v>8.5616340999999991</v>
      </c>
      <c r="R56" s="129">
        <f t="shared" si="1"/>
        <v>117012.77765895442</v>
      </c>
      <c r="S56" s="130">
        <f t="shared" si="2"/>
        <v>11.701277765895442</v>
      </c>
      <c r="T56" s="131">
        <f>U56/$Y$14</f>
        <v>291.9468802590913</v>
      </c>
      <c r="U56" s="132">
        <v>339.16367000000002</v>
      </c>
      <c r="V56" s="305"/>
      <c r="W56" s="109"/>
      <c r="X56" s="109"/>
      <c r="Y56" s="109"/>
      <c r="Z56" s="109"/>
      <c r="AA56" s="109"/>
      <c r="AB56" s="109"/>
      <c r="AC56" s="109"/>
      <c r="AD56" s="109"/>
    </row>
    <row r="57" spans="1:30" ht="14.25" customHeight="1">
      <c r="A57" s="109"/>
      <c r="B57" s="109"/>
      <c r="C57" s="109"/>
      <c r="D57" s="269">
        <v>5.0000000000000001E-4</v>
      </c>
      <c r="E57" s="271">
        <f>$Y$5*D57</f>
        <v>1.2475000000000001</v>
      </c>
      <c r="F57" s="272" t="s">
        <v>125</v>
      </c>
      <c r="G57" s="36" t="s">
        <v>22</v>
      </c>
      <c r="H57" s="36">
        <v>0.51800000000000002</v>
      </c>
      <c r="I57" s="36" t="s">
        <v>23</v>
      </c>
      <c r="J57" s="273">
        <v>15</v>
      </c>
      <c r="K57" s="273">
        <v>1</v>
      </c>
      <c r="L57" s="313">
        <v>2886</v>
      </c>
      <c r="M57" s="115"/>
      <c r="N57" s="115"/>
      <c r="O57" s="313">
        <f>15*24*N58</f>
        <v>9000</v>
      </c>
      <c r="P57" s="52">
        <f t="shared" si="3"/>
        <v>26330.974000000002</v>
      </c>
      <c r="Q57" s="116">
        <v>2.6330974</v>
      </c>
      <c r="R57" s="117">
        <f t="shared" si="1"/>
        <v>31501.072741147909</v>
      </c>
      <c r="S57" s="118">
        <f t="shared" si="2"/>
        <v>3.1501072741147911</v>
      </c>
      <c r="T57" s="12">
        <f>U57/$Y$12</f>
        <v>78.595176489164032</v>
      </c>
      <c r="U57" s="119">
        <v>104.30847</v>
      </c>
      <c r="V57" s="321">
        <f>100-(S57+S58+S59)</f>
        <v>85.128228891387025</v>
      </c>
      <c r="W57" s="109"/>
      <c r="X57" s="109"/>
      <c r="Y57" s="109"/>
      <c r="Z57" s="109"/>
      <c r="AA57" s="109"/>
      <c r="AB57" s="109"/>
      <c r="AC57" s="109"/>
      <c r="AD57" s="109"/>
    </row>
    <row r="58" spans="1:30" ht="14.25" customHeight="1">
      <c r="A58" s="109"/>
      <c r="B58" s="109"/>
      <c r="C58" s="109"/>
      <c r="D58" s="266"/>
      <c r="E58" s="254"/>
      <c r="F58" s="254"/>
      <c r="G58" s="19" t="s">
        <v>25</v>
      </c>
      <c r="H58" s="19">
        <v>1.6830000000000001</v>
      </c>
      <c r="I58" s="19" t="s">
        <v>34</v>
      </c>
      <c r="J58" s="254"/>
      <c r="K58" s="254"/>
      <c r="L58" s="254"/>
      <c r="M58" s="121">
        <v>99.95</v>
      </c>
      <c r="N58" s="121">
        <v>25</v>
      </c>
      <c r="O58" s="254"/>
      <c r="P58" s="36">
        <f t="shared" si="3"/>
        <v>71.273865000000001</v>
      </c>
      <c r="Q58" s="122">
        <v>7.1273865E-3</v>
      </c>
      <c r="R58" s="123">
        <f t="shared" si="1"/>
        <v>203.860686027382</v>
      </c>
      <c r="S58" s="124">
        <f t="shared" si="2"/>
        <v>2.03860686027382E-2</v>
      </c>
      <c r="T58" s="19">
        <f>U58/$Y$16</f>
        <v>0.50863241163831807</v>
      </c>
      <c r="U58" s="125">
        <v>0.28234683999999999</v>
      </c>
      <c r="V58" s="286"/>
      <c r="W58" s="109"/>
      <c r="X58" s="109"/>
      <c r="Y58" s="109"/>
      <c r="Z58" s="109"/>
      <c r="AA58" s="109"/>
      <c r="AB58" s="109"/>
      <c r="AC58" s="109"/>
      <c r="AD58" s="109"/>
    </row>
    <row r="59" spans="1:30" ht="14.25" customHeight="1">
      <c r="A59" s="109"/>
      <c r="B59" s="109"/>
      <c r="C59" s="109"/>
      <c r="D59" s="289"/>
      <c r="E59" s="255"/>
      <c r="F59" s="254"/>
      <c r="G59" s="45" t="s">
        <v>29</v>
      </c>
      <c r="H59" s="45" t="s">
        <v>126</v>
      </c>
      <c r="I59" s="45" t="s">
        <v>30</v>
      </c>
      <c r="J59" s="255"/>
      <c r="K59" s="255"/>
      <c r="L59" s="255"/>
      <c r="M59" s="126"/>
      <c r="N59" s="126"/>
      <c r="O59" s="255"/>
      <c r="P59" s="127">
        <f t="shared" si="3"/>
        <v>85616.340999999986</v>
      </c>
      <c r="Q59" s="128">
        <v>8.5616340999999991</v>
      </c>
      <c r="R59" s="129">
        <f t="shared" si="1"/>
        <v>117012.77765895442</v>
      </c>
      <c r="S59" s="130">
        <f t="shared" si="2"/>
        <v>11.701277765895442</v>
      </c>
      <c r="T59" s="131">
        <f>U59/$Y$14</f>
        <v>291.9468802590913</v>
      </c>
      <c r="U59" s="132">
        <v>339.16367000000002</v>
      </c>
      <c r="V59" s="305"/>
      <c r="W59" s="109"/>
      <c r="X59" s="109"/>
      <c r="Y59" s="109"/>
      <c r="Z59" s="109"/>
      <c r="AA59" s="109"/>
      <c r="AB59" s="109"/>
      <c r="AC59" s="109"/>
      <c r="AD59" s="109"/>
    </row>
    <row r="60" spans="1:30" ht="14.25" customHeight="1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</row>
    <row r="61" spans="1:30" ht="14.25" customHeight="1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</row>
    <row r="62" spans="1:30" ht="14.25" customHeight="1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</row>
    <row r="63" spans="1:30" ht="14.25" customHeight="1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</row>
    <row r="64" spans="1:30" ht="14.25" customHeight="1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</row>
    <row r="65" spans="1:30" ht="14.25" customHeight="1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</row>
    <row r="66" spans="1:30" ht="14.25" customHeight="1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</row>
    <row r="67" spans="1:30" ht="14.25" customHeight="1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</row>
    <row r="68" spans="1:30" ht="14.25" customHeight="1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</row>
    <row r="69" spans="1:30" ht="14.25" customHeight="1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</row>
    <row r="70" spans="1:30" ht="14.25" customHeight="1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</row>
    <row r="71" spans="1:30" ht="14.25" customHeight="1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</row>
    <row r="72" spans="1:30" ht="14.25" customHeight="1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</row>
    <row r="73" spans="1:30" ht="14.25" customHeight="1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</row>
    <row r="74" spans="1:30" ht="14.25" customHeight="1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</row>
    <row r="75" spans="1:30" ht="14.25" customHeight="1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</row>
    <row r="76" spans="1:30" ht="14.25" customHeight="1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</row>
    <row r="77" spans="1:30" ht="14.25" customHeight="1">
      <c r="A77" s="109"/>
      <c r="B77" s="109"/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</row>
    <row r="78" spans="1:30" ht="14.25" customHeight="1">
      <c r="A78" s="109"/>
      <c r="B78" s="109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</row>
    <row r="79" spans="1:30" ht="14.25" customHeight="1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</row>
    <row r="80" spans="1:30" ht="14.25" customHeight="1">
      <c r="A80" s="109"/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</row>
    <row r="81" spans="1:30" ht="14.25" customHeight="1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</row>
    <row r="82" spans="1:30" ht="14.25" customHeight="1">
      <c r="A82" s="109"/>
      <c r="B82" s="109"/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</row>
    <row r="83" spans="1:30" ht="14.25" customHeight="1">
      <c r="A83" s="109"/>
      <c r="B83" s="109"/>
      <c r="C83" s="109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</row>
    <row r="84" spans="1:30" ht="14.25" customHeight="1">
      <c r="A84" s="109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</row>
    <row r="85" spans="1:30" ht="14.25" customHeight="1">
      <c r="A85" s="109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</row>
    <row r="86" spans="1:30" ht="14.25" customHeight="1">
      <c r="A86" s="109"/>
      <c r="B86" s="109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  <c r="AC86" s="109"/>
      <c r="AD86" s="109"/>
    </row>
    <row r="87" spans="1:30" ht="14.25" customHeight="1">
      <c r="A87" s="109"/>
      <c r="B87" s="109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</row>
    <row r="88" spans="1:30" ht="14.25" customHeight="1">
      <c r="A88" s="109"/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</row>
    <row r="89" spans="1:30" ht="14.25" customHeight="1">
      <c r="A89" s="109"/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</row>
    <row r="90" spans="1:30" ht="14.25" customHeight="1">
      <c r="A90" s="109"/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</row>
    <row r="91" spans="1:30" ht="14.25" customHeight="1">
      <c r="A91" s="109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</row>
    <row r="92" spans="1:30" ht="14.25" customHeight="1">
      <c r="A92" s="109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</row>
    <row r="93" spans="1:30" ht="14.25" customHeight="1">
      <c r="A93" s="109"/>
      <c r="B93" s="109"/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</row>
    <row r="94" spans="1:30" ht="14.25" customHeight="1">
      <c r="A94" s="109"/>
      <c r="B94" s="109"/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</row>
    <row r="95" spans="1:30" ht="14.25" customHeight="1">
      <c r="A95" s="109"/>
      <c r="B95" s="109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</row>
    <row r="96" spans="1:30" ht="14.25" customHeight="1">
      <c r="A96" s="109"/>
      <c r="B96" s="109"/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</row>
    <row r="97" spans="1:30" ht="14.25" customHeight="1">
      <c r="A97" s="109"/>
      <c r="B97" s="109"/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</row>
    <row r="98" spans="1:30" ht="14.25" customHeight="1">
      <c r="A98" s="109"/>
      <c r="B98" s="109"/>
      <c r="C98" s="109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</row>
    <row r="99" spans="1:30" ht="14.25" customHeight="1">
      <c r="A99" s="109"/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</row>
    <row r="100" spans="1:30" ht="14.25" customHeight="1">
      <c r="A100" s="109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</row>
    <row r="101" spans="1:30" ht="14.25" customHeight="1">
      <c r="A101" s="109"/>
      <c r="B101" s="109"/>
      <c r="C101" s="109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</row>
    <row r="102" spans="1:30" ht="14.25" customHeight="1">
      <c r="A102" s="109"/>
      <c r="B102" s="109"/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  <c r="AC102" s="109"/>
      <c r="AD102" s="109"/>
    </row>
    <row r="103" spans="1:30" ht="14.25" customHeight="1">
      <c r="A103" s="109"/>
      <c r="B103" s="109"/>
      <c r="C103" s="109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  <c r="AC103" s="109"/>
      <c r="AD103" s="109"/>
    </row>
    <row r="104" spans="1:30" ht="14.25" customHeight="1">
      <c r="A104" s="109"/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</row>
    <row r="105" spans="1:30" ht="14.25" customHeight="1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109"/>
    </row>
    <row r="106" spans="1:30" ht="14.25" customHeight="1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  <c r="AC106" s="109"/>
      <c r="AD106" s="109"/>
    </row>
    <row r="107" spans="1:30" ht="14.25" customHeight="1">
      <c r="A107" s="109"/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09"/>
    </row>
    <row r="108" spans="1:30" ht="14.25" customHeight="1">
      <c r="A108" s="109"/>
      <c r="B108" s="109"/>
      <c r="C108" s="109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  <c r="AC108" s="109"/>
      <c r="AD108" s="109"/>
    </row>
    <row r="109" spans="1:30" ht="14.25" customHeight="1">
      <c r="A109" s="109"/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</row>
    <row r="110" spans="1:30" ht="14.25" customHeight="1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</row>
    <row r="111" spans="1:30" ht="14.25" customHeight="1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</row>
    <row r="112" spans="1:30" ht="14.25" customHeight="1">
      <c r="A112" s="109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</row>
    <row r="113" spans="1:30" ht="14.25" customHeight="1">
      <c r="A113" s="109"/>
      <c r="B113" s="109"/>
      <c r="C113" s="109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</row>
    <row r="114" spans="1:30" ht="14.25" customHeight="1">
      <c r="A114" s="109"/>
      <c r="B114" s="109"/>
      <c r="C114" s="109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</row>
    <row r="115" spans="1:30" ht="14.25" customHeight="1">
      <c r="A115" s="109"/>
      <c r="B115" s="109"/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  <c r="AC115" s="109"/>
      <c r="AD115" s="109"/>
    </row>
    <row r="116" spans="1:30" ht="14.25" customHeight="1">
      <c r="A116" s="109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</row>
    <row r="117" spans="1:30" ht="14.25" customHeight="1">
      <c r="A117" s="109"/>
      <c r="B117" s="109"/>
      <c r="C117" s="109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  <c r="AC117" s="109"/>
      <c r="AD117" s="109"/>
    </row>
    <row r="118" spans="1:30" ht="14.25" customHeight="1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</row>
    <row r="119" spans="1:30" ht="14.25" customHeight="1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</row>
    <row r="120" spans="1:30" ht="14.25" customHeight="1">
      <c r="A120" s="109"/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</row>
    <row r="121" spans="1:30" ht="14.25" customHeight="1">
      <c r="A121" s="109"/>
      <c r="B121" s="109"/>
      <c r="C121" s="109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</row>
    <row r="122" spans="1:30" ht="14.25" customHeight="1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</row>
    <row r="123" spans="1:30" ht="14.25" customHeight="1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</row>
    <row r="124" spans="1:30" ht="14.25" customHeight="1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</row>
    <row r="125" spans="1:30" ht="14.25" customHeight="1">
      <c r="A125" s="109"/>
      <c r="B125" s="109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</row>
    <row r="126" spans="1:30" ht="14.25" customHeight="1">
      <c r="A126" s="109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</row>
    <row r="127" spans="1:30" ht="14.25" customHeight="1">
      <c r="A127" s="109"/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</row>
    <row r="128" spans="1:30" ht="14.25" customHeight="1">
      <c r="A128" s="109"/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</row>
    <row r="129" spans="1:30" ht="14.25" customHeight="1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09"/>
    </row>
    <row r="130" spans="1:30" ht="14.25" customHeight="1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</row>
    <row r="131" spans="1:30" ht="14.25" customHeight="1">
      <c r="A131" s="109"/>
      <c r="B131" s="109"/>
      <c r="C131" s="109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  <c r="AA131" s="109"/>
      <c r="AB131" s="109"/>
      <c r="AC131" s="109"/>
      <c r="AD131" s="109"/>
    </row>
    <row r="132" spans="1:30" ht="14.25" customHeight="1">
      <c r="A132" s="109"/>
      <c r="B132" s="109"/>
      <c r="C132" s="109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  <c r="AC132" s="109"/>
      <c r="AD132" s="109"/>
    </row>
    <row r="133" spans="1:30" ht="14.25" customHeight="1">
      <c r="A133" s="109"/>
      <c r="B133" s="109"/>
      <c r="C133" s="109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</row>
    <row r="134" spans="1:30" ht="14.25" customHeight="1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</row>
    <row r="135" spans="1:30" ht="14.25" customHeight="1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</row>
    <row r="136" spans="1:30" ht="14.25" customHeight="1">
      <c r="A136" s="109"/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</row>
    <row r="137" spans="1:30" ht="14.25" customHeight="1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</row>
    <row r="138" spans="1:30" ht="14.25" customHeight="1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</row>
    <row r="139" spans="1:30" ht="14.25" customHeight="1">
      <c r="A139" s="109"/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  <c r="AC139" s="109"/>
      <c r="AD139" s="109"/>
    </row>
    <row r="140" spans="1:30" ht="14.25" customHeight="1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  <c r="AC140" s="109"/>
      <c r="AD140" s="109"/>
    </row>
    <row r="141" spans="1:30" ht="14.25" customHeight="1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09"/>
      <c r="AC141" s="109"/>
      <c r="AD141" s="109"/>
    </row>
    <row r="142" spans="1:30" ht="14.25" customHeight="1">
      <c r="A142" s="109"/>
      <c r="B142" s="109"/>
      <c r="C142" s="109"/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09"/>
      <c r="AC142" s="109"/>
      <c r="AD142" s="109"/>
    </row>
    <row r="143" spans="1:30" ht="14.25" customHeight="1">
      <c r="A143" s="109"/>
      <c r="B143" s="109"/>
      <c r="C143" s="109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C143" s="109"/>
      <c r="AD143" s="109"/>
    </row>
    <row r="144" spans="1:30" ht="14.25" customHeight="1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09"/>
      <c r="AC144" s="109"/>
      <c r="AD144" s="109"/>
    </row>
    <row r="145" spans="1:30" ht="14.25" customHeight="1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  <c r="AC145" s="109"/>
      <c r="AD145" s="109"/>
    </row>
    <row r="146" spans="1:30" ht="14.25" customHeight="1">
      <c r="A146" s="109"/>
      <c r="B146" s="109"/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</row>
    <row r="147" spans="1:30" ht="14.25" customHeight="1">
      <c r="A147" s="109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  <c r="AC147" s="109"/>
      <c r="AD147" s="109"/>
    </row>
    <row r="148" spans="1:30" ht="14.25" customHeight="1">
      <c r="A148" s="109"/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109"/>
    </row>
    <row r="149" spans="1:30" ht="14.25" customHeight="1">
      <c r="A149" s="109"/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  <c r="AC149" s="109"/>
      <c r="AD149" s="109"/>
    </row>
    <row r="150" spans="1:30" ht="14.25" customHeight="1">
      <c r="A150" s="109"/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</row>
    <row r="151" spans="1:30" ht="14.25" customHeight="1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  <c r="AC151" s="109"/>
      <c r="AD151" s="109"/>
    </row>
    <row r="152" spans="1:30" ht="14.25" customHeight="1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09"/>
      <c r="AC152" s="109"/>
      <c r="AD152" s="109"/>
    </row>
    <row r="153" spans="1:30" ht="14.25" customHeight="1">
      <c r="A153" s="109"/>
      <c r="B153" s="109"/>
      <c r="C153" s="109"/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09"/>
      <c r="AC153" s="109"/>
      <c r="AD153" s="109"/>
    </row>
    <row r="154" spans="1:30" ht="14.25" customHeight="1">
      <c r="A154" s="109"/>
      <c r="B154" s="109"/>
      <c r="C154" s="109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  <c r="AA154" s="109"/>
      <c r="AB154" s="109"/>
      <c r="AC154" s="109"/>
      <c r="AD154" s="109"/>
    </row>
    <row r="155" spans="1:30" ht="14.25" customHeight="1">
      <c r="A155" s="109"/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109"/>
    </row>
    <row r="156" spans="1:30" ht="14.25" customHeight="1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</row>
    <row r="157" spans="1:30" ht="14.25" customHeight="1">
      <c r="A157" s="109"/>
      <c r="B157" s="109"/>
      <c r="C157" s="109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</row>
    <row r="158" spans="1:30" ht="14.25" customHeight="1">
      <c r="A158" s="109"/>
      <c r="B158" s="109"/>
      <c r="C158" s="109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  <c r="AC158" s="109"/>
      <c r="AD158" s="109"/>
    </row>
    <row r="159" spans="1:30" ht="14.25" customHeight="1">
      <c r="A159" s="109"/>
      <c r="B159" s="109"/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  <c r="AC159" s="109"/>
      <c r="AD159" s="109"/>
    </row>
    <row r="160" spans="1:30" ht="14.25" customHeight="1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</row>
    <row r="161" spans="1:30" ht="14.25" customHeight="1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  <c r="AC161" s="109"/>
      <c r="AD161" s="109"/>
    </row>
    <row r="162" spans="1:30" ht="14.25" customHeight="1">
      <c r="A162" s="109"/>
      <c r="B162" s="109"/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</row>
    <row r="163" spans="1:30" ht="14.25" customHeight="1">
      <c r="A163" s="109"/>
      <c r="B163" s="109"/>
      <c r="C163" s="109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  <c r="AC163" s="109"/>
      <c r="AD163" s="109"/>
    </row>
    <row r="164" spans="1:30" ht="14.25" customHeight="1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09"/>
      <c r="AC164" s="109"/>
      <c r="AD164" s="109"/>
    </row>
    <row r="165" spans="1:30" ht="14.25" customHeight="1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</row>
    <row r="166" spans="1:30" ht="14.25" customHeight="1">
      <c r="A166" s="109"/>
      <c r="B166" s="109"/>
      <c r="C166" s="109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  <c r="AC166" s="109"/>
      <c r="AD166" s="109"/>
    </row>
    <row r="167" spans="1:30" ht="14.25" customHeight="1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  <c r="AC167" s="109"/>
      <c r="AD167" s="109"/>
    </row>
    <row r="168" spans="1:30" ht="14.25" customHeight="1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</row>
    <row r="169" spans="1:30" ht="14.25" customHeight="1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</row>
    <row r="170" spans="1:30" ht="14.25" customHeight="1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</row>
    <row r="171" spans="1:30" ht="14.25" customHeight="1">
      <c r="A171" s="109"/>
      <c r="B171" s="109"/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</row>
    <row r="172" spans="1:30" ht="14.25" customHeight="1">
      <c r="A172" s="109"/>
      <c r="B172" s="109"/>
      <c r="C172" s="109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</row>
    <row r="173" spans="1:30" ht="14.25" customHeight="1">
      <c r="A173" s="109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</row>
    <row r="174" spans="1:30" ht="14.25" customHeight="1">
      <c r="A174" s="109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</row>
    <row r="175" spans="1:30" ht="14.25" customHeight="1">
      <c r="A175" s="109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  <c r="AC175" s="109"/>
      <c r="AD175" s="109"/>
    </row>
    <row r="176" spans="1:30" ht="14.25" customHeight="1">
      <c r="A176" s="109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</row>
    <row r="177" spans="1:30" ht="14.25" customHeight="1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  <c r="AA177" s="109"/>
      <c r="AB177" s="109"/>
      <c r="AC177" s="109"/>
      <c r="AD177" s="109"/>
    </row>
    <row r="178" spans="1:30" ht="14.25" customHeight="1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09"/>
      <c r="AC178" s="109"/>
      <c r="AD178" s="109"/>
    </row>
    <row r="179" spans="1:30" ht="14.25" customHeight="1">
      <c r="A179" s="109"/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  <c r="AC179" s="109"/>
      <c r="AD179" s="109"/>
    </row>
    <row r="180" spans="1:30" ht="14.25" customHeight="1">
      <c r="A180" s="109"/>
      <c r="B180" s="109"/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  <c r="AA180" s="109"/>
      <c r="AB180" s="109"/>
      <c r="AC180" s="109"/>
      <c r="AD180" s="109"/>
    </row>
    <row r="181" spans="1:30" ht="14.25" customHeight="1">
      <c r="A181" s="109"/>
      <c r="B181" s="109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</row>
    <row r="182" spans="1:30" ht="14.25" customHeight="1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  <c r="AC182" s="109"/>
      <c r="AD182" s="109"/>
    </row>
    <row r="183" spans="1:30" ht="14.25" customHeight="1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</row>
    <row r="184" spans="1:30" ht="14.25" customHeight="1">
      <c r="A184" s="109"/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  <c r="AC184" s="109"/>
      <c r="AD184" s="109"/>
    </row>
    <row r="185" spans="1:30" ht="14.25" customHeight="1">
      <c r="A185" s="109"/>
      <c r="B185" s="109"/>
      <c r="C185" s="109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  <c r="AC185" s="109"/>
      <c r="AD185" s="109"/>
    </row>
    <row r="186" spans="1:30" ht="14.25" customHeight="1">
      <c r="A186" s="109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</row>
    <row r="187" spans="1:30" ht="14.25" customHeight="1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  <c r="AC187" s="109"/>
      <c r="AD187" s="109"/>
    </row>
    <row r="188" spans="1:30" ht="14.25" customHeight="1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  <c r="AA188" s="109"/>
      <c r="AB188" s="109"/>
      <c r="AC188" s="109"/>
      <c r="AD188" s="109"/>
    </row>
    <row r="189" spans="1:30" ht="14.25" customHeight="1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  <c r="AA189" s="109"/>
      <c r="AB189" s="109"/>
      <c r="AC189" s="109"/>
      <c r="AD189" s="109"/>
    </row>
    <row r="190" spans="1:30" ht="14.25" customHeight="1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  <c r="AA190" s="109"/>
      <c r="AB190" s="109"/>
      <c r="AC190" s="109"/>
      <c r="AD190" s="109"/>
    </row>
    <row r="191" spans="1:30" ht="14.25" customHeight="1">
      <c r="A191" s="109"/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  <c r="AC191" s="109"/>
      <c r="AD191" s="109"/>
    </row>
    <row r="192" spans="1:30" ht="14.25" customHeight="1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  <c r="AA192" s="109"/>
      <c r="AB192" s="109"/>
      <c r="AC192" s="109"/>
      <c r="AD192" s="109"/>
    </row>
    <row r="193" spans="1:30" ht="14.25" customHeight="1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  <c r="AC193" s="109"/>
      <c r="AD193" s="109"/>
    </row>
    <row r="194" spans="1:30" ht="14.25" customHeight="1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  <c r="AC194" s="109"/>
      <c r="AD194" s="109"/>
    </row>
    <row r="195" spans="1:30" ht="14.25" customHeight="1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</row>
    <row r="196" spans="1:30" ht="14.25" customHeight="1">
      <c r="A196" s="109"/>
      <c r="B196" s="109"/>
      <c r="C196" s="109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</row>
    <row r="197" spans="1:30" ht="14.25" customHeight="1">
      <c r="A197" s="109"/>
      <c r="B197" s="109"/>
      <c r="C197" s="109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</row>
    <row r="198" spans="1:30" ht="14.25" customHeight="1">
      <c r="A198" s="109"/>
      <c r="B198" s="109"/>
      <c r="C198" s="109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</row>
    <row r="199" spans="1:30" ht="14.25" customHeight="1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  <c r="AA199" s="109"/>
      <c r="AB199" s="109"/>
      <c r="AC199" s="109"/>
      <c r="AD199" s="109"/>
    </row>
    <row r="200" spans="1:30" ht="14.25" customHeight="1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  <c r="AA200" s="109"/>
      <c r="AB200" s="109"/>
      <c r="AC200" s="109"/>
      <c r="AD200" s="109"/>
    </row>
    <row r="201" spans="1:30" ht="14.25" customHeight="1">
      <c r="A201" s="109"/>
      <c r="B201" s="109"/>
      <c r="C201" s="109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  <c r="AA201" s="109"/>
      <c r="AB201" s="109"/>
      <c r="AC201" s="109"/>
      <c r="AD201" s="109"/>
    </row>
    <row r="202" spans="1:30" ht="14.25" customHeight="1">
      <c r="A202" s="109"/>
      <c r="B202" s="109"/>
      <c r="C202" s="109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  <c r="AA202" s="109"/>
      <c r="AB202" s="109"/>
      <c r="AC202" s="109"/>
      <c r="AD202" s="109"/>
    </row>
    <row r="203" spans="1:30" ht="14.25" customHeight="1">
      <c r="A203" s="109"/>
      <c r="B203" s="109"/>
      <c r="C203" s="109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  <c r="AA203" s="109"/>
      <c r="AB203" s="109"/>
      <c r="AC203" s="109"/>
      <c r="AD203" s="109"/>
    </row>
    <row r="204" spans="1:30" ht="14.25" customHeight="1">
      <c r="A204" s="109"/>
      <c r="B204" s="109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  <c r="AA204" s="109"/>
      <c r="AB204" s="109"/>
      <c r="AC204" s="109"/>
      <c r="AD204" s="109"/>
    </row>
    <row r="205" spans="1:30" ht="14.25" customHeight="1">
      <c r="A205" s="109"/>
      <c r="B205" s="109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  <c r="AA205" s="109"/>
      <c r="AB205" s="109"/>
      <c r="AC205" s="109"/>
      <c r="AD205" s="109"/>
    </row>
    <row r="206" spans="1:30" ht="14.25" customHeight="1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  <c r="AA206" s="109"/>
      <c r="AB206" s="109"/>
      <c r="AC206" s="109"/>
      <c r="AD206" s="109"/>
    </row>
    <row r="207" spans="1:30" ht="14.25" customHeight="1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  <c r="AA207" s="109"/>
      <c r="AB207" s="109"/>
      <c r="AC207" s="109"/>
      <c r="AD207" s="109"/>
    </row>
    <row r="208" spans="1:30" ht="14.25" customHeight="1">
      <c r="A208" s="109"/>
      <c r="B208" s="109"/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  <c r="AA208" s="109"/>
      <c r="AB208" s="109"/>
      <c r="AC208" s="109"/>
      <c r="AD208" s="109"/>
    </row>
    <row r="209" spans="1:30" ht="14.25" customHeight="1">
      <c r="A209" s="109"/>
      <c r="B209" s="109"/>
      <c r="C209" s="109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  <c r="AA209" s="109"/>
      <c r="AB209" s="109"/>
      <c r="AC209" s="109"/>
      <c r="AD209" s="109"/>
    </row>
    <row r="210" spans="1:30" ht="14.25" customHeight="1">
      <c r="A210" s="109"/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  <c r="AA210" s="109"/>
      <c r="AB210" s="109"/>
      <c r="AC210" s="109"/>
      <c r="AD210" s="109"/>
    </row>
    <row r="211" spans="1:30" ht="14.25" customHeight="1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  <c r="AA211" s="109"/>
      <c r="AB211" s="109"/>
      <c r="AC211" s="109"/>
      <c r="AD211" s="109"/>
    </row>
    <row r="212" spans="1:30" ht="14.25" customHeight="1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  <c r="AA212" s="109"/>
      <c r="AB212" s="109"/>
      <c r="AC212" s="109"/>
      <c r="AD212" s="109"/>
    </row>
    <row r="213" spans="1:30" ht="14.25" customHeight="1">
      <c r="A213" s="109"/>
      <c r="B213" s="109"/>
      <c r="C213" s="109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  <c r="AA213" s="109"/>
      <c r="AB213" s="109"/>
      <c r="AC213" s="109"/>
      <c r="AD213" s="109"/>
    </row>
    <row r="214" spans="1:30" ht="14.25" customHeight="1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  <c r="AA214" s="109"/>
      <c r="AB214" s="109"/>
      <c r="AC214" s="109"/>
      <c r="AD214" s="109"/>
    </row>
    <row r="215" spans="1:30" ht="14.25" customHeight="1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  <c r="AC215" s="109"/>
      <c r="AD215" s="109"/>
    </row>
    <row r="216" spans="1:30" ht="14.25" customHeight="1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  <c r="AA216" s="109"/>
      <c r="AB216" s="109"/>
      <c r="AC216" s="109"/>
      <c r="AD216" s="109"/>
    </row>
    <row r="217" spans="1:30" ht="14.25" customHeight="1">
      <c r="A217" s="109"/>
      <c r="B217" s="109"/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  <c r="AA217" s="109"/>
      <c r="AB217" s="109"/>
      <c r="AC217" s="109"/>
      <c r="AD217" s="109"/>
    </row>
    <row r="218" spans="1:30" ht="14.25" customHeight="1">
      <c r="A218" s="109"/>
      <c r="B218" s="109"/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  <c r="AA218" s="109"/>
      <c r="AB218" s="109"/>
      <c r="AC218" s="109"/>
      <c r="AD218" s="109"/>
    </row>
    <row r="219" spans="1:30" ht="14.25" customHeight="1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  <c r="AA219" s="109"/>
      <c r="AB219" s="109"/>
      <c r="AC219" s="109"/>
      <c r="AD219" s="109"/>
    </row>
    <row r="220" spans="1:30" ht="14.25" customHeight="1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  <c r="AA220" s="109"/>
      <c r="AB220" s="109"/>
      <c r="AC220" s="109"/>
      <c r="AD220" s="109"/>
    </row>
    <row r="221" spans="1:30" ht="14.25" customHeight="1">
      <c r="A221" s="109"/>
      <c r="B221" s="109"/>
      <c r="C221" s="109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  <c r="AC221" s="109"/>
      <c r="AD221" s="109"/>
    </row>
    <row r="222" spans="1:30" ht="14.25" customHeight="1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  <c r="AA222" s="109"/>
      <c r="AB222" s="109"/>
      <c r="AC222" s="109"/>
      <c r="AD222" s="109"/>
    </row>
    <row r="223" spans="1:30" ht="14.25" customHeight="1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  <c r="AC223" s="109"/>
      <c r="AD223" s="109"/>
    </row>
    <row r="224" spans="1:30" ht="14.25" customHeight="1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  <c r="AA224" s="109"/>
      <c r="AB224" s="109"/>
      <c r="AC224" s="109"/>
      <c r="AD224" s="109"/>
    </row>
    <row r="225" spans="1:30" ht="14.25" customHeight="1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  <c r="AA225" s="109"/>
      <c r="AB225" s="109"/>
      <c r="AC225" s="109"/>
      <c r="AD225" s="109"/>
    </row>
    <row r="226" spans="1:30" ht="14.25" customHeight="1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  <c r="AA226" s="109"/>
      <c r="AB226" s="109"/>
      <c r="AC226" s="109"/>
      <c r="AD226" s="109"/>
    </row>
    <row r="227" spans="1:30" ht="14.25" customHeight="1">
      <c r="A227" s="109"/>
      <c r="B227" s="109"/>
      <c r="C227" s="109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  <c r="AA227" s="109"/>
      <c r="AB227" s="109"/>
      <c r="AC227" s="109"/>
      <c r="AD227" s="109"/>
    </row>
    <row r="228" spans="1:30" ht="14.25" customHeight="1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  <c r="AA228" s="109"/>
      <c r="AB228" s="109"/>
      <c r="AC228" s="109"/>
      <c r="AD228" s="109"/>
    </row>
    <row r="229" spans="1:30" ht="14.25" customHeight="1">
      <c r="A229" s="109"/>
      <c r="B229" s="109"/>
      <c r="C229" s="109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  <c r="AA229" s="109"/>
      <c r="AB229" s="109"/>
      <c r="AC229" s="109"/>
      <c r="AD229" s="109"/>
    </row>
    <row r="230" spans="1:30" ht="14.25" customHeight="1">
      <c r="A230" s="109"/>
      <c r="B230" s="109"/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  <c r="AC230" s="109"/>
      <c r="AD230" s="109"/>
    </row>
    <row r="231" spans="1:30" ht="14.25" customHeight="1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  <c r="AA231" s="109"/>
      <c r="AB231" s="109"/>
      <c r="AC231" s="109"/>
      <c r="AD231" s="109"/>
    </row>
    <row r="232" spans="1:30" ht="14.25" customHeight="1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  <c r="AA232" s="109"/>
      <c r="AB232" s="109"/>
      <c r="AC232" s="109"/>
      <c r="AD232" s="109"/>
    </row>
    <row r="233" spans="1:30" ht="14.25" customHeight="1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  <c r="AA233" s="109"/>
      <c r="AB233" s="109"/>
      <c r="AC233" s="109"/>
      <c r="AD233" s="109"/>
    </row>
    <row r="234" spans="1:30" ht="14.25" customHeight="1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  <c r="AA234" s="109"/>
      <c r="AB234" s="109"/>
      <c r="AC234" s="109"/>
      <c r="AD234" s="109"/>
    </row>
    <row r="235" spans="1:30" ht="14.25" customHeight="1">
      <c r="A235" s="109"/>
      <c r="B235" s="109"/>
      <c r="C235" s="109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  <c r="AA235" s="109"/>
      <c r="AB235" s="109"/>
      <c r="AC235" s="109"/>
      <c r="AD235" s="109"/>
    </row>
    <row r="236" spans="1:30" ht="14.25" customHeight="1">
      <c r="A236" s="109"/>
      <c r="B236" s="109"/>
      <c r="C236" s="109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  <c r="AA236" s="109"/>
      <c r="AB236" s="109"/>
      <c r="AC236" s="109"/>
      <c r="AD236" s="109"/>
    </row>
    <row r="237" spans="1:30" ht="14.25" customHeight="1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  <c r="AA237" s="109"/>
      <c r="AB237" s="109"/>
      <c r="AC237" s="109"/>
      <c r="AD237" s="109"/>
    </row>
    <row r="238" spans="1:30" ht="14.25" customHeight="1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  <c r="AA238" s="109"/>
      <c r="AB238" s="109"/>
      <c r="AC238" s="109"/>
      <c r="AD238" s="109"/>
    </row>
    <row r="239" spans="1:30" ht="14.25" customHeight="1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  <c r="AA239" s="109"/>
      <c r="AB239" s="109"/>
      <c r="AC239" s="109"/>
      <c r="AD239" s="109"/>
    </row>
    <row r="240" spans="1:30" ht="14.25" customHeight="1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  <c r="AA240" s="109"/>
      <c r="AB240" s="109"/>
      <c r="AC240" s="109"/>
      <c r="AD240" s="109"/>
    </row>
    <row r="241" spans="1:30" ht="14.25" customHeight="1">
      <c r="A241" s="109"/>
      <c r="B241" s="109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  <c r="AA241" s="109"/>
      <c r="AB241" s="109"/>
      <c r="AC241" s="109"/>
      <c r="AD241" s="109"/>
    </row>
    <row r="242" spans="1:30" ht="14.25" customHeight="1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  <c r="AA242" s="109"/>
      <c r="AB242" s="109"/>
      <c r="AC242" s="109"/>
      <c r="AD242" s="109"/>
    </row>
    <row r="243" spans="1:30" ht="14.25" customHeight="1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  <c r="AA243" s="109"/>
      <c r="AB243" s="109"/>
      <c r="AC243" s="109"/>
      <c r="AD243" s="109"/>
    </row>
    <row r="244" spans="1:30" ht="14.25" customHeight="1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  <c r="AA244" s="109"/>
      <c r="AB244" s="109"/>
      <c r="AC244" s="109"/>
      <c r="AD244" s="109"/>
    </row>
    <row r="245" spans="1:30" ht="14.25" customHeight="1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  <c r="AA245" s="109"/>
      <c r="AB245" s="109"/>
      <c r="AC245" s="109"/>
      <c r="AD245" s="109"/>
    </row>
    <row r="246" spans="1:30" ht="14.25" customHeight="1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  <c r="AA246" s="109"/>
      <c r="AB246" s="109"/>
      <c r="AC246" s="109"/>
      <c r="AD246" s="109"/>
    </row>
    <row r="247" spans="1:30" ht="14.25" customHeight="1">
      <c r="A247" s="109"/>
      <c r="B247" s="109"/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  <c r="AA247" s="109"/>
      <c r="AB247" s="109"/>
      <c r="AC247" s="109"/>
      <c r="AD247" s="109"/>
    </row>
    <row r="248" spans="1:30" ht="14.25" customHeight="1">
      <c r="A248" s="109"/>
      <c r="B248" s="109"/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  <c r="AA248" s="109"/>
      <c r="AB248" s="109"/>
      <c r="AC248" s="109"/>
      <c r="AD248" s="109"/>
    </row>
    <row r="249" spans="1:30" ht="14.25" customHeight="1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  <c r="AA249" s="109"/>
      <c r="AB249" s="109"/>
      <c r="AC249" s="109"/>
      <c r="AD249" s="109"/>
    </row>
    <row r="250" spans="1:30" ht="14.25" customHeight="1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  <c r="AA250" s="109"/>
      <c r="AB250" s="109"/>
      <c r="AC250" s="109"/>
      <c r="AD250" s="109"/>
    </row>
    <row r="251" spans="1:30" ht="14.25" customHeight="1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  <c r="AA251" s="109"/>
      <c r="AB251" s="109"/>
      <c r="AC251" s="109"/>
      <c r="AD251" s="109"/>
    </row>
    <row r="252" spans="1:30" ht="14.25" customHeight="1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  <c r="AA252" s="109"/>
      <c r="AB252" s="109"/>
      <c r="AC252" s="109"/>
      <c r="AD252" s="109"/>
    </row>
    <row r="253" spans="1:30" ht="14.25" customHeight="1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  <c r="AA253" s="109"/>
      <c r="AB253" s="109"/>
      <c r="AC253" s="109"/>
      <c r="AD253" s="109"/>
    </row>
    <row r="254" spans="1:30" ht="14.25" customHeight="1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  <c r="AC254" s="109"/>
      <c r="AD254" s="109"/>
    </row>
    <row r="255" spans="1:30" ht="14.25" customHeight="1">
      <c r="A255" s="109"/>
      <c r="B255" s="109"/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  <c r="AA255" s="109"/>
      <c r="AB255" s="109"/>
      <c r="AC255" s="109"/>
      <c r="AD255" s="109"/>
    </row>
    <row r="256" spans="1:30" ht="14.25" customHeight="1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  <c r="AA256" s="109"/>
      <c r="AB256" s="109"/>
      <c r="AC256" s="109"/>
      <c r="AD256" s="109"/>
    </row>
    <row r="257" spans="1:30" ht="14.25" customHeight="1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  <c r="AA257" s="109"/>
      <c r="AB257" s="109"/>
      <c r="AC257" s="109"/>
      <c r="AD257" s="109"/>
    </row>
    <row r="258" spans="1:30" ht="14.25" customHeight="1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  <c r="AA258" s="109"/>
      <c r="AB258" s="109"/>
      <c r="AC258" s="109"/>
      <c r="AD258" s="109"/>
    </row>
    <row r="259" spans="1:30" ht="14.25" customHeight="1">
      <c r="A259" s="109"/>
      <c r="B259" s="109"/>
      <c r="C259" s="109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  <c r="AA259" s="109"/>
      <c r="AB259" s="109"/>
      <c r="AC259" s="109"/>
      <c r="AD259" s="109"/>
    </row>
    <row r="260" spans="1:30" ht="14.25" customHeight="1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  <c r="AA260" s="109"/>
      <c r="AB260" s="109"/>
      <c r="AC260" s="109"/>
      <c r="AD260" s="109"/>
    </row>
    <row r="261" spans="1:30" ht="14.25" customHeight="1">
      <c r="A261" s="109"/>
      <c r="B261" s="109"/>
      <c r="C261" s="109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  <c r="AA261" s="109"/>
      <c r="AB261" s="109"/>
      <c r="AC261" s="109"/>
      <c r="AD261" s="109"/>
    </row>
    <row r="262" spans="1:30" ht="14.25" customHeight="1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  <c r="AA262" s="109"/>
      <c r="AB262" s="109"/>
      <c r="AC262" s="109"/>
      <c r="AD262" s="109"/>
    </row>
    <row r="263" spans="1:30" ht="14.25" customHeight="1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  <c r="AA263" s="109"/>
      <c r="AB263" s="109"/>
      <c r="AC263" s="109"/>
      <c r="AD263" s="109"/>
    </row>
    <row r="264" spans="1:30" ht="14.25" customHeight="1">
      <c r="A264" s="109"/>
      <c r="B264" s="109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  <c r="AA264" s="109"/>
      <c r="AB264" s="109"/>
      <c r="AC264" s="109"/>
      <c r="AD264" s="109"/>
    </row>
    <row r="265" spans="1:30" ht="14.25" customHeight="1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  <c r="AA265" s="109"/>
      <c r="AB265" s="109"/>
      <c r="AC265" s="109"/>
      <c r="AD265" s="109"/>
    </row>
    <row r="266" spans="1:30" ht="14.25" customHeight="1">
      <c r="A266" s="109"/>
      <c r="B266" s="109"/>
      <c r="C266" s="109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  <c r="AA266" s="109"/>
      <c r="AB266" s="109"/>
      <c r="AC266" s="109"/>
      <c r="AD266" s="109"/>
    </row>
    <row r="267" spans="1:30" ht="14.25" customHeight="1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</row>
    <row r="268" spans="1:30" ht="14.25" customHeight="1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  <c r="AA268" s="109"/>
      <c r="AB268" s="109"/>
      <c r="AC268" s="109"/>
      <c r="AD268" s="109"/>
    </row>
    <row r="269" spans="1:30" ht="14.25" customHeight="1">
      <c r="A269" s="109"/>
      <c r="B269" s="109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  <c r="AA269" s="109"/>
      <c r="AB269" s="109"/>
      <c r="AC269" s="109"/>
      <c r="AD269" s="109"/>
    </row>
    <row r="270" spans="1:30" ht="14.25" customHeight="1">
      <c r="A270" s="109"/>
      <c r="B270" s="109"/>
      <c r="C270" s="109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  <c r="AA270" s="109"/>
      <c r="AB270" s="109"/>
      <c r="AC270" s="109"/>
      <c r="AD270" s="109"/>
    </row>
    <row r="271" spans="1:30" ht="14.25" customHeight="1">
      <c r="A271" s="109"/>
      <c r="B271" s="109"/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  <c r="AA271" s="109"/>
      <c r="AB271" s="109"/>
      <c r="AC271" s="109"/>
      <c r="AD271" s="109"/>
    </row>
    <row r="272" spans="1:30" ht="14.25" customHeight="1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  <c r="AA272" s="109"/>
      <c r="AB272" s="109"/>
      <c r="AC272" s="109"/>
      <c r="AD272" s="109"/>
    </row>
    <row r="273" spans="1:30" ht="14.25" customHeight="1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  <c r="AA273" s="109"/>
      <c r="AB273" s="109"/>
      <c r="AC273" s="109"/>
      <c r="AD273" s="109"/>
    </row>
    <row r="274" spans="1:30" ht="14.25" customHeight="1">
      <c r="A274" s="109"/>
      <c r="B274" s="109"/>
      <c r="C274" s="109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  <c r="AA274" s="109"/>
      <c r="AB274" s="109"/>
      <c r="AC274" s="109"/>
      <c r="AD274" s="109"/>
    </row>
    <row r="275" spans="1:30" ht="14.25" customHeight="1">
      <c r="A275" s="109"/>
      <c r="B275" s="109"/>
      <c r="C275" s="109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  <c r="AA275" s="109"/>
      <c r="AB275" s="109"/>
      <c r="AC275" s="109"/>
      <c r="AD275" s="109"/>
    </row>
    <row r="276" spans="1:30" ht="14.25" customHeight="1">
      <c r="A276" s="109"/>
      <c r="B276" s="109"/>
      <c r="C276" s="109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  <c r="AA276" s="109"/>
      <c r="AB276" s="109"/>
      <c r="AC276" s="109"/>
      <c r="AD276" s="109"/>
    </row>
    <row r="277" spans="1:30" ht="14.25" customHeight="1">
      <c r="A277" s="109"/>
      <c r="B277" s="109"/>
      <c r="C277" s="109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  <c r="AA277" s="109"/>
      <c r="AB277" s="109"/>
      <c r="AC277" s="109"/>
      <c r="AD277" s="109"/>
    </row>
    <row r="278" spans="1:30" ht="14.25" customHeight="1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  <c r="AA278" s="109"/>
      <c r="AB278" s="109"/>
      <c r="AC278" s="109"/>
      <c r="AD278" s="109"/>
    </row>
    <row r="279" spans="1:30" ht="14.25" customHeight="1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09"/>
    </row>
    <row r="280" spans="1:30" ht="14.25" customHeight="1">
      <c r="A280" s="109"/>
      <c r="B280" s="109"/>
      <c r="C280" s="109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  <c r="AA280" s="109"/>
      <c r="AB280" s="109"/>
      <c r="AC280" s="109"/>
      <c r="AD280" s="109"/>
    </row>
    <row r="281" spans="1:30" ht="14.25" customHeight="1">
      <c r="A281" s="109"/>
      <c r="B281" s="109"/>
      <c r="C281" s="109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  <c r="AA281" s="109"/>
      <c r="AB281" s="109"/>
      <c r="AC281" s="109"/>
      <c r="AD281" s="109"/>
    </row>
    <row r="282" spans="1:30" ht="14.25" customHeight="1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  <c r="AA282" s="109"/>
      <c r="AB282" s="109"/>
      <c r="AC282" s="109"/>
      <c r="AD282" s="109"/>
    </row>
    <row r="283" spans="1:30" ht="14.25" customHeight="1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  <c r="AA283" s="109"/>
      <c r="AB283" s="109"/>
      <c r="AC283" s="109"/>
      <c r="AD283" s="109"/>
    </row>
    <row r="284" spans="1:30" ht="14.25" customHeight="1">
      <c r="A284" s="109"/>
      <c r="B284" s="109"/>
      <c r="C284" s="109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  <c r="AA284" s="109"/>
      <c r="AB284" s="109"/>
      <c r="AC284" s="109"/>
      <c r="AD284" s="109"/>
    </row>
    <row r="285" spans="1:30" ht="14.25" customHeight="1">
      <c r="A285" s="109"/>
      <c r="B285" s="109"/>
      <c r="C285" s="109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  <c r="AA285" s="109"/>
      <c r="AB285" s="109"/>
      <c r="AC285" s="109"/>
      <c r="AD285" s="109"/>
    </row>
    <row r="286" spans="1:30" ht="14.25" customHeight="1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  <c r="AA286" s="109"/>
      <c r="AB286" s="109"/>
      <c r="AC286" s="109"/>
      <c r="AD286" s="109"/>
    </row>
    <row r="287" spans="1:30" ht="14.25" customHeight="1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  <c r="AA287" s="109"/>
      <c r="AB287" s="109"/>
      <c r="AC287" s="109"/>
      <c r="AD287" s="109"/>
    </row>
    <row r="288" spans="1:30" ht="14.25" customHeight="1">
      <c r="A288" s="109"/>
      <c r="B288" s="109"/>
      <c r="C288" s="109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  <c r="AA288" s="109"/>
      <c r="AB288" s="109"/>
      <c r="AC288" s="109"/>
      <c r="AD288" s="109"/>
    </row>
    <row r="289" spans="1:30" ht="14.25" customHeight="1">
      <c r="A289" s="109"/>
      <c r="B289" s="109"/>
      <c r="C289" s="109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  <c r="AA289" s="109"/>
      <c r="AB289" s="109"/>
      <c r="AC289" s="109"/>
      <c r="AD289" s="109"/>
    </row>
    <row r="290" spans="1:30" ht="14.25" customHeight="1">
      <c r="A290" s="109"/>
      <c r="B290" s="109"/>
      <c r="C290" s="109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  <c r="AA290" s="109"/>
      <c r="AB290" s="109"/>
      <c r="AC290" s="109"/>
      <c r="AD290" s="109"/>
    </row>
    <row r="291" spans="1:30" ht="14.25" customHeight="1">
      <c r="A291" s="109"/>
      <c r="B291" s="109"/>
      <c r="C291" s="109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  <c r="AC291" s="109"/>
      <c r="AD291" s="109"/>
    </row>
    <row r="292" spans="1:30" ht="14.25" customHeight="1">
      <c r="A292" s="109"/>
      <c r="B292" s="109"/>
      <c r="C292" s="109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  <c r="AA292" s="109"/>
      <c r="AB292" s="109"/>
      <c r="AC292" s="109"/>
      <c r="AD292" s="109"/>
    </row>
    <row r="293" spans="1:30" ht="14.25" customHeight="1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  <c r="AA293" s="109"/>
      <c r="AB293" s="109"/>
      <c r="AC293" s="109"/>
      <c r="AD293" s="109"/>
    </row>
    <row r="294" spans="1:30" ht="14.25" customHeight="1">
      <c r="A294" s="109"/>
      <c r="B294" s="109"/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  <c r="AA294" s="109"/>
      <c r="AB294" s="109"/>
      <c r="AC294" s="109"/>
      <c r="AD294" s="109"/>
    </row>
    <row r="295" spans="1:30" ht="14.25" customHeight="1">
      <c r="A295" s="109"/>
      <c r="B295" s="109"/>
      <c r="C295" s="109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  <c r="AA295" s="109"/>
      <c r="AB295" s="109"/>
      <c r="AC295" s="109"/>
      <c r="AD295" s="109"/>
    </row>
    <row r="296" spans="1:30" ht="14.25" customHeight="1">
      <c r="A296" s="109"/>
      <c r="B296" s="109"/>
      <c r="C296" s="109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  <c r="AA296" s="109"/>
      <c r="AB296" s="109"/>
      <c r="AC296" s="109"/>
      <c r="AD296" s="109"/>
    </row>
    <row r="297" spans="1:30" ht="14.25" customHeight="1">
      <c r="A297" s="109"/>
      <c r="B297" s="109"/>
      <c r="C297" s="109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  <c r="AA297" s="109"/>
      <c r="AB297" s="109"/>
      <c r="AC297" s="109"/>
      <c r="AD297" s="109"/>
    </row>
    <row r="298" spans="1:30" ht="14.25" customHeight="1">
      <c r="A298" s="109"/>
      <c r="B298" s="109"/>
      <c r="C298" s="109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  <c r="AA298" s="109"/>
      <c r="AB298" s="109"/>
      <c r="AC298" s="109"/>
      <c r="AD298" s="109"/>
    </row>
    <row r="299" spans="1:30" ht="14.25" customHeight="1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  <c r="AA299" s="109"/>
      <c r="AB299" s="109"/>
      <c r="AC299" s="109"/>
      <c r="AD299" s="109"/>
    </row>
    <row r="300" spans="1:30" ht="14.25" customHeight="1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  <c r="AA300" s="109"/>
      <c r="AB300" s="109"/>
      <c r="AC300" s="109"/>
      <c r="AD300" s="109"/>
    </row>
    <row r="301" spans="1:30" ht="14.25" customHeight="1">
      <c r="A301" s="109"/>
      <c r="B301" s="109"/>
      <c r="C301" s="109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  <c r="AA301" s="109"/>
      <c r="AB301" s="109"/>
      <c r="AC301" s="109"/>
      <c r="AD301" s="109"/>
    </row>
    <row r="302" spans="1:30" ht="14.25" customHeight="1">
      <c r="A302" s="109"/>
      <c r="B302" s="109"/>
      <c r="C302" s="109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  <c r="AA302" s="109"/>
      <c r="AB302" s="109"/>
      <c r="AC302" s="109"/>
      <c r="AD302" s="109"/>
    </row>
    <row r="303" spans="1:30" ht="14.25" customHeight="1">
      <c r="A303" s="109"/>
      <c r="B303" s="109"/>
      <c r="C303" s="109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09"/>
    </row>
    <row r="304" spans="1:30" ht="14.25" customHeight="1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  <c r="AA304" s="109"/>
      <c r="AB304" s="109"/>
      <c r="AC304" s="109"/>
      <c r="AD304" s="109"/>
    </row>
    <row r="305" spans="1:30" ht="14.25" customHeight="1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  <c r="AA305" s="109"/>
      <c r="AB305" s="109"/>
      <c r="AC305" s="109"/>
      <c r="AD305" s="109"/>
    </row>
    <row r="306" spans="1:30" ht="14.25" customHeight="1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  <c r="AA306" s="109"/>
      <c r="AB306" s="109"/>
      <c r="AC306" s="109"/>
      <c r="AD306" s="109"/>
    </row>
    <row r="307" spans="1:30" ht="14.25" customHeight="1">
      <c r="A307" s="109"/>
      <c r="B307" s="109"/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  <c r="AA307" s="109"/>
      <c r="AB307" s="109"/>
      <c r="AC307" s="109"/>
      <c r="AD307" s="109"/>
    </row>
    <row r="308" spans="1:30" ht="14.25" customHeight="1">
      <c r="A308" s="109"/>
      <c r="B308" s="109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  <c r="AA308" s="109"/>
      <c r="AB308" s="109"/>
      <c r="AC308" s="109"/>
      <c r="AD308" s="109"/>
    </row>
    <row r="309" spans="1:30" ht="14.25" customHeight="1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  <c r="AA309" s="109"/>
      <c r="AB309" s="109"/>
      <c r="AC309" s="109"/>
      <c r="AD309" s="109"/>
    </row>
    <row r="310" spans="1:30" ht="14.25" customHeight="1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  <c r="AA310" s="109"/>
      <c r="AB310" s="109"/>
      <c r="AC310" s="109"/>
      <c r="AD310" s="109"/>
    </row>
    <row r="311" spans="1:30" ht="14.25" customHeight="1">
      <c r="A311" s="109"/>
      <c r="B311" s="109"/>
      <c r="C311" s="109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  <c r="AA311" s="109"/>
      <c r="AB311" s="109"/>
      <c r="AC311" s="109"/>
      <c r="AD311" s="109"/>
    </row>
    <row r="312" spans="1:30" ht="14.25" customHeight="1">
      <c r="A312" s="109"/>
      <c r="B312" s="109"/>
      <c r="C312" s="109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  <c r="AA312" s="109"/>
      <c r="AB312" s="109"/>
      <c r="AC312" s="109"/>
      <c r="AD312" s="109"/>
    </row>
    <row r="313" spans="1:30" ht="14.25" customHeight="1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  <c r="AA313" s="109"/>
      <c r="AB313" s="109"/>
      <c r="AC313" s="109"/>
      <c r="AD313" s="109"/>
    </row>
    <row r="314" spans="1:30" ht="14.25" customHeight="1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  <c r="AA314" s="109"/>
      <c r="AB314" s="109"/>
      <c r="AC314" s="109"/>
      <c r="AD314" s="109"/>
    </row>
    <row r="315" spans="1:30" ht="14.25" customHeight="1">
      <c r="A315" s="109"/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09"/>
    </row>
    <row r="316" spans="1:30" ht="14.25" customHeight="1">
      <c r="A316" s="109"/>
      <c r="B316" s="109"/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  <c r="AA316" s="109"/>
      <c r="AB316" s="109"/>
      <c r="AC316" s="109"/>
      <c r="AD316" s="109"/>
    </row>
    <row r="317" spans="1:30" ht="14.25" customHeight="1">
      <c r="A317" s="109"/>
      <c r="B317" s="109"/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  <c r="AA317" s="109"/>
      <c r="AB317" s="109"/>
      <c r="AC317" s="109"/>
      <c r="AD317" s="109"/>
    </row>
    <row r="318" spans="1:30" ht="14.25" customHeight="1">
      <c r="A318" s="109"/>
      <c r="B318" s="109"/>
      <c r="C318" s="109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  <c r="AA318" s="109"/>
      <c r="AB318" s="109"/>
      <c r="AC318" s="109"/>
      <c r="AD318" s="109"/>
    </row>
    <row r="319" spans="1:30" ht="14.25" customHeight="1">
      <c r="A319" s="109"/>
      <c r="B319" s="109"/>
      <c r="C319" s="109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  <c r="AA319" s="109"/>
      <c r="AB319" s="109"/>
      <c r="AC319" s="109"/>
      <c r="AD319" s="109"/>
    </row>
    <row r="320" spans="1:30" ht="14.25" customHeight="1">
      <c r="A320" s="109"/>
      <c r="B320" s="109"/>
      <c r="C320" s="109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  <c r="AA320" s="109"/>
      <c r="AB320" s="109"/>
      <c r="AC320" s="109"/>
      <c r="AD320" s="109"/>
    </row>
    <row r="321" spans="1:30" ht="14.25" customHeight="1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  <c r="AA321" s="109"/>
      <c r="AB321" s="109"/>
      <c r="AC321" s="109"/>
      <c r="AD321" s="109"/>
    </row>
    <row r="322" spans="1:30" ht="14.25" customHeight="1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  <c r="AA322" s="109"/>
      <c r="AB322" s="109"/>
      <c r="AC322" s="109"/>
      <c r="AD322" s="109"/>
    </row>
    <row r="323" spans="1:30" ht="14.25" customHeight="1">
      <c r="A323" s="109"/>
      <c r="B323" s="109"/>
      <c r="C323" s="109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  <c r="AA323" s="109"/>
      <c r="AB323" s="109"/>
      <c r="AC323" s="109"/>
      <c r="AD323" s="109"/>
    </row>
    <row r="324" spans="1:30" ht="14.25" customHeight="1">
      <c r="A324" s="109"/>
      <c r="B324" s="109"/>
      <c r="C324" s="109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  <c r="AA324" s="109"/>
      <c r="AB324" s="109"/>
      <c r="AC324" s="109"/>
      <c r="AD324" s="109"/>
    </row>
    <row r="325" spans="1:30" ht="14.25" customHeight="1">
      <c r="A325" s="109"/>
      <c r="B325" s="109"/>
      <c r="C325" s="109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  <c r="AA325" s="109"/>
      <c r="AB325" s="109"/>
      <c r="AC325" s="109"/>
      <c r="AD325" s="109"/>
    </row>
    <row r="326" spans="1:30" ht="14.25" customHeight="1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  <c r="AA326" s="109"/>
      <c r="AB326" s="109"/>
      <c r="AC326" s="109"/>
      <c r="AD326" s="109"/>
    </row>
    <row r="327" spans="1:30" ht="14.25" customHeight="1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  <c r="AA327" s="109"/>
      <c r="AB327" s="109"/>
      <c r="AC327" s="109"/>
      <c r="AD327" s="109"/>
    </row>
    <row r="328" spans="1:30" ht="14.25" customHeight="1">
      <c r="A328" s="109"/>
      <c r="B328" s="109"/>
      <c r="C328" s="109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  <c r="AA328" s="109"/>
      <c r="AB328" s="109"/>
      <c r="AC328" s="109"/>
      <c r="AD328" s="109"/>
    </row>
    <row r="329" spans="1:30" ht="14.25" customHeight="1">
      <c r="A329" s="109"/>
      <c r="B329" s="109"/>
      <c r="C329" s="109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  <c r="AA329" s="109"/>
      <c r="AB329" s="109"/>
      <c r="AC329" s="109"/>
      <c r="AD329" s="109"/>
    </row>
    <row r="330" spans="1:30" ht="14.25" customHeight="1">
      <c r="A330" s="109"/>
      <c r="B330" s="109"/>
      <c r="C330" s="109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  <c r="AA330" s="109"/>
      <c r="AB330" s="109"/>
      <c r="AC330" s="109"/>
      <c r="AD330" s="109"/>
    </row>
    <row r="331" spans="1:30" ht="14.25" customHeight="1">
      <c r="A331" s="109"/>
      <c r="B331" s="109"/>
      <c r="C331" s="109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/>
      <c r="AC331" s="109"/>
      <c r="AD331" s="109"/>
    </row>
    <row r="332" spans="1:30" ht="14.25" customHeight="1">
      <c r="A332" s="109"/>
      <c r="B332" s="109"/>
      <c r="C332" s="109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  <c r="AA332" s="109"/>
      <c r="AB332" s="109"/>
      <c r="AC332" s="109"/>
      <c r="AD332" s="109"/>
    </row>
    <row r="333" spans="1:30" ht="14.25" customHeight="1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  <c r="AA333" s="109"/>
      <c r="AB333" s="109"/>
      <c r="AC333" s="109"/>
      <c r="AD333" s="109"/>
    </row>
    <row r="334" spans="1:30" ht="14.25" customHeight="1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  <c r="AA334" s="109"/>
      <c r="AB334" s="109"/>
      <c r="AC334" s="109"/>
      <c r="AD334" s="109"/>
    </row>
    <row r="335" spans="1:30" ht="14.25" customHeight="1">
      <c r="A335" s="109"/>
      <c r="B335" s="109"/>
      <c r="C335" s="109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  <c r="AA335" s="109"/>
      <c r="AB335" s="109"/>
      <c r="AC335" s="109"/>
      <c r="AD335" s="109"/>
    </row>
    <row r="336" spans="1:30" ht="14.25" customHeight="1">
      <c r="A336" s="109"/>
      <c r="B336" s="109"/>
      <c r="C336" s="109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  <c r="AA336" s="109"/>
      <c r="AB336" s="109"/>
      <c r="AC336" s="109"/>
      <c r="AD336" s="109"/>
    </row>
    <row r="337" spans="1:30" ht="14.25" customHeight="1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  <c r="AA337" s="109"/>
      <c r="AB337" s="109"/>
      <c r="AC337" s="109"/>
      <c r="AD337" s="109"/>
    </row>
    <row r="338" spans="1:30" ht="14.25" customHeight="1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  <c r="AA338" s="109"/>
      <c r="AB338" s="109"/>
      <c r="AC338" s="109"/>
      <c r="AD338" s="109"/>
    </row>
    <row r="339" spans="1:30" ht="14.25" customHeight="1">
      <c r="A339" s="109"/>
      <c r="B339" s="109"/>
      <c r="C339" s="109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  <c r="AC339" s="109"/>
      <c r="AD339" s="109"/>
    </row>
    <row r="340" spans="1:30" ht="14.25" customHeight="1">
      <c r="A340" s="109"/>
      <c r="B340" s="109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  <c r="AA340" s="109"/>
      <c r="AB340" s="109"/>
      <c r="AC340" s="109"/>
      <c r="AD340" s="109"/>
    </row>
    <row r="341" spans="1:30" ht="14.25" customHeight="1">
      <c r="A341" s="109"/>
      <c r="B341" s="109"/>
      <c r="C341" s="109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  <c r="AA341" s="109"/>
      <c r="AB341" s="109"/>
      <c r="AC341" s="109"/>
      <c r="AD341" s="109"/>
    </row>
    <row r="342" spans="1:30" ht="14.25" customHeight="1">
      <c r="A342" s="109"/>
      <c r="B342" s="109"/>
      <c r="C342" s="109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  <c r="AA342" s="109"/>
      <c r="AB342" s="109"/>
      <c r="AC342" s="109"/>
      <c r="AD342" s="109"/>
    </row>
    <row r="343" spans="1:30" ht="14.25" customHeight="1">
      <c r="A343" s="109"/>
      <c r="B343" s="109"/>
      <c r="C343" s="109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  <c r="AA343" s="109"/>
      <c r="AB343" s="109"/>
      <c r="AC343" s="109"/>
      <c r="AD343" s="109"/>
    </row>
    <row r="344" spans="1:30" ht="14.25" customHeight="1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  <c r="AA344" s="109"/>
      <c r="AB344" s="109"/>
      <c r="AC344" s="109"/>
      <c r="AD344" s="109"/>
    </row>
    <row r="345" spans="1:30" ht="14.25" customHeight="1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  <c r="AA345" s="109"/>
      <c r="AB345" s="109"/>
      <c r="AC345" s="109"/>
      <c r="AD345" s="109"/>
    </row>
    <row r="346" spans="1:30" ht="14.25" customHeight="1">
      <c r="A346" s="109"/>
      <c r="B346" s="109"/>
      <c r="C346" s="109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  <c r="AA346" s="109"/>
      <c r="AB346" s="109"/>
      <c r="AC346" s="109"/>
      <c r="AD346" s="109"/>
    </row>
    <row r="347" spans="1:30" ht="14.25" customHeight="1">
      <c r="A347" s="109"/>
      <c r="B347" s="109"/>
      <c r="C347" s="109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  <c r="AA347" s="109"/>
      <c r="AB347" s="109"/>
      <c r="AC347" s="109"/>
      <c r="AD347" s="109"/>
    </row>
    <row r="348" spans="1:30" ht="14.25" customHeight="1">
      <c r="A348" s="109"/>
      <c r="B348" s="109"/>
      <c r="C348" s="109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  <c r="AA348" s="109"/>
      <c r="AB348" s="109"/>
      <c r="AC348" s="109"/>
      <c r="AD348" s="109"/>
    </row>
    <row r="349" spans="1:30" ht="14.25" customHeight="1">
      <c r="A349" s="109"/>
      <c r="B349" s="109"/>
      <c r="C349" s="109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  <c r="AA349" s="109"/>
      <c r="AB349" s="109"/>
      <c r="AC349" s="109"/>
      <c r="AD349" s="109"/>
    </row>
    <row r="350" spans="1:30" ht="14.25" customHeight="1">
      <c r="A350" s="109"/>
      <c r="B350" s="109"/>
      <c r="C350" s="109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  <c r="AA350" s="109"/>
      <c r="AB350" s="109"/>
      <c r="AC350" s="109"/>
      <c r="AD350" s="109"/>
    </row>
    <row r="351" spans="1:30" ht="14.25" customHeight="1">
      <c r="A351" s="109"/>
      <c r="B351" s="109"/>
      <c r="C351" s="109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09"/>
    </row>
    <row r="352" spans="1:30" ht="14.25" customHeight="1">
      <c r="A352" s="109"/>
      <c r="B352" s="109"/>
      <c r="C352" s="109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  <c r="AA352" s="109"/>
      <c r="AB352" s="109"/>
      <c r="AC352" s="109"/>
      <c r="AD352" s="109"/>
    </row>
    <row r="353" spans="1:30" ht="14.25" customHeight="1">
      <c r="A353" s="109"/>
      <c r="B353" s="109"/>
      <c r="C353" s="109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  <c r="AA353" s="109"/>
      <c r="AB353" s="109"/>
      <c r="AC353" s="109"/>
      <c r="AD353" s="109"/>
    </row>
    <row r="354" spans="1:30" ht="14.25" customHeight="1">
      <c r="A354" s="109"/>
      <c r="B354" s="109"/>
      <c r="C354" s="109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  <c r="AA354" s="109"/>
      <c r="AB354" s="109"/>
      <c r="AC354" s="109"/>
      <c r="AD354" s="109"/>
    </row>
    <row r="355" spans="1:30" ht="14.25" customHeight="1">
      <c r="A355" s="109"/>
      <c r="B355" s="109"/>
      <c r="C355" s="109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  <c r="AA355" s="109"/>
      <c r="AB355" s="109"/>
      <c r="AC355" s="109"/>
      <c r="AD355" s="109"/>
    </row>
    <row r="356" spans="1:30" ht="14.25" customHeight="1">
      <c r="A356" s="109"/>
      <c r="B356" s="109"/>
      <c r="C356" s="109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  <c r="AA356" s="109"/>
      <c r="AB356" s="109"/>
      <c r="AC356" s="109"/>
      <c r="AD356" s="109"/>
    </row>
    <row r="357" spans="1:30" ht="14.25" customHeight="1">
      <c r="A357" s="109"/>
      <c r="B357" s="109"/>
      <c r="C357" s="109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  <c r="AA357" s="109"/>
      <c r="AB357" s="109"/>
      <c r="AC357" s="109"/>
      <c r="AD357" s="109"/>
    </row>
    <row r="358" spans="1:30" ht="14.25" customHeight="1">
      <c r="A358" s="109"/>
      <c r="B358" s="109"/>
      <c r="C358" s="109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  <c r="AA358" s="109"/>
      <c r="AB358" s="109"/>
      <c r="AC358" s="109"/>
      <c r="AD358" s="109"/>
    </row>
    <row r="359" spans="1:30" ht="14.25" customHeight="1">
      <c r="A359" s="109"/>
      <c r="B359" s="109"/>
      <c r="C359" s="109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  <c r="AA359" s="109"/>
      <c r="AB359" s="109"/>
      <c r="AC359" s="109"/>
      <c r="AD359" s="109"/>
    </row>
    <row r="360" spans="1:30" ht="14.25" customHeight="1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  <c r="AA360" s="109"/>
      <c r="AB360" s="109"/>
      <c r="AC360" s="109"/>
      <c r="AD360" s="109"/>
    </row>
    <row r="361" spans="1:30" ht="14.25" customHeight="1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  <c r="AA361" s="109"/>
      <c r="AB361" s="109"/>
      <c r="AC361" s="109"/>
      <c r="AD361" s="109"/>
    </row>
    <row r="362" spans="1:30" ht="14.25" customHeight="1">
      <c r="A362" s="109"/>
      <c r="B362" s="109"/>
      <c r="C362" s="109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  <c r="AA362" s="109"/>
      <c r="AB362" s="109"/>
      <c r="AC362" s="109"/>
      <c r="AD362" s="109"/>
    </row>
    <row r="363" spans="1:30" ht="14.25" customHeight="1">
      <c r="A363" s="109"/>
      <c r="B363" s="109"/>
      <c r="C363" s="109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09"/>
    </row>
    <row r="364" spans="1:30" ht="14.25" customHeight="1">
      <c r="A364" s="109"/>
      <c r="B364" s="109"/>
      <c r="C364" s="109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  <c r="AA364" s="109"/>
      <c r="AB364" s="109"/>
      <c r="AC364" s="109"/>
      <c r="AD364" s="109"/>
    </row>
    <row r="365" spans="1:30" ht="14.25" customHeight="1">
      <c r="A365" s="109"/>
      <c r="B365" s="109"/>
      <c r="C365" s="109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  <c r="AA365" s="109"/>
      <c r="AB365" s="109"/>
      <c r="AC365" s="109"/>
      <c r="AD365" s="109"/>
    </row>
    <row r="366" spans="1:30" ht="14.25" customHeight="1">
      <c r="A366" s="109"/>
      <c r="B366" s="109"/>
      <c r="C366" s="109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  <c r="AA366" s="109"/>
      <c r="AB366" s="109"/>
      <c r="AC366" s="109"/>
      <c r="AD366" s="109"/>
    </row>
    <row r="367" spans="1:30" ht="14.25" customHeight="1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  <c r="AA367" s="109"/>
      <c r="AB367" s="109"/>
      <c r="AC367" s="109"/>
      <c r="AD367" s="109"/>
    </row>
    <row r="368" spans="1:30" ht="14.25" customHeight="1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  <c r="AA368" s="109"/>
      <c r="AB368" s="109"/>
      <c r="AC368" s="109"/>
      <c r="AD368" s="109"/>
    </row>
    <row r="369" spans="1:30" ht="14.25" customHeight="1">
      <c r="A369" s="109"/>
      <c r="B369" s="109"/>
      <c r="C369" s="109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  <c r="AA369" s="109"/>
      <c r="AB369" s="109"/>
      <c r="AC369" s="109"/>
      <c r="AD369" s="109"/>
    </row>
    <row r="370" spans="1:30" ht="14.25" customHeight="1">
      <c r="A370" s="109"/>
      <c r="B370" s="109"/>
      <c r="C370" s="109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  <c r="AA370" s="109"/>
      <c r="AB370" s="109"/>
      <c r="AC370" s="109"/>
      <c r="AD370" s="109"/>
    </row>
    <row r="371" spans="1:30" ht="14.25" customHeight="1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  <c r="AA371" s="109"/>
      <c r="AB371" s="109"/>
      <c r="AC371" s="109"/>
      <c r="AD371" s="109"/>
    </row>
    <row r="372" spans="1:30" ht="14.25" customHeight="1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  <c r="AA372" s="109"/>
      <c r="AB372" s="109"/>
      <c r="AC372" s="109"/>
      <c r="AD372" s="109"/>
    </row>
    <row r="373" spans="1:30" ht="14.25" customHeight="1">
      <c r="A373" s="109"/>
      <c r="B373" s="109"/>
      <c r="C373" s="109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  <c r="AA373" s="109"/>
      <c r="AB373" s="109"/>
      <c r="AC373" s="109"/>
      <c r="AD373" s="109"/>
    </row>
    <row r="374" spans="1:30" ht="14.25" customHeight="1">
      <c r="A374" s="109"/>
      <c r="B374" s="109"/>
      <c r="C374" s="109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  <c r="AA374" s="109"/>
      <c r="AB374" s="109"/>
      <c r="AC374" s="109"/>
      <c r="AD374" s="109"/>
    </row>
    <row r="375" spans="1:30" ht="14.25" customHeight="1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  <c r="AA375" s="109"/>
      <c r="AB375" s="109"/>
      <c r="AC375" s="109"/>
      <c r="AD375" s="109"/>
    </row>
    <row r="376" spans="1:30" ht="14.25" customHeight="1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  <c r="AA376" s="109"/>
      <c r="AB376" s="109"/>
      <c r="AC376" s="109"/>
      <c r="AD376" s="109"/>
    </row>
    <row r="377" spans="1:30" ht="14.25" customHeight="1">
      <c r="A377" s="109"/>
      <c r="B377" s="109"/>
      <c r="C377" s="109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  <c r="AA377" s="109"/>
      <c r="AB377" s="109"/>
      <c r="AC377" s="109"/>
      <c r="AD377" s="109"/>
    </row>
    <row r="378" spans="1:30" ht="14.25" customHeight="1">
      <c r="A378" s="109"/>
      <c r="B378" s="109"/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  <c r="AA378" s="109"/>
      <c r="AB378" s="109"/>
      <c r="AC378" s="109"/>
      <c r="AD378" s="109"/>
    </row>
    <row r="379" spans="1:30" ht="14.25" customHeight="1">
      <c r="A379" s="109"/>
      <c r="B379" s="109"/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  <c r="AA379" s="109"/>
      <c r="AB379" s="109"/>
      <c r="AC379" s="109"/>
      <c r="AD379" s="109"/>
    </row>
    <row r="380" spans="1:30" ht="14.25" customHeight="1">
      <c r="A380" s="109"/>
      <c r="B380" s="109"/>
      <c r="C380" s="109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  <c r="AA380" s="109"/>
      <c r="AB380" s="109"/>
      <c r="AC380" s="109"/>
      <c r="AD380" s="109"/>
    </row>
    <row r="381" spans="1:30" ht="14.25" customHeight="1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  <c r="AA381" s="109"/>
      <c r="AB381" s="109"/>
      <c r="AC381" s="109"/>
      <c r="AD381" s="109"/>
    </row>
    <row r="382" spans="1:30" ht="14.25" customHeight="1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  <c r="AA382" s="109"/>
      <c r="AB382" s="109"/>
      <c r="AC382" s="109"/>
      <c r="AD382" s="109"/>
    </row>
    <row r="383" spans="1:30" ht="14.25" customHeight="1">
      <c r="A383" s="109"/>
      <c r="B383" s="109"/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  <c r="AA383" s="109"/>
      <c r="AB383" s="109"/>
      <c r="AC383" s="109"/>
      <c r="AD383" s="109"/>
    </row>
    <row r="384" spans="1:30" ht="14.25" customHeight="1">
      <c r="A384" s="109"/>
      <c r="B384" s="109"/>
      <c r="C384" s="109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  <c r="AA384" s="109"/>
      <c r="AB384" s="109"/>
      <c r="AC384" s="109"/>
      <c r="AD384" s="109"/>
    </row>
    <row r="385" spans="1:30" ht="14.25" customHeight="1">
      <c r="A385" s="109"/>
      <c r="B385" s="109"/>
      <c r="C385" s="109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  <c r="AA385" s="109"/>
      <c r="AB385" s="109"/>
      <c r="AC385" s="109"/>
      <c r="AD385" s="109"/>
    </row>
    <row r="386" spans="1:30" ht="14.25" customHeight="1">
      <c r="A386" s="109"/>
      <c r="B386" s="109"/>
      <c r="C386" s="109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  <c r="AA386" s="109"/>
      <c r="AB386" s="109"/>
      <c r="AC386" s="109"/>
      <c r="AD386" s="109"/>
    </row>
    <row r="387" spans="1:30" ht="14.25" customHeight="1">
      <c r="A387" s="109"/>
      <c r="B387" s="109"/>
      <c r="C387" s="109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  <c r="AA387" s="109"/>
      <c r="AB387" s="109"/>
      <c r="AC387" s="109"/>
      <c r="AD387" s="109"/>
    </row>
    <row r="388" spans="1:30" ht="14.25" customHeight="1">
      <c r="A388" s="109"/>
      <c r="B388" s="109"/>
      <c r="C388" s="109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  <c r="AA388" s="109"/>
      <c r="AB388" s="109"/>
      <c r="AC388" s="109"/>
      <c r="AD388" s="109"/>
    </row>
    <row r="389" spans="1:30" ht="14.25" customHeight="1">
      <c r="A389" s="109"/>
      <c r="B389" s="109"/>
      <c r="C389" s="109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/>
      <c r="AC389" s="109"/>
      <c r="AD389" s="109"/>
    </row>
    <row r="390" spans="1:30" ht="14.25" customHeight="1">
      <c r="A390" s="109"/>
      <c r="B390" s="109"/>
      <c r="C390" s="109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  <c r="AA390" s="109"/>
      <c r="AB390" s="109"/>
      <c r="AC390" s="109"/>
      <c r="AD390" s="109"/>
    </row>
    <row r="391" spans="1:30" ht="14.25" customHeight="1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  <c r="AA391" s="109"/>
      <c r="AB391" s="109"/>
      <c r="AC391" s="109"/>
      <c r="AD391" s="109"/>
    </row>
    <row r="392" spans="1:30" ht="14.25" customHeight="1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  <c r="AA392" s="109"/>
      <c r="AB392" s="109"/>
      <c r="AC392" s="109"/>
      <c r="AD392" s="109"/>
    </row>
    <row r="393" spans="1:30" ht="14.25" customHeight="1">
      <c r="A393" s="109"/>
      <c r="B393" s="109"/>
      <c r="C393" s="109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  <c r="AA393" s="109"/>
      <c r="AB393" s="109"/>
      <c r="AC393" s="109"/>
      <c r="AD393" s="109"/>
    </row>
    <row r="394" spans="1:30" ht="14.25" customHeight="1">
      <c r="A394" s="109"/>
      <c r="B394" s="109"/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  <c r="AA394" s="109"/>
      <c r="AB394" s="109"/>
      <c r="AC394" s="109"/>
      <c r="AD394" s="109"/>
    </row>
    <row r="395" spans="1:30" ht="14.25" customHeight="1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  <c r="AA395" s="109"/>
      <c r="AB395" s="109"/>
      <c r="AC395" s="109"/>
      <c r="AD395" s="109"/>
    </row>
    <row r="396" spans="1:30" ht="14.25" customHeight="1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  <c r="AA396" s="109"/>
      <c r="AB396" s="109"/>
      <c r="AC396" s="109"/>
      <c r="AD396" s="109"/>
    </row>
    <row r="397" spans="1:30" ht="14.25" customHeight="1">
      <c r="A397" s="109"/>
      <c r="B397" s="109"/>
      <c r="C397" s="109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  <c r="AA397" s="109"/>
      <c r="AB397" s="109"/>
      <c r="AC397" s="109"/>
      <c r="AD397" s="109"/>
    </row>
    <row r="398" spans="1:30" ht="14.25" customHeight="1">
      <c r="A398" s="109"/>
      <c r="B398" s="109"/>
      <c r="C398" s="109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  <c r="AA398" s="109"/>
      <c r="AB398" s="109"/>
      <c r="AC398" s="109"/>
      <c r="AD398" s="109"/>
    </row>
    <row r="399" spans="1:30" ht="14.25" customHeight="1">
      <c r="A399" s="109"/>
      <c r="B399" s="109"/>
      <c r="C399" s="109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  <c r="AA399" s="109"/>
      <c r="AB399" s="109"/>
      <c r="AC399" s="109"/>
      <c r="AD399" s="109"/>
    </row>
    <row r="400" spans="1:30" ht="14.25" customHeight="1">
      <c r="A400" s="109"/>
      <c r="B400" s="109"/>
      <c r="C400" s="109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  <c r="AA400" s="109"/>
      <c r="AB400" s="109"/>
      <c r="AC400" s="109"/>
      <c r="AD400" s="109"/>
    </row>
    <row r="401" spans="1:30" ht="14.25" customHeight="1">
      <c r="A401" s="109"/>
      <c r="B401" s="109"/>
      <c r="C401" s="109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  <c r="AA401" s="109"/>
      <c r="AB401" s="109"/>
      <c r="AC401" s="109"/>
      <c r="AD401" s="109"/>
    </row>
    <row r="402" spans="1:30" ht="14.25" customHeight="1">
      <c r="A402" s="109"/>
      <c r="B402" s="109"/>
      <c r="C402" s="109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  <c r="AA402" s="109"/>
      <c r="AB402" s="109"/>
      <c r="AC402" s="109"/>
      <c r="AD402" s="109"/>
    </row>
    <row r="403" spans="1:30" ht="14.25" customHeight="1">
      <c r="A403" s="109"/>
      <c r="B403" s="109"/>
      <c r="C403" s="109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  <c r="AA403" s="109"/>
      <c r="AB403" s="109"/>
      <c r="AC403" s="109"/>
      <c r="AD403" s="109"/>
    </row>
    <row r="404" spans="1:30" ht="14.25" customHeight="1">
      <c r="A404" s="109"/>
      <c r="B404" s="109"/>
      <c r="C404" s="109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  <c r="AA404" s="109"/>
      <c r="AB404" s="109"/>
      <c r="AC404" s="109"/>
      <c r="AD404" s="109"/>
    </row>
    <row r="405" spans="1:30" ht="14.25" customHeight="1">
      <c r="A405" s="109"/>
      <c r="B405" s="109"/>
      <c r="C405" s="109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  <c r="AA405" s="109"/>
      <c r="AB405" s="109"/>
      <c r="AC405" s="109"/>
      <c r="AD405" s="109"/>
    </row>
    <row r="406" spans="1:30" ht="14.25" customHeight="1">
      <c r="A406" s="109"/>
      <c r="B406" s="109"/>
      <c r="C406" s="109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  <c r="AA406" s="109"/>
      <c r="AB406" s="109"/>
      <c r="AC406" s="109"/>
      <c r="AD406" s="109"/>
    </row>
    <row r="407" spans="1:30" ht="14.25" customHeight="1">
      <c r="A407" s="109"/>
      <c r="B407" s="109"/>
      <c r="C407" s="109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  <c r="AA407" s="109"/>
      <c r="AB407" s="109"/>
      <c r="AC407" s="109"/>
      <c r="AD407" s="109"/>
    </row>
    <row r="408" spans="1:30" ht="14.25" customHeight="1">
      <c r="A408" s="109"/>
      <c r="B408" s="109"/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  <c r="AA408" s="109"/>
      <c r="AB408" s="109"/>
      <c r="AC408" s="109"/>
      <c r="AD408" s="109"/>
    </row>
    <row r="409" spans="1:30" ht="14.25" customHeight="1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  <c r="AA409" s="109"/>
      <c r="AB409" s="109"/>
      <c r="AC409" s="109"/>
      <c r="AD409" s="109"/>
    </row>
    <row r="410" spans="1:30" ht="14.25" customHeight="1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  <c r="AA410" s="109"/>
      <c r="AB410" s="109"/>
      <c r="AC410" s="109"/>
      <c r="AD410" s="109"/>
    </row>
    <row r="411" spans="1:30" ht="14.25" customHeight="1">
      <c r="A411" s="109"/>
      <c r="B411" s="109"/>
      <c r="C411" s="109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  <c r="AA411" s="109"/>
      <c r="AB411" s="109"/>
      <c r="AC411" s="109"/>
      <c r="AD411" s="109"/>
    </row>
    <row r="412" spans="1:30" ht="14.25" customHeight="1">
      <c r="A412" s="109"/>
      <c r="B412" s="109"/>
      <c r="C412" s="109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  <c r="AA412" s="109"/>
      <c r="AB412" s="109"/>
      <c r="AC412" s="109"/>
      <c r="AD412" s="109"/>
    </row>
    <row r="413" spans="1:30" ht="14.25" customHeight="1">
      <c r="A413" s="109"/>
      <c r="B413" s="109"/>
      <c r="C413" s="109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  <c r="AA413" s="109"/>
      <c r="AB413" s="109"/>
      <c r="AC413" s="109"/>
      <c r="AD413" s="109"/>
    </row>
    <row r="414" spans="1:30" ht="14.25" customHeight="1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  <c r="AA414" s="109"/>
      <c r="AB414" s="109"/>
      <c r="AC414" s="109"/>
      <c r="AD414" s="109"/>
    </row>
    <row r="415" spans="1:30" ht="14.25" customHeight="1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  <c r="AA415" s="109"/>
      <c r="AB415" s="109"/>
      <c r="AC415" s="109"/>
      <c r="AD415" s="109"/>
    </row>
    <row r="416" spans="1:30" ht="14.25" customHeight="1">
      <c r="A416" s="109"/>
      <c r="B416" s="109"/>
      <c r="C416" s="109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  <c r="AA416" s="109"/>
      <c r="AB416" s="109"/>
      <c r="AC416" s="109"/>
      <c r="AD416" s="109"/>
    </row>
    <row r="417" spans="1:30" ht="14.25" customHeight="1">
      <c r="A417" s="109"/>
      <c r="B417" s="109"/>
      <c r="C417" s="109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  <c r="AA417" s="109"/>
      <c r="AB417" s="109"/>
      <c r="AC417" s="109"/>
      <c r="AD417" s="109"/>
    </row>
    <row r="418" spans="1:30" ht="14.25" customHeight="1">
      <c r="A418" s="109"/>
      <c r="B418" s="109"/>
      <c r="C418" s="109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  <c r="AA418" s="109"/>
      <c r="AB418" s="109"/>
      <c r="AC418" s="109"/>
      <c r="AD418" s="109"/>
    </row>
    <row r="419" spans="1:30" ht="14.25" customHeight="1">
      <c r="A419" s="109"/>
      <c r="B419" s="109"/>
      <c r="C419" s="109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  <c r="AA419" s="109"/>
      <c r="AB419" s="109"/>
      <c r="AC419" s="109"/>
      <c r="AD419" s="109"/>
    </row>
    <row r="420" spans="1:30" ht="14.25" customHeight="1">
      <c r="A420" s="109"/>
      <c r="B420" s="109"/>
      <c r="C420" s="109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  <c r="AA420" s="109"/>
      <c r="AB420" s="109"/>
      <c r="AC420" s="109"/>
      <c r="AD420" s="109"/>
    </row>
    <row r="421" spans="1:30" ht="14.25" customHeight="1">
      <c r="A421" s="109"/>
      <c r="B421" s="109"/>
      <c r="C421" s="109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  <c r="AA421" s="109"/>
      <c r="AB421" s="109"/>
      <c r="AC421" s="109"/>
      <c r="AD421" s="109"/>
    </row>
    <row r="422" spans="1:30" ht="14.25" customHeight="1">
      <c r="A422" s="109"/>
      <c r="B422" s="109"/>
      <c r="C422" s="109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  <c r="AA422" s="109"/>
      <c r="AB422" s="109"/>
      <c r="AC422" s="109"/>
      <c r="AD422" s="109"/>
    </row>
    <row r="423" spans="1:30" ht="14.25" customHeight="1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  <c r="AA423" s="109"/>
      <c r="AB423" s="109"/>
      <c r="AC423" s="109"/>
      <c r="AD423" s="109"/>
    </row>
    <row r="424" spans="1:30" ht="14.25" customHeight="1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  <c r="AA424" s="109"/>
      <c r="AB424" s="109"/>
      <c r="AC424" s="109"/>
      <c r="AD424" s="109"/>
    </row>
    <row r="425" spans="1:30" ht="14.25" customHeight="1">
      <c r="A425" s="109"/>
      <c r="B425" s="109"/>
      <c r="C425" s="109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  <c r="AA425" s="109"/>
      <c r="AB425" s="109"/>
      <c r="AC425" s="109"/>
      <c r="AD425" s="109"/>
    </row>
    <row r="426" spans="1:30" ht="14.25" customHeight="1">
      <c r="A426" s="109"/>
      <c r="B426" s="109"/>
      <c r="C426" s="109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  <c r="AA426" s="109"/>
      <c r="AB426" s="109"/>
      <c r="AC426" s="109"/>
      <c r="AD426" s="109"/>
    </row>
    <row r="427" spans="1:30" ht="14.25" customHeight="1">
      <c r="A427" s="109"/>
      <c r="B427" s="109"/>
      <c r="C427" s="109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  <c r="AA427" s="109"/>
      <c r="AB427" s="109"/>
      <c r="AC427" s="109"/>
      <c r="AD427" s="109"/>
    </row>
    <row r="428" spans="1:30" ht="14.25" customHeight="1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  <c r="AA428" s="109"/>
      <c r="AB428" s="109"/>
      <c r="AC428" s="109"/>
      <c r="AD428" s="109"/>
    </row>
    <row r="429" spans="1:30" ht="14.25" customHeight="1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  <c r="AA429" s="109"/>
      <c r="AB429" s="109"/>
      <c r="AC429" s="109"/>
      <c r="AD429" s="109"/>
    </row>
    <row r="430" spans="1:30" ht="14.25" customHeight="1">
      <c r="A430" s="109"/>
      <c r="B430" s="109"/>
      <c r="C430" s="109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  <c r="AA430" s="109"/>
      <c r="AB430" s="109"/>
      <c r="AC430" s="109"/>
      <c r="AD430" s="109"/>
    </row>
    <row r="431" spans="1:30" ht="14.25" customHeight="1">
      <c r="A431" s="109"/>
      <c r="B431" s="109"/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  <c r="AA431" s="109"/>
      <c r="AB431" s="109"/>
      <c r="AC431" s="109"/>
      <c r="AD431" s="109"/>
    </row>
    <row r="432" spans="1:30" ht="14.25" customHeight="1">
      <c r="A432" s="109"/>
      <c r="B432" s="109"/>
      <c r="C432" s="109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  <c r="AA432" s="109"/>
      <c r="AB432" s="109"/>
      <c r="AC432" s="109"/>
      <c r="AD432" s="109"/>
    </row>
    <row r="433" spans="1:30" ht="14.25" customHeight="1">
      <c r="A433" s="109"/>
      <c r="B433" s="109"/>
      <c r="C433" s="109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  <c r="AA433" s="109"/>
      <c r="AB433" s="109"/>
      <c r="AC433" s="109"/>
      <c r="AD433" s="109"/>
    </row>
    <row r="434" spans="1:30" ht="14.25" customHeight="1">
      <c r="A434" s="109"/>
      <c r="B434" s="109"/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  <c r="AA434" s="109"/>
      <c r="AB434" s="109"/>
      <c r="AC434" s="109"/>
      <c r="AD434" s="109"/>
    </row>
    <row r="435" spans="1:30" ht="14.25" customHeight="1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  <c r="AA435" s="109"/>
      <c r="AB435" s="109"/>
      <c r="AC435" s="109"/>
      <c r="AD435" s="109"/>
    </row>
    <row r="436" spans="1:30" ht="14.25" customHeight="1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  <c r="AA436" s="109"/>
      <c r="AB436" s="109"/>
      <c r="AC436" s="109"/>
      <c r="AD436" s="109"/>
    </row>
    <row r="437" spans="1:30" ht="14.25" customHeight="1">
      <c r="A437" s="109"/>
      <c r="B437" s="109"/>
      <c r="C437" s="109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  <c r="AA437" s="109"/>
      <c r="AB437" s="109"/>
      <c r="AC437" s="109"/>
      <c r="AD437" s="109"/>
    </row>
    <row r="438" spans="1:30" ht="14.25" customHeight="1">
      <c r="A438" s="109"/>
      <c r="B438" s="109"/>
      <c r="C438" s="109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  <c r="AA438" s="109"/>
      <c r="AB438" s="109"/>
      <c r="AC438" s="109"/>
      <c r="AD438" s="109"/>
    </row>
    <row r="439" spans="1:30" ht="14.25" customHeight="1">
      <c r="A439" s="109"/>
      <c r="B439" s="109"/>
      <c r="C439" s="109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  <c r="AA439" s="109"/>
      <c r="AB439" s="109"/>
      <c r="AC439" s="109"/>
      <c r="AD439" s="109"/>
    </row>
    <row r="440" spans="1:30" ht="14.25" customHeight="1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  <c r="AA440" s="109"/>
      <c r="AB440" s="109"/>
      <c r="AC440" s="109"/>
      <c r="AD440" s="109"/>
    </row>
    <row r="441" spans="1:30" ht="14.25" customHeight="1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  <c r="AA441" s="109"/>
      <c r="AB441" s="109"/>
      <c r="AC441" s="109"/>
      <c r="AD441" s="109"/>
    </row>
    <row r="442" spans="1:30" ht="14.25" customHeight="1">
      <c r="A442" s="109"/>
      <c r="B442" s="109"/>
      <c r="C442" s="109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  <c r="AA442" s="109"/>
      <c r="AB442" s="109"/>
      <c r="AC442" s="109"/>
      <c r="AD442" s="109"/>
    </row>
    <row r="443" spans="1:30" ht="14.25" customHeight="1">
      <c r="A443" s="109"/>
      <c r="B443" s="109"/>
      <c r="C443" s="109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  <c r="AA443" s="109"/>
      <c r="AB443" s="109"/>
      <c r="AC443" s="109"/>
      <c r="AD443" s="109"/>
    </row>
    <row r="444" spans="1:30" ht="14.25" customHeight="1">
      <c r="A444" s="109"/>
      <c r="B444" s="109"/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  <c r="AA444" s="109"/>
      <c r="AB444" s="109"/>
      <c r="AC444" s="109"/>
      <c r="AD444" s="109"/>
    </row>
    <row r="445" spans="1:30" ht="14.25" customHeight="1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  <c r="AA445" s="109"/>
      <c r="AB445" s="109"/>
      <c r="AC445" s="109"/>
      <c r="AD445" s="109"/>
    </row>
    <row r="446" spans="1:30" ht="14.25" customHeight="1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  <c r="AA446" s="109"/>
      <c r="AB446" s="109"/>
      <c r="AC446" s="109"/>
      <c r="AD446" s="109"/>
    </row>
    <row r="447" spans="1:30" ht="14.25" customHeight="1">
      <c r="A447" s="109"/>
      <c r="B447" s="109"/>
      <c r="C447" s="109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/>
      <c r="AC447" s="109"/>
      <c r="AD447" s="109"/>
    </row>
    <row r="448" spans="1:30" ht="14.25" customHeight="1">
      <c r="A448" s="109"/>
      <c r="B448" s="109"/>
      <c r="C448" s="109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  <c r="AA448" s="109"/>
      <c r="AB448" s="109"/>
      <c r="AC448" s="109"/>
      <c r="AD448" s="109"/>
    </row>
    <row r="449" spans="1:30" ht="14.25" customHeight="1">
      <c r="A449" s="109"/>
      <c r="B449" s="109"/>
      <c r="C449" s="109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  <c r="AA449" s="109"/>
      <c r="AB449" s="109"/>
      <c r="AC449" s="109"/>
      <c r="AD449" s="109"/>
    </row>
    <row r="450" spans="1:30" ht="14.25" customHeight="1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  <c r="AA450" s="109"/>
      <c r="AB450" s="109"/>
      <c r="AC450" s="109"/>
      <c r="AD450" s="109"/>
    </row>
    <row r="451" spans="1:30" ht="14.25" customHeight="1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  <c r="AA451" s="109"/>
      <c r="AB451" s="109"/>
      <c r="AC451" s="109"/>
      <c r="AD451" s="109"/>
    </row>
    <row r="452" spans="1:30" ht="14.25" customHeight="1">
      <c r="A452" s="109"/>
      <c r="B452" s="109"/>
      <c r="C452" s="109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  <c r="AA452" s="109"/>
      <c r="AB452" s="109"/>
      <c r="AC452" s="109"/>
      <c r="AD452" s="109"/>
    </row>
    <row r="453" spans="1:30" ht="14.25" customHeight="1">
      <c r="A453" s="109"/>
      <c r="B453" s="109"/>
      <c r="C453" s="109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  <c r="AA453" s="109"/>
      <c r="AB453" s="109"/>
      <c r="AC453" s="109"/>
      <c r="AD453" s="109"/>
    </row>
    <row r="454" spans="1:30" ht="14.25" customHeight="1">
      <c r="A454" s="109"/>
      <c r="B454" s="109"/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  <c r="AA454" s="109"/>
      <c r="AB454" s="109"/>
      <c r="AC454" s="109"/>
      <c r="AD454" s="109"/>
    </row>
    <row r="455" spans="1:30" ht="14.25" customHeight="1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  <c r="AA455" s="109"/>
      <c r="AB455" s="109"/>
      <c r="AC455" s="109"/>
      <c r="AD455" s="109"/>
    </row>
    <row r="456" spans="1:30" ht="14.25" customHeight="1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  <c r="AA456" s="109"/>
      <c r="AB456" s="109"/>
      <c r="AC456" s="109"/>
      <c r="AD456" s="109"/>
    </row>
    <row r="457" spans="1:30" ht="14.25" customHeight="1">
      <c r="A457" s="109"/>
      <c r="B457" s="109"/>
      <c r="C457" s="109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  <c r="AA457" s="109"/>
      <c r="AB457" s="109"/>
      <c r="AC457" s="109"/>
      <c r="AD457" s="109"/>
    </row>
    <row r="458" spans="1:30" ht="14.25" customHeight="1">
      <c r="A458" s="109"/>
      <c r="B458" s="109"/>
      <c r="C458" s="109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  <c r="AA458" s="109"/>
      <c r="AB458" s="109"/>
      <c r="AC458" s="109"/>
      <c r="AD458" s="109"/>
    </row>
    <row r="459" spans="1:30" ht="14.25" customHeight="1">
      <c r="A459" s="109"/>
      <c r="B459" s="109"/>
      <c r="C459" s="109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  <c r="AA459" s="109"/>
      <c r="AB459" s="109"/>
      <c r="AC459" s="109"/>
      <c r="AD459" s="109"/>
    </row>
    <row r="460" spans="1:30" ht="14.25" customHeight="1">
      <c r="A460" s="109"/>
      <c r="B460" s="109"/>
      <c r="C460" s="109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  <c r="AA460" s="109"/>
      <c r="AB460" s="109"/>
      <c r="AC460" s="109"/>
      <c r="AD460" s="109"/>
    </row>
    <row r="461" spans="1:30" ht="14.25" customHeight="1">
      <c r="A461" s="109"/>
      <c r="B461" s="109"/>
      <c r="C461" s="109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  <c r="AA461" s="109"/>
      <c r="AB461" s="109"/>
      <c r="AC461" s="109"/>
      <c r="AD461" s="109"/>
    </row>
    <row r="462" spans="1:30" ht="14.25" customHeight="1">
      <c r="A462" s="109"/>
      <c r="B462" s="109"/>
      <c r="C462" s="109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  <c r="AA462" s="109"/>
      <c r="AB462" s="109"/>
      <c r="AC462" s="109"/>
      <c r="AD462" s="109"/>
    </row>
    <row r="463" spans="1:30" ht="14.25" customHeight="1">
      <c r="A463" s="109"/>
      <c r="B463" s="109"/>
      <c r="C463" s="109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  <c r="AA463" s="109"/>
      <c r="AB463" s="109"/>
      <c r="AC463" s="109"/>
      <c r="AD463" s="109"/>
    </row>
    <row r="464" spans="1:30" ht="14.25" customHeight="1">
      <c r="A464" s="109"/>
      <c r="B464" s="109"/>
      <c r="C464" s="109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  <c r="AA464" s="109"/>
      <c r="AB464" s="109"/>
      <c r="AC464" s="109"/>
      <c r="AD464" s="109"/>
    </row>
    <row r="465" spans="1:30" ht="14.25" customHeight="1">
      <c r="A465" s="109"/>
      <c r="B465" s="109"/>
      <c r="C465" s="109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  <c r="AA465" s="109"/>
      <c r="AB465" s="109"/>
      <c r="AC465" s="109"/>
      <c r="AD465" s="109"/>
    </row>
    <row r="466" spans="1:30" ht="14.25" customHeight="1">
      <c r="A466" s="109"/>
      <c r="B466" s="109"/>
      <c r="C466" s="109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  <c r="AA466" s="109"/>
      <c r="AB466" s="109"/>
      <c r="AC466" s="109"/>
      <c r="AD466" s="109"/>
    </row>
    <row r="467" spans="1:30" ht="14.25" customHeight="1">
      <c r="A467" s="109"/>
      <c r="B467" s="109"/>
      <c r="C467" s="109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  <c r="AA467" s="109"/>
      <c r="AB467" s="109"/>
      <c r="AC467" s="109"/>
      <c r="AD467" s="109"/>
    </row>
    <row r="468" spans="1:30" ht="14.25" customHeight="1">
      <c r="A468" s="109"/>
      <c r="B468" s="109"/>
      <c r="C468" s="109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  <c r="AA468" s="109"/>
      <c r="AB468" s="109"/>
      <c r="AC468" s="109"/>
      <c r="AD468" s="109"/>
    </row>
    <row r="469" spans="1:30" ht="14.25" customHeight="1">
      <c r="A469" s="109"/>
      <c r="B469" s="109"/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  <c r="AA469" s="109"/>
      <c r="AB469" s="109"/>
      <c r="AC469" s="109"/>
      <c r="AD469" s="109"/>
    </row>
    <row r="470" spans="1:30" ht="14.25" customHeight="1">
      <c r="A470" s="109"/>
      <c r="B470" s="109"/>
      <c r="C470" s="109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  <c r="AA470" s="109"/>
      <c r="AB470" s="109"/>
      <c r="AC470" s="109"/>
      <c r="AD470" s="109"/>
    </row>
    <row r="471" spans="1:30" ht="14.25" customHeight="1">
      <c r="A471" s="109"/>
      <c r="B471" s="109"/>
      <c r="C471" s="109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  <c r="AA471" s="109"/>
      <c r="AB471" s="109"/>
      <c r="AC471" s="109"/>
      <c r="AD471" s="109"/>
    </row>
    <row r="472" spans="1:30" ht="14.25" customHeight="1">
      <c r="A472" s="109"/>
      <c r="B472" s="109"/>
      <c r="C472" s="109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  <c r="AA472" s="109"/>
      <c r="AB472" s="109"/>
      <c r="AC472" s="109"/>
      <c r="AD472" s="109"/>
    </row>
    <row r="473" spans="1:30" ht="14.25" customHeight="1">
      <c r="A473" s="109"/>
      <c r="B473" s="109"/>
      <c r="C473" s="109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  <c r="AA473" s="109"/>
      <c r="AB473" s="109"/>
      <c r="AC473" s="109"/>
      <c r="AD473" s="109"/>
    </row>
    <row r="474" spans="1:30" ht="14.25" customHeight="1">
      <c r="A474" s="109"/>
      <c r="B474" s="109"/>
      <c r="C474" s="109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  <c r="AA474" s="109"/>
      <c r="AB474" s="109"/>
      <c r="AC474" s="109"/>
      <c r="AD474" s="109"/>
    </row>
    <row r="475" spans="1:30" ht="14.25" customHeight="1">
      <c r="A475" s="109"/>
      <c r="B475" s="109"/>
      <c r="C475" s="109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  <c r="AA475" s="109"/>
      <c r="AB475" s="109"/>
      <c r="AC475" s="109"/>
      <c r="AD475" s="109"/>
    </row>
    <row r="476" spans="1:30" ht="14.25" customHeight="1">
      <c r="A476" s="109"/>
      <c r="B476" s="109"/>
      <c r="C476" s="109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  <c r="AA476" s="109"/>
      <c r="AB476" s="109"/>
      <c r="AC476" s="109"/>
      <c r="AD476" s="109"/>
    </row>
    <row r="477" spans="1:30" ht="14.25" customHeight="1">
      <c r="A477" s="109"/>
      <c r="B477" s="109"/>
      <c r="C477" s="109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  <c r="AA477" s="109"/>
      <c r="AB477" s="109"/>
      <c r="AC477" s="109"/>
      <c r="AD477" s="109"/>
    </row>
    <row r="478" spans="1:30" ht="14.25" customHeight="1">
      <c r="A478" s="109"/>
      <c r="B478" s="109"/>
      <c r="C478" s="109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  <c r="AA478" s="109"/>
      <c r="AB478" s="109"/>
      <c r="AC478" s="109"/>
      <c r="AD478" s="109"/>
    </row>
    <row r="479" spans="1:30" ht="14.25" customHeight="1">
      <c r="A479" s="109"/>
      <c r="B479" s="109"/>
      <c r="C479" s="109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  <c r="AA479" s="109"/>
      <c r="AB479" s="109"/>
      <c r="AC479" s="109"/>
      <c r="AD479" s="109"/>
    </row>
    <row r="480" spans="1:30" ht="14.25" customHeight="1">
      <c r="A480" s="109"/>
      <c r="B480" s="109"/>
      <c r="C480" s="109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  <c r="AA480" s="109"/>
      <c r="AB480" s="109"/>
      <c r="AC480" s="109"/>
      <c r="AD480" s="109"/>
    </row>
    <row r="481" spans="1:30" ht="14.25" customHeight="1">
      <c r="A481" s="109"/>
      <c r="B481" s="109"/>
      <c r="C481" s="109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  <c r="AA481" s="109"/>
      <c r="AB481" s="109"/>
      <c r="AC481" s="109"/>
      <c r="AD481" s="109"/>
    </row>
    <row r="482" spans="1:30" ht="14.25" customHeight="1">
      <c r="A482" s="109"/>
      <c r="B482" s="109"/>
      <c r="C482" s="109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  <c r="AA482" s="109"/>
      <c r="AB482" s="109"/>
      <c r="AC482" s="109"/>
      <c r="AD482" s="109"/>
    </row>
    <row r="483" spans="1:30" ht="14.25" customHeight="1">
      <c r="A483" s="109"/>
      <c r="B483" s="109"/>
      <c r="C483" s="109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  <c r="AA483" s="109"/>
      <c r="AB483" s="109"/>
      <c r="AC483" s="109"/>
      <c r="AD483" s="109"/>
    </row>
    <row r="484" spans="1:30" ht="14.25" customHeight="1">
      <c r="A484" s="109"/>
      <c r="B484" s="109"/>
      <c r="C484" s="109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  <c r="AA484" s="109"/>
      <c r="AB484" s="109"/>
      <c r="AC484" s="109"/>
      <c r="AD484" s="109"/>
    </row>
    <row r="485" spans="1:30" ht="14.25" customHeight="1">
      <c r="A485" s="109"/>
      <c r="B485" s="109"/>
      <c r="C485" s="109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  <c r="AA485" s="109"/>
      <c r="AB485" s="109"/>
      <c r="AC485" s="109"/>
      <c r="AD485" s="109"/>
    </row>
    <row r="486" spans="1:30" ht="14.25" customHeight="1">
      <c r="A486" s="109"/>
      <c r="B486" s="109"/>
      <c r="C486" s="109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  <c r="AA486" s="109"/>
      <c r="AB486" s="109"/>
      <c r="AC486" s="109"/>
      <c r="AD486" s="109"/>
    </row>
    <row r="487" spans="1:30" ht="14.25" customHeight="1">
      <c r="A487" s="109"/>
      <c r="B487" s="109"/>
      <c r="C487" s="109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  <c r="AA487" s="109"/>
      <c r="AB487" s="109"/>
      <c r="AC487" s="109"/>
      <c r="AD487" s="109"/>
    </row>
    <row r="488" spans="1:30" ht="14.25" customHeight="1">
      <c r="A488" s="109"/>
      <c r="B488" s="109"/>
      <c r="C488" s="109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  <c r="AA488" s="109"/>
      <c r="AB488" s="109"/>
      <c r="AC488" s="109"/>
      <c r="AD488" s="109"/>
    </row>
    <row r="489" spans="1:30" ht="14.25" customHeight="1">
      <c r="A489" s="109"/>
      <c r="B489" s="109"/>
      <c r="C489" s="109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  <c r="AA489" s="109"/>
      <c r="AB489" s="109"/>
      <c r="AC489" s="109"/>
      <c r="AD489" s="109"/>
    </row>
    <row r="490" spans="1:30" ht="14.25" customHeight="1">
      <c r="A490" s="109"/>
      <c r="B490" s="109"/>
      <c r="C490" s="109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  <c r="AA490" s="109"/>
      <c r="AB490" s="109"/>
      <c r="AC490" s="109"/>
      <c r="AD490" s="109"/>
    </row>
    <row r="491" spans="1:30" ht="14.25" customHeight="1">
      <c r="A491" s="109"/>
      <c r="B491" s="109"/>
      <c r="C491" s="109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  <c r="AA491" s="109"/>
      <c r="AB491" s="109"/>
      <c r="AC491" s="109"/>
      <c r="AD491" s="109"/>
    </row>
    <row r="492" spans="1:30" ht="14.25" customHeight="1">
      <c r="A492" s="109"/>
      <c r="B492" s="109"/>
      <c r="C492" s="109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  <c r="AA492" s="109"/>
      <c r="AB492" s="109"/>
      <c r="AC492" s="109"/>
      <c r="AD492" s="109"/>
    </row>
    <row r="493" spans="1:30" ht="14.25" customHeight="1">
      <c r="A493" s="109"/>
      <c r="B493" s="109"/>
      <c r="C493" s="109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  <c r="AA493" s="109"/>
      <c r="AB493" s="109"/>
      <c r="AC493" s="109"/>
      <c r="AD493" s="109"/>
    </row>
    <row r="494" spans="1:30" ht="14.25" customHeight="1">
      <c r="A494" s="109"/>
      <c r="B494" s="109"/>
      <c r="C494" s="109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  <c r="AA494" s="109"/>
      <c r="AB494" s="109"/>
      <c r="AC494" s="109"/>
      <c r="AD494" s="109"/>
    </row>
    <row r="495" spans="1:30" ht="14.25" customHeight="1">
      <c r="A495" s="109"/>
      <c r="B495" s="109"/>
      <c r="C495" s="109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  <c r="AA495" s="109"/>
      <c r="AB495" s="109"/>
      <c r="AC495" s="109"/>
      <c r="AD495" s="109"/>
    </row>
    <row r="496" spans="1:30" ht="14.25" customHeight="1">
      <c r="A496" s="109"/>
      <c r="B496" s="109"/>
      <c r="C496" s="109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  <c r="AA496" s="109"/>
      <c r="AB496" s="109"/>
      <c r="AC496" s="109"/>
      <c r="AD496" s="109"/>
    </row>
    <row r="497" spans="1:30" ht="14.25" customHeight="1">
      <c r="A497" s="109"/>
      <c r="B497" s="109"/>
      <c r="C497" s="109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  <c r="AA497" s="109"/>
      <c r="AB497" s="109"/>
      <c r="AC497" s="109"/>
      <c r="AD497" s="109"/>
    </row>
    <row r="498" spans="1:30" ht="14.25" customHeight="1">
      <c r="A498" s="109"/>
      <c r="B498" s="109"/>
      <c r="C498" s="109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  <c r="AA498" s="109"/>
      <c r="AB498" s="109"/>
      <c r="AC498" s="109"/>
      <c r="AD498" s="109"/>
    </row>
    <row r="499" spans="1:30" ht="14.25" customHeight="1">
      <c r="A499" s="109"/>
      <c r="B499" s="109"/>
      <c r="C499" s="109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  <c r="AA499" s="109"/>
      <c r="AB499" s="109"/>
      <c r="AC499" s="109"/>
      <c r="AD499" s="109"/>
    </row>
    <row r="500" spans="1:30" ht="14.25" customHeight="1">
      <c r="A500" s="109"/>
      <c r="B500" s="109"/>
      <c r="C500" s="109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  <c r="AA500" s="109"/>
      <c r="AB500" s="109"/>
      <c r="AC500" s="109"/>
      <c r="AD500" s="109"/>
    </row>
    <row r="501" spans="1:30" ht="14.25" customHeight="1">
      <c r="A501" s="109"/>
      <c r="B501" s="109"/>
      <c r="C501" s="109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  <c r="AA501" s="109"/>
      <c r="AB501" s="109"/>
      <c r="AC501" s="109"/>
      <c r="AD501" s="109"/>
    </row>
    <row r="502" spans="1:30" ht="14.25" customHeight="1">
      <c r="A502" s="109"/>
      <c r="B502" s="109"/>
      <c r="C502" s="109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  <c r="AA502" s="109"/>
      <c r="AB502" s="109"/>
      <c r="AC502" s="109"/>
      <c r="AD502" s="109"/>
    </row>
    <row r="503" spans="1:30" ht="14.25" customHeight="1">
      <c r="A503" s="109"/>
      <c r="B503" s="109"/>
      <c r="C503" s="109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  <c r="AA503" s="109"/>
      <c r="AB503" s="109"/>
      <c r="AC503" s="109"/>
      <c r="AD503" s="109"/>
    </row>
    <row r="504" spans="1:30" ht="14.25" customHeight="1">
      <c r="A504" s="109"/>
      <c r="B504" s="109"/>
      <c r="C504" s="109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  <c r="AA504" s="109"/>
      <c r="AB504" s="109"/>
      <c r="AC504" s="109"/>
      <c r="AD504" s="109"/>
    </row>
    <row r="505" spans="1:30" ht="14.25" customHeight="1">
      <c r="A505" s="109"/>
      <c r="B505" s="109"/>
      <c r="C505" s="109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  <c r="AA505" s="109"/>
      <c r="AB505" s="109"/>
      <c r="AC505" s="109"/>
      <c r="AD505" s="109"/>
    </row>
    <row r="506" spans="1:30" ht="14.25" customHeight="1">
      <c r="A506" s="109"/>
      <c r="B506" s="109"/>
      <c r="C506" s="109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  <c r="AA506" s="109"/>
      <c r="AB506" s="109"/>
      <c r="AC506" s="109"/>
      <c r="AD506" s="109"/>
    </row>
    <row r="507" spans="1:30" ht="14.25" customHeight="1">
      <c r="A507" s="109"/>
      <c r="B507" s="109"/>
      <c r="C507" s="109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  <c r="AA507" s="109"/>
      <c r="AB507" s="109"/>
      <c r="AC507" s="109"/>
      <c r="AD507" s="109"/>
    </row>
    <row r="508" spans="1:30" ht="14.25" customHeight="1">
      <c r="A508" s="109"/>
      <c r="B508" s="109"/>
      <c r="C508" s="109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  <c r="AA508" s="109"/>
      <c r="AB508" s="109"/>
      <c r="AC508" s="109"/>
      <c r="AD508" s="109"/>
    </row>
    <row r="509" spans="1:30" ht="14.25" customHeight="1">
      <c r="A509" s="109"/>
      <c r="B509" s="109"/>
      <c r="C509" s="109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  <c r="AA509" s="109"/>
      <c r="AB509" s="109"/>
      <c r="AC509" s="109"/>
      <c r="AD509" s="109"/>
    </row>
    <row r="510" spans="1:30" ht="14.25" customHeight="1">
      <c r="A510" s="109"/>
      <c r="B510" s="109"/>
      <c r="C510" s="109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  <c r="AA510" s="109"/>
      <c r="AB510" s="109"/>
      <c r="AC510" s="109"/>
      <c r="AD510" s="109"/>
    </row>
    <row r="511" spans="1:30" ht="14.25" customHeight="1">
      <c r="A511" s="109"/>
      <c r="B511" s="109"/>
      <c r="C511" s="109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  <c r="AA511" s="109"/>
      <c r="AB511" s="109"/>
      <c r="AC511" s="109"/>
      <c r="AD511" s="109"/>
    </row>
    <row r="512" spans="1:30" ht="14.25" customHeight="1">
      <c r="A512" s="109"/>
      <c r="B512" s="109"/>
      <c r="C512" s="109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  <c r="AA512" s="109"/>
      <c r="AB512" s="109"/>
      <c r="AC512" s="109"/>
      <c r="AD512" s="109"/>
    </row>
    <row r="513" spans="1:30" ht="14.25" customHeight="1">
      <c r="A513" s="109"/>
      <c r="B513" s="109"/>
      <c r="C513" s="109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  <c r="AA513" s="109"/>
      <c r="AB513" s="109"/>
      <c r="AC513" s="109"/>
      <c r="AD513" s="109"/>
    </row>
    <row r="514" spans="1:30" ht="14.25" customHeight="1">
      <c r="A514" s="109"/>
      <c r="B514" s="109"/>
      <c r="C514" s="109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  <c r="AA514" s="109"/>
      <c r="AB514" s="109"/>
      <c r="AC514" s="109"/>
      <c r="AD514" s="109"/>
    </row>
    <row r="515" spans="1:30" ht="14.25" customHeight="1">
      <c r="A515" s="109"/>
      <c r="B515" s="109"/>
      <c r="C515" s="109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  <c r="AA515" s="109"/>
      <c r="AB515" s="109"/>
      <c r="AC515" s="109"/>
      <c r="AD515" s="109"/>
    </row>
    <row r="516" spans="1:30" ht="14.25" customHeight="1">
      <c r="A516" s="109"/>
      <c r="B516" s="109"/>
      <c r="C516" s="109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  <c r="AA516" s="109"/>
      <c r="AB516" s="109"/>
      <c r="AC516" s="109"/>
      <c r="AD516" s="109"/>
    </row>
    <row r="517" spans="1:30" ht="14.25" customHeight="1">
      <c r="A517" s="109"/>
      <c r="B517" s="109"/>
      <c r="C517" s="109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  <c r="AA517" s="109"/>
      <c r="AB517" s="109"/>
      <c r="AC517" s="109"/>
      <c r="AD517" s="109"/>
    </row>
    <row r="518" spans="1:30" ht="14.25" customHeight="1">
      <c r="A518" s="109"/>
      <c r="B518" s="109"/>
      <c r="C518" s="109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  <c r="AA518" s="109"/>
      <c r="AB518" s="109"/>
      <c r="AC518" s="109"/>
      <c r="AD518" s="109"/>
    </row>
    <row r="519" spans="1:30" ht="14.25" customHeight="1">
      <c r="A519" s="109"/>
      <c r="B519" s="109"/>
      <c r="C519" s="109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  <c r="AA519" s="109"/>
      <c r="AB519" s="109"/>
      <c r="AC519" s="109"/>
      <c r="AD519" s="109"/>
    </row>
    <row r="520" spans="1:30" ht="14.25" customHeight="1">
      <c r="A520" s="109"/>
      <c r="B520" s="109"/>
      <c r="C520" s="109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  <c r="AA520" s="109"/>
      <c r="AB520" s="109"/>
      <c r="AC520" s="109"/>
      <c r="AD520" s="109"/>
    </row>
    <row r="521" spans="1:30" ht="14.25" customHeight="1">
      <c r="A521" s="109"/>
      <c r="B521" s="109"/>
      <c r="C521" s="109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  <c r="AA521" s="109"/>
      <c r="AB521" s="109"/>
      <c r="AC521" s="109"/>
      <c r="AD521" s="109"/>
    </row>
    <row r="522" spans="1:30" ht="14.25" customHeight="1">
      <c r="A522" s="109"/>
      <c r="B522" s="109"/>
      <c r="C522" s="109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  <c r="AA522" s="109"/>
      <c r="AB522" s="109"/>
      <c r="AC522" s="109"/>
      <c r="AD522" s="109"/>
    </row>
    <row r="523" spans="1:30" ht="14.25" customHeight="1">
      <c r="A523" s="109"/>
      <c r="B523" s="109"/>
      <c r="C523" s="109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  <c r="AA523" s="109"/>
      <c r="AB523" s="109"/>
      <c r="AC523" s="109"/>
      <c r="AD523" s="109"/>
    </row>
    <row r="524" spans="1:30" ht="14.25" customHeight="1">
      <c r="A524" s="109"/>
      <c r="B524" s="109"/>
      <c r="C524" s="109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  <c r="AA524" s="109"/>
      <c r="AB524" s="109"/>
      <c r="AC524" s="109"/>
      <c r="AD524" s="109"/>
    </row>
    <row r="525" spans="1:30" ht="14.25" customHeight="1">
      <c r="A525" s="109"/>
      <c r="B525" s="109"/>
      <c r="C525" s="109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  <c r="AA525" s="109"/>
      <c r="AB525" s="109"/>
      <c r="AC525" s="109"/>
      <c r="AD525" s="109"/>
    </row>
    <row r="526" spans="1:30" ht="14.25" customHeight="1">
      <c r="A526" s="109"/>
      <c r="B526" s="109"/>
      <c r="C526" s="109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  <c r="AA526" s="109"/>
      <c r="AB526" s="109"/>
      <c r="AC526" s="109"/>
      <c r="AD526" s="109"/>
    </row>
    <row r="527" spans="1:30" ht="14.25" customHeight="1">
      <c r="A527" s="109"/>
      <c r="B527" s="109"/>
      <c r="C527" s="109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  <c r="AA527" s="109"/>
      <c r="AB527" s="109"/>
      <c r="AC527" s="109"/>
      <c r="AD527" s="109"/>
    </row>
    <row r="528" spans="1:30" ht="14.25" customHeight="1">
      <c r="A528" s="109"/>
      <c r="B528" s="109"/>
      <c r="C528" s="109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  <c r="AA528" s="109"/>
      <c r="AB528" s="109"/>
      <c r="AC528" s="109"/>
      <c r="AD528" s="109"/>
    </row>
    <row r="529" spans="1:30" ht="14.25" customHeight="1">
      <c r="A529" s="109"/>
      <c r="B529" s="109"/>
      <c r="C529" s="109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  <c r="AA529" s="109"/>
      <c r="AB529" s="109"/>
      <c r="AC529" s="109"/>
      <c r="AD529" s="109"/>
    </row>
    <row r="530" spans="1:30" ht="14.25" customHeight="1">
      <c r="A530" s="109"/>
      <c r="B530" s="109"/>
      <c r="C530" s="109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  <c r="AA530" s="109"/>
      <c r="AB530" s="109"/>
      <c r="AC530" s="109"/>
      <c r="AD530" s="109"/>
    </row>
    <row r="531" spans="1:30" ht="14.25" customHeight="1">
      <c r="A531" s="109"/>
      <c r="B531" s="109"/>
      <c r="C531" s="109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  <c r="AA531" s="109"/>
      <c r="AB531" s="109"/>
      <c r="AC531" s="109"/>
      <c r="AD531" s="109"/>
    </row>
    <row r="532" spans="1:30" ht="14.25" customHeight="1">
      <c r="A532" s="109"/>
      <c r="B532" s="109"/>
      <c r="C532" s="109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  <c r="AA532" s="109"/>
      <c r="AB532" s="109"/>
      <c r="AC532" s="109"/>
      <c r="AD532" s="109"/>
    </row>
    <row r="533" spans="1:30" ht="14.25" customHeight="1">
      <c r="A533" s="109"/>
      <c r="B533" s="109"/>
      <c r="C533" s="109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  <c r="AA533" s="109"/>
      <c r="AB533" s="109"/>
      <c r="AC533" s="109"/>
      <c r="AD533" s="109"/>
    </row>
    <row r="534" spans="1:30" ht="14.25" customHeight="1">
      <c r="A534" s="109"/>
      <c r="B534" s="109"/>
      <c r="C534" s="109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  <c r="AA534" s="109"/>
      <c r="AB534" s="109"/>
      <c r="AC534" s="109"/>
      <c r="AD534" s="109"/>
    </row>
    <row r="535" spans="1:30" ht="14.25" customHeight="1">
      <c r="A535" s="109"/>
      <c r="B535" s="109"/>
      <c r="C535" s="109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  <c r="AA535" s="109"/>
      <c r="AB535" s="109"/>
      <c r="AC535" s="109"/>
      <c r="AD535" s="109"/>
    </row>
    <row r="536" spans="1:30" ht="14.25" customHeight="1">
      <c r="A536" s="109"/>
      <c r="B536" s="109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  <c r="AA536" s="109"/>
      <c r="AB536" s="109"/>
      <c r="AC536" s="109"/>
      <c r="AD536" s="109"/>
    </row>
    <row r="537" spans="1:30" ht="14.25" customHeight="1">
      <c r="A537" s="109"/>
      <c r="B537" s="109"/>
      <c r="C537" s="109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  <c r="AA537" s="109"/>
      <c r="AB537" s="109"/>
      <c r="AC537" s="109"/>
      <c r="AD537" s="109"/>
    </row>
    <row r="538" spans="1:30" ht="14.25" customHeight="1">
      <c r="A538" s="109"/>
      <c r="B538" s="109"/>
      <c r="C538" s="109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  <c r="AA538" s="109"/>
      <c r="AB538" s="109"/>
      <c r="AC538" s="109"/>
      <c r="AD538" s="109"/>
    </row>
    <row r="539" spans="1:30" ht="14.25" customHeight="1">
      <c r="A539" s="109"/>
      <c r="B539" s="109"/>
      <c r="C539" s="109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  <c r="AA539" s="109"/>
      <c r="AB539" s="109"/>
      <c r="AC539" s="109"/>
      <c r="AD539" s="109"/>
    </row>
    <row r="540" spans="1:30" ht="14.25" customHeight="1">
      <c r="A540" s="109"/>
      <c r="B540" s="109"/>
      <c r="C540" s="109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  <c r="AA540" s="109"/>
      <c r="AB540" s="109"/>
      <c r="AC540" s="109"/>
      <c r="AD540" s="109"/>
    </row>
    <row r="541" spans="1:30" ht="14.25" customHeight="1">
      <c r="A541" s="109"/>
      <c r="B541" s="109"/>
      <c r="C541" s="109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  <c r="AA541" s="109"/>
      <c r="AB541" s="109"/>
      <c r="AC541" s="109"/>
      <c r="AD541" s="109"/>
    </row>
    <row r="542" spans="1:30" ht="14.25" customHeight="1">
      <c r="A542" s="109"/>
      <c r="B542" s="109"/>
      <c r="C542" s="109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  <c r="AA542" s="109"/>
      <c r="AB542" s="109"/>
      <c r="AC542" s="109"/>
      <c r="AD542" s="109"/>
    </row>
    <row r="543" spans="1:30" ht="14.25" customHeight="1">
      <c r="A543" s="109"/>
      <c r="B543" s="109"/>
      <c r="C543" s="109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  <c r="AA543" s="109"/>
      <c r="AB543" s="109"/>
      <c r="AC543" s="109"/>
      <c r="AD543" s="109"/>
    </row>
    <row r="544" spans="1:30" ht="14.25" customHeight="1">
      <c r="A544" s="109"/>
      <c r="B544" s="109"/>
      <c r="C544" s="109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  <c r="AA544" s="109"/>
      <c r="AB544" s="109"/>
      <c r="AC544" s="109"/>
      <c r="AD544" s="109"/>
    </row>
    <row r="545" spans="1:30" ht="14.25" customHeight="1">
      <c r="A545" s="109"/>
      <c r="B545" s="109"/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  <c r="AA545" s="109"/>
      <c r="AB545" s="109"/>
      <c r="AC545" s="109"/>
      <c r="AD545" s="109"/>
    </row>
    <row r="546" spans="1:30" ht="14.25" customHeight="1">
      <c r="A546" s="109"/>
      <c r="B546" s="109"/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  <c r="AA546" s="109"/>
      <c r="AB546" s="109"/>
      <c r="AC546" s="109"/>
      <c r="AD546" s="109"/>
    </row>
    <row r="547" spans="1:30" ht="14.25" customHeight="1">
      <c r="A547" s="109"/>
      <c r="B547" s="109"/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  <c r="AA547" s="109"/>
      <c r="AB547" s="109"/>
      <c r="AC547" s="109"/>
      <c r="AD547" s="109"/>
    </row>
    <row r="548" spans="1:30" ht="14.25" customHeight="1">
      <c r="A548" s="109"/>
      <c r="B548" s="109"/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  <c r="AA548" s="109"/>
      <c r="AB548" s="109"/>
      <c r="AC548" s="109"/>
      <c r="AD548" s="109"/>
    </row>
    <row r="549" spans="1:30" ht="14.25" customHeight="1">
      <c r="A549" s="109"/>
      <c r="B549" s="109"/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  <c r="AA549" s="109"/>
      <c r="AB549" s="109"/>
      <c r="AC549" s="109"/>
      <c r="AD549" s="109"/>
    </row>
    <row r="550" spans="1:30" ht="14.25" customHeight="1">
      <c r="A550" s="109"/>
      <c r="B550" s="109"/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  <c r="AA550" s="109"/>
      <c r="AB550" s="109"/>
      <c r="AC550" s="109"/>
      <c r="AD550" s="109"/>
    </row>
    <row r="551" spans="1:30" ht="14.25" customHeight="1">
      <c r="A551" s="109"/>
      <c r="B551" s="109"/>
      <c r="C551" s="109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  <c r="AA551" s="109"/>
      <c r="AB551" s="109"/>
      <c r="AC551" s="109"/>
      <c r="AD551" s="109"/>
    </row>
    <row r="552" spans="1:30" ht="14.25" customHeight="1">
      <c r="A552" s="109"/>
      <c r="B552" s="109"/>
      <c r="C552" s="109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  <c r="AA552" s="109"/>
      <c r="AB552" s="109"/>
      <c r="AC552" s="109"/>
      <c r="AD552" s="109"/>
    </row>
    <row r="553" spans="1:30" ht="14.25" customHeight="1">
      <c r="A553" s="109"/>
      <c r="B553" s="109"/>
      <c r="C553" s="109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  <c r="AA553" s="109"/>
      <c r="AB553" s="109"/>
      <c r="AC553" s="109"/>
      <c r="AD553" s="109"/>
    </row>
    <row r="554" spans="1:30" ht="14.25" customHeight="1">
      <c r="A554" s="109"/>
      <c r="B554" s="109"/>
      <c r="C554" s="109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  <c r="AA554" s="109"/>
      <c r="AB554" s="109"/>
      <c r="AC554" s="109"/>
      <c r="AD554" s="109"/>
    </row>
    <row r="555" spans="1:30" ht="14.25" customHeight="1">
      <c r="A555" s="109"/>
      <c r="B555" s="109"/>
      <c r="C555" s="109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  <c r="AA555" s="109"/>
      <c r="AB555" s="109"/>
      <c r="AC555" s="109"/>
      <c r="AD555" s="109"/>
    </row>
    <row r="556" spans="1:30" ht="14.25" customHeight="1">
      <c r="A556" s="109"/>
      <c r="B556" s="109"/>
      <c r="C556" s="109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  <c r="AA556" s="109"/>
      <c r="AB556" s="109"/>
      <c r="AC556" s="109"/>
      <c r="AD556" s="109"/>
    </row>
    <row r="557" spans="1:30" ht="14.25" customHeight="1">
      <c r="A557" s="109"/>
      <c r="B557" s="109"/>
      <c r="C557" s="109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  <c r="AA557" s="109"/>
      <c r="AB557" s="109"/>
      <c r="AC557" s="109"/>
      <c r="AD557" s="109"/>
    </row>
    <row r="558" spans="1:30" ht="14.25" customHeight="1">
      <c r="A558" s="109"/>
      <c r="B558" s="109"/>
      <c r="C558" s="109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  <c r="AA558" s="109"/>
      <c r="AB558" s="109"/>
      <c r="AC558" s="109"/>
      <c r="AD558" s="109"/>
    </row>
    <row r="559" spans="1:30" ht="14.25" customHeight="1">
      <c r="A559" s="109"/>
      <c r="B559" s="109"/>
      <c r="C559" s="109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  <c r="AA559" s="109"/>
      <c r="AB559" s="109"/>
      <c r="AC559" s="109"/>
      <c r="AD559" s="109"/>
    </row>
    <row r="560" spans="1:30" ht="14.25" customHeight="1">
      <c r="A560" s="109"/>
      <c r="B560" s="109"/>
      <c r="C560" s="109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  <c r="AA560" s="109"/>
      <c r="AB560" s="109"/>
      <c r="AC560" s="109"/>
      <c r="AD560" s="109"/>
    </row>
    <row r="561" spans="1:30" ht="14.25" customHeight="1">
      <c r="A561" s="109"/>
      <c r="B561" s="109"/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  <c r="AA561" s="109"/>
      <c r="AB561" s="109"/>
      <c r="AC561" s="109"/>
      <c r="AD561" s="109"/>
    </row>
    <row r="562" spans="1:30" ht="14.25" customHeight="1">
      <c r="A562" s="109"/>
      <c r="B562" s="109"/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  <c r="AA562" s="109"/>
      <c r="AB562" s="109"/>
      <c r="AC562" s="109"/>
      <c r="AD562" s="109"/>
    </row>
    <row r="563" spans="1:30" ht="14.25" customHeight="1">
      <c r="A563" s="109"/>
      <c r="B563" s="109"/>
      <c r="C563" s="109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  <c r="AA563" s="109"/>
      <c r="AB563" s="109"/>
      <c r="AC563" s="109"/>
      <c r="AD563" s="109"/>
    </row>
    <row r="564" spans="1:30" ht="14.25" customHeight="1">
      <c r="A564" s="109"/>
      <c r="B564" s="109"/>
      <c r="C564" s="109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  <c r="AA564" s="109"/>
      <c r="AB564" s="109"/>
      <c r="AC564" s="109"/>
      <c r="AD564" s="109"/>
    </row>
    <row r="565" spans="1:30" ht="14.25" customHeight="1">
      <c r="A565" s="109"/>
      <c r="B565" s="109"/>
      <c r="C565" s="109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  <c r="AA565" s="109"/>
      <c r="AB565" s="109"/>
      <c r="AC565" s="109"/>
      <c r="AD565" s="109"/>
    </row>
    <row r="566" spans="1:30" ht="14.25" customHeight="1">
      <c r="A566" s="109"/>
      <c r="B566" s="109"/>
      <c r="C566" s="109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  <c r="AA566" s="109"/>
      <c r="AB566" s="109"/>
      <c r="AC566" s="109"/>
      <c r="AD566" s="109"/>
    </row>
    <row r="567" spans="1:30" ht="14.25" customHeight="1">
      <c r="A567" s="109"/>
      <c r="B567" s="109"/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  <c r="AA567" s="109"/>
      <c r="AB567" s="109"/>
      <c r="AC567" s="109"/>
      <c r="AD567" s="109"/>
    </row>
    <row r="568" spans="1:30" ht="14.25" customHeight="1">
      <c r="A568" s="109"/>
      <c r="B568" s="109"/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  <c r="AA568" s="109"/>
      <c r="AB568" s="109"/>
      <c r="AC568" s="109"/>
      <c r="AD568" s="109"/>
    </row>
    <row r="569" spans="1:30" ht="14.25" customHeight="1">
      <c r="A569" s="109"/>
      <c r="B569" s="109"/>
      <c r="C569" s="109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  <c r="AA569" s="109"/>
      <c r="AB569" s="109"/>
      <c r="AC569" s="109"/>
      <c r="AD569" s="109"/>
    </row>
    <row r="570" spans="1:30" ht="14.25" customHeight="1">
      <c r="A570" s="109"/>
      <c r="B570" s="109"/>
      <c r="C570" s="109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  <c r="AA570" s="109"/>
      <c r="AB570" s="109"/>
      <c r="AC570" s="109"/>
      <c r="AD570" s="109"/>
    </row>
    <row r="571" spans="1:30" ht="14.25" customHeight="1">
      <c r="A571" s="109"/>
      <c r="B571" s="109"/>
      <c r="C571" s="109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  <c r="AA571" s="109"/>
      <c r="AB571" s="109"/>
      <c r="AC571" s="109"/>
      <c r="AD571" s="109"/>
    </row>
    <row r="572" spans="1:30" ht="14.25" customHeight="1">
      <c r="A572" s="109"/>
      <c r="B572" s="109"/>
      <c r="C572" s="109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  <c r="AA572" s="109"/>
      <c r="AB572" s="109"/>
      <c r="AC572" s="109"/>
      <c r="AD572" s="109"/>
    </row>
    <row r="573" spans="1:30" ht="14.25" customHeight="1">
      <c r="A573" s="109"/>
      <c r="B573" s="109"/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  <c r="AA573" s="109"/>
      <c r="AB573" s="109"/>
      <c r="AC573" s="109"/>
      <c r="AD573" s="109"/>
    </row>
    <row r="574" spans="1:30" ht="14.25" customHeight="1">
      <c r="A574" s="109"/>
      <c r="B574" s="109"/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  <c r="AA574" s="109"/>
      <c r="AB574" s="109"/>
      <c r="AC574" s="109"/>
      <c r="AD574" s="109"/>
    </row>
    <row r="575" spans="1:30" ht="14.25" customHeight="1">
      <c r="A575" s="109"/>
      <c r="B575" s="109"/>
      <c r="C575" s="109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  <c r="AA575" s="109"/>
      <c r="AB575" s="109"/>
      <c r="AC575" s="109"/>
      <c r="AD575" s="109"/>
    </row>
    <row r="576" spans="1:30" ht="14.25" customHeight="1">
      <c r="A576" s="109"/>
      <c r="B576" s="109"/>
      <c r="C576" s="109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  <c r="AA576" s="109"/>
      <c r="AB576" s="109"/>
      <c r="AC576" s="109"/>
      <c r="AD576" s="109"/>
    </row>
    <row r="577" spans="1:30" ht="14.25" customHeight="1">
      <c r="A577" s="109"/>
      <c r="B577" s="109"/>
      <c r="C577" s="109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  <c r="AA577" s="109"/>
      <c r="AB577" s="109"/>
      <c r="AC577" s="109"/>
      <c r="AD577" s="109"/>
    </row>
    <row r="578" spans="1:30" ht="14.25" customHeight="1">
      <c r="A578" s="109"/>
      <c r="B578" s="109"/>
      <c r="C578" s="109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  <c r="AA578" s="109"/>
      <c r="AB578" s="109"/>
      <c r="AC578" s="109"/>
      <c r="AD578" s="109"/>
    </row>
    <row r="579" spans="1:30" ht="14.25" customHeight="1">
      <c r="A579" s="109"/>
      <c r="B579" s="109"/>
      <c r="C579" s="109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  <c r="AA579" s="109"/>
      <c r="AB579" s="109"/>
      <c r="AC579" s="109"/>
      <c r="AD579" s="109"/>
    </row>
    <row r="580" spans="1:30" ht="14.25" customHeight="1">
      <c r="A580" s="109"/>
      <c r="B580" s="109"/>
      <c r="C580" s="109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  <c r="AA580" s="109"/>
      <c r="AB580" s="109"/>
      <c r="AC580" s="109"/>
      <c r="AD580" s="109"/>
    </row>
    <row r="581" spans="1:30" ht="14.25" customHeight="1">
      <c r="A581" s="109"/>
      <c r="B581" s="109"/>
      <c r="C581" s="109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  <c r="AA581" s="109"/>
      <c r="AB581" s="109"/>
      <c r="AC581" s="109"/>
      <c r="AD581" s="109"/>
    </row>
    <row r="582" spans="1:30" ht="14.25" customHeight="1">
      <c r="A582" s="109"/>
      <c r="B582" s="109"/>
      <c r="C582" s="109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  <c r="AA582" s="109"/>
      <c r="AB582" s="109"/>
      <c r="AC582" s="109"/>
      <c r="AD582" s="109"/>
    </row>
    <row r="583" spans="1:30" ht="14.25" customHeight="1">
      <c r="A583" s="109"/>
      <c r="B583" s="109"/>
      <c r="C583" s="109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  <c r="AA583" s="109"/>
      <c r="AB583" s="109"/>
      <c r="AC583" s="109"/>
      <c r="AD583" s="109"/>
    </row>
    <row r="584" spans="1:30" ht="14.25" customHeight="1">
      <c r="A584" s="109"/>
      <c r="B584" s="109"/>
      <c r="C584" s="109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  <c r="AA584" s="109"/>
      <c r="AB584" s="109"/>
      <c r="AC584" s="109"/>
      <c r="AD584" s="109"/>
    </row>
    <row r="585" spans="1:30" ht="14.25" customHeight="1">
      <c r="A585" s="109"/>
      <c r="B585" s="109"/>
      <c r="C585" s="109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  <c r="AA585" s="109"/>
      <c r="AB585" s="109"/>
      <c r="AC585" s="109"/>
      <c r="AD585" s="109"/>
    </row>
    <row r="586" spans="1:30" ht="14.25" customHeight="1">
      <c r="A586" s="109"/>
      <c r="B586" s="109"/>
      <c r="C586" s="109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  <c r="AA586" s="109"/>
      <c r="AB586" s="109"/>
      <c r="AC586" s="109"/>
      <c r="AD586" s="109"/>
    </row>
    <row r="587" spans="1:30" ht="14.25" customHeight="1">
      <c r="A587" s="109"/>
      <c r="B587" s="109"/>
      <c r="C587" s="109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  <c r="AA587" s="109"/>
      <c r="AB587" s="109"/>
      <c r="AC587" s="109"/>
      <c r="AD587" s="109"/>
    </row>
    <row r="588" spans="1:30" ht="14.25" customHeight="1">
      <c r="A588" s="109"/>
      <c r="B588" s="109"/>
      <c r="C588" s="109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  <c r="AA588" s="109"/>
      <c r="AB588" s="109"/>
      <c r="AC588" s="109"/>
      <c r="AD588" s="109"/>
    </row>
    <row r="589" spans="1:30" ht="14.25" customHeight="1">
      <c r="A589" s="109"/>
      <c r="B589" s="109"/>
      <c r="C589" s="109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  <c r="AA589" s="109"/>
      <c r="AB589" s="109"/>
      <c r="AC589" s="109"/>
      <c r="AD589" s="109"/>
    </row>
    <row r="590" spans="1:30" ht="14.25" customHeight="1">
      <c r="A590" s="109"/>
      <c r="B590" s="109"/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  <c r="AA590" s="109"/>
      <c r="AB590" s="109"/>
      <c r="AC590" s="109"/>
      <c r="AD590" s="109"/>
    </row>
    <row r="591" spans="1:30" ht="14.25" customHeight="1">
      <c r="A591" s="109"/>
      <c r="B591" s="109"/>
      <c r="C591" s="109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  <c r="AA591" s="109"/>
      <c r="AB591" s="109"/>
      <c r="AC591" s="109"/>
      <c r="AD591" s="109"/>
    </row>
    <row r="592" spans="1:30" ht="14.25" customHeight="1">
      <c r="A592" s="109"/>
      <c r="B592" s="109"/>
      <c r="C592" s="109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  <c r="AA592" s="109"/>
      <c r="AB592" s="109"/>
      <c r="AC592" s="109"/>
      <c r="AD592" s="109"/>
    </row>
    <row r="593" spans="1:30" ht="14.25" customHeight="1">
      <c r="A593" s="109"/>
      <c r="B593" s="109"/>
      <c r="C593" s="109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  <c r="AA593" s="109"/>
      <c r="AB593" s="109"/>
      <c r="AC593" s="109"/>
      <c r="AD593" s="109"/>
    </row>
    <row r="594" spans="1:30" ht="14.25" customHeight="1">
      <c r="A594" s="109"/>
      <c r="B594" s="109"/>
      <c r="C594" s="109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  <c r="AA594" s="109"/>
      <c r="AB594" s="109"/>
      <c r="AC594" s="109"/>
      <c r="AD594" s="109"/>
    </row>
    <row r="595" spans="1:30" ht="14.25" customHeight="1">
      <c r="A595" s="109"/>
      <c r="B595" s="109"/>
      <c r="C595" s="109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  <c r="AA595" s="109"/>
      <c r="AB595" s="109"/>
      <c r="AC595" s="109"/>
      <c r="AD595" s="109"/>
    </row>
    <row r="596" spans="1:30" ht="14.25" customHeight="1">
      <c r="A596" s="109"/>
      <c r="B596" s="109"/>
      <c r="C596" s="109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  <c r="AA596" s="109"/>
      <c r="AB596" s="109"/>
      <c r="AC596" s="109"/>
      <c r="AD596" s="109"/>
    </row>
    <row r="597" spans="1:30" ht="14.25" customHeight="1">
      <c r="A597" s="109"/>
      <c r="B597" s="109"/>
      <c r="C597" s="109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  <c r="AA597" s="109"/>
      <c r="AB597" s="109"/>
      <c r="AC597" s="109"/>
      <c r="AD597" s="109"/>
    </row>
    <row r="598" spans="1:30" ht="14.25" customHeight="1">
      <c r="A598" s="109"/>
      <c r="B598" s="109"/>
      <c r="C598" s="109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  <c r="AA598" s="109"/>
      <c r="AB598" s="109"/>
      <c r="AC598" s="109"/>
      <c r="AD598" s="109"/>
    </row>
    <row r="599" spans="1:30" ht="14.25" customHeight="1">
      <c r="A599" s="109"/>
      <c r="B599" s="109"/>
      <c r="C599" s="109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  <c r="AA599" s="109"/>
      <c r="AB599" s="109"/>
      <c r="AC599" s="109"/>
      <c r="AD599" s="109"/>
    </row>
    <row r="600" spans="1:30" ht="14.25" customHeight="1">
      <c r="A600" s="109"/>
      <c r="B600" s="109"/>
      <c r="C600" s="109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  <c r="AA600" s="109"/>
      <c r="AB600" s="109"/>
      <c r="AC600" s="109"/>
      <c r="AD600" s="109"/>
    </row>
    <row r="601" spans="1:30" ht="14.25" customHeight="1">
      <c r="A601" s="109"/>
      <c r="B601" s="109"/>
      <c r="C601" s="109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  <c r="AA601" s="109"/>
      <c r="AB601" s="109"/>
      <c r="AC601" s="109"/>
      <c r="AD601" s="109"/>
    </row>
    <row r="602" spans="1:30" ht="14.25" customHeight="1">
      <c r="A602" s="109"/>
      <c r="B602" s="109"/>
      <c r="C602" s="109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  <c r="AA602" s="109"/>
      <c r="AB602" s="109"/>
      <c r="AC602" s="109"/>
      <c r="AD602" s="109"/>
    </row>
    <row r="603" spans="1:30" ht="14.25" customHeight="1">
      <c r="A603" s="109"/>
      <c r="B603" s="109"/>
      <c r="C603" s="109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  <c r="AA603" s="109"/>
      <c r="AB603" s="109"/>
      <c r="AC603" s="109"/>
      <c r="AD603" s="109"/>
    </row>
    <row r="604" spans="1:30" ht="14.25" customHeight="1">
      <c r="A604" s="109"/>
      <c r="B604" s="109"/>
      <c r="C604" s="109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  <c r="AA604" s="109"/>
      <c r="AB604" s="109"/>
      <c r="AC604" s="109"/>
      <c r="AD604" s="109"/>
    </row>
    <row r="605" spans="1:30" ht="14.25" customHeight="1">
      <c r="A605" s="109"/>
      <c r="B605" s="109"/>
      <c r="C605" s="109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  <c r="AA605" s="109"/>
      <c r="AB605" s="109"/>
      <c r="AC605" s="109"/>
      <c r="AD605" s="109"/>
    </row>
    <row r="606" spans="1:30" ht="14.25" customHeight="1">
      <c r="A606" s="109"/>
      <c r="B606" s="109"/>
      <c r="C606" s="109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  <c r="AA606" s="109"/>
      <c r="AB606" s="109"/>
      <c r="AC606" s="109"/>
      <c r="AD606" s="109"/>
    </row>
    <row r="607" spans="1:30" ht="14.25" customHeight="1">
      <c r="A607" s="109"/>
      <c r="B607" s="109"/>
      <c r="C607" s="109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  <c r="AA607" s="109"/>
      <c r="AB607" s="109"/>
      <c r="AC607" s="109"/>
      <c r="AD607" s="109"/>
    </row>
    <row r="608" spans="1:30" ht="14.25" customHeight="1">
      <c r="A608" s="109"/>
      <c r="B608" s="109"/>
      <c r="C608" s="109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  <c r="AA608" s="109"/>
      <c r="AB608" s="109"/>
      <c r="AC608" s="109"/>
      <c r="AD608" s="109"/>
    </row>
    <row r="609" spans="1:30" ht="14.25" customHeight="1">
      <c r="A609" s="109"/>
      <c r="B609" s="109"/>
      <c r="C609" s="109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  <c r="AA609" s="109"/>
      <c r="AB609" s="109"/>
      <c r="AC609" s="109"/>
      <c r="AD609" s="109"/>
    </row>
    <row r="610" spans="1:30" ht="14.25" customHeight="1">
      <c r="A610" s="109"/>
      <c r="B610" s="109"/>
      <c r="C610" s="109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  <c r="AA610" s="109"/>
      <c r="AB610" s="109"/>
      <c r="AC610" s="109"/>
      <c r="AD610" s="109"/>
    </row>
    <row r="611" spans="1:30" ht="14.25" customHeight="1">
      <c r="A611" s="109"/>
      <c r="B611" s="109"/>
      <c r="C611" s="109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  <c r="AA611" s="109"/>
      <c r="AB611" s="109"/>
      <c r="AC611" s="109"/>
      <c r="AD611" s="109"/>
    </row>
    <row r="612" spans="1:30" ht="14.25" customHeight="1">
      <c r="A612" s="109"/>
      <c r="B612" s="109"/>
      <c r="C612" s="109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  <c r="AA612" s="109"/>
      <c r="AB612" s="109"/>
      <c r="AC612" s="109"/>
      <c r="AD612" s="109"/>
    </row>
    <row r="613" spans="1:30" ht="14.25" customHeight="1">
      <c r="A613" s="109"/>
      <c r="B613" s="109"/>
      <c r="C613" s="109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  <c r="AA613" s="109"/>
      <c r="AB613" s="109"/>
      <c r="AC613" s="109"/>
      <c r="AD613" s="109"/>
    </row>
    <row r="614" spans="1:30" ht="14.25" customHeight="1">
      <c r="A614" s="109"/>
      <c r="B614" s="109"/>
      <c r="C614" s="109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  <c r="AA614" s="109"/>
      <c r="AB614" s="109"/>
      <c r="AC614" s="109"/>
      <c r="AD614" s="109"/>
    </row>
    <row r="615" spans="1:30" ht="14.25" customHeight="1">
      <c r="A615" s="109"/>
      <c r="B615" s="109"/>
      <c r="C615" s="109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  <c r="AA615" s="109"/>
      <c r="AB615" s="109"/>
      <c r="AC615" s="109"/>
      <c r="AD615" s="109"/>
    </row>
    <row r="616" spans="1:30" ht="14.25" customHeight="1">
      <c r="A616" s="109"/>
      <c r="B616" s="109"/>
      <c r="C616" s="109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  <c r="AA616" s="109"/>
      <c r="AB616" s="109"/>
      <c r="AC616" s="109"/>
      <c r="AD616" s="109"/>
    </row>
    <row r="617" spans="1:30" ht="14.25" customHeight="1">
      <c r="A617" s="109"/>
      <c r="B617" s="109"/>
      <c r="C617" s="109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  <c r="AA617" s="109"/>
      <c r="AB617" s="109"/>
      <c r="AC617" s="109"/>
      <c r="AD617" s="109"/>
    </row>
    <row r="618" spans="1:30" ht="14.25" customHeight="1">
      <c r="A618" s="109"/>
      <c r="B618" s="109"/>
      <c r="C618" s="109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  <c r="AA618" s="109"/>
      <c r="AB618" s="109"/>
      <c r="AC618" s="109"/>
      <c r="AD618" s="109"/>
    </row>
    <row r="619" spans="1:30" ht="14.25" customHeight="1">
      <c r="A619" s="109"/>
      <c r="B619" s="109"/>
      <c r="C619" s="109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  <c r="AA619" s="109"/>
      <c r="AB619" s="109"/>
      <c r="AC619" s="109"/>
      <c r="AD619" s="109"/>
    </row>
    <row r="620" spans="1:30" ht="14.25" customHeight="1">
      <c r="A620" s="109"/>
      <c r="B620" s="109"/>
      <c r="C620" s="109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  <c r="AA620" s="109"/>
      <c r="AB620" s="109"/>
      <c r="AC620" s="109"/>
      <c r="AD620" s="109"/>
    </row>
    <row r="621" spans="1:30" ht="14.25" customHeight="1">
      <c r="A621" s="109"/>
      <c r="B621" s="109"/>
      <c r="C621" s="109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  <c r="AA621" s="109"/>
      <c r="AB621" s="109"/>
      <c r="AC621" s="109"/>
      <c r="AD621" s="109"/>
    </row>
    <row r="622" spans="1:30" ht="14.25" customHeight="1">
      <c r="A622" s="109"/>
      <c r="B622" s="109"/>
      <c r="C622" s="109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  <c r="AA622" s="109"/>
      <c r="AB622" s="109"/>
      <c r="AC622" s="109"/>
      <c r="AD622" s="109"/>
    </row>
    <row r="623" spans="1:30" ht="14.25" customHeight="1">
      <c r="A623" s="109"/>
      <c r="B623" s="109"/>
      <c r="C623" s="109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  <c r="AA623" s="109"/>
      <c r="AB623" s="109"/>
      <c r="AC623" s="109"/>
      <c r="AD623" s="109"/>
    </row>
    <row r="624" spans="1:30" ht="14.25" customHeight="1">
      <c r="A624" s="109"/>
      <c r="B624" s="109"/>
      <c r="C624" s="109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  <c r="AA624" s="109"/>
      <c r="AB624" s="109"/>
      <c r="AC624" s="109"/>
      <c r="AD624" s="109"/>
    </row>
    <row r="625" spans="1:30" ht="14.25" customHeight="1">
      <c r="A625" s="109"/>
      <c r="B625" s="109"/>
      <c r="C625" s="109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  <c r="AA625" s="109"/>
      <c r="AB625" s="109"/>
      <c r="AC625" s="109"/>
      <c r="AD625" s="109"/>
    </row>
    <row r="626" spans="1:30" ht="14.25" customHeight="1">
      <c r="A626" s="109"/>
      <c r="B626" s="109"/>
      <c r="C626" s="109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  <c r="AA626" s="109"/>
      <c r="AB626" s="109"/>
      <c r="AC626" s="109"/>
      <c r="AD626" s="109"/>
    </row>
    <row r="627" spans="1:30" ht="14.25" customHeight="1">
      <c r="A627" s="109"/>
      <c r="B627" s="109"/>
      <c r="C627" s="109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  <c r="AA627" s="109"/>
      <c r="AB627" s="109"/>
      <c r="AC627" s="109"/>
      <c r="AD627" s="109"/>
    </row>
    <row r="628" spans="1:30" ht="14.25" customHeight="1">
      <c r="A628" s="109"/>
      <c r="B628" s="109"/>
      <c r="C628" s="109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  <c r="AA628" s="109"/>
      <c r="AB628" s="109"/>
      <c r="AC628" s="109"/>
      <c r="AD628" s="109"/>
    </row>
    <row r="629" spans="1:30" ht="14.25" customHeight="1">
      <c r="A629" s="109"/>
      <c r="B629" s="109"/>
      <c r="C629" s="109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  <c r="AA629" s="109"/>
      <c r="AB629" s="109"/>
      <c r="AC629" s="109"/>
      <c r="AD629" s="109"/>
    </row>
    <row r="630" spans="1:30" ht="14.25" customHeight="1">
      <c r="A630" s="109"/>
      <c r="B630" s="109"/>
      <c r="C630" s="109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  <c r="AA630" s="109"/>
      <c r="AB630" s="109"/>
      <c r="AC630" s="109"/>
      <c r="AD630" s="109"/>
    </row>
    <row r="631" spans="1:30" ht="14.25" customHeight="1">
      <c r="A631" s="109"/>
      <c r="B631" s="109"/>
      <c r="C631" s="109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  <c r="AA631" s="109"/>
      <c r="AB631" s="109"/>
      <c r="AC631" s="109"/>
      <c r="AD631" s="109"/>
    </row>
    <row r="632" spans="1:30" ht="14.25" customHeight="1">
      <c r="A632" s="109"/>
      <c r="B632" s="109"/>
      <c r="C632" s="109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  <c r="AA632" s="109"/>
      <c r="AB632" s="109"/>
      <c r="AC632" s="109"/>
      <c r="AD632" s="109"/>
    </row>
    <row r="633" spans="1:30" ht="14.25" customHeight="1">
      <c r="A633" s="109"/>
      <c r="B633" s="109"/>
      <c r="C633" s="109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  <c r="AA633" s="109"/>
      <c r="AB633" s="109"/>
      <c r="AC633" s="109"/>
      <c r="AD633" s="109"/>
    </row>
    <row r="634" spans="1:30" ht="14.25" customHeight="1">
      <c r="A634" s="109"/>
      <c r="B634" s="109"/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  <c r="AA634" s="109"/>
      <c r="AB634" s="109"/>
      <c r="AC634" s="109"/>
      <c r="AD634" s="109"/>
    </row>
    <row r="635" spans="1:30" ht="14.25" customHeight="1">
      <c r="A635" s="109"/>
      <c r="B635" s="109"/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  <c r="AA635" s="109"/>
      <c r="AB635" s="109"/>
      <c r="AC635" s="109"/>
      <c r="AD635" s="109"/>
    </row>
    <row r="636" spans="1:30" ht="14.25" customHeight="1">
      <c r="A636" s="109"/>
      <c r="B636" s="109"/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  <c r="AA636" s="109"/>
      <c r="AB636" s="109"/>
      <c r="AC636" s="109"/>
      <c r="AD636" s="109"/>
    </row>
    <row r="637" spans="1:30" ht="14.25" customHeight="1">
      <c r="A637" s="109"/>
      <c r="B637" s="109"/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  <c r="AA637" s="109"/>
      <c r="AB637" s="109"/>
      <c r="AC637" s="109"/>
      <c r="AD637" s="109"/>
    </row>
    <row r="638" spans="1:30" ht="14.25" customHeight="1">
      <c r="A638" s="109"/>
      <c r="B638" s="109"/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  <c r="AA638" s="109"/>
      <c r="AB638" s="109"/>
      <c r="AC638" s="109"/>
      <c r="AD638" s="109"/>
    </row>
    <row r="639" spans="1:30" ht="14.25" customHeight="1">
      <c r="A639" s="109"/>
      <c r="B639" s="109"/>
      <c r="C639" s="109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  <c r="AA639" s="109"/>
      <c r="AB639" s="109"/>
      <c r="AC639" s="109"/>
      <c r="AD639" s="109"/>
    </row>
    <row r="640" spans="1:30" ht="14.25" customHeight="1">
      <c r="A640" s="109"/>
      <c r="B640" s="109"/>
      <c r="C640" s="109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  <c r="AA640" s="109"/>
      <c r="AB640" s="109"/>
      <c r="AC640" s="109"/>
      <c r="AD640" s="109"/>
    </row>
    <row r="641" spans="1:30" ht="14.25" customHeight="1">
      <c r="A641" s="109"/>
      <c r="B641" s="109"/>
      <c r="C641" s="109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  <c r="AA641" s="109"/>
      <c r="AB641" s="109"/>
      <c r="AC641" s="109"/>
      <c r="AD641" s="109"/>
    </row>
    <row r="642" spans="1:30" ht="14.25" customHeight="1">
      <c r="A642" s="109"/>
      <c r="B642" s="109"/>
      <c r="C642" s="109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  <c r="AA642" s="109"/>
      <c r="AB642" s="109"/>
      <c r="AC642" s="109"/>
      <c r="AD642" s="109"/>
    </row>
    <row r="643" spans="1:30" ht="14.25" customHeight="1">
      <c r="A643" s="109"/>
      <c r="B643" s="109"/>
      <c r="C643" s="109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  <c r="AA643" s="109"/>
      <c r="AB643" s="109"/>
      <c r="AC643" s="109"/>
      <c r="AD643" s="109"/>
    </row>
    <row r="644" spans="1:30" ht="14.25" customHeight="1">
      <c r="A644" s="109"/>
      <c r="B644" s="109"/>
      <c r="C644" s="109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  <c r="AA644" s="109"/>
      <c r="AB644" s="109"/>
      <c r="AC644" s="109"/>
      <c r="AD644" s="109"/>
    </row>
    <row r="645" spans="1:30" ht="14.25" customHeight="1">
      <c r="A645" s="109"/>
      <c r="B645" s="109"/>
      <c r="C645" s="109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  <c r="AA645" s="109"/>
      <c r="AB645" s="109"/>
      <c r="AC645" s="109"/>
      <c r="AD645" s="109"/>
    </row>
    <row r="646" spans="1:30" ht="14.25" customHeight="1">
      <c r="A646" s="109"/>
      <c r="B646" s="109"/>
      <c r="C646" s="109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  <c r="AA646" s="109"/>
      <c r="AB646" s="109"/>
      <c r="AC646" s="109"/>
      <c r="AD646" s="109"/>
    </row>
    <row r="647" spans="1:30" ht="14.25" customHeight="1">
      <c r="A647" s="109"/>
      <c r="B647" s="109"/>
      <c r="C647" s="109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  <c r="AA647" s="109"/>
      <c r="AB647" s="109"/>
      <c r="AC647" s="109"/>
      <c r="AD647" s="109"/>
    </row>
    <row r="648" spans="1:30" ht="14.25" customHeight="1">
      <c r="A648" s="109"/>
      <c r="B648" s="109"/>
      <c r="C648" s="109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  <c r="AA648" s="109"/>
      <c r="AB648" s="109"/>
      <c r="AC648" s="109"/>
      <c r="AD648" s="109"/>
    </row>
    <row r="649" spans="1:30" ht="14.25" customHeight="1">
      <c r="A649" s="109"/>
      <c r="B649" s="109"/>
      <c r="C649" s="109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  <c r="AA649" s="109"/>
      <c r="AB649" s="109"/>
      <c r="AC649" s="109"/>
      <c r="AD649" s="109"/>
    </row>
    <row r="650" spans="1:30" ht="14.25" customHeight="1">
      <c r="A650" s="109"/>
      <c r="B650" s="109"/>
      <c r="C650" s="109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  <c r="AA650" s="109"/>
      <c r="AB650" s="109"/>
      <c r="AC650" s="109"/>
      <c r="AD650" s="109"/>
    </row>
    <row r="651" spans="1:30" ht="14.25" customHeight="1">
      <c r="A651" s="109"/>
      <c r="B651" s="109"/>
      <c r="C651" s="109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  <c r="AA651" s="109"/>
      <c r="AB651" s="109"/>
      <c r="AC651" s="109"/>
      <c r="AD651" s="109"/>
    </row>
    <row r="652" spans="1:30" ht="14.25" customHeight="1">
      <c r="A652" s="109"/>
      <c r="B652" s="109"/>
      <c r="C652" s="109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  <c r="AA652" s="109"/>
      <c r="AB652" s="109"/>
      <c r="AC652" s="109"/>
      <c r="AD652" s="109"/>
    </row>
    <row r="653" spans="1:30" ht="14.25" customHeight="1">
      <c r="A653" s="109"/>
      <c r="B653" s="109"/>
      <c r="C653" s="109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  <c r="AA653" s="109"/>
      <c r="AB653" s="109"/>
      <c r="AC653" s="109"/>
      <c r="AD653" s="109"/>
    </row>
    <row r="654" spans="1:30" ht="14.25" customHeight="1">
      <c r="A654" s="109"/>
      <c r="B654" s="109"/>
      <c r="C654" s="109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  <c r="AA654" s="109"/>
      <c r="AB654" s="109"/>
      <c r="AC654" s="109"/>
      <c r="AD654" s="109"/>
    </row>
    <row r="655" spans="1:30" ht="14.25" customHeight="1">
      <c r="A655" s="109"/>
      <c r="B655" s="109"/>
      <c r="C655" s="109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  <c r="AA655" s="109"/>
      <c r="AB655" s="109"/>
      <c r="AC655" s="109"/>
      <c r="AD655" s="109"/>
    </row>
    <row r="656" spans="1:30" ht="14.25" customHeight="1">
      <c r="A656" s="109"/>
      <c r="B656" s="109"/>
      <c r="C656" s="109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  <c r="AA656" s="109"/>
      <c r="AB656" s="109"/>
      <c r="AC656" s="109"/>
      <c r="AD656" s="109"/>
    </row>
    <row r="657" spans="1:30" ht="14.25" customHeight="1">
      <c r="A657" s="109"/>
      <c r="B657" s="109"/>
      <c r="C657" s="109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  <c r="AA657" s="109"/>
      <c r="AB657" s="109"/>
      <c r="AC657" s="109"/>
      <c r="AD657" s="109"/>
    </row>
    <row r="658" spans="1:30" ht="14.25" customHeight="1">
      <c r="A658" s="109"/>
      <c r="B658" s="109"/>
      <c r="C658" s="109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  <c r="AA658" s="109"/>
      <c r="AB658" s="109"/>
      <c r="AC658" s="109"/>
      <c r="AD658" s="109"/>
    </row>
    <row r="659" spans="1:30" ht="14.25" customHeight="1">
      <c r="A659" s="109"/>
      <c r="B659" s="109"/>
      <c r="C659" s="109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  <c r="AA659" s="109"/>
      <c r="AB659" s="109"/>
      <c r="AC659" s="109"/>
      <c r="AD659" s="109"/>
    </row>
    <row r="660" spans="1:30" ht="14.25" customHeight="1">
      <c r="A660" s="109"/>
      <c r="B660" s="109"/>
      <c r="C660" s="109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  <c r="AA660" s="109"/>
      <c r="AB660" s="109"/>
      <c r="AC660" s="109"/>
      <c r="AD660" s="109"/>
    </row>
    <row r="661" spans="1:30" ht="14.25" customHeight="1">
      <c r="A661" s="109"/>
      <c r="B661" s="109"/>
      <c r="C661" s="109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  <c r="AA661" s="109"/>
      <c r="AB661" s="109"/>
      <c r="AC661" s="109"/>
      <c r="AD661" s="109"/>
    </row>
    <row r="662" spans="1:30" ht="14.25" customHeight="1">
      <c r="A662" s="109"/>
      <c r="B662" s="109"/>
      <c r="C662" s="109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  <c r="AA662" s="109"/>
      <c r="AB662" s="109"/>
      <c r="AC662" s="109"/>
      <c r="AD662" s="109"/>
    </row>
    <row r="663" spans="1:30" ht="14.25" customHeight="1">
      <c r="A663" s="109"/>
      <c r="B663" s="109"/>
      <c r="C663" s="109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  <c r="AA663" s="109"/>
      <c r="AB663" s="109"/>
      <c r="AC663" s="109"/>
      <c r="AD663" s="109"/>
    </row>
    <row r="664" spans="1:30" ht="14.25" customHeight="1">
      <c r="A664" s="109"/>
      <c r="B664" s="109"/>
      <c r="C664" s="109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  <c r="AA664" s="109"/>
      <c r="AB664" s="109"/>
      <c r="AC664" s="109"/>
      <c r="AD664" s="109"/>
    </row>
    <row r="665" spans="1:30" ht="14.25" customHeight="1">
      <c r="A665" s="109"/>
      <c r="B665" s="109"/>
      <c r="C665" s="109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  <c r="AA665" s="109"/>
      <c r="AB665" s="109"/>
      <c r="AC665" s="109"/>
      <c r="AD665" s="109"/>
    </row>
    <row r="666" spans="1:30" ht="14.25" customHeight="1">
      <c r="A666" s="109"/>
      <c r="B666" s="109"/>
      <c r="C666" s="109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  <c r="AA666" s="109"/>
      <c r="AB666" s="109"/>
      <c r="AC666" s="109"/>
      <c r="AD666" s="109"/>
    </row>
    <row r="667" spans="1:30" ht="14.25" customHeight="1">
      <c r="A667" s="109"/>
      <c r="B667" s="109"/>
      <c r="C667" s="109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  <c r="AA667" s="109"/>
      <c r="AB667" s="109"/>
      <c r="AC667" s="109"/>
      <c r="AD667" s="109"/>
    </row>
    <row r="668" spans="1:30" ht="14.25" customHeight="1">
      <c r="A668" s="109"/>
      <c r="B668" s="109"/>
      <c r="C668" s="109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  <c r="AA668" s="109"/>
      <c r="AB668" s="109"/>
      <c r="AC668" s="109"/>
      <c r="AD668" s="109"/>
    </row>
    <row r="669" spans="1:30" ht="14.25" customHeight="1">
      <c r="A669" s="109"/>
      <c r="B669" s="109"/>
      <c r="C669" s="109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  <c r="AA669" s="109"/>
      <c r="AB669" s="109"/>
      <c r="AC669" s="109"/>
      <c r="AD669" s="109"/>
    </row>
    <row r="670" spans="1:30" ht="14.25" customHeight="1">
      <c r="A670" s="109"/>
      <c r="B670" s="109"/>
      <c r="C670" s="109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  <c r="AA670" s="109"/>
      <c r="AB670" s="109"/>
      <c r="AC670" s="109"/>
      <c r="AD670" s="109"/>
    </row>
    <row r="671" spans="1:30" ht="14.25" customHeight="1">
      <c r="A671" s="109"/>
      <c r="B671" s="109"/>
      <c r="C671" s="109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  <c r="AA671" s="109"/>
      <c r="AB671" s="109"/>
      <c r="AC671" s="109"/>
      <c r="AD671" s="109"/>
    </row>
    <row r="672" spans="1:30" ht="14.25" customHeight="1">
      <c r="A672" s="109"/>
      <c r="B672" s="109"/>
      <c r="C672" s="109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  <c r="AA672" s="109"/>
      <c r="AB672" s="109"/>
      <c r="AC672" s="109"/>
      <c r="AD672" s="109"/>
    </row>
    <row r="673" spans="1:30" ht="14.25" customHeight="1">
      <c r="A673" s="109"/>
      <c r="B673" s="109"/>
      <c r="C673" s="109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  <c r="AA673" s="109"/>
      <c r="AB673" s="109"/>
      <c r="AC673" s="109"/>
      <c r="AD673" s="109"/>
    </row>
    <row r="674" spans="1:30" ht="14.25" customHeight="1">
      <c r="A674" s="109"/>
      <c r="B674" s="109"/>
      <c r="C674" s="109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  <c r="AA674" s="109"/>
      <c r="AB674" s="109"/>
      <c r="AC674" s="109"/>
      <c r="AD674" s="109"/>
    </row>
    <row r="675" spans="1:30" ht="14.25" customHeight="1">
      <c r="A675" s="109"/>
      <c r="B675" s="109"/>
      <c r="C675" s="109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  <c r="AA675" s="109"/>
      <c r="AB675" s="109"/>
      <c r="AC675" s="109"/>
      <c r="AD675" s="109"/>
    </row>
    <row r="676" spans="1:30" ht="14.25" customHeight="1">
      <c r="A676" s="109"/>
      <c r="B676" s="109"/>
      <c r="C676" s="109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  <c r="AA676" s="109"/>
      <c r="AB676" s="109"/>
      <c r="AC676" s="109"/>
      <c r="AD676" s="109"/>
    </row>
    <row r="677" spans="1:30" ht="14.25" customHeight="1">
      <c r="A677" s="109"/>
      <c r="B677" s="109"/>
      <c r="C677" s="109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  <c r="AA677" s="109"/>
      <c r="AB677" s="109"/>
      <c r="AC677" s="109"/>
      <c r="AD677" s="109"/>
    </row>
    <row r="678" spans="1:30" ht="14.25" customHeight="1">
      <c r="A678" s="109"/>
      <c r="B678" s="109"/>
      <c r="C678" s="109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  <c r="AA678" s="109"/>
      <c r="AB678" s="109"/>
      <c r="AC678" s="109"/>
      <c r="AD678" s="109"/>
    </row>
    <row r="679" spans="1:30" ht="14.25" customHeight="1">
      <c r="A679" s="109"/>
      <c r="B679" s="109"/>
      <c r="C679" s="109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  <c r="AA679" s="109"/>
      <c r="AB679" s="109"/>
      <c r="AC679" s="109"/>
      <c r="AD679" s="109"/>
    </row>
    <row r="680" spans="1:30" ht="14.25" customHeight="1">
      <c r="A680" s="109"/>
      <c r="B680" s="109"/>
      <c r="C680" s="109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  <c r="AA680" s="109"/>
      <c r="AB680" s="109"/>
      <c r="AC680" s="109"/>
      <c r="AD680" s="109"/>
    </row>
    <row r="681" spans="1:30" ht="14.25" customHeight="1">
      <c r="A681" s="109"/>
      <c r="B681" s="109"/>
      <c r="C681" s="109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  <c r="AA681" s="109"/>
      <c r="AB681" s="109"/>
      <c r="AC681" s="109"/>
      <c r="AD681" s="109"/>
    </row>
    <row r="682" spans="1:30" ht="14.25" customHeight="1">
      <c r="A682" s="109"/>
      <c r="B682" s="109"/>
      <c r="C682" s="109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  <c r="AA682" s="109"/>
      <c r="AB682" s="109"/>
      <c r="AC682" s="109"/>
      <c r="AD682" s="109"/>
    </row>
    <row r="683" spans="1:30" ht="14.25" customHeight="1">
      <c r="A683" s="109"/>
      <c r="B683" s="109"/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  <c r="AA683" s="109"/>
      <c r="AB683" s="109"/>
      <c r="AC683" s="109"/>
      <c r="AD683" s="109"/>
    </row>
    <row r="684" spans="1:30" ht="14.25" customHeight="1">
      <c r="A684" s="109"/>
      <c r="B684" s="109"/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  <c r="AA684" s="109"/>
      <c r="AB684" s="109"/>
      <c r="AC684" s="109"/>
      <c r="AD684" s="109"/>
    </row>
    <row r="685" spans="1:30" ht="14.25" customHeight="1">
      <c r="A685" s="109"/>
      <c r="B685" s="109"/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  <c r="AA685" s="109"/>
      <c r="AB685" s="109"/>
      <c r="AC685" s="109"/>
      <c r="AD685" s="109"/>
    </row>
    <row r="686" spans="1:30" ht="14.25" customHeight="1">
      <c r="A686" s="109"/>
      <c r="B686" s="109"/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  <c r="AA686" s="109"/>
      <c r="AB686" s="109"/>
      <c r="AC686" s="109"/>
      <c r="AD686" s="109"/>
    </row>
    <row r="687" spans="1:30" ht="14.25" customHeight="1">
      <c r="A687" s="109"/>
      <c r="B687" s="109"/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  <c r="AA687" s="109"/>
      <c r="AB687" s="109"/>
      <c r="AC687" s="109"/>
      <c r="AD687" s="109"/>
    </row>
    <row r="688" spans="1:30" ht="14.25" customHeight="1">
      <c r="A688" s="109"/>
      <c r="B688" s="109"/>
      <c r="C688" s="109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  <c r="AA688" s="109"/>
      <c r="AB688" s="109"/>
      <c r="AC688" s="109"/>
      <c r="AD688" s="109"/>
    </row>
    <row r="689" spans="1:30" ht="14.25" customHeight="1">
      <c r="A689" s="109"/>
      <c r="B689" s="109"/>
      <c r="C689" s="109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  <c r="AA689" s="109"/>
      <c r="AB689" s="109"/>
      <c r="AC689" s="109"/>
      <c r="AD689" s="109"/>
    </row>
    <row r="690" spans="1:30" ht="14.25" customHeight="1">
      <c r="A690" s="109"/>
      <c r="B690" s="109"/>
      <c r="C690" s="109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  <c r="AA690" s="109"/>
      <c r="AB690" s="109"/>
      <c r="AC690" s="109"/>
      <c r="AD690" s="109"/>
    </row>
    <row r="691" spans="1:30" ht="14.25" customHeight="1">
      <c r="A691" s="109"/>
      <c r="B691" s="109"/>
      <c r="C691" s="109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  <c r="AA691" s="109"/>
      <c r="AB691" s="109"/>
      <c r="AC691" s="109"/>
      <c r="AD691" s="109"/>
    </row>
    <row r="692" spans="1:30" ht="14.25" customHeight="1">
      <c r="A692" s="109"/>
      <c r="B692" s="109"/>
      <c r="C692" s="109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  <c r="AA692" s="109"/>
      <c r="AB692" s="109"/>
      <c r="AC692" s="109"/>
      <c r="AD692" s="109"/>
    </row>
    <row r="693" spans="1:30" ht="14.25" customHeight="1">
      <c r="A693" s="109"/>
      <c r="B693" s="109"/>
      <c r="C693" s="109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  <c r="AA693" s="109"/>
      <c r="AB693" s="109"/>
      <c r="AC693" s="109"/>
      <c r="AD693" s="109"/>
    </row>
    <row r="694" spans="1:30" ht="14.25" customHeight="1">
      <c r="A694" s="109"/>
      <c r="B694" s="109"/>
      <c r="C694" s="109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  <c r="AA694" s="109"/>
      <c r="AB694" s="109"/>
      <c r="AC694" s="109"/>
      <c r="AD694" s="109"/>
    </row>
    <row r="695" spans="1:30" ht="14.25" customHeight="1">
      <c r="A695" s="109"/>
      <c r="B695" s="109"/>
      <c r="C695" s="109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  <c r="AA695" s="109"/>
      <c r="AB695" s="109"/>
      <c r="AC695" s="109"/>
      <c r="AD695" s="109"/>
    </row>
    <row r="696" spans="1:30" ht="14.25" customHeight="1">
      <c r="A696" s="109"/>
      <c r="B696" s="109"/>
      <c r="C696" s="109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  <c r="AA696" s="109"/>
      <c r="AB696" s="109"/>
      <c r="AC696" s="109"/>
      <c r="AD696" s="109"/>
    </row>
    <row r="697" spans="1:30" ht="14.25" customHeight="1">
      <c r="A697" s="109"/>
      <c r="B697" s="109"/>
      <c r="C697" s="109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  <c r="AA697" s="109"/>
      <c r="AB697" s="109"/>
      <c r="AC697" s="109"/>
      <c r="AD697" s="109"/>
    </row>
    <row r="698" spans="1:30" ht="14.25" customHeight="1">
      <c r="A698" s="109"/>
      <c r="B698" s="109"/>
      <c r="C698" s="109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  <c r="AA698" s="109"/>
      <c r="AB698" s="109"/>
      <c r="AC698" s="109"/>
      <c r="AD698" s="109"/>
    </row>
    <row r="699" spans="1:30" ht="14.25" customHeight="1">
      <c r="A699" s="109"/>
      <c r="B699" s="109"/>
      <c r="C699" s="109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  <c r="AA699" s="109"/>
      <c r="AB699" s="109"/>
      <c r="AC699" s="109"/>
      <c r="AD699" s="109"/>
    </row>
    <row r="700" spans="1:30" ht="14.25" customHeight="1">
      <c r="A700" s="109"/>
      <c r="B700" s="109"/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  <c r="AA700" s="109"/>
      <c r="AB700" s="109"/>
      <c r="AC700" s="109"/>
      <c r="AD700" s="109"/>
    </row>
    <row r="701" spans="1:30" ht="14.25" customHeight="1">
      <c r="A701" s="109"/>
      <c r="B701" s="109"/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  <c r="AA701" s="109"/>
      <c r="AB701" s="109"/>
      <c r="AC701" s="109"/>
      <c r="AD701" s="109"/>
    </row>
    <row r="702" spans="1:30" ht="14.25" customHeight="1">
      <c r="A702" s="109"/>
      <c r="B702" s="109"/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  <c r="AA702" s="109"/>
      <c r="AB702" s="109"/>
      <c r="AC702" s="109"/>
      <c r="AD702" s="109"/>
    </row>
    <row r="703" spans="1:30" ht="14.25" customHeight="1">
      <c r="A703" s="109"/>
      <c r="B703" s="109"/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  <c r="AA703" s="109"/>
      <c r="AB703" s="109"/>
      <c r="AC703" s="109"/>
      <c r="AD703" s="109"/>
    </row>
    <row r="704" spans="1:30" ht="14.25" customHeight="1">
      <c r="A704" s="109"/>
      <c r="B704" s="109"/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  <c r="AA704" s="109"/>
      <c r="AB704" s="109"/>
      <c r="AC704" s="109"/>
      <c r="AD704" s="109"/>
    </row>
    <row r="705" spans="1:30" ht="14.25" customHeight="1">
      <c r="A705" s="109"/>
      <c r="B705" s="109"/>
      <c r="C705" s="109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  <c r="AA705" s="109"/>
      <c r="AB705" s="109"/>
      <c r="AC705" s="109"/>
      <c r="AD705" s="109"/>
    </row>
    <row r="706" spans="1:30" ht="14.25" customHeight="1">
      <c r="A706" s="109"/>
      <c r="B706" s="109"/>
      <c r="C706" s="109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  <c r="AA706" s="109"/>
      <c r="AB706" s="109"/>
      <c r="AC706" s="109"/>
      <c r="AD706" s="109"/>
    </row>
    <row r="707" spans="1:30" ht="14.25" customHeight="1">
      <c r="A707" s="109"/>
      <c r="B707" s="109"/>
      <c r="C707" s="109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  <c r="AA707" s="109"/>
      <c r="AB707" s="109"/>
      <c r="AC707" s="109"/>
      <c r="AD707" s="109"/>
    </row>
    <row r="708" spans="1:30" ht="14.25" customHeight="1">
      <c r="A708" s="109"/>
      <c r="B708" s="109"/>
      <c r="C708" s="109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  <c r="AA708" s="109"/>
      <c r="AB708" s="109"/>
      <c r="AC708" s="109"/>
      <c r="AD708" s="109"/>
    </row>
    <row r="709" spans="1:30" ht="14.25" customHeight="1">
      <c r="A709" s="109"/>
      <c r="B709" s="109"/>
      <c r="C709" s="109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  <c r="AA709" s="109"/>
      <c r="AB709" s="109"/>
      <c r="AC709" s="109"/>
      <c r="AD709" s="109"/>
    </row>
    <row r="710" spans="1:30" ht="14.25" customHeight="1">
      <c r="A710" s="109"/>
      <c r="B710" s="109"/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  <c r="AA710" s="109"/>
      <c r="AB710" s="109"/>
      <c r="AC710" s="109"/>
      <c r="AD710" s="109"/>
    </row>
    <row r="711" spans="1:30" ht="14.25" customHeight="1">
      <c r="A711" s="109"/>
      <c r="B711" s="109"/>
      <c r="C711" s="109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  <c r="AA711" s="109"/>
      <c r="AB711" s="109"/>
      <c r="AC711" s="109"/>
      <c r="AD711" s="109"/>
    </row>
    <row r="712" spans="1:30" ht="14.25" customHeight="1">
      <c r="A712" s="109"/>
      <c r="B712" s="109"/>
      <c r="C712" s="109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  <c r="AA712" s="109"/>
      <c r="AB712" s="109"/>
      <c r="AC712" s="109"/>
      <c r="AD712" s="109"/>
    </row>
    <row r="713" spans="1:30" ht="14.25" customHeight="1">
      <c r="A713" s="109"/>
      <c r="B713" s="109"/>
      <c r="C713" s="109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  <c r="AA713" s="109"/>
      <c r="AB713" s="109"/>
      <c r="AC713" s="109"/>
      <c r="AD713" s="109"/>
    </row>
    <row r="714" spans="1:30" ht="14.25" customHeight="1">
      <c r="A714" s="109"/>
      <c r="B714" s="109"/>
      <c r="C714" s="109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  <c r="AA714" s="109"/>
      <c r="AB714" s="109"/>
      <c r="AC714" s="109"/>
      <c r="AD714" s="109"/>
    </row>
    <row r="715" spans="1:30" ht="14.25" customHeight="1">
      <c r="A715" s="109"/>
      <c r="B715" s="109"/>
      <c r="C715" s="109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  <c r="AA715" s="109"/>
      <c r="AB715" s="109"/>
      <c r="AC715" s="109"/>
      <c r="AD715" s="109"/>
    </row>
    <row r="716" spans="1:30" ht="14.25" customHeight="1">
      <c r="A716" s="109"/>
      <c r="B716" s="109"/>
      <c r="C716" s="109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  <c r="AA716" s="109"/>
      <c r="AB716" s="109"/>
      <c r="AC716" s="109"/>
      <c r="AD716" s="109"/>
    </row>
    <row r="717" spans="1:30" ht="14.25" customHeight="1">
      <c r="A717" s="109"/>
      <c r="B717" s="109"/>
      <c r="C717" s="109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  <c r="AA717" s="109"/>
      <c r="AB717" s="109"/>
      <c r="AC717" s="109"/>
      <c r="AD717" s="109"/>
    </row>
    <row r="718" spans="1:30" ht="14.25" customHeight="1">
      <c r="A718" s="109"/>
      <c r="B718" s="109"/>
      <c r="C718" s="109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  <c r="AA718" s="109"/>
      <c r="AB718" s="109"/>
      <c r="AC718" s="109"/>
      <c r="AD718" s="109"/>
    </row>
    <row r="719" spans="1:30" ht="14.25" customHeight="1">
      <c r="A719" s="109"/>
      <c r="B719" s="109"/>
      <c r="C719" s="109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  <c r="AA719" s="109"/>
      <c r="AB719" s="109"/>
      <c r="AC719" s="109"/>
      <c r="AD719" s="109"/>
    </row>
    <row r="720" spans="1:30" ht="14.25" customHeight="1">
      <c r="A720" s="109"/>
      <c r="B720" s="109"/>
      <c r="C720" s="109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  <c r="AA720" s="109"/>
      <c r="AB720" s="109"/>
      <c r="AC720" s="109"/>
      <c r="AD720" s="109"/>
    </row>
    <row r="721" spans="1:30" ht="14.25" customHeight="1">
      <c r="A721" s="109"/>
      <c r="B721" s="109"/>
      <c r="C721" s="109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  <c r="AA721" s="109"/>
      <c r="AB721" s="109"/>
      <c r="AC721" s="109"/>
      <c r="AD721" s="109"/>
    </row>
    <row r="722" spans="1:30" ht="14.25" customHeight="1">
      <c r="A722" s="109"/>
      <c r="B722" s="109"/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  <c r="AA722" s="109"/>
      <c r="AB722" s="109"/>
      <c r="AC722" s="109"/>
      <c r="AD722" s="109"/>
    </row>
    <row r="723" spans="1:30" ht="14.25" customHeight="1">
      <c r="A723" s="109"/>
      <c r="B723" s="109"/>
      <c r="C723" s="109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  <c r="AA723" s="109"/>
      <c r="AB723" s="109"/>
      <c r="AC723" s="109"/>
      <c r="AD723" s="109"/>
    </row>
    <row r="724" spans="1:30" ht="14.25" customHeight="1">
      <c r="A724" s="109"/>
      <c r="B724" s="109"/>
      <c r="C724" s="109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  <c r="AA724" s="109"/>
      <c r="AB724" s="109"/>
      <c r="AC724" s="109"/>
      <c r="AD724" s="109"/>
    </row>
    <row r="725" spans="1:30" ht="14.25" customHeight="1">
      <c r="A725" s="109"/>
      <c r="B725" s="109"/>
      <c r="C725" s="109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  <c r="AA725" s="109"/>
      <c r="AB725" s="109"/>
      <c r="AC725" s="109"/>
      <c r="AD725" s="109"/>
    </row>
    <row r="726" spans="1:30" ht="14.25" customHeight="1">
      <c r="A726" s="109"/>
      <c r="B726" s="109"/>
      <c r="C726" s="109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  <c r="AA726" s="109"/>
      <c r="AB726" s="109"/>
      <c r="AC726" s="109"/>
      <c r="AD726" s="109"/>
    </row>
    <row r="727" spans="1:30" ht="14.25" customHeight="1">
      <c r="A727" s="109"/>
      <c r="B727" s="109"/>
      <c r="C727" s="109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  <c r="AA727" s="109"/>
      <c r="AB727" s="109"/>
      <c r="AC727" s="109"/>
      <c r="AD727" s="109"/>
    </row>
    <row r="728" spans="1:30" ht="14.25" customHeight="1">
      <c r="A728" s="109"/>
      <c r="B728" s="109"/>
      <c r="C728" s="109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  <c r="AA728" s="109"/>
      <c r="AB728" s="109"/>
      <c r="AC728" s="109"/>
      <c r="AD728" s="109"/>
    </row>
    <row r="729" spans="1:30" ht="14.25" customHeight="1">
      <c r="A729" s="109"/>
      <c r="B729" s="109"/>
      <c r="C729" s="109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  <c r="AA729" s="109"/>
      <c r="AB729" s="109"/>
      <c r="AC729" s="109"/>
      <c r="AD729" s="109"/>
    </row>
    <row r="730" spans="1:30" ht="14.25" customHeight="1">
      <c r="A730" s="109"/>
      <c r="B730" s="109"/>
      <c r="C730" s="109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  <c r="AA730" s="109"/>
      <c r="AB730" s="109"/>
      <c r="AC730" s="109"/>
      <c r="AD730" s="109"/>
    </row>
    <row r="731" spans="1:30" ht="14.25" customHeight="1">
      <c r="A731" s="109"/>
      <c r="B731" s="109"/>
      <c r="C731" s="109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  <c r="AA731" s="109"/>
      <c r="AB731" s="109"/>
      <c r="AC731" s="109"/>
      <c r="AD731" s="109"/>
    </row>
    <row r="732" spans="1:30" ht="14.25" customHeight="1">
      <c r="A732" s="109"/>
      <c r="B732" s="109"/>
      <c r="C732" s="109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  <c r="AA732" s="109"/>
      <c r="AB732" s="109"/>
      <c r="AC732" s="109"/>
      <c r="AD732" s="109"/>
    </row>
    <row r="733" spans="1:30" ht="14.25" customHeight="1">
      <c r="A733" s="109"/>
      <c r="B733" s="109"/>
      <c r="C733" s="109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  <c r="AA733" s="109"/>
      <c r="AB733" s="109"/>
      <c r="AC733" s="109"/>
      <c r="AD733" s="109"/>
    </row>
    <row r="734" spans="1:30" ht="14.25" customHeight="1">
      <c r="A734" s="109"/>
      <c r="B734" s="109"/>
      <c r="C734" s="109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  <c r="AA734" s="109"/>
      <c r="AB734" s="109"/>
      <c r="AC734" s="109"/>
      <c r="AD734" s="109"/>
    </row>
    <row r="735" spans="1:30" ht="14.25" customHeight="1">
      <c r="A735" s="109"/>
      <c r="B735" s="109"/>
      <c r="C735" s="109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  <c r="AA735" s="109"/>
      <c r="AB735" s="109"/>
      <c r="AC735" s="109"/>
      <c r="AD735" s="109"/>
    </row>
    <row r="736" spans="1:30" ht="14.25" customHeight="1">
      <c r="A736" s="109"/>
      <c r="B736" s="109"/>
      <c r="C736" s="109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  <c r="AA736" s="109"/>
      <c r="AB736" s="109"/>
      <c r="AC736" s="109"/>
      <c r="AD736" s="109"/>
    </row>
    <row r="737" spans="1:30" ht="14.25" customHeight="1">
      <c r="A737" s="109"/>
      <c r="B737" s="109"/>
      <c r="C737" s="109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  <c r="AA737" s="109"/>
      <c r="AB737" s="109"/>
      <c r="AC737" s="109"/>
      <c r="AD737" s="109"/>
    </row>
    <row r="738" spans="1:30" ht="14.25" customHeight="1">
      <c r="A738" s="109"/>
      <c r="B738" s="109"/>
      <c r="C738" s="109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  <c r="AA738" s="109"/>
      <c r="AB738" s="109"/>
      <c r="AC738" s="109"/>
      <c r="AD738" s="109"/>
    </row>
    <row r="739" spans="1:30" ht="14.25" customHeight="1">
      <c r="A739" s="109"/>
      <c r="B739" s="109"/>
      <c r="C739" s="109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  <c r="AA739" s="109"/>
      <c r="AB739" s="109"/>
      <c r="AC739" s="109"/>
      <c r="AD739" s="109"/>
    </row>
    <row r="740" spans="1:30" ht="14.25" customHeight="1">
      <c r="A740" s="109"/>
      <c r="B740" s="109"/>
      <c r="C740" s="109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  <c r="AA740" s="109"/>
      <c r="AB740" s="109"/>
      <c r="AC740" s="109"/>
      <c r="AD740" s="109"/>
    </row>
    <row r="741" spans="1:30" ht="14.25" customHeight="1">
      <c r="A741" s="109"/>
      <c r="B741" s="109"/>
      <c r="C741" s="109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  <c r="AA741" s="109"/>
      <c r="AB741" s="109"/>
      <c r="AC741" s="109"/>
      <c r="AD741" s="109"/>
    </row>
    <row r="742" spans="1:30" ht="14.25" customHeight="1">
      <c r="A742" s="109"/>
      <c r="B742" s="109"/>
      <c r="C742" s="109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  <c r="AA742" s="109"/>
      <c r="AB742" s="109"/>
      <c r="AC742" s="109"/>
      <c r="AD742" s="109"/>
    </row>
    <row r="743" spans="1:30" ht="14.25" customHeight="1">
      <c r="A743" s="109"/>
      <c r="B743" s="109"/>
      <c r="C743" s="109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  <c r="AA743" s="109"/>
      <c r="AB743" s="109"/>
      <c r="AC743" s="109"/>
      <c r="AD743" s="109"/>
    </row>
    <row r="744" spans="1:30" ht="14.25" customHeight="1">
      <c r="A744" s="109"/>
      <c r="B744" s="109"/>
      <c r="C744" s="109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  <c r="AA744" s="109"/>
      <c r="AB744" s="109"/>
      <c r="AC744" s="109"/>
      <c r="AD744" s="109"/>
    </row>
    <row r="745" spans="1:30" ht="14.25" customHeight="1">
      <c r="A745" s="109"/>
      <c r="B745" s="109"/>
      <c r="C745" s="109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  <c r="AA745" s="109"/>
      <c r="AB745" s="109"/>
      <c r="AC745" s="109"/>
      <c r="AD745" s="109"/>
    </row>
    <row r="746" spans="1:30" ht="14.25" customHeight="1">
      <c r="A746" s="109"/>
      <c r="B746" s="109"/>
      <c r="C746" s="109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  <c r="AA746" s="109"/>
      <c r="AB746" s="109"/>
      <c r="AC746" s="109"/>
      <c r="AD746" s="109"/>
    </row>
    <row r="747" spans="1:30" ht="14.25" customHeight="1">
      <c r="A747" s="109"/>
      <c r="B747" s="109"/>
      <c r="C747" s="109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  <c r="AA747" s="109"/>
      <c r="AB747" s="109"/>
      <c r="AC747" s="109"/>
      <c r="AD747" s="109"/>
    </row>
    <row r="748" spans="1:30" ht="14.25" customHeight="1">
      <c r="A748" s="109"/>
      <c r="B748" s="109"/>
      <c r="C748" s="109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  <c r="AA748" s="109"/>
      <c r="AB748" s="109"/>
      <c r="AC748" s="109"/>
      <c r="AD748" s="109"/>
    </row>
    <row r="749" spans="1:30" ht="14.25" customHeight="1">
      <c r="A749" s="109"/>
      <c r="B749" s="109"/>
      <c r="C749" s="109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  <c r="AA749" s="109"/>
      <c r="AB749" s="109"/>
      <c r="AC749" s="109"/>
      <c r="AD749" s="109"/>
    </row>
    <row r="750" spans="1:30" ht="14.25" customHeight="1">
      <c r="A750" s="109"/>
      <c r="B750" s="109"/>
      <c r="C750" s="109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  <c r="AA750" s="109"/>
      <c r="AB750" s="109"/>
      <c r="AC750" s="109"/>
      <c r="AD750" s="109"/>
    </row>
    <row r="751" spans="1:30" ht="14.25" customHeight="1">
      <c r="A751" s="109"/>
      <c r="B751" s="109"/>
      <c r="C751" s="109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  <c r="AA751" s="109"/>
      <c r="AB751" s="109"/>
      <c r="AC751" s="109"/>
      <c r="AD751" s="109"/>
    </row>
    <row r="752" spans="1:30" ht="14.25" customHeight="1">
      <c r="A752" s="109"/>
      <c r="B752" s="109"/>
      <c r="C752" s="109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  <c r="AA752" s="109"/>
      <c r="AB752" s="109"/>
      <c r="AC752" s="109"/>
      <c r="AD752" s="109"/>
    </row>
    <row r="753" spans="1:30" ht="14.25" customHeight="1">
      <c r="A753" s="109"/>
      <c r="B753" s="109"/>
      <c r="C753" s="109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  <c r="AA753" s="109"/>
      <c r="AB753" s="109"/>
      <c r="AC753" s="109"/>
      <c r="AD753" s="109"/>
    </row>
    <row r="754" spans="1:30" ht="14.25" customHeight="1">
      <c r="A754" s="109"/>
      <c r="B754" s="109"/>
      <c r="C754" s="109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  <c r="AA754" s="109"/>
      <c r="AB754" s="109"/>
      <c r="AC754" s="109"/>
      <c r="AD754" s="109"/>
    </row>
    <row r="755" spans="1:30" ht="14.25" customHeight="1">
      <c r="A755" s="109"/>
      <c r="B755" s="109"/>
      <c r="C755" s="109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  <c r="AA755" s="109"/>
      <c r="AB755" s="109"/>
      <c r="AC755" s="109"/>
      <c r="AD755" s="109"/>
    </row>
    <row r="756" spans="1:30" ht="14.25" customHeight="1">
      <c r="A756" s="109"/>
      <c r="B756" s="109"/>
      <c r="C756" s="109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  <c r="AA756" s="109"/>
      <c r="AB756" s="109"/>
      <c r="AC756" s="109"/>
      <c r="AD756" s="109"/>
    </row>
    <row r="757" spans="1:30" ht="14.25" customHeight="1">
      <c r="A757" s="109"/>
      <c r="B757" s="109"/>
      <c r="C757" s="109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  <c r="AA757" s="109"/>
      <c r="AB757" s="109"/>
      <c r="AC757" s="109"/>
      <c r="AD757" s="109"/>
    </row>
    <row r="758" spans="1:30" ht="14.25" customHeight="1">
      <c r="A758" s="109"/>
      <c r="B758" s="109"/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  <c r="AA758" s="109"/>
      <c r="AB758" s="109"/>
      <c r="AC758" s="109"/>
      <c r="AD758" s="109"/>
    </row>
    <row r="759" spans="1:30" ht="14.25" customHeight="1">
      <c r="A759" s="109"/>
      <c r="B759" s="109"/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  <c r="AA759" s="109"/>
      <c r="AB759" s="109"/>
      <c r="AC759" s="109"/>
      <c r="AD759" s="109"/>
    </row>
    <row r="760" spans="1:30" ht="14.25" customHeight="1">
      <c r="A760" s="109"/>
      <c r="B760" s="109"/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  <c r="AA760" s="109"/>
      <c r="AB760" s="109"/>
      <c r="AC760" s="109"/>
      <c r="AD760" s="109"/>
    </row>
    <row r="761" spans="1:30" ht="14.25" customHeight="1">
      <c r="A761" s="109"/>
      <c r="B761" s="109"/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  <c r="AA761" s="109"/>
      <c r="AB761" s="109"/>
      <c r="AC761" s="109"/>
      <c r="AD761" s="109"/>
    </row>
    <row r="762" spans="1:30" ht="14.25" customHeight="1">
      <c r="A762" s="109"/>
      <c r="B762" s="109"/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  <c r="AA762" s="109"/>
      <c r="AB762" s="109"/>
      <c r="AC762" s="109"/>
      <c r="AD762" s="109"/>
    </row>
    <row r="763" spans="1:30" ht="14.25" customHeight="1">
      <c r="A763" s="109"/>
      <c r="B763" s="109"/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  <c r="AA763" s="109"/>
      <c r="AB763" s="109"/>
      <c r="AC763" s="109"/>
      <c r="AD763" s="109"/>
    </row>
    <row r="764" spans="1:30" ht="14.25" customHeight="1">
      <c r="A764" s="109"/>
      <c r="B764" s="109"/>
      <c r="C764" s="109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  <c r="AA764" s="109"/>
      <c r="AB764" s="109"/>
      <c r="AC764" s="109"/>
      <c r="AD764" s="109"/>
    </row>
    <row r="765" spans="1:30" ht="14.25" customHeight="1">
      <c r="A765" s="109"/>
      <c r="B765" s="109"/>
      <c r="C765" s="109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  <c r="AA765" s="109"/>
      <c r="AB765" s="109"/>
      <c r="AC765" s="109"/>
      <c r="AD765" s="109"/>
    </row>
    <row r="766" spans="1:30" ht="14.25" customHeight="1">
      <c r="A766" s="109"/>
      <c r="B766" s="109"/>
      <c r="C766" s="109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  <c r="AA766" s="109"/>
      <c r="AB766" s="109"/>
      <c r="AC766" s="109"/>
      <c r="AD766" s="109"/>
    </row>
    <row r="767" spans="1:30" ht="14.25" customHeight="1">
      <c r="A767" s="109"/>
      <c r="B767" s="109"/>
      <c r="C767" s="109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  <c r="AA767" s="109"/>
      <c r="AB767" s="109"/>
      <c r="AC767" s="109"/>
      <c r="AD767" s="109"/>
    </row>
    <row r="768" spans="1:30" ht="14.25" customHeight="1">
      <c r="A768" s="109"/>
      <c r="B768" s="109"/>
      <c r="C768" s="109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  <c r="AA768" s="109"/>
      <c r="AB768" s="109"/>
      <c r="AC768" s="109"/>
      <c r="AD768" s="109"/>
    </row>
    <row r="769" spans="1:30" ht="14.25" customHeight="1">
      <c r="A769" s="109"/>
      <c r="B769" s="109"/>
      <c r="C769" s="109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  <c r="AA769" s="109"/>
      <c r="AB769" s="109"/>
      <c r="AC769" s="109"/>
      <c r="AD769" s="109"/>
    </row>
    <row r="770" spans="1:30" ht="14.25" customHeight="1">
      <c r="A770" s="109"/>
      <c r="B770" s="109"/>
      <c r="C770" s="109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  <c r="AA770" s="109"/>
      <c r="AB770" s="109"/>
      <c r="AC770" s="109"/>
      <c r="AD770" s="109"/>
    </row>
    <row r="771" spans="1:30" ht="14.25" customHeight="1">
      <c r="A771" s="109"/>
      <c r="B771" s="109"/>
      <c r="C771" s="109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  <c r="AA771" s="109"/>
      <c r="AB771" s="109"/>
      <c r="AC771" s="109"/>
      <c r="AD771" s="109"/>
    </row>
    <row r="772" spans="1:30" ht="14.25" customHeight="1">
      <c r="A772" s="109"/>
      <c r="B772" s="109"/>
      <c r="C772" s="109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  <c r="AA772" s="109"/>
      <c r="AB772" s="109"/>
      <c r="AC772" s="109"/>
      <c r="AD772" s="109"/>
    </row>
    <row r="773" spans="1:30" ht="14.25" customHeight="1">
      <c r="A773" s="109"/>
      <c r="B773" s="109"/>
      <c r="C773" s="109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  <c r="AA773" s="109"/>
      <c r="AB773" s="109"/>
      <c r="AC773" s="109"/>
      <c r="AD773" s="109"/>
    </row>
    <row r="774" spans="1:30" ht="14.25" customHeight="1">
      <c r="A774" s="109"/>
      <c r="B774" s="109"/>
      <c r="C774" s="109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  <c r="AA774" s="109"/>
      <c r="AB774" s="109"/>
      <c r="AC774" s="109"/>
      <c r="AD774" s="109"/>
    </row>
    <row r="775" spans="1:30" ht="14.25" customHeight="1">
      <c r="A775" s="109"/>
      <c r="B775" s="109"/>
      <c r="C775" s="109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  <c r="AA775" s="109"/>
      <c r="AB775" s="109"/>
      <c r="AC775" s="109"/>
      <c r="AD775" s="109"/>
    </row>
    <row r="776" spans="1:30" ht="14.25" customHeight="1">
      <c r="A776" s="109"/>
      <c r="B776" s="109"/>
      <c r="C776" s="109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  <c r="AA776" s="109"/>
      <c r="AB776" s="109"/>
      <c r="AC776" s="109"/>
      <c r="AD776" s="109"/>
    </row>
    <row r="777" spans="1:30" ht="14.25" customHeight="1">
      <c r="A777" s="109"/>
      <c r="B777" s="109"/>
      <c r="C777" s="109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  <c r="AA777" s="109"/>
      <c r="AB777" s="109"/>
      <c r="AC777" s="109"/>
      <c r="AD777" s="109"/>
    </row>
    <row r="778" spans="1:30" ht="14.25" customHeight="1">
      <c r="A778" s="109"/>
      <c r="B778" s="109"/>
      <c r="C778" s="109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  <c r="AA778" s="109"/>
      <c r="AB778" s="109"/>
      <c r="AC778" s="109"/>
      <c r="AD778" s="109"/>
    </row>
    <row r="779" spans="1:30" ht="14.25" customHeight="1">
      <c r="A779" s="109"/>
      <c r="B779" s="109"/>
      <c r="C779" s="109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  <c r="AA779" s="109"/>
      <c r="AB779" s="109"/>
      <c r="AC779" s="109"/>
      <c r="AD779" s="109"/>
    </row>
    <row r="780" spans="1:30" ht="14.25" customHeight="1">
      <c r="A780" s="109"/>
      <c r="B780" s="109"/>
      <c r="C780" s="109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  <c r="AA780" s="109"/>
      <c r="AB780" s="109"/>
      <c r="AC780" s="109"/>
      <c r="AD780" s="109"/>
    </row>
    <row r="781" spans="1:30" ht="14.25" customHeight="1">
      <c r="A781" s="109"/>
      <c r="B781" s="109"/>
      <c r="C781" s="109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  <c r="AA781" s="109"/>
      <c r="AB781" s="109"/>
      <c r="AC781" s="109"/>
      <c r="AD781" s="109"/>
    </row>
    <row r="782" spans="1:30" ht="14.25" customHeight="1">
      <c r="A782" s="109"/>
      <c r="B782" s="109"/>
      <c r="C782" s="109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  <c r="AA782" s="109"/>
      <c r="AB782" s="109"/>
      <c r="AC782" s="109"/>
      <c r="AD782" s="109"/>
    </row>
    <row r="783" spans="1:30" ht="14.25" customHeight="1">
      <c r="A783" s="109"/>
      <c r="B783" s="109"/>
      <c r="C783" s="109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  <c r="AA783" s="109"/>
      <c r="AB783" s="109"/>
      <c r="AC783" s="109"/>
      <c r="AD783" s="109"/>
    </row>
    <row r="784" spans="1:30" ht="14.25" customHeight="1">
      <c r="A784" s="109"/>
      <c r="B784" s="109"/>
      <c r="C784" s="109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  <c r="AA784" s="109"/>
      <c r="AB784" s="109"/>
      <c r="AC784" s="109"/>
      <c r="AD784" s="109"/>
    </row>
    <row r="785" spans="1:30" ht="14.25" customHeight="1">
      <c r="A785" s="109"/>
      <c r="B785" s="109"/>
      <c r="C785" s="109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  <c r="AA785" s="109"/>
      <c r="AB785" s="109"/>
      <c r="AC785" s="109"/>
      <c r="AD785" s="109"/>
    </row>
    <row r="786" spans="1:30" ht="14.25" customHeight="1">
      <c r="A786" s="109"/>
      <c r="B786" s="109"/>
      <c r="C786" s="109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  <c r="AA786" s="109"/>
      <c r="AB786" s="109"/>
      <c r="AC786" s="109"/>
      <c r="AD786" s="109"/>
    </row>
    <row r="787" spans="1:30" ht="14.25" customHeight="1">
      <c r="A787" s="109"/>
      <c r="B787" s="109"/>
      <c r="C787" s="109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  <c r="AA787" s="109"/>
      <c r="AB787" s="109"/>
      <c r="AC787" s="109"/>
      <c r="AD787" s="109"/>
    </row>
    <row r="788" spans="1:30" ht="14.25" customHeight="1">
      <c r="A788" s="109"/>
      <c r="B788" s="109"/>
      <c r="C788" s="109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  <c r="AA788" s="109"/>
      <c r="AB788" s="109"/>
      <c r="AC788" s="109"/>
      <c r="AD788" s="109"/>
    </row>
    <row r="789" spans="1:30" ht="14.25" customHeight="1">
      <c r="A789" s="109"/>
      <c r="B789" s="109"/>
      <c r="C789" s="109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  <c r="AA789" s="109"/>
      <c r="AB789" s="109"/>
      <c r="AC789" s="109"/>
      <c r="AD789" s="109"/>
    </row>
    <row r="790" spans="1:30" ht="14.25" customHeight="1">
      <c r="A790" s="109"/>
      <c r="B790" s="109"/>
      <c r="C790" s="109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  <c r="AA790" s="109"/>
      <c r="AB790" s="109"/>
      <c r="AC790" s="109"/>
      <c r="AD790" s="109"/>
    </row>
    <row r="791" spans="1:30" ht="14.25" customHeight="1">
      <c r="A791" s="109"/>
      <c r="B791" s="109"/>
      <c r="C791" s="109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  <c r="AA791" s="109"/>
      <c r="AB791" s="109"/>
      <c r="AC791" s="109"/>
      <c r="AD791" s="109"/>
    </row>
    <row r="792" spans="1:30" ht="14.25" customHeight="1">
      <c r="A792" s="109"/>
      <c r="B792" s="109"/>
      <c r="C792" s="109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  <c r="AA792" s="109"/>
      <c r="AB792" s="109"/>
      <c r="AC792" s="109"/>
      <c r="AD792" s="109"/>
    </row>
    <row r="793" spans="1:30" ht="14.25" customHeight="1">
      <c r="A793" s="109"/>
      <c r="B793" s="109"/>
      <c r="C793" s="109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  <c r="AA793" s="109"/>
      <c r="AB793" s="109"/>
      <c r="AC793" s="109"/>
      <c r="AD793" s="109"/>
    </row>
    <row r="794" spans="1:30" ht="14.25" customHeight="1">
      <c r="A794" s="109"/>
      <c r="B794" s="109"/>
      <c r="C794" s="109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  <c r="AA794" s="109"/>
      <c r="AB794" s="109"/>
      <c r="AC794" s="109"/>
      <c r="AD794" s="109"/>
    </row>
    <row r="795" spans="1:30" ht="14.25" customHeight="1">
      <c r="A795" s="109"/>
      <c r="B795" s="109"/>
      <c r="C795" s="109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  <c r="AA795" s="109"/>
      <c r="AB795" s="109"/>
      <c r="AC795" s="109"/>
      <c r="AD795" s="109"/>
    </row>
    <row r="796" spans="1:30" ht="14.25" customHeight="1">
      <c r="A796" s="109"/>
      <c r="B796" s="109"/>
      <c r="C796" s="109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  <c r="AA796" s="109"/>
      <c r="AB796" s="109"/>
      <c r="AC796" s="109"/>
      <c r="AD796" s="109"/>
    </row>
    <row r="797" spans="1:30" ht="14.25" customHeight="1">
      <c r="A797" s="109"/>
      <c r="B797" s="109"/>
      <c r="C797" s="109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  <c r="AA797" s="109"/>
      <c r="AB797" s="109"/>
      <c r="AC797" s="109"/>
      <c r="AD797" s="109"/>
    </row>
    <row r="798" spans="1:30" ht="14.25" customHeight="1">
      <c r="A798" s="109"/>
      <c r="B798" s="109"/>
      <c r="C798" s="109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  <c r="AA798" s="109"/>
      <c r="AB798" s="109"/>
      <c r="AC798" s="109"/>
      <c r="AD798" s="109"/>
    </row>
    <row r="799" spans="1:30" ht="14.25" customHeight="1">
      <c r="A799" s="109"/>
      <c r="B799" s="109"/>
      <c r="C799" s="109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  <c r="AA799" s="109"/>
      <c r="AB799" s="109"/>
      <c r="AC799" s="109"/>
      <c r="AD799" s="109"/>
    </row>
    <row r="800" spans="1:30" ht="14.25" customHeight="1">
      <c r="A800" s="109"/>
      <c r="B800" s="109"/>
      <c r="C800" s="109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  <c r="AA800" s="109"/>
      <c r="AB800" s="109"/>
      <c r="AC800" s="109"/>
      <c r="AD800" s="109"/>
    </row>
    <row r="801" spans="1:30" ht="14.25" customHeight="1">
      <c r="A801" s="109"/>
      <c r="B801" s="109"/>
      <c r="C801" s="109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  <c r="AA801" s="109"/>
      <c r="AB801" s="109"/>
      <c r="AC801" s="109"/>
      <c r="AD801" s="109"/>
    </row>
    <row r="802" spans="1:30" ht="14.25" customHeight="1">
      <c r="A802" s="109"/>
      <c r="B802" s="109"/>
      <c r="C802" s="109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  <c r="AA802" s="109"/>
      <c r="AB802" s="109"/>
      <c r="AC802" s="109"/>
      <c r="AD802" s="109"/>
    </row>
    <row r="803" spans="1:30" ht="14.25" customHeight="1">
      <c r="A803" s="109"/>
      <c r="B803" s="109"/>
      <c r="C803" s="109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  <c r="AA803" s="109"/>
      <c r="AB803" s="109"/>
      <c r="AC803" s="109"/>
      <c r="AD803" s="109"/>
    </row>
    <row r="804" spans="1:30" ht="14.25" customHeight="1">
      <c r="A804" s="109"/>
      <c r="B804" s="109"/>
      <c r="C804" s="109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  <c r="AA804" s="109"/>
      <c r="AB804" s="109"/>
      <c r="AC804" s="109"/>
      <c r="AD804" s="109"/>
    </row>
    <row r="805" spans="1:30" ht="14.25" customHeight="1">
      <c r="A805" s="109"/>
      <c r="B805" s="109"/>
      <c r="C805" s="109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  <c r="AA805" s="109"/>
      <c r="AB805" s="109"/>
      <c r="AC805" s="109"/>
      <c r="AD805" s="109"/>
    </row>
    <row r="806" spans="1:30" ht="14.25" customHeight="1">
      <c r="A806" s="109"/>
      <c r="B806" s="109"/>
      <c r="C806" s="109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  <c r="AA806" s="109"/>
      <c r="AB806" s="109"/>
      <c r="AC806" s="109"/>
      <c r="AD806" s="109"/>
    </row>
    <row r="807" spans="1:30" ht="14.25" customHeight="1">
      <c r="A807" s="109"/>
      <c r="B807" s="109"/>
      <c r="C807" s="109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  <c r="AA807" s="109"/>
      <c r="AB807" s="109"/>
      <c r="AC807" s="109"/>
      <c r="AD807" s="109"/>
    </row>
    <row r="808" spans="1:30" ht="14.25" customHeight="1">
      <c r="A808" s="109"/>
      <c r="B808" s="109"/>
      <c r="C808" s="109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  <c r="AA808" s="109"/>
      <c r="AB808" s="109"/>
      <c r="AC808" s="109"/>
      <c r="AD808" s="109"/>
    </row>
    <row r="809" spans="1:30" ht="14.25" customHeight="1">
      <c r="A809" s="109"/>
      <c r="B809" s="109"/>
      <c r="C809" s="109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  <c r="AA809" s="109"/>
      <c r="AB809" s="109"/>
      <c r="AC809" s="109"/>
      <c r="AD809" s="109"/>
    </row>
    <row r="810" spans="1:30" ht="14.25" customHeight="1">
      <c r="A810" s="109"/>
      <c r="B810" s="109"/>
      <c r="C810" s="109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  <c r="AA810" s="109"/>
      <c r="AB810" s="109"/>
      <c r="AC810" s="109"/>
      <c r="AD810" s="109"/>
    </row>
    <row r="811" spans="1:30" ht="14.25" customHeight="1">
      <c r="A811" s="109"/>
      <c r="B811" s="109"/>
      <c r="C811" s="109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  <c r="AA811" s="109"/>
      <c r="AB811" s="109"/>
      <c r="AC811" s="109"/>
      <c r="AD811" s="109"/>
    </row>
    <row r="812" spans="1:30" ht="14.25" customHeight="1">
      <c r="A812" s="109"/>
      <c r="B812" s="109"/>
      <c r="C812" s="109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  <c r="AA812" s="109"/>
      <c r="AB812" s="109"/>
      <c r="AC812" s="109"/>
      <c r="AD812" s="109"/>
    </row>
    <row r="813" spans="1:30" ht="14.25" customHeight="1">
      <c r="A813" s="109"/>
      <c r="B813" s="109"/>
      <c r="C813" s="109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  <c r="AA813" s="109"/>
      <c r="AB813" s="109"/>
      <c r="AC813" s="109"/>
      <c r="AD813" s="109"/>
    </row>
    <row r="814" spans="1:30" ht="14.25" customHeight="1">
      <c r="A814" s="109"/>
      <c r="B814" s="109"/>
      <c r="C814" s="109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  <c r="AA814" s="109"/>
      <c r="AB814" s="109"/>
      <c r="AC814" s="109"/>
      <c r="AD814" s="109"/>
    </row>
    <row r="815" spans="1:30" ht="14.25" customHeight="1">
      <c r="A815" s="109"/>
      <c r="B815" s="109"/>
      <c r="C815" s="109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  <c r="AA815" s="109"/>
      <c r="AB815" s="109"/>
      <c r="AC815" s="109"/>
      <c r="AD815" s="109"/>
    </row>
    <row r="816" spans="1:30" ht="14.25" customHeight="1">
      <c r="A816" s="109"/>
      <c r="B816" s="109"/>
      <c r="C816" s="109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  <c r="AA816" s="109"/>
      <c r="AB816" s="109"/>
      <c r="AC816" s="109"/>
      <c r="AD816" s="109"/>
    </row>
    <row r="817" spans="1:30" ht="14.25" customHeight="1">
      <c r="A817" s="109"/>
      <c r="B817" s="109"/>
      <c r="C817" s="109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  <c r="AA817" s="109"/>
      <c r="AB817" s="109"/>
      <c r="AC817" s="109"/>
      <c r="AD817" s="109"/>
    </row>
    <row r="818" spans="1:30" ht="14.25" customHeight="1">
      <c r="A818" s="109"/>
      <c r="B818" s="109"/>
      <c r="C818" s="109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  <c r="AA818" s="109"/>
      <c r="AB818" s="109"/>
      <c r="AC818" s="109"/>
      <c r="AD818" s="109"/>
    </row>
    <row r="819" spans="1:30" ht="14.25" customHeight="1">
      <c r="A819" s="109"/>
      <c r="B819" s="109"/>
      <c r="C819" s="109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  <c r="AA819" s="109"/>
      <c r="AB819" s="109"/>
      <c r="AC819" s="109"/>
      <c r="AD819" s="109"/>
    </row>
    <row r="820" spans="1:30" ht="14.25" customHeight="1">
      <c r="A820" s="109"/>
      <c r="B820" s="109"/>
      <c r="C820" s="109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  <c r="AA820" s="109"/>
      <c r="AB820" s="109"/>
      <c r="AC820" s="109"/>
      <c r="AD820" s="109"/>
    </row>
    <row r="821" spans="1:30" ht="14.25" customHeight="1">
      <c r="A821" s="109"/>
      <c r="B821" s="109"/>
      <c r="C821" s="109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  <c r="AA821" s="109"/>
      <c r="AB821" s="109"/>
      <c r="AC821" s="109"/>
      <c r="AD821" s="109"/>
    </row>
    <row r="822" spans="1:30" ht="14.25" customHeight="1">
      <c r="A822" s="109"/>
      <c r="B822" s="109"/>
      <c r="C822" s="109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  <c r="AA822" s="109"/>
      <c r="AB822" s="109"/>
      <c r="AC822" s="109"/>
      <c r="AD822" s="109"/>
    </row>
    <row r="823" spans="1:30" ht="14.25" customHeight="1">
      <c r="A823" s="109"/>
      <c r="B823" s="109"/>
      <c r="C823" s="109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  <c r="AA823" s="109"/>
      <c r="AB823" s="109"/>
      <c r="AC823" s="109"/>
      <c r="AD823" s="109"/>
    </row>
    <row r="824" spans="1:30" ht="14.25" customHeight="1">
      <c r="A824" s="109"/>
      <c r="B824" s="109"/>
      <c r="C824" s="109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  <c r="AA824" s="109"/>
      <c r="AB824" s="109"/>
      <c r="AC824" s="109"/>
      <c r="AD824" s="109"/>
    </row>
    <row r="825" spans="1:30" ht="14.25" customHeight="1">
      <c r="A825" s="109"/>
      <c r="B825" s="109"/>
      <c r="C825" s="109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  <c r="AA825" s="109"/>
      <c r="AB825" s="109"/>
      <c r="AC825" s="109"/>
      <c r="AD825" s="109"/>
    </row>
    <row r="826" spans="1:30" ht="14.25" customHeight="1">
      <c r="A826" s="109"/>
      <c r="B826" s="109"/>
      <c r="C826" s="109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  <c r="AA826" s="109"/>
      <c r="AB826" s="109"/>
      <c r="AC826" s="109"/>
      <c r="AD826" s="109"/>
    </row>
    <row r="827" spans="1:30" ht="14.25" customHeight="1">
      <c r="A827" s="109"/>
      <c r="B827" s="109"/>
      <c r="C827" s="109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  <c r="AA827" s="109"/>
      <c r="AB827" s="109"/>
      <c r="AC827" s="109"/>
      <c r="AD827" s="109"/>
    </row>
    <row r="828" spans="1:30" ht="14.25" customHeight="1">
      <c r="A828" s="109"/>
      <c r="B828" s="109"/>
      <c r="C828" s="109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  <c r="AA828" s="109"/>
      <c r="AB828" s="109"/>
      <c r="AC828" s="109"/>
      <c r="AD828" s="109"/>
    </row>
    <row r="829" spans="1:30" ht="14.25" customHeight="1">
      <c r="A829" s="109"/>
      <c r="B829" s="109"/>
      <c r="C829" s="109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  <c r="AA829" s="109"/>
      <c r="AB829" s="109"/>
      <c r="AC829" s="109"/>
      <c r="AD829" s="109"/>
    </row>
    <row r="830" spans="1:30" ht="14.25" customHeight="1">
      <c r="A830" s="109"/>
      <c r="B830" s="109"/>
      <c r="C830" s="109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  <c r="AA830" s="109"/>
      <c r="AB830" s="109"/>
      <c r="AC830" s="109"/>
      <c r="AD830" s="109"/>
    </row>
    <row r="831" spans="1:30" ht="14.25" customHeight="1">
      <c r="A831" s="109"/>
      <c r="B831" s="109"/>
      <c r="C831" s="109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  <c r="AA831" s="109"/>
      <c r="AB831" s="109"/>
      <c r="AC831" s="109"/>
      <c r="AD831" s="109"/>
    </row>
    <row r="832" spans="1:30" ht="14.25" customHeight="1">
      <c r="A832" s="109"/>
      <c r="B832" s="109"/>
      <c r="C832" s="109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  <c r="AA832" s="109"/>
      <c r="AB832" s="109"/>
      <c r="AC832" s="109"/>
      <c r="AD832" s="109"/>
    </row>
    <row r="833" spans="1:30" ht="14.25" customHeight="1">
      <c r="A833" s="109"/>
      <c r="B833" s="109"/>
      <c r="C833" s="109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  <c r="AA833" s="109"/>
      <c r="AB833" s="109"/>
      <c r="AC833" s="109"/>
      <c r="AD833" s="109"/>
    </row>
    <row r="834" spans="1:30" ht="14.25" customHeight="1">
      <c r="A834" s="109"/>
      <c r="B834" s="109"/>
      <c r="C834" s="109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  <c r="AA834" s="109"/>
      <c r="AB834" s="109"/>
      <c r="AC834" s="109"/>
      <c r="AD834" s="109"/>
    </row>
    <row r="835" spans="1:30" ht="14.25" customHeight="1">
      <c r="A835" s="109"/>
      <c r="B835" s="109"/>
      <c r="C835" s="109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  <c r="AA835" s="109"/>
      <c r="AB835" s="109"/>
      <c r="AC835" s="109"/>
      <c r="AD835" s="109"/>
    </row>
    <row r="836" spans="1:30" ht="14.25" customHeight="1">
      <c r="A836" s="109"/>
      <c r="B836" s="109"/>
      <c r="C836" s="109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  <c r="AA836" s="109"/>
      <c r="AB836" s="109"/>
      <c r="AC836" s="109"/>
      <c r="AD836" s="109"/>
    </row>
    <row r="837" spans="1:30" ht="14.25" customHeight="1">
      <c r="A837" s="109"/>
      <c r="B837" s="109"/>
      <c r="C837" s="109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  <c r="AA837" s="109"/>
      <c r="AB837" s="109"/>
      <c r="AC837" s="109"/>
      <c r="AD837" s="109"/>
    </row>
    <row r="838" spans="1:30" ht="14.25" customHeight="1">
      <c r="A838" s="109"/>
      <c r="B838" s="109"/>
      <c r="C838" s="109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  <c r="AA838" s="109"/>
      <c r="AB838" s="109"/>
      <c r="AC838" s="109"/>
      <c r="AD838" s="109"/>
    </row>
    <row r="839" spans="1:30" ht="14.25" customHeight="1">
      <c r="A839" s="109"/>
      <c r="B839" s="109"/>
      <c r="C839" s="109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  <c r="AA839" s="109"/>
      <c r="AB839" s="109"/>
      <c r="AC839" s="109"/>
      <c r="AD839" s="109"/>
    </row>
    <row r="840" spans="1:30" ht="14.25" customHeight="1">
      <c r="A840" s="109"/>
      <c r="B840" s="109"/>
      <c r="C840" s="109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  <c r="AA840" s="109"/>
      <c r="AB840" s="109"/>
      <c r="AC840" s="109"/>
      <c r="AD840" s="109"/>
    </row>
    <row r="841" spans="1:30" ht="14.25" customHeight="1">
      <c r="A841" s="109"/>
      <c r="B841" s="109"/>
      <c r="C841" s="109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  <c r="AA841" s="109"/>
      <c r="AB841" s="109"/>
      <c r="AC841" s="109"/>
      <c r="AD841" s="109"/>
    </row>
    <row r="842" spans="1:30" ht="14.25" customHeight="1">
      <c r="A842" s="109"/>
      <c r="B842" s="109"/>
      <c r="C842" s="109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  <c r="AA842" s="109"/>
      <c r="AB842" s="109"/>
      <c r="AC842" s="109"/>
      <c r="AD842" s="109"/>
    </row>
    <row r="843" spans="1:30" ht="14.25" customHeight="1">
      <c r="A843" s="109"/>
      <c r="B843" s="109"/>
      <c r="C843" s="109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  <c r="AA843" s="109"/>
      <c r="AB843" s="109"/>
      <c r="AC843" s="109"/>
      <c r="AD843" s="109"/>
    </row>
    <row r="844" spans="1:30" ht="14.25" customHeight="1">
      <c r="A844" s="109"/>
      <c r="B844" s="109"/>
      <c r="C844" s="109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  <c r="AA844" s="109"/>
      <c r="AB844" s="109"/>
      <c r="AC844" s="109"/>
      <c r="AD844" s="109"/>
    </row>
    <row r="845" spans="1:30" ht="14.25" customHeight="1">
      <c r="A845" s="109"/>
      <c r="B845" s="109"/>
      <c r="C845" s="109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  <c r="AA845" s="109"/>
      <c r="AB845" s="109"/>
      <c r="AC845" s="109"/>
      <c r="AD845" s="109"/>
    </row>
    <row r="846" spans="1:30" ht="14.25" customHeight="1">
      <c r="A846" s="109"/>
      <c r="B846" s="109"/>
      <c r="C846" s="109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  <c r="AA846" s="109"/>
      <c r="AB846" s="109"/>
      <c r="AC846" s="109"/>
      <c r="AD846" s="109"/>
    </row>
    <row r="847" spans="1:30" ht="14.25" customHeight="1">
      <c r="A847" s="109"/>
      <c r="B847" s="109"/>
      <c r="C847" s="109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  <c r="AA847" s="109"/>
      <c r="AB847" s="109"/>
      <c r="AC847" s="109"/>
      <c r="AD847" s="109"/>
    </row>
    <row r="848" spans="1:30" ht="14.25" customHeight="1">
      <c r="A848" s="109"/>
      <c r="B848" s="109"/>
      <c r="C848" s="109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  <c r="AA848" s="109"/>
      <c r="AB848" s="109"/>
      <c r="AC848" s="109"/>
      <c r="AD848" s="109"/>
    </row>
    <row r="849" spans="1:30" ht="14.25" customHeight="1">
      <c r="A849" s="109"/>
      <c r="B849" s="109"/>
      <c r="C849" s="109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  <c r="AA849" s="109"/>
      <c r="AB849" s="109"/>
      <c r="AC849" s="109"/>
      <c r="AD849" s="109"/>
    </row>
    <row r="850" spans="1:30" ht="14.25" customHeight="1">
      <c r="A850" s="109"/>
      <c r="B850" s="109"/>
      <c r="C850" s="109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  <c r="AA850" s="109"/>
      <c r="AB850" s="109"/>
      <c r="AC850" s="109"/>
      <c r="AD850" s="109"/>
    </row>
    <row r="851" spans="1:30" ht="14.25" customHeight="1">
      <c r="A851" s="109"/>
      <c r="B851" s="109"/>
      <c r="C851" s="109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  <c r="AA851" s="109"/>
      <c r="AB851" s="109"/>
      <c r="AC851" s="109"/>
      <c r="AD851" s="109"/>
    </row>
    <row r="852" spans="1:30" ht="14.25" customHeight="1">
      <c r="A852" s="109"/>
      <c r="B852" s="109"/>
      <c r="C852" s="109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  <c r="AA852" s="109"/>
      <c r="AB852" s="109"/>
      <c r="AC852" s="109"/>
      <c r="AD852" s="109"/>
    </row>
    <row r="853" spans="1:30" ht="14.25" customHeight="1">
      <c r="A853" s="109"/>
      <c r="B853" s="109"/>
      <c r="C853" s="109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  <c r="AA853" s="109"/>
      <c r="AB853" s="109"/>
      <c r="AC853" s="109"/>
      <c r="AD853" s="109"/>
    </row>
    <row r="854" spans="1:30" ht="14.25" customHeight="1">
      <c r="A854" s="109"/>
      <c r="B854" s="109"/>
      <c r="C854" s="109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  <c r="AA854" s="109"/>
      <c r="AB854" s="109"/>
      <c r="AC854" s="109"/>
      <c r="AD854" s="109"/>
    </row>
    <row r="855" spans="1:30" ht="14.25" customHeight="1">
      <c r="A855" s="109"/>
      <c r="B855" s="109"/>
      <c r="C855" s="109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  <c r="AA855" s="109"/>
      <c r="AB855" s="109"/>
      <c r="AC855" s="109"/>
      <c r="AD855" s="109"/>
    </row>
    <row r="856" spans="1:30" ht="14.25" customHeight="1">
      <c r="A856" s="109"/>
      <c r="B856" s="109"/>
      <c r="C856" s="109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  <c r="AA856" s="109"/>
      <c r="AB856" s="109"/>
      <c r="AC856" s="109"/>
      <c r="AD856" s="109"/>
    </row>
    <row r="857" spans="1:30" ht="14.25" customHeight="1">
      <c r="A857" s="109"/>
      <c r="B857" s="109"/>
      <c r="C857" s="109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  <c r="AA857" s="109"/>
      <c r="AB857" s="109"/>
      <c r="AC857" s="109"/>
      <c r="AD857" s="109"/>
    </row>
    <row r="858" spans="1:30" ht="14.25" customHeight="1">
      <c r="A858" s="109"/>
      <c r="B858" s="109"/>
      <c r="C858" s="109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  <c r="AA858" s="109"/>
      <c r="AB858" s="109"/>
      <c r="AC858" s="109"/>
      <c r="AD858" s="109"/>
    </row>
    <row r="859" spans="1:30" ht="14.25" customHeight="1">
      <c r="A859" s="109"/>
      <c r="B859" s="109"/>
      <c r="C859" s="109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  <c r="AA859" s="109"/>
      <c r="AB859" s="109"/>
      <c r="AC859" s="109"/>
      <c r="AD859" s="109"/>
    </row>
    <row r="860" spans="1:30" ht="14.25" customHeight="1">
      <c r="A860" s="109"/>
      <c r="B860" s="109"/>
      <c r="C860" s="109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  <c r="AA860" s="109"/>
      <c r="AB860" s="109"/>
      <c r="AC860" s="109"/>
      <c r="AD860" s="109"/>
    </row>
    <row r="861" spans="1:30" ht="14.25" customHeight="1">
      <c r="A861" s="109"/>
      <c r="B861" s="109"/>
      <c r="C861" s="109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  <c r="AA861" s="109"/>
      <c r="AB861" s="109"/>
      <c r="AC861" s="109"/>
      <c r="AD861" s="109"/>
    </row>
    <row r="862" spans="1:30" ht="14.25" customHeight="1">
      <c r="A862" s="109"/>
      <c r="B862" s="109"/>
      <c r="C862" s="109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  <c r="AA862" s="109"/>
      <c r="AB862" s="109"/>
      <c r="AC862" s="109"/>
      <c r="AD862" s="109"/>
    </row>
    <row r="863" spans="1:30" ht="14.25" customHeight="1">
      <c r="A863" s="109"/>
      <c r="B863" s="109"/>
      <c r="C863" s="109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  <c r="AA863" s="109"/>
      <c r="AB863" s="109"/>
      <c r="AC863" s="109"/>
      <c r="AD863" s="109"/>
    </row>
    <row r="864" spans="1:30" ht="14.25" customHeight="1">
      <c r="A864" s="109"/>
      <c r="B864" s="109"/>
      <c r="C864" s="109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  <c r="AA864" s="109"/>
      <c r="AB864" s="109"/>
      <c r="AC864" s="109"/>
      <c r="AD864" s="109"/>
    </row>
    <row r="865" spans="1:30" ht="14.25" customHeight="1">
      <c r="A865" s="109"/>
      <c r="B865" s="109"/>
      <c r="C865" s="109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  <c r="AA865" s="109"/>
      <c r="AB865" s="109"/>
      <c r="AC865" s="109"/>
      <c r="AD865" s="109"/>
    </row>
    <row r="866" spans="1:30" ht="14.25" customHeight="1">
      <c r="A866" s="109"/>
      <c r="B866" s="109"/>
      <c r="C866" s="109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  <c r="AA866" s="109"/>
      <c r="AB866" s="109"/>
      <c r="AC866" s="109"/>
      <c r="AD866" s="109"/>
    </row>
    <row r="867" spans="1:30" ht="14.25" customHeight="1">
      <c r="A867" s="109"/>
      <c r="B867" s="109"/>
      <c r="C867" s="109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  <c r="AA867" s="109"/>
      <c r="AB867" s="109"/>
      <c r="AC867" s="109"/>
      <c r="AD867" s="109"/>
    </row>
    <row r="868" spans="1:30" ht="14.25" customHeight="1">
      <c r="A868" s="109"/>
      <c r="B868" s="109"/>
      <c r="C868" s="109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  <c r="AA868" s="109"/>
      <c r="AB868" s="109"/>
      <c r="AC868" s="109"/>
      <c r="AD868" s="109"/>
    </row>
    <row r="869" spans="1:30" ht="14.25" customHeight="1">
      <c r="A869" s="109"/>
      <c r="B869" s="109"/>
      <c r="C869" s="109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  <c r="AA869" s="109"/>
      <c r="AB869" s="109"/>
      <c r="AC869" s="109"/>
      <c r="AD869" s="109"/>
    </row>
    <row r="870" spans="1:30" ht="14.25" customHeight="1">
      <c r="A870" s="109"/>
      <c r="B870" s="109"/>
      <c r="C870" s="109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  <c r="AA870" s="109"/>
      <c r="AB870" s="109"/>
      <c r="AC870" s="109"/>
      <c r="AD870" s="109"/>
    </row>
    <row r="871" spans="1:30" ht="14.25" customHeight="1">
      <c r="A871" s="109"/>
      <c r="B871" s="109"/>
      <c r="C871" s="109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  <c r="AA871" s="109"/>
      <c r="AB871" s="109"/>
      <c r="AC871" s="109"/>
      <c r="AD871" s="109"/>
    </row>
    <row r="872" spans="1:30" ht="14.25" customHeight="1">
      <c r="A872" s="109"/>
      <c r="B872" s="109"/>
      <c r="C872" s="109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  <c r="AA872" s="109"/>
      <c r="AB872" s="109"/>
      <c r="AC872" s="109"/>
      <c r="AD872" s="109"/>
    </row>
    <row r="873" spans="1:30" ht="14.25" customHeight="1">
      <c r="A873" s="109"/>
      <c r="B873" s="109"/>
      <c r="C873" s="109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  <c r="AA873" s="109"/>
      <c r="AB873" s="109"/>
      <c r="AC873" s="109"/>
      <c r="AD873" s="109"/>
    </row>
    <row r="874" spans="1:30" ht="14.25" customHeight="1">
      <c r="A874" s="109"/>
      <c r="B874" s="109"/>
      <c r="C874" s="109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  <c r="AA874" s="109"/>
      <c r="AB874" s="109"/>
      <c r="AC874" s="109"/>
      <c r="AD874" s="109"/>
    </row>
    <row r="875" spans="1:30" ht="14.25" customHeight="1">
      <c r="A875" s="109"/>
      <c r="B875" s="109"/>
      <c r="C875" s="109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  <c r="AA875" s="109"/>
      <c r="AB875" s="109"/>
      <c r="AC875" s="109"/>
      <c r="AD875" s="109"/>
    </row>
    <row r="876" spans="1:30" ht="14.25" customHeight="1">
      <c r="A876" s="109"/>
      <c r="B876" s="109"/>
      <c r="C876" s="109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  <c r="AA876" s="109"/>
      <c r="AB876" s="109"/>
      <c r="AC876" s="109"/>
      <c r="AD876" s="109"/>
    </row>
    <row r="877" spans="1:30" ht="14.25" customHeight="1">
      <c r="A877" s="109"/>
      <c r="B877" s="109"/>
      <c r="C877" s="109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  <c r="AA877" s="109"/>
      <c r="AB877" s="109"/>
      <c r="AC877" s="109"/>
      <c r="AD877" s="109"/>
    </row>
    <row r="878" spans="1:30" ht="14.25" customHeight="1">
      <c r="A878" s="109"/>
      <c r="B878" s="109"/>
      <c r="C878" s="109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  <c r="AA878" s="109"/>
      <c r="AB878" s="109"/>
      <c r="AC878" s="109"/>
      <c r="AD878" s="109"/>
    </row>
    <row r="879" spans="1:30" ht="14.25" customHeight="1">
      <c r="A879" s="109"/>
      <c r="B879" s="109"/>
      <c r="C879" s="109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  <c r="AA879" s="109"/>
      <c r="AB879" s="109"/>
      <c r="AC879" s="109"/>
      <c r="AD879" s="109"/>
    </row>
    <row r="880" spans="1:30" ht="14.25" customHeight="1">
      <c r="A880" s="109"/>
      <c r="B880" s="109"/>
      <c r="C880" s="109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  <c r="AA880" s="109"/>
      <c r="AB880" s="109"/>
      <c r="AC880" s="109"/>
      <c r="AD880" s="109"/>
    </row>
    <row r="881" spans="1:30" ht="14.25" customHeight="1">
      <c r="A881" s="109"/>
      <c r="B881" s="109"/>
      <c r="C881" s="109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  <c r="AA881" s="109"/>
      <c r="AB881" s="109"/>
      <c r="AC881" s="109"/>
      <c r="AD881" s="109"/>
    </row>
    <row r="882" spans="1:30" ht="14.25" customHeight="1">
      <c r="A882" s="109"/>
      <c r="B882" s="109"/>
      <c r="C882" s="109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  <c r="AA882" s="109"/>
      <c r="AB882" s="109"/>
      <c r="AC882" s="109"/>
      <c r="AD882" s="109"/>
    </row>
    <row r="883" spans="1:30" ht="14.25" customHeight="1">
      <c r="A883" s="109"/>
      <c r="B883" s="109"/>
      <c r="C883" s="109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  <c r="AA883" s="109"/>
      <c r="AB883" s="109"/>
      <c r="AC883" s="109"/>
      <c r="AD883" s="109"/>
    </row>
    <row r="884" spans="1:30" ht="14.25" customHeight="1">
      <c r="A884" s="109"/>
      <c r="B884" s="109"/>
      <c r="C884" s="109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  <c r="AA884" s="109"/>
      <c r="AB884" s="109"/>
      <c r="AC884" s="109"/>
      <c r="AD884" s="109"/>
    </row>
    <row r="885" spans="1:30" ht="14.25" customHeight="1">
      <c r="A885" s="109"/>
      <c r="B885" s="109"/>
      <c r="C885" s="109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  <c r="AA885" s="109"/>
      <c r="AB885" s="109"/>
      <c r="AC885" s="109"/>
      <c r="AD885" s="109"/>
    </row>
    <row r="886" spans="1:30" ht="14.25" customHeight="1">
      <c r="A886" s="109"/>
      <c r="B886" s="109"/>
      <c r="C886" s="109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  <c r="AA886" s="109"/>
      <c r="AB886" s="109"/>
      <c r="AC886" s="109"/>
      <c r="AD886" s="109"/>
    </row>
    <row r="887" spans="1:30" ht="14.25" customHeight="1">
      <c r="A887" s="109"/>
      <c r="B887" s="109"/>
      <c r="C887" s="109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  <c r="AA887" s="109"/>
      <c r="AB887" s="109"/>
      <c r="AC887" s="109"/>
      <c r="AD887" s="109"/>
    </row>
    <row r="888" spans="1:30" ht="14.25" customHeight="1">
      <c r="A888" s="109"/>
      <c r="B888" s="109"/>
      <c r="C888" s="109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  <c r="AA888" s="109"/>
      <c r="AB888" s="109"/>
      <c r="AC888" s="109"/>
      <c r="AD888" s="109"/>
    </row>
    <row r="889" spans="1:30" ht="14.25" customHeight="1">
      <c r="A889" s="109"/>
      <c r="B889" s="109"/>
      <c r="C889" s="109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  <c r="AA889" s="109"/>
      <c r="AB889" s="109"/>
      <c r="AC889" s="109"/>
      <c r="AD889" s="109"/>
    </row>
    <row r="890" spans="1:30" ht="14.25" customHeight="1">
      <c r="A890" s="109"/>
      <c r="B890" s="109"/>
      <c r="C890" s="109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  <c r="AA890" s="109"/>
      <c r="AB890" s="109"/>
      <c r="AC890" s="109"/>
      <c r="AD890" s="109"/>
    </row>
    <row r="891" spans="1:30" ht="14.25" customHeight="1">
      <c r="A891" s="109"/>
      <c r="B891" s="109"/>
      <c r="C891" s="109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  <c r="AA891" s="109"/>
      <c r="AB891" s="109"/>
      <c r="AC891" s="109"/>
      <c r="AD891" s="109"/>
    </row>
    <row r="892" spans="1:30" ht="14.25" customHeight="1">
      <c r="A892" s="109"/>
      <c r="B892" s="109"/>
      <c r="C892" s="109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  <c r="AA892" s="109"/>
      <c r="AB892" s="109"/>
      <c r="AC892" s="109"/>
      <c r="AD892" s="109"/>
    </row>
    <row r="893" spans="1:30" ht="14.25" customHeight="1">
      <c r="A893" s="109"/>
      <c r="B893" s="109"/>
      <c r="C893" s="109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  <c r="AA893" s="109"/>
      <c r="AB893" s="109"/>
      <c r="AC893" s="109"/>
      <c r="AD893" s="109"/>
    </row>
    <row r="894" spans="1:30" ht="14.25" customHeight="1">
      <c r="A894" s="109"/>
      <c r="B894" s="109"/>
      <c r="C894" s="109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  <c r="AA894" s="109"/>
      <c r="AB894" s="109"/>
      <c r="AC894" s="109"/>
      <c r="AD894" s="109"/>
    </row>
    <row r="895" spans="1:30" ht="14.25" customHeight="1">
      <c r="A895" s="109"/>
      <c r="B895" s="109"/>
      <c r="C895" s="109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  <c r="AA895" s="109"/>
      <c r="AB895" s="109"/>
      <c r="AC895" s="109"/>
      <c r="AD895" s="109"/>
    </row>
    <row r="896" spans="1:30" ht="14.25" customHeight="1">
      <c r="A896" s="109"/>
      <c r="B896" s="109"/>
      <c r="C896" s="109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  <c r="AA896" s="109"/>
      <c r="AB896" s="109"/>
      <c r="AC896" s="109"/>
      <c r="AD896" s="109"/>
    </row>
    <row r="897" spans="1:30" ht="14.25" customHeight="1">
      <c r="A897" s="109"/>
      <c r="B897" s="109"/>
      <c r="C897" s="109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  <c r="AA897" s="109"/>
      <c r="AB897" s="109"/>
      <c r="AC897" s="109"/>
      <c r="AD897" s="109"/>
    </row>
    <row r="898" spans="1:30" ht="14.25" customHeight="1">
      <c r="A898" s="109"/>
      <c r="B898" s="109"/>
      <c r="C898" s="109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  <c r="AA898" s="109"/>
      <c r="AB898" s="109"/>
      <c r="AC898" s="109"/>
      <c r="AD898" s="109"/>
    </row>
    <row r="899" spans="1:30" ht="14.25" customHeight="1">
      <c r="A899" s="109"/>
      <c r="B899" s="109"/>
      <c r="C899" s="109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  <c r="AA899" s="109"/>
      <c r="AB899" s="109"/>
      <c r="AC899" s="109"/>
      <c r="AD899" s="109"/>
    </row>
    <row r="900" spans="1:30" ht="14.25" customHeight="1">
      <c r="A900" s="109"/>
      <c r="B900" s="109"/>
      <c r="C900" s="109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  <c r="AA900" s="109"/>
      <c r="AB900" s="109"/>
      <c r="AC900" s="109"/>
      <c r="AD900" s="109"/>
    </row>
    <row r="901" spans="1:30" ht="14.25" customHeight="1">
      <c r="A901" s="109"/>
      <c r="B901" s="109"/>
      <c r="C901" s="109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  <c r="AA901" s="109"/>
      <c r="AB901" s="109"/>
      <c r="AC901" s="109"/>
      <c r="AD901" s="109"/>
    </row>
    <row r="902" spans="1:30" ht="14.25" customHeight="1">
      <c r="A902" s="109"/>
      <c r="B902" s="109"/>
      <c r="C902" s="109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  <c r="AA902" s="109"/>
      <c r="AB902" s="109"/>
      <c r="AC902" s="109"/>
      <c r="AD902" s="109"/>
    </row>
    <row r="903" spans="1:30" ht="14.25" customHeight="1">
      <c r="A903" s="109"/>
      <c r="B903" s="109"/>
      <c r="C903" s="109"/>
      <c r="D903" s="10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  <c r="AA903" s="109"/>
      <c r="AB903" s="109"/>
      <c r="AC903" s="109"/>
      <c r="AD903" s="109"/>
    </row>
    <row r="904" spans="1:30" ht="14.25" customHeight="1">
      <c r="A904" s="109"/>
      <c r="B904" s="109"/>
      <c r="C904" s="109"/>
      <c r="D904" s="10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  <c r="AA904" s="109"/>
      <c r="AB904" s="109"/>
      <c r="AC904" s="109"/>
      <c r="AD904" s="109"/>
    </row>
    <row r="905" spans="1:30" ht="14.25" customHeight="1">
      <c r="A905" s="109"/>
      <c r="B905" s="109"/>
      <c r="C905" s="109"/>
      <c r="D905" s="109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  <c r="AA905" s="109"/>
      <c r="AB905" s="109"/>
      <c r="AC905" s="109"/>
      <c r="AD905" s="109"/>
    </row>
    <row r="906" spans="1:30" ht="14.25" customHeight="1">
      <c r="A906" s="109"/>
      <c r="B906" s="109"/>
      <c r="C906" s="109"/>
      <c r="D906" s="109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  <c r="AA906" s="109"/>
      <c r="AB906" s="109"/>
      <c r="AC906" s="109"/>
      <c r="AD906" s="109"/>
    </row>
    <row r="907" spans="1:30" ht="14.25" customHeight="1">
      <c r="A907" s="109"/>
      <c r="B907" s="109"/>
      <c r="C907" s="109"/>
      <c r="D907" s="109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  <c r="AA907" s="109"/>
      <c r="AB907" s="109"/>
      <c r="AC907" s="109"/>
      <c r="AD907" s="109"/>
    </row>
    <row r="908" spans="1:30" ht="14.25" customHeight="1">
      <c r="A908" s="109"/>
      <c r="B908" s="109"/>
      <c r="C908" s="109"/>
      <c r="D908" s="109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  <c r="AA908" s="109"/>
      <c r="AB908" s="109"/>
      <c r="AC908" s="109"/>
      <c r="AD908" s="109"/>
    </row>
    <row r="909" spans="1:30" ht="14.25" customHeight="1">
      <c r="A909" s="109"/>
      <c r="B909" s="109"/>
      <c r="C909" s="109"/>
      <c r="D909" s="109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  <c r="AA909" s="109"/>
      <c r="AB909" s="109"/>
      <c r="AC909" s="109"/>
      <c r="AD909" s="109"/>
    </row>
    <row r="910" spans="1:30" ht="14.25" customHeight="1">
      <c r="A910" s="109"/>
      <c r="B910" s="109"/>
      <c r="C910" s="109"/>
      <c r="D910" s="109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  <c r="AA910" s="109"/>
      <c r="AB910" s="109"/>
      <c r="AC910" s="109"/>
      <c r="AD910" s="109"/>
    </row>
    <row r="911" spans="1:30" ht="14.25" customHeight="1">
      <c r="A911" s="109"/>
      <c r="B911" s="109"/>
      <c r="C911" s="109"/>
      <c r="D911" s="109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  <c r="AA911" s="109"/>
      <c r="AB911" s="109"/>
      <c r="AC911" s="109"/>
      <c r="AD911" s="109"/>
    </row>
    <row r="912" spans="1:30" ht="14.25" customHeight="1">
      <c r="A912" s="109"/>
      <c r="B912" s="109"/>
      <c r="C912" s="109"/>
      <c r="D912" s="109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  <c r="AA912" s="109"/>
      <c r="AB912" s="109"/>
      <c r="AC912" s="109"/>
      <c r="AD912" s="109"/>
    </row>
    <row r="913" spans="1:30" ht="14.25" customHeight="1">
      <c r="A913" s="109"/>
      <c r="B913" s="109"/>
      <c r="C913" s="109"/>
      <c r="D913" s="109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  <c r="AA913" s="109"/>
      <c r="AB913" s="109"/>
      <c r="AC913" s="109"/>
      <c r="AD913" s="109"/>
    </row>
    <row r="914" spans="1:30" ht="14.25" customHeight="1">
      <c r="A914" s="109"/>
      <c r="B914" s="109"/>
      <c r="C914" s="109"/>
      <c r="D914" s="109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  <c r="AA914" s="109"/>
      <c r="AB914" s="109"/>
      <c r="AC914" s="109"/>
      <c r="AD914" s="109"/>
    </row>
    <row r="915" spans="1:30" ht="14.25" customHeight="1">
      <c r="A915" s="109"/>
      <c r="B915" s="109"/>
      <c r="C915" s="109"/>
      <c r="D915" s="109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  <c r="AA915" s="109"/>
      <c r="AB915" s="109"/>
      <c r="AC915" s="109"/>
      <c r="AD915" s="109"/>
    </row>
    <row r="916" spans="1:30" ht="14.25" customHeight="1">
      <c r="A916" s="109"/>
      <c r="B916" s="109"/>
      <c r="C916" s="109"/>
      <c r="D916" s="109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  <c r="AA916" s="109"/>
      <c r="AB916" s="109"/>
      <c r="AC916" s="109"/>
      <c r="AD916" s="109"/>
    </row>
    <row r="917" spans="1:30" ht="14.25" customHeight="1">
      <c r="A917" s="109"/>
      <c r="B917" s="109"/>
      <c r="C917" s="109"/>
      <c r="D917" s="109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  <c r="AA917" s="109"/>
      <c r="AB917" s="109"/>
      <c r="AC917" s="109"/>
      <c r="AD917" s="109"/>
    </row>
    <row r="918" spans="1:30" ht="14.25" customHeight="1">
      <c r="A918" s="109"/>
      <c r="B918" s="109"/>
      <c r="C918" s="109"/>
      <c r="D918" s="109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  <c r="AA918" s="109"/>
      <c r="AB918" s="109"/>
      <c r="AC918" s="109"/>
      <c r="AD918" s="109"/>
    </row>
    <row r="919" spans="1:30" ht="14.25" customHeight="1">
      <c r="A919" s="109"/>
      <c r="B919" s="109"/>
      <c r="C919" s="109"/>
      <c r="D919" s="109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  <c r="AA919" s="109"/>
      <c r="AB919" s="109"/>
      <c r="AC919" s="109"/>
      <c r="AD919" s="109"/>
    </row>
    <row r="920" spans="1:30" ht="14.25" customHeight="1">
      <c r="A920" s="109"/>
      <c r="B920" s="109"/>
      <c r="C920" s="109"/>
      <c r="D920" s="109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  <c r="AA920" s="109"/>
      <c r="AB920" s="109"/>
      <c r="AC920" s="109"/>
      <c r="AD920" s="109"/>
    </row>
    <row r="921" spans="1:30" ht="14.25" customHeight="1">
      <c r="A921" s="109"/>
      <c r="B921" s="109"/>
      <c r="C921" s="109"/>
      <c r="D921" s="109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  <c r="AA921" s="109"/>
      <c r="AB921" s="109"/>
      <c r="AC921" s="109"/>
      <c r="AD921" s="109"/>
    </row>
    <row r="922" spans="1:30" ht="14.25" customHeight="1">
      <c r="A922" s="109"/>
      <c r="B922" s="109"/>
      <c r="C922" s="109"/>
      <c r="D922" s="109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  <c r="AA922" s="109"/>
      <c r="AB922" s="109"/>
      <c r="AC922" s="109"/>
      <c r="AD922" s="109"/>
    </row>
    <row r="923" spans="1:30" ht="14.25" customHeight="1">
      <c r="A923" s="109"/>
      <c r="B923" s="109"/>
      <c r="C923" s="109"/>
      <c r="D923" s="109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  <c r="AA923" s="109"/>
      <c r="AB923" s="109"/>
      <c r="AC923" s="109"/>
      <c r="AD923" s="109"/>
    </row>
    <row r="924" spans="1:30" ht="14.25" customHeight="1">
      <c r="A924" s="109"/>
      <c r="B924" s="109"/>
      <c r="C924" s="109"/>
      <c r="D924" s="109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  <c r="AA924" s="109"/>
      <c r="AB924" s="109"/>
      <c r="AC924" s="109"/>
      <c r="AD924" s="109"/>
    </row>
    <row r="925" spans="1:30" ht="14.25" customHeight="1">
      <c r="A925" s="109"/>
      <c r="B925" s="109"/>
      <c r="C925" s="109"/>
      <c r="D925" s="109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  <c r="AA925" s="109"/>
      <c r="AB925" s="109"/>
      <c r="AC925" s="109"/>
      <c r="AD925" s="109"/>
    </row>
    <row r="926" spans="1:30" ht="14.25" customHeight="1">
      <c r="A926" s="109"/>
      <c r="B926" s="109"/>
      <c r="C926" s="109"/>
      <c r="D926" s="109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  <c r="AA926" s="109"/>
      <c r="AB926" s="109"/>
      <c r="AC926" s="109"/>
      <c r="AD926" s="109"/>
    </row>
    <row r="927" spans="1:30" ht="14.25" customHeight="1">
      <c r="A927" s="109"/>
      <c r="B927" s="109"/>
      <c r="C927" s="109"/>
      <c r="D927" s="109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  <c r="AA927" s="109"/>
      <c r="AB927" s="109"/>
      <c r="AC927" s="109"/>
      <c r="AD927" s="109"/>
    </row>
    <row r="928" spans="1:30" ht="14.25" customHeight="1">
      <c r="A928" s="109"/>
      <c r="B928" s="109"/>
      <c r="C928" s="109"/>
      <c r="D928" s="109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  <c r="AA928" s="109"/>
      <c r="AB928" s="109"/>
      <c r="AC928" s="109"/>
      <c r="AD928" s="109"/>
    </row>
    <row r="929" spans="1:30" ht="14.25" customHeight="1">
      <c r="A929" s="109"/>
      <c r="B929" s="109"/>
      <c r="C929" s="109"/>
      <c r="D929" s="109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  <c r="AA929" s="109"/>
      <c r="AB929" s="109"/>
      <c r="AC929" s="109"/>
      <c r="AD929" s="109"/>
    </row>
    <row r="930" spans="1:30" ht="14.25" customHeight="1">
      <c r="A930" s="109"/>
      <c r="B930" s="109"/>
      <c r="C930" s="109"/>
      <c r="D930" s="109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  <c r="AA930" s="109"/>
      <c r="AB930" s="109"/>
      <c r="AC930" s="109"/>
      <c r="AD930" s="109"/>
    </row>
    <row r="931" spans="1:30" ht="14.25" customHeight="1">
      <c r="A931" s="109"/>
      <c r="B931" s="109"/>
      <c r="C931" s="109"/>
      <c r="D931" s="109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  <c r="AA931" s="109"/>
      <c r="AB931" s="109"/>
      <c r="AC931" s="109"/>
      <c r="AD931" s="109"/>
    </row>
    <row r="932" spans="1:30" ht="14.25" customHeight="1">
      <c r="A932" s="109"/>
      <c r="B932" s="109"/>
      <c r="C932" s="109"/>
      <c r="D932" s="109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  <c r="AA932" s="109"/>
      <c r="AB932" s="109"/>
      <c r="AC932" s="109"/>
      <c r="AD932" s="109"/>
    </row>
    <row r="933" spans="1:30" ht="14.25" customHeight="1">
      <c r="A933" s="109"/>
      <c r="B933" s="109"/>
      <c r="C933" s="109"/>
      <c r="D933" s="109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  <c r="AA933" s="109"/>
      <c r="AB933" s="109"/>
      <c r="AC933" s="109"/>
      <c r="AD933" s="109"/>
    </row>
    <row r="934" spans="1:30" ht="14.25" customHeight="1">
      <c r="A934" s="109"/>
      <c r="B934" s="109"/>
      <c r="C934" s="109"/>
      <c r="D934" s="109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  <c r="AA934" s="109"/>
      <c r="AB934" s="109"/>
      <c r="AC934" s="109"/>
      <c r="AD934" s="109"/>
    </row>
    <row r="935" spans="1:30" ht="14.25" customHeight="1">
      <c r="A935" s="109"/>
      <c r="B935" s="109"/>
      <c r="C935" s="109"/>
      <c r="D935" s="109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  <c r="AA935" s="109"/>
      <c r="AB935" s="109"/>
      <c r="AC935" s="109"/>
      <c r="AD935" s="109"/>
    </row>
    <row r="936" spans="1:30" ht="14.25" customHeight="1">
      <c r="A936" s="109"/>
      <c r="B936" s="109"/>
      <c r="C936" s="109"/>
      <c r="D936" s="109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  <c r="AA936" s="109"/>
      <c r="AB936" s="109"/>
      <c r="AC936" s="109"/>
      <c r="AD936" s="109"/>
    </row>
    <row r="937" spans="1:30" ht="14.25" customHeight="1">
      <c r="A937" s="109"/>
      <c r="B937" s="109"/>
      <c r="C937" s="109"/>
      <c r="D937" s="109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  <c r="AA937" s="109"/>
      <c r="AB937" s="109"/>
      <c r="AC937" s="109"/>
      <c r="AD937" s="109"/>
    </row>
    <row r="938" spans="1:30" ht="14.25" customHeight="1">
      <c r="A938" s="109"/>
      <c r="B938" s="109"/>
      <c r="C938" s="109"/>
      <c r="D938" s="109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  <c r="AA938" s="109"/>
      <c r="AB938" s="109"/>
      <c r="AC938" s="109"/>
      <c r="AD938" s="109"/>
    </row>
    <row r="939" spans="1:30" ht="14.25" customHeight="1">
      <c r="A939" s="109"/>
      <c r="B939" s="109"/>
      <c r="C939" s="109"/>
      <c r="D939" s="109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  <c r="AA939" s="109"/>
      <c r="AB939" s="109"/>
      <c r="AC939" s="109"/>
      <c r="AD939" s="109"/>
    </row>
    <row r="940" spans="1:30" ht="14.25" customHeight="1">
      <c r="A940" s="109"/>
      <c r="B940" s="109"/>
      <c r="C940" s="109"/>
      <c r="D940" s="109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  <c r="AA940" s="109"/>
      <c r="AB940" s="109"/>
      <c r="AC940" s="109"/>
      <c r="AD940" s="109"/>
    </row>
    <row r="941" spans="1:30" ht="14.25" customHeight="1">
      <c r="A941" s="109"/>
      <c r="B941" s="109"/>
      <c r="C941" s="109"/>
      <c r="D941" s="109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  <c r="AA941" s="109"/>
      <c r="AB941" s="109"/>
      <c r="AC941" s="109"/>
      <c r="AD941" s="109"/>
    </row>
    <row r="942" spans="1:30" ht="14.25" customHeight="1">
      <c r="A942" s="109"/>
      <c r="B942" s="109"/>
      <c r="C942" s="109"/>
      <c r="D942" s="109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  <c r="AA942" s="109"/>
      <c r="AB942" s="109"/>
      <c r="AC942" s="109"/>
      <c r="AD942" s="109"/>
    </row>
    <row r="943" spans="1:30" ht="14.25" customHeight="1">
      <c r="A943" s="109"/>
      <c r="B943" s="109"/>
      <c r="C943" s="109"/>
      <c r="D943" s="109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  <c r="AA943" s="109"/>
      <c r="AB943" s="109"/>
      <c r="AC943" s="109"/>
      <c r="AD943" s="109"/>
    </row>
    <row r="944" spans="1:30" ht="14.25" customHeight="1">
      <c r="A944" s="109"/>
      <c r="B944" s="109"/>
      <c r="C944" s="109"/>
      <c r="D944" s="109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  <c r="AA944" s="109"/>
      <c r="AB944" s="109"/>
      <c r="AC944" s="109"/>
      <c r="AD944" s="109"/>
    </row>
    <row r="945" spans="1:30" ht="14.25" customHeight="1">
      <c r="A945" s="109"/>
      <c r="B945" s="109"/>
      <c r="C945" s="109"/>
      <c r="D945" s="109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  <c r="AA945" s="109"/>
      <c r="AB945" s="109"/>
      <c r="AC945" s="109"/>
      <c r="AD945" s="109"/>
    </row>
    <row r="946" spans="1:30" ht="14.25" customHeight="1">
      <c r="A946" s="109"/>
      <c r="B946" s="109"/>
      <c r="C946" s="109"/>
      <c r="D946" s="109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  <c r="AA946" s="109"/>
      <c r="AB946" s="109"/>
      <c r="AC946" s="109"/>
      <c r="AD946" s="109"/>
    </row>
    <row r="947" spans="1:30" ht="14.25" customHeight="1">
      <c r="A947" s="109"/>
      <c r="B947" s="109"/>
      <c r="C947" s="109"/>
      <c r="D947" s="109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  <c r="AA947" s="109"/>
      <c r="AB947" s="109"/>
      <c r="AC947" s="109"/>
      <c r="AD947" s="109"/>
    </row>
    <row r="948" spans="1:30" ht="14.25" customHeight="1">
      <c r="A948" s="109"/>
      <c r="B948" s="109"/>
      <c r="C948" s="109"/>
      <c r="D948" s="109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  <c r="AA948" s="109"/>
      <c r="AB948" s="109"/>
      <c r="AC948" s="109"/>
      <c r="AD948" s="109"/>
    </row>
    <row r="949" spans="1:30" ht="14.25" customHeight="1">
      <c r="A949" s="109"/>
      <c r="B949" s="109"/>
      <c r="C949" s="109"/>
      <c r="D949" s="109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  <c r="AA949" s="109"/>
      <c r="AB949" s="109"/>
      <c r="AC949" s="109"/>
      <c r="AD949" s="109"/>
    </row>
    <row r="950" spans="1:30" ht="14.25" customHeight="1">
      <c r="A950" s="109"/>
      <c r="B950" s="109"/>
      <c r="C950" s="109"/>
      <c r="D950" s="109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  <c r="AA950" s="109"/>
      <c r="AB950" s="109"/>
      <c r="AC950" s="109"/>
      <c r="AD950" s="109"/>
    </row>
    <row r="951" spans="1:30" ht="14.25" customHeight="1">
      <c r="A951" s="109"/>
      <c r="B951" s="109"/>
      <c r="C951" s="109"/>
      <c r="D951" s="109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  <c r="AA951" s="109"/>
      <c r="AB951" s="109"/>
      <c r="AC951" s="109"/>
      <c r="AD951" s="109"/>
    </row>
    <row r="952" spans="1:30" ht="14.25" customHeight="1">
      <c r="A952" s="109"/>
      <c r="B952" s="109"/>
      <c r="C952" s="109"/>
      <c r="D952" s="109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  <c r="AA952" s="109"/>
      <c r="AB952" s="109"/>
      <c r="AC952" s="109"/>
      <c r="AD952" s="109"/>
    </row>
    <row r="953" spans="1:30" ht="14.25" customHeight="1">
      <c r="A953" s="109"/>
      <c r="B953" s="109"/>
      <c r="C953" s="109"/>
      <c r="D953" s="109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  <c r="AA953" s="109"/>
      <c r="AB953" s="109"/>
      <c r="AC953" s="109"/>
      <c r="AD953" s="109"/>
    </row>
    <row r="954" spans="1:30" ht="14.25" customHeight="1">
      <c r="A954" s="109"/>
      <c r="B954" s="109"/>
      <c r="C954" s="109"/>
      <c r="D954" s="109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  <c r="AA954" s="109"/>
      <c r="AB954" s="109"/>
      <c r="AC954" s="109"/>
      <c r="AD954" s="109"/>
    </row>
    <row r="955" spans="1:30" ht="14.25" customHeight="1">
      <c r="A955" s="109"/>
      <c r="B955" s="109"/>
      <c r="C955" s="109"/>
      <c r="D955" s="109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  <c r="AA955" s="109"/>
      <c r="AB955" s="109"/>
      <c r="AC955" s="109"/>
      <c r="AD955" s="109"/>
    </row>
    <row r="956" spans="1:30" ht="14.25" customHeight="1">
      <c r="A956" s="109"/>
      <c r="B956" s="109"/>
      <c r="C956" s="109"/>
      <c r="D956" s="109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  <c r="AA956" s="109"/>
      <c r="AB956" s="109"/>
      <c r="AC956" s="109"/>
      <c r="AD956" s="109"/>
    </row>
    <row r="957" spans="1:30" ht="14.25" customHeight="1">
      <c r="A957" s="109"/>
      <c r="B957" s="109"/>
      <c r="C957" s="109"/>
      <c r="D957" s="109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  <c r="AA957" s="109"/>
      <c r="AB957" s="109"/>
      <c r="AC957" s="109"/>
      <c r="AD957" s="109"/>
    </row>
    <row r="958" spans="1:30" ht="14.25" customHeight="1">
      <c r="A958" s="109"/>
      <c r="B958" s="109"/>
      <c r="C958" s="109"/>
      <c r="D958" s="109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  <c r="AA958" s="109"/>
      <c r="AB958" s="109"/>
      <c r="AC958" s="109"/>
      <c r="AD958" s="109"/>
    </row>
    <row r="959" spans="1:30" ht="14.25" customHeight="1">
      <c r="A959" s="109"/>
      <c r="B959" s="109"/>
      <c r="C959" s="109"/>
      <c r="D959" s="109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  <c r="AA959" s="109"/>
      <c r="AB959" s="109"/>
      <c r="AC959" s="109"/>
      <c r="AD959" s="109"/>
    </row>
    <row r="960" spans="1:30" ht="14.25" customHeight="1">
      <c r="A960" s="109"/>
      <c r="B960" s="109"/>
      <c r="C960" s="109"/>
      <c r="D960" s="109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  <c r="AA960" s="109"/>
      <c r="AB960" s="109"/>
      <c r="AC960" s="109"/>
      <c r="AD960" s="109"/>
    </row>
    <row r="961" spans="1:30" ht="14.25" customHeight="1">
      <c r="A961" s="109"/>
      <c r="B961" s="109"/>
      <c r="C961" s="109"/>
      <c r="D961" s="109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  <c r="AA961" s="109"/>
      <c r="AB961" s="109"/>
      <c r="AC961" s="109"/>
      <c r="AD961" s="109"/>
    </row>
    <row r="962" spans="1:30" ht="14.25" customHeight="1">
      <c r="A962" s="109"/>
      <c r="B962" s="109"/>
      <c r="C962" s="109"/>
      <c r="D962" s="109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  <c r="AA962" s="109"/>
      <c r="AB962" s="109"/>
      <c r="AC962" s="109"/>
      <c r="AD962" s="109"/>
    </row>
    <row r="963" spans="1:30" ht="14.25" customHeight="1">
      <c r="A963" s="109"/>
      <c r="B963" s="109"/>
      <c r="C963" s="109"/>
      <c r="D963" s="109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  <c r="AA963" s="109"/>
      <c r="AB963" s="109"/>
      <c r="AC963" s="109"/>
      <c r="AD963" s="109"/>
    </row>
    <row r="964" spans="1:30" ht="14.25" customHeight="1">
      <c r="A964" s="109"/>
      <c r="B964" s="109"/>
      <c r="C964" s="109"/>
      <c r="D964" s="109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  <c r="AA964" s="109"/>
      <c r="AB964" s="109"/>
      <c r="AC964" s="109"/>
      <c r="AD964" s="109"/>
    </row>
    <row r="965" spans="1:30" ht="14.25" customHeight="1">
      <c r="A965" s="109"/>
      <c r="B965" s="109"/>
      <c r="C965" s="109"/>
      <c r="D965" s="109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  <c r="AA965" s="109"/>
      <c r="AB965" s="109"/>
      <c r="AC965" s="109"/>
      <c r="AD965" s="109"/>
    </row>
    <row r="966" spans="1:30" ht="14.25" customHeight="1">
      <c r="A966" s="109"/>
      <c r="B966" s="109"/>
      <c r="C966" s="109"/>
      <c r="D966" s="109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  <c r="AA966" s="109"/>
      <c r="AB966" s="109"/>
      <c r="AC966" s="109"/>
      <c r="AD966" s="109"/>
    </row>
    <row r="967" spans="1:30" ht="14.25" customHeight="1">
      <c r="A967" s="109"/>
      <c r="B967" s="109"/>
      <c r="C967" s="109"/>
      <c r="D967" s="109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  <c r="AA967" s="109"/>
      <c r="AB967" s="109"/>
      <c r="AC967" s="109"/>
      <c r="AD967" s="109"/>
    </row>
    <row r="968" spans="1:30" ht="14.25" customHeight="1">
      <c r="A968" s="109"/>
      <c r="B968" s="109"/>
      <c r="C968" s="109"/>
      <c r="D968" s="109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  <c r="AA968" s="109"/>
      <c r="AB968" s="109"/>
      <c r="AC968" s="109"/>
      <c r="AD968" s="109"/>
    </row>
    <row r="969" spans="1:30" ht="14.25" customHeight="1">
      <c r="A969" s="109"/>
      <c r="B969" s="109"/>
      <c r="C969" s="109"/>
      <c r="D969" s="109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  <c r="AA969" s="109"/>
      <c r="AB969" s="109"/>
      <c r="AC969" s="109"/>
      <c r="AD969" s="109"/>
    </row>
    <row r="970" spans="1:30" ht="14.25" customHeight="1">
      <c r="A970" s="109"/>
      <c r="B970" s="109"/>
      <c r="C970" s="109"/>
      <c r="D970" s="109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  <c r="AA970" s="109"/>
      <c r="AB970" s="109"/>
      <c r="AC970" s="109"/>
      <c r="AD970" s="109"/>
    </row>
    <row r="971" spans="1:30" ht="14.25" customHeight="1">
      <c r="A971" s="109"/>
      <c r="B971" s="109"/>
      <c r="C971" s="109"/>
      <c r="D971" s="109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  <c r="AA971" s="109"/>
      <c r="AB971" s="109"/>
      <c r="AC971" s="109"/>
      <c r="AD971" s="109"/>
    </row>
    <row r="972" spans="1:30" ht="14.25" customHeight="1">
      <c r="A972" s="109"/>
      <c r="B972" s="109"/>
      <c r="C972" s="109"/>
      <c r="D972" s="109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  <c r="AA972" s="109"/>
      <c r="AB972" s="109"/>
      <c r="AC972" s="109"/>
      <c r="AD972" s="109"/>
    </row>
    <row r="973" spans="1:30" ht="14.25" customHeight="1">
      <c r="A973" s="109"/>
      <c r="B973" s="109"/>
      <c r="C973" s="109"/>
      <c r="D973" s="109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  <c r="AA973" s="109"/>
      <c r="AB973" s="109"/>
      <c r="AC973" s="109"/>
      <c r="AD973" s="109"/>
    </row>
    <row r="974" spans="1:30" ht="14.25" customHeight="1">
      <c r="A974" s="109"/>
      <c r="B974" s="109"/>
      <c r="C974" s="109"/>
      <c r="D974" s="109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  <c r="AA974" s="109"/>
      <c r="AB974" s="109"/>
      <c r="AC974" s="109"/>
      <c r="AD974" s="109"/>
    </row>
    <row r="975" spans="1:30" ht="14.25" customHeight="1">
      <c r="A975" s="109"/>
      <c r="B975" s="109"/>
      <c r="C975" s="109"/>
      <c r="D975" s="109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  <c r="AA975" s="109"/>
      <c r="AB975" s="109"/>
      <c r="AC975" s="109"/>
      <c r="AD975" s="109"/>
    </row>
    <row r="976" spans="1:30" ht="14.25" customHeight="1">
      <c r="A976" s="109"/>
      <c r="B976" s="109"/>
      <c r="C976" s="109"/>
      <c r="D976" s="109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  <c r="AA976" s="109"/>
      <c r="AB976" s="109"/>
      <c r="AC976" s="109"/>
      <c r="AD976" s="109"/>
    </row>
    <row r="977" spans="1:30" ht="14.25" customHeight="1">
      <c r="A977" s="109"/>
      <c r="B977" s="109"/>
      <c r="C977" s="109"/>
      <c r="D977" s="109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  <c r="AA977" s="109"/>
      <c r="AB977" s="109"/>
      <c r="AC977" s="109"/>
      <c r="AD977" s="109"/>
    </row>
    <row r="978" spans="1:30" ht="14.25" customHeight="1">
      <c r="A978" s="109"/>
      <c r="B978" s="109"/>
      <c r="C978" s="109"/>
      <c r="D978" s="109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  <c r="AA978" s="109"/>
      <c r="AB978" s="109"/>
      <c r="AC978" s="109"/>
      <c r="AD978" s="109"/>
    </row>
    <row r="979" spans="1:30" ht="14.25" customHeight="1">
      <c r="A979" s="109"/>
      <c r="B979" s="109"/>
      <c r="C979" s="109"/>
      <c r="D979" s="109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  <c r="AA979" s="109"/>
      <c r="AB979" s="109"/>
      <c r="AC979" s="109"/>
      <c r="AD979" s="109"/>
    </row>
    <row r="980" spans="1:30" ht="14.25" customHeight="1">
      <c r="A980" s="109"/>
      <c r="B980" s="109"/>
      <c r="C980" s="109"/>
      <c r="D980" s="109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  <c r="AA980" s="109"/>
      <c r="AB980" s="109"/>
      <c r="AC980" s="109"/>
      <c r="AD980" s="109"/>
    </row>
    <row r="981" spans="1:30" ht="14.25" customHeight="1">
      <c r="A981" s="109"/>
      <c r="B981" s="109"/>
      <c r="C981" s="109"/>
      <c r="D981" s="109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  <c r="AA981" s="109"/>
      <c r="AB981" s="109"/>
      <c r="AC981" s="109"/>
      <c r="AD981" s="109"/>
    </row>
    <row r="982" spans="1:30" ht="14.25" customHeight="1">
      <c r="A982" s="109"/>
      <c r="B982" s="109"/>
      <c r="C982" s="109"/>
      <c r="D982" s="109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  <c r="AA982" s="109"/>
      <c r="AB982" s="109"/>
      <c r="AC982" s="109"/>
      <c r="AD982" s="109"/>
    </row>
    <row r="983" spans="1:30" ht="14.25" customHeight="1">
      <c r="A983" s="109"/>
      <c r="B983" s="109"/>
      <c r="C983" s="109"/>
      <c r="D983" s="109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  <c r="Z983" s="109"/>
      <c r="AA983" s="109"/>
      <c r="AB983" s="109"/>
      <c r="AC983" s="109"/>
      <c r="AD983" s="109"/>
    </row>
    <row r="984" spans="1:30" ht="14.25" customHeight="1">
      <c r="A984" s="109"/>
      <c r="B984" s="109"/>
      <c r="C984" s="109"/>
      <c r="D984" s="109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  <c r="Z984" s="109"/>
      <c r="AA984" s="109"/>
      <c r="AB984" s="109"/>
      <c r="AC984" s="109"/>
      <c r="AD984" s="109"/>
    </row>
    <row r="985" spans="1:30" ht="14.25" customHeight="1">
      <c r="A985" s="109"/>
      <c r="B985" s="109"/>
      <c r="C985" s="109"/>
      <c r="D985" s="109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  <c r="Z985" s="109"/>
      <c r="AA985" s="109"/>
      <c r="AB985" s="109"/>
      <c r="AC985" s="109"/>
      <c r="AD985" s="109"/>
    </row>
    <row r="986" spans="1:30" ht="14.25" customHeight="1">
      <c r="A986" s="109"/>
      <c r="B986" s="109"/>
      <c r="C986" s="109"/>
      <c r="D986" s="109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  <c r="Z986" s="109"/>
      <c r="AA986" s="109"/>
      <c r="AB986" s="109"/>
      <c r="AC986" s="109"/>
      <c r="AD986" s="109"/>
    </row>
    <row r="987" spans="1:30" ht="14.25" customHeight="1">
      <c r="A987" s="109"/>
      <c r="B987" s="109"/>
      <c r="C987" s="109"/>
      <c r="D987" s="109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  <c r="Z987" s="109"/>
      <c r="AA987" s="109"/>
      <c r="AB987" s="109"/>
      <c r="AC987" s="109"/>
      <c r="AD987" s="109"/>
    </row>
    <row r="988" spans="1:30" ht="14.25" customHeight="1">
      <c r="A988" s="109"/>
      <c r="B988" s="109"/>
      <c r="C988" s="109"/>
      <c r="D988" s="109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  <c r="Z988" s="109"/>
      <c r="AA988" s="109"/>
      <c r="AB988" s="109"/>
      <c r="AC988" s="109"/>
      <c r="AD988" s="109"/>
    </row>
    <row r="989" spans="1:30" ht="14.25" customHeight="1">
      <c r="A989" s="109"/>
      <c r="B989" s="109"/>
      <c r="C989" s="109"/>
      <c r="D989" s="109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  <c r="Z989" s="109"/>
      <c r="AA989" s="109"/>
      <c r="AB989" s="109"/>
      <c r="AC989" s="109"/>
      <c r="AD989" s="109"/>
    </row>
    <row r="990" spans="1:30" ht="14.25" customHeight="1">
      <c r="A990" s="109"/>
      <c r="B990" s="109"/>
      <c r="C990" s="109"/>
      <c r="D990" s="109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  <c r="Z990" s="109"/>
      <c r="AA990" s="109"/>
      <c r="AB990" s="109"/>
      <c r="AC990" s="109"/>
      <c r="AD990" s="109"/>
    </row>
    <row r="991" spans="1:30" ht="14.25" customHeight="1">
      <c r="A991" s="109"/>
      <c r="B991" s="109"/>
      <c r="C991" s="109"/>
      <c r="D991" s="109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  <c r="Z991" s="109"/>
      <c r="AA991" s="109"/>
      <c r="AB991" s="109"/>
      <c r="AC991" s="109"/>
      <c r="AD991" s="109"/>
    </row>
    <row r="992" spans="1:30" ht="14.25" customHeight="1">
      <c r="A992" s="109"/>
      <c r="B992" s="109"/>
      <c r="C992" s="109"/>
      <c r="D992" s="109"/>
      <c r="E992" s="109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09"/>
      <c r="Z992" s="109"/>
      <c r="AA992" s="109"/>
      <c r="AB992" s="109"/>
      <c r="AC992" s="109"/>
      <c r="AD992" s="109"/>
    </row>
    <row r="993" spans="1:30" ht="14.25" customHeight="1">
      <c r="A993" s="109"/>
      <c r="B993" s="109"/>
      <c r="C993" s="109"/>
      <c r="D993" s="109"/>
      <c r="E993" s="109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09"/>
      <c r="Z993" s="109"/>
      <c r="AA993" s="109"/>
      <c r="AB993" s="109"/>
      <c r="AC993" s="109"/>
      <c r="AD993" s="109"/>
    </row>
    <row r="994" spans="1:30" ht="14.25" customHeight="1">
      <c r="A994" s="109"/>
      <c r="B994" s="109"/>
      <c r="C994" s="109"/>
      <c r="D994" s="109"/>
      <c r="E994" s="109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  <c r="Z994" s="109"/>
      <c r="AA994" s="109"/>
      <c r="AB994" s="109"/>
      <c r="AC994" s="109"/>
      <c r="AD994" s="109"/>
    </row>
    <row r="995" spans="1:30" ht="14.25" customHeight="1">
      <c r="A995" s="109"/>
      <c r="B995" s="109"/>
      <c r="C995" s="109"/>
      <c r="D995" s="109"/>
      <c r="E995" s="109"/>
      <c r="F995" s="109"/>
      <c r="G995" s="109"/>
      <c r="H995" s="109"/>
      <c r="I995" s="109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  <c r="X995" s="109"/>
      <c r="Y995" s="109"/>
      <c r="Z995" s="109"/>
      <c r="AA995" s="109"/>
      <c r="AB995" s="109"/>
      <c r="AC995" s="109"/>
      <c r="AD995" s="109"/>
    </row>
    <row r="996" spans="1:30" ht="14.25" customHeight="1">
      <c r="A996" s="109"/>
      <c r="B996" s="109"/>
      <c r="C996" s="109"/>
      <c r="D996" s="109"/>
      <c r="E996" s="109"/>
      <c r="F996" s="109"/>
      <c r="G996" s="109"/>
      <c r="H996" s="109"/>
      <c r="I996" s="109"/>
      <c r="J996" s="109"/>
      <c r="K996" s="109"/>
      <c r="L996" s="109"/>
      <c r="M996" s="109"/>
      <c r="N996" s="109"/>
      <c r="O996" s="109"/>
      <c r="P996" s="109"/>
      <c r="Q996" s="109"/>
      <c r="R996" s="109"/>
      <c r="S996" s="109"/>
      <c r="T996" s="109"/>
      <c r="U996" s="109"/>
      <c r="V996" s="109"/>
      <c r="W996" s="109"/>
      <c r="X996" s="109"/>
      <c r="Y996" s="109"/>
      <c r="Z996" s="109"/>
      <c r="AA996" s="109"/>
      <c r="AB996" s="109"/>
      <c r="AC996" s="109"/>
      <c r="AD996" s="109"/>
    </row>
    <row r="997" spans="1:30" ht="14.25" customHeight="1">
      <c r="A997" s="109"/>
      <c r="B997" s="109"/>
      <c r="C997" s="109"/>
      <c r="D997" s="109"/>
      <c r="E997" s="109"/>
      <c r="F997" s="109"/>
      <c r="G997" s="109"/>
      <c r="H997" s="109"/>
      <c r="I997" s="109"/>
      <c r="J997" s="109"/>
      <c r="K997" s="109"/>
      <c r="L997" s="109"/>
      <c r="M997" s="109"/>
      <c r="N997" s="109"/>
      <c r="O997" s="109"/>
      <c r="P997" s="109"/>
      <c r="Q997" s="109"/>
      <c r="R997" s="109"/>
      <c r="S997" s="109"/>
      <c r="T997" s="109"/>
      <c r="U997" s="109"/>
      <c r="V997" s="109"/>
      <c r="W997" s="109"/>
      <c r="X997" s="109"/>
      <c r="Y997" s="109"/>
      <c r="Z997" s="109"/>
      <c r="AA997" s="109"/>
      <c r="AB997" s="109"/>
      <c r="AC997" s="109"/>
      <c r="AD997" s="109"/>
    </row>
    <row r="998" spans="1:30" ht="14.25" customHeight="1">
      <c r="A998" s="109"/>
      <c r="B998" s="109"/>
      <c r="C998" s="109"/>
      <c r="D998" s="109"/>
      <c r="E998" s="109"/>
      <c r="F998" s="109"/>
      <c r="G998" s="109"/>
      <c r="H998" s="109"/>
      <c r="I998" s="109"/>
      <c r="J998" s="109"/>
      <c r="K998" s="109"/>
      <c r="L998" s="109"/>
      <c r="M998" s="109"/>
      <c r="N998" s="109"/>
      <c r="O998" s="109"/>
      <c r="P998" s="109"/>
      <c r="Q998" s="109"/>
      <c r="R998" s="109"/>
      <c r="S998" s="109"/>
      <c r="T998" s="109"/>
      <c r="U998" s="109"/>
      <c r="V998" s="109"/>
      <c r="W998" s="109"/>
      <c r="X998" s="109"/>
      <c r="Y998" s="109"/>
      <c r="Z998" s="109"/>
      <c r="AA998" s="109"/>
      <c r="AB998" s="109"/>
      <c r="AC998" s="109"/>
      <c r="AD998" s="109"/>
    </row>
    <row r="999" spans="1:30" ht="14.25" customHeight="1">
      <c r="A999" s="109"/>
      <c r="B999" s="109"/>
      <c r="C999" s="109"/>
      <c r="D999" s="109"/>
      <c r="E999" s="109"/>
      <c r="F999" s="109"/>
      <c r="G999" s="109"/>
      <c r="H999" s="109"/>
      <c r="I999" s="109"/>
      <c r="J999" s="109"/>
      <c r="K999" s="109"/>
      <c r="L999" s="109"/>
      <c r="M999" s="109"/>
      <c r="N999" s="109"/>
      <c r="O999" s="109"/>
      <c r="P999" s="109"/>
      <c r="Q999" s="109"/>
      <c r="R999" s="109"/>
      <c r="S999" s="109"/>
      <c r="T999" s="109"/>
      <c r="U999" s="109"/>
      <c r="V999" s="109"/>
      <c r="W999" s="109"/>
      <c r="X999" s="109"/>
      <c r="Y999" s="109"/>
      <c r="Z999" s="109"/>
      <c r="AA999" s="109"/>
      <c r="AB999" s="109"/>
      <c r="AC999" s="109"/>
      <c r="AD999" s="109"/>
    </row>
    <row r="1000" spans="1:30" ht="14.25" customHeight="1">
      <c r="A1000" s="109"/>
      <c r="B1000" s="109"/>
      <c r="C1000" s="109"/>
      <c r="D1000" s="109"/>
      <c r="E1000" s="109"/>
      <c r="F1000" s="109"/>
      <c r="G1000" s="109"/>
      <c r="H1000" s="109"/>
      <c r="I1000" s="109"/>
      <c r="J1000" s="109"/>
      <c r="K1000" s="109"/>
      <c r="L1000" s="109"/>
      <c r="M1000" s="109"/>
      <c r="N1000" s="109"/>
      <c r="O1000" s="109"/>
      <c r="P1000" s="109"/>
      <c r="Q1000" s="109"/>
      <c r="R1000" s="109"/>
      <c r="S1000" s="109"/>
      <c r="T1000" s="109"/>
      <c r="U1000" s="109"/>
      <c r="V1000" s="109"/>
      <c r="W1000" s="109"/>
      <c r="X1000" s="109"/>
      <c r="Y1000" s="109"/>
      <c r="Z1000" s="109"/>
      <c r="AA1000" s="109"/>
      <c r="AB1000" s="109"/>
      <c r="AC1000" s="109"/>
      <c r="AD1000" s="109"/>
    </row>
  </sheetData>
  <mergeCells count="172">
    <mergeCell ref="V12:V14"/>
    <mergeCell ref="V15:V17"/>
    <mergeCell ref="X1:Y1"/>
    <mergeCell ref="C3:C5"/>
    <mergeCell ref="F3:F5"/>
    <mergeCell ref="O3:O5"/>
    <mergeCell ref="D9:D11"/>
    <mergeCell ref="E9:E11"/>
    <mergeCell ref="D3:D5"/>
    <mergeCell ref="E3:E5"/>
    <mergeCell ref="C6:C8"/>
    <mergeCell ref="D6:D8"/>
    <mergeCell ref="E6:E8"/>
    <mergeCell ref="F6:F8"/>
    <mergeCell ref="F9:F11"/>
    <mergeCell ref="J1:J2"/>
    <mergeCell ref="J3:J5"/>
    <mergeCell ref="J6:J8"/>
    <mergeCell ref="J9:J11"/>
    <mergeCell ref="K9:K11"/>
    <mergeCell ref="L9:L11"/>
    <mergeCell ref="X2:Y2"/>
    <mergeCell ref="V3:V5"/>
    <mergeCell ref="X4:Y4"/>
    <mergeCell ref="V6:V8"/>
    <mergeCell ref="V9:V11"/>
    <mergeCell ref="K3:K5"/>
    <mergeCell ref="L3:L5"/>
    <mergeCell ref="K6:K8"/>
    <mergeCell ref="L6:L8"/>
    <mergeCell ref="O6:O8"/>
    <mergeCell ref="O9:O11"/>
    <mergeCell ref="F1:F2"/>
    <mergeCell ref="K1:K2"/>
    <mergeCell ref="P1:U1"/>
    <mergeCell ref="V48:V50"/>
    <mergeCell ref="V51:V53"/>
    <mergeCell ref="V54:V56"/>
    <mergeCell ref="V57:V59"/>
    <mergeCell ref="V18:V20"/>
    <mergeCell ref="V21:V23"/>
    <mergeCell ref="V24:V26"/>
    <mergeCell ref="V27:V29"/>
    <mergeCell ref="V30:V32"/>
    <mergeCell ref="V33:V35"/>
    <mergeCell ref="V36:V38"/>
    <mergeCell ref="J39:J41"/>
    <mergeCell ref="K39:K41"/>
    <mergeCell ref="L39:L41"/>
    <mergeCell ref="O36:O38"/>
    <mergeCell ref="O39:O41"/>
    <mergeCell ref="V39:V41"/>
    <mergeCell ref="O33:O35"/>
    <mergeCell ref="V42:V44"/>
    <mergeCell ref="V45:V47"/>
    <mergeCell ref="J33:J35"/>
    <mergeCell ref="K33:K35"/>
    <mergeCell ref="L33:L35"/>
    <mergeCell ref="J36:J38"/>
    <mergeCell ref="A15:B20"/>
    <mergeCell ref="F15:F17"/>
    <mergeCell ref="F18:F20"/>
    <mergeCell ref="D18:D20"/>
    <mergeCell ref="E18:E20"/>
    <mergeCell ref="J18:J20"/>
    <mergeCell ref="K18:K20"/>
    <mergeCell ref="L18:L20"/>
    <mergeCell ref="O18:O20"/>
    <mergeCell ref="C15:C17"/>
    <mergeCell ref="C18:C20"/>
    <mergeCell ref="K21:K23"/>
    <mergeCell ref="L21:L23"/>
    <mergeCell ref="O15:O17"/>
    <mergeCell ref="C9:C11"/>
    <mergeCell ref="C12:C14"/>
    <mergeCell ref="D12:D14"/>
    <mergeCell ref="E12:E14"/>
    <mergeCell ref="F12:F14"/>
    <mergeCell ref="K12:K14"/>
    <mergeCell ref="L12:L14"/>
    <mergeCell ref="O12:O14"/>
    <mergeCell ref="J12:J14"/>
    <mergeCell ref="O21:O23"/>
    <mergeCell ref="C21:C23"/>
    <mergeCell ref="D21:D23"/>
    <mergeCell ref="E21:E23"/>
    <mergeCell ref="F21:F23"/>
    <mergeCell ref="O30:O32"/>
    <mergeCell ref="K36:K38"/>
    <mergeCell ref="L36:L38"/>
    <mergeCell ref="D15:D17"/>
    <mergeCell ref="E15:E17"/>
    <mergeCell ref="J15:J17"/>
    <mergeCell ref="K15:K17"/>
    <mergeCell ref="L15:L17"/>
    <mergeCell ref="J21:J23"/>
    <mergeCell ref="D24:D26"/>
    <mergeCell ref="E24:E26"/>
    <mergeCell ref="E30:E32"/>
    <mergeCell ref="F30:F32"/>
    <mergeCell ref="J30:J32"/>
    <mergeCell ref="K30:K32"/>
    <mergeCell ref="L30:L32"/>
    <mergeCell ref="J24:J26"/>
    <mergeCell ref="K24:K26"/>
    <mergeCell ref="L24:L26"/>
    <mergeCell ref="O24:O26"/>
    <mergeCell ref="J27:J29"/>
    <mergeCell ref="O27:O29"/>
    <mergeCell ref="K27:K29"/>
    <mergeCell ref="L27:L29"/>
    <mergeCell ref="O48:O50"/>
    <mergeCell ref="O51:O53"/>
    <mergeCell ref="O54:O56"/>
    <mergeCell ref="O57:O59"/>
    <mergeCell ref="J42:J44"/>
    <mergeCell ref="K42:K44"/>
    <mergeCell ref="L42:L44"/>
    <mergeCell ref="O42:O44"/>
    <mergeCell ref="K45:K47"/>
    <mergeCell ref="L45:L47"/>
    <mergeCell ref="O45:O47"/>
    <mergeCell ref="J54:J56"/>
    <mergeCell ref="K54:K56"/>
    <mergeCell ref="L54:L56"/>
    <mergeCell ref="J57:J59"/>
    <mergeCell ref="K57:K59"/>
    <mergeCell ref="L57:L59"/>
    <mergeCell ref="J45:J47"/>
    <mergeCell ref="J48:J50"/>
    <mergeCell ref="K48:K50"/>
    <mergeCell ref="L48:L50"/>
    <mergeCell ref="J51:J53"/>
    <mergeCell ref="K51:K53"/>
    <mergeCell ref="L51:L53"/>
    <mergeCell ref="E51:E53"/>
    <mergeCell ref="F51:F53"/>
    <mergeCell ref="D54:D56"/>
    <mergeCell ref="E54:E56"/>
    <mergeCell ref="F54:F56"/>
    <mergeCell ref="D57:D59"/>
    <mergeCell ref="E57:E59"/>
    <mergeCell ref="F57:F59"/>
    <mergeCell ref="D45:D47"/>
    <mergeCell ref="E45:E47"/>
    <mergeCell ref="F45:F47"/>
    <mergeCell ref="D48:D50"/>
    <mergeCell ref="E48:E50"/>
    <mergeCell ref="F48:F50"/>
    <mergeCell ref="D51:D53"/>
    <mergeCell ref="C36:C38"/>
    <mergeCell ref="E36:E38"/>
    <mergeCell ref="F36:F38"/>
    <mergeCell ref="D36:D38"/>
    <mergeCell ref="D39:D41"/>
    <mergeCell ref="E39:E41"/>
    <mergeCell ref="F39:F41"/>
    <mergeCell ref="D42:D44"/>
    <mergeCell ref="E42:E44"/>
    <mergeCell ref="F42:F44"/>
    <mergeCell ref="F24:F26"/>
    <mergeCell ref="C24:C26"/>
    <mergeCell ref="C27:C29"/>
    <mergeCell ref="D27:D29"/>
    <mergeCell ref="E27:E29"/>
    <mergeCell ref="F27:F29"/>
    <mergeCell ref="C30:C32"/>
    <mergeCell ref="D30:D32"/>
    <mergeCell ref="C33:C35"/>
    <mergeCell ref="D33:D35"/>
    <mergeCell ref="E33:E35"/>
    <mergeCell ref="F33:F3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988"/>
  <sheetViews>
    <sheetView tabSelected="1" topLeftCell="Q1" zoomScaleNormal="100" workbookViewId="0">
      <selection activeCell="AC106" sqref="AC106"/>
    </sheetView>
  </sheetViews>
  <sheetFormatPr defaultColWidth="14.44140625" defaultRowHeight="15" customHeight="1"/>
  <cols>
    <col min="1" max="1" width="15.109375" style="179" customWidth="1"/>
    <col min="2" max="2" width="18.109375" style="179" customWidth="1"/>
    <col min="3" max="4" width="8.88671875" style="179" customWidth="1"/>
    <col min="5" max="5" width="18.5546875" style="179" customWidth="1"/>
    <col min="6" max="6" width="22" style="179" customWidth="1"/>
    <col min="7" max="8" width="13" style="179" customWidth="1"/>
    <col min="9" max="9" width="14.6640625" style="179" customWidth="1"/>
    <col min="10" max="11" width="19.33203125" style="179" customWidth="1"/>
    <col min="12" max="15" width="18.33203125" style="179" customWidth="1"/>
    <col min="16" max="16" width="15.5546875" style="179" customWidth="1"/>
    <col min="17" max="17" width="16.6640625" style="192" customWidth="1"/>
    <col min="18" max="18" width="8.88671875" style="189" customWidth="1"/>
    <col min="19" max="19" width="8.88671875" style="179" customWidth="1"/>
    <col min="20" max="20" width="20.88671875" style="179" customWidth="1"/>
    <col min="21" max="21" width="11.44140625" style="179" customWidth="1"/>
    <col min="22" max="26" width="8.88671875" style="179" customWidth="1"/>
    <col min="27" max="27" width="9.33203125" style="179" customWidth="1"/>
    <col min="28" max="28" width="8.5546875" style="179" customWidth="1"/>
    <col min="29" max="29" width="5.88671875" style="179" customWidth="1"/>
    <col min="30" max="31" width="8.77734375" style="179" customWidth="1"/>
    <col min="32" max="16384" width="14.44140625" style="179"/>
  </cols>
  <sheetData>
    <row r="1" spans="1:31" ht="14.25" customHeight="1" thickTop="1" thickBot="1">
      <c r="A1" s="109"/>
      <c r="B1" s="109"/>
      <c r="C1" s="1"/>
      <c r="D1" s="112" t="s">
        <v>0</v>
      </c>
      <c r="E1" s="112" t="s">
        <v>1</v>
      </c>
      <c r="F1" s="328" t="s">
        <v>115</v>
      </c>
      <c r="G1" s="112" t="s">
        <v>3</v>
      </c>
      <c r="H1" s="112" t="s">
        <v>116</v>
      </c>
      <c r="I1" s="112" t="s">
        <v>4</v>
      </c>
      <c r="J1" s="328" t="s">
        <v>117</v>
      </c>
      <c r="K1" s="329" t="s">
        <v>118</v>
      </c>
      <c r="L1" s="112" t="s">
        <v>119</v>
      </c>
      <c r="M1" s="112" t="s">
        <v>120</v>
      </c>
      <c r="N1" s="112" t="s">
        <v>121</v>
      </c>
      <c r="O1" s="112" t="s">
        <v>122</v>
      </c>
      <c r="P1" s="280" t="s">
        <v>7</v>
      </c>
      <c r="Q1" s="403"/>
      <c r="R1" s="193" t="s">
        <v>8</v>
      </c>
      <c r="S1" s="113"/>
      <c r="T1" s="283" t="s">
        <v>9</v>
      </c>
      <c r="U1" s="400"/>
      <c r="V1" s="109"/>
      <c r="W1" s="187" t="s">
        <v>140</v>
      </c>
      <c r="X1" s="109">
        <v>1</v>
      </c>
      <c r="Y1" s="187" t="s">
        <v>141</v>
      </c>
      <c r="Z1" s="109">
        <v>2</v>
      </c>
      <c r="AA1" s="179">
        <v>4</v>
      </c>
      <c r="AB1" s="179">
        <v>5</v>
      </c>
      <c r="AC1" s="179" t="s">
        <v>143</v>
      </c>
      <c r="AD1" s="187" t="s">
        <v>140</v>
      </c>
      <c r="AE1" s="109">
        <v>3</v>
      </c>
    </row>
    <row r="2" spans="1:31" ht="14.25" customHeight="1" thickBot="1">
      <c r="A2" s="109"/>
      <c r="B2" s="109"/>
      <c r="C2" s="1"/>
      <c r="D2" s="218" t="s">
        <v>10</v>
      </c>
      <c r="E2" s="218" t="s">
        <v>11</v>
      </c>
      <c r="F2" s="401"/>
      <c r="G2" s="218" t="s">
        <v>12</v>
      </c>
      <c r="H2" s="218" t="s">
        <v>123</v>
      </c>
      <c r="I2" s="218" t="s">
        <v>13</v>
      </c>
      <c r="J2" s="401"/>
      <c r="K2" s="401"/>
      <c r="L2" s="218" t="s">
        <v>18</v>
      </c>
      <c r="M2" s="218" t="s">
        <v>12</v>
      </c>
      <c r="N2" s="218" t="s">
        <v>11</v>
      </c>
      <c r="O2" s="218" t="s">
        <v>18</v>
      </c>
      <c r="P2" s="219" t="s">
        <v>142</v>
      </c>
      <c r="Q2" s="220" t="s">
        <v>16</v>
      </c>
      <c r="R2" s="221" t="s">
        <v>12</v>
      </c>
      <c r="S2" s="113"/>
      <c r="T2" s="300">
        <v>4166</v>
      </c>
      <c r="U2" s="402"/>
      <c r="V2" s="109"/>
      <c r="W2" s="109">
        <v>2400</v>
      </c>
      <c r="X2" s="197">
        <f>R6</f>
        <v>62.721636749999988</v>
      </c>
      <c r="Y2" s="197">
        <f>R39</f>
        <v>62.742693834999997</v>
      </c>
      <c r="Z2" s="197">
        <f>R63</f>
        <v>63.199751411999991</v>
      </c>
      <c r="AA2" s="198">
        <f>R87</f>
        <v>64.413258771000002</v>
      </c>
      <c r="AB2" s="198">
        <f>R135</f>
        <v>64.655827502999983</v>
      </c>
      <c r="AC2" s="179">
        <v>63.5</v>
      </c>
      <c r="AD2" s="109">
        <v>2448</v>
      </c>
      <c r="AE2" s="197">
        <f>R87</f>
        <v>64.413258771000002</v>
      </c>
    </row>
    <row r="3" spans="1:31" ht="14.25" customHeight="1" thickTop="1" thickBot="1">
      <c r="A3" s="109"/>
      <c r="B3" s="109"/>
      <c r="C3" s="214"/>
      <c r="D3" s="398">
        <v>5.0000000000000001E-4</v>
      </c>
      <c r="E3" s="372">
        <f>$U$5*D3</f>
        <v>1.2475000000000001</v>
      </c>
      <c r="F3" s="373" t="s">
        <v>139</v>
      </c>
      <c r="G3" s="183" t="s">
        <v>22</v>
      </c>
      <c r="H3" s="183">
        <v>0.51800000000000002</v>
      </c>
      <c r="I3" s="183" t="s">
        <v>23</v>
      </c>
      <c r="J3" s="374">
        <v>1</v>
      </c>
      <c r="K3" s="374">
        <v>1</v>
      </c>
      <c r="L3" s="375">
        <v>7153</v>
      </c>
      <c r="M3" s="207"/>
      <c r="N3" s="207"/>
      <c r="O3" s="375">
        <f>J3*24*N4</f>
        <v>7200</v>
      </c>
      <c r="P3" s="183">
        <v>1.0611559E-2</v>
      </c>
      <c r="Q3" s="205">
        <f>P3*1000000</f>
        <v>10611.558999999999</v>
      </c>
      <c r="R3" s="395">
        <f>100*(1-P3-P4-P5)</f>
        <v>94.965639354999993</v>
      </c>
      <c r="S3" s="176"/>
      <c r="T3" s="109"/>
      <c r="U3" s="109"/>
      <c r="V3" s="109"/>
      <c r="W3" s="109">
        <v>4800</v>
      </c>
      <c r="X3" s="197">
        <f>R9</f>
        <v>86.123576368000016</v>
      </c>
      <c r="Y3" s="197">
        <f>R42</f>
        <v>86.135555567000011</v>
      </c>
      <c r="Z3" s="197">
        <f>R66</f>
        <v>86.649219004000017</v>
      </c>
      <c r="AA3" s="198">
        <f>R114</f>
        <v>87.733652297999996</v>
      </c>
      <c r="AB3" s="198">
        <f>R138</f>
        <v>88.284818737999998</v>
      </c>
      <c r="AC3" s="179">
        <v>87</v>
      </c>
      <c r="AD3" s="109">
        <v>4824</v>
      </c>
      <c r="AE3" s="197">
        <f>R90</f>
        <v>87.326452072999999</v>
      </c>
    </row>
    <row r="4" spans="1:31" ht="14.25" customHeight="1" thickBot="1">
      <c r="A4" s="109"/>
      <c r="B4" s="109"/>
      <c r="C4" s="215"/>
      <c r="D4" s="378"/>
      <c r="E4" s="345"/>
      <c r="F4" s="345"/>
      <c r="G4" s="19" t="s">
        <v>25</v>
      </c>
      <c r="H4" s="19">
        <v>1.6830000000000001</v>
      </c>
      <c r="I4" s="19" t="s">
        <v>34</v>
      </c>
      <c r="J4" s="345"/>
      <c r="K4" s="345"/>
      <c r="L4" s="345"/>
      <c r="M4" s="121">
        <v>99.95</v>
      </c>
      <c r="N4" s="121">
        <v>300</v>
      </c>
      <c r="O4" s="345"/>
      <c r="P4" s="175">
        <v>2.8443045E-4</v>
      </c>
      <c r="Q4" s="249">
        <f t="shared" ref="Q4:Q70" si="0">P4*1000000</f>
        <v>284.43045000000001</v>
      </c>
      <c r="R4" s="391"/>
      <c r="S4" s="176"/>
      <c r="T4" s="283" t="s">
        <v>27</v>
      </c>
      <c r="U4" s="400"/>
      <c r="V4" s="109"/>
      <c r="W4" s="109">
        <v>6000</v>
      </c>
      <c r="X4" s="197">
        <f>R24</f>
        <v>91.604062717999994</v>
      </c>
      <c r="Y4" s="197">
        <f>R45</f>
        <v>91.61173353400001</v>
      </c>
      <c r="Z4" s="197">
        <f>R69</f>
        <v>92.108108841000004</v>
      </c>
      <c r="AA4" s="198">
        <f>R117</f>
        <v>93.152257341999999</v>
      </c>
      <c r="AB4" s="198">
        <f>R141</f>
        <v>93.683657699999983</v>
      </c>
      <c r="AC4" s="179">
        <v>92.41</v>
      </c>
      <c r="AD4" s="109">
        <v>6048</v>
      </c>
      <c r="AE4" s="197">
        <f>R93</f>
        <v>92.793809671000005</v>
      </c>
    </row>
    <row r="5" spans="1:31" ht="14.25" customHeight="1" thickBot="1">
      <c r="A5" s="109"/>
      <c r="B5" s="109"/>
      <c r="C5" s="215"/>
      <c r="D5" s="399"/>
      <c r="E5" s="384"/>
      <c r="F5" s="346"/>
      <c r="G5" s="45" t="s">
        <v>29</v>
      </c>
      <c r="H5" s="45" t="s">
        <v>126</v>
      </c>
      <c r="I5" s="45" t="s">
        <v>30</v>
      </c>
      <c r="J5" s="384"/>
      <c r="K5" s="384"/>
      <c r="L5" s="384"/>
      <c r="M5" s="126"/>
      <c r="N5" s="126"/>
      <c r="O5" s="345"/>
      <c r="P5" s="209">
        <v>3.9447616999999997E-2</v>
      </c>
      <c r="Q5" s="228">
        <f t="shared" si="0"/>
        <v>39447.616999999998</v>
      </c>
      <c r="R5" s="392"/>
      <c r="S5" s="176"/>
      <c r="T5" s="133" t="s">
        <v>31</v>
      </c>
      <c r="U5" s="34">
        <v>2495</v>
      </c>
      <c r="V5" s="109"/>
      <c r="W5" s="109">
        <v>7200</v>
      </c>
      <c r="X5" s="197">
        <f>R3</f>
        <v>94.965639354999993</v>
      </c>
      <c r="Y5" s="197">
        <f>R48</f>
        <v>94.971858728000001</v>
      </c>
      <c r="Z5" s="197">
        <f>R72</f>
        <v>95.421019669999993</v>
      </c>
      <c r="AA5" s="198">
        <f>R120</f>
        <v>96.266788581</v>
      </c>
      <c r="AB5" s="198">
        <f>R144</f>
        <v>96.629556174000001</v>
      </c>
      <c r="AC5" s="179">
        <v>95.4</v>
      </c>
      <c r="AD5" s="109">
        <v>7200</v>
      </c>
      <c r="AE5" s="197">
        <f>R96</f>
        <v>95.861627921999997</v>
      </c>
    </row>
    <row r="6" spans="1:31" ht="14.25" customHeight="1">
      <c r="A6" s="109"/>
      <c r="B6" s="109"/>
      <c r="C6" s="214"/>
      <c r="D6" s="397">
        <v>5.0000000000000001E-4</v>
      </c>
      <c r="E6" s="371">
        <f>$U$5*D6</f>
        <v>1.2475000000000001</v>
      </c>
      <c r="F6" s="361" t="s">
        <v>139</v>
      </c>
      <c r="G6" s="175" t="s">
        <v>22</v>
      </c>
      <c r="H6" s="175">
        <v>0.51800000000000002</v>
      </c>
      <c r="I6" s="175" t="s">
        <v>23</v>
      </c>
      <c r="J6" s="348">
        <v>1</v>
      </c>
      <c r="K6" s="292">
        <v>1</v>
      </c>
      <c r="L6" s="362">
        <v>2349</v>
      </c>
      <c r="M6" s="121"/>
      <c r="N6" s="121"/>
      <c r="O6" s="351">
        <f>J6*24*N7</f>
        <v>2400</v>
      </c>
      <c r="P6" s="52">
        <v>7.8695342000000001E-2</v>
      </c>
      <c r="Q6" s="199">
        <f t="shared" si="0"/>
        <v>78695.342000000004</v>
      </c>
      <c r="R6" s="390">
        <f t="shared" ref="R6" si="1">100*(1-P6-P7-P8)</f>
        <v>62.721636749999988</v>
      </c>
      <c r="S6" s="176"/>
      <c r="T6" s="135" t="s">
        <v>33</v>
      </c>
      <c r="U6" s="40">
        <v>529</v>
      </c>
      <c r="V6" s="109"/>
      <c r="W6" s="109">
        <v>8400</v>
      </c>
      <c r="X6" s="197">
        <f>R27</f>
        <v>96.939201441999984</v>
      </c>
      <c r="Y6" s="197">
        <f>R51</f>
        <v>97.029510154999997</v>
      </c>
      <c r="Z6" s="197">
        <f>R75</f>
        <v>97.241979209000007</v>
      </c>
      <c r="AA6" s="198">
        <f>R123</f>
        <v>97.726934864699999</v>
      </c>
      <c r="AB6" s="198">
        <f>R147</f>
        <v>97.906246171299998</v>
      </c>
      <c r="AD6" s="109">
        <v>8424</v>
      </c>
      <c r="AE6" s="197">
        <f>R99</f>
        <v>97.529377137699996</v>
      </c>
    </row>
    <row r="7" spans="1:31" ht="14.25" customHeight="1">
      <c r="A7" s="109"/>
      <c r="B7" s="109"/>
      <c r="C7" s="215"/>
      <c r="D7" s="378"/>
      <c r="E7" s="345"/>
      <c r="F7" s="345"/>
      <c r="G7" s="19" t="s">
        <v>25</v>
      </c>
      <c r="H7" s="19">
        <v>1.6830000000000001</v>
      </c>
      <c r="I7" s="19" t="s">
        <v>34</v>
      </c>
      <c r="J7" s="345"/>
      <c r="K7" s="345"/>
      <c r="L7" s="345"/>
      <c r="M7" s="121">
        <v>99.95</v>
      </c>
      <c r="N7" s="121">
        <v>100</v>
      </c>
      <c r="O7" s="345"/>
      <c r="P7" s="175">
        <v>1.7874704999999999E-3</v>
      </c>
      <c r="Q7" s="226">
        <f t="shared" si="0"/>
        <v>1787.4704999999999</v>
      </c>
      <c r="R7" s="391"/>
      <c r="S7" s="176"/>
      <c r="T7" s="135" t="s">
        <v>35</v>
      </c>
      <c r="U7" s="40">
        <v>585</v>
      </c>
      <c r="V7" s="109"/>
      <c r="W7" s="109">
        <v>9600</v>
      </c>
      <c r="X7" s="197">
        <f>R30</f>
        <v>98.080732423000001</v>
      </c>
      <c r="Y7" s="197">
        <f>R54</f>
        <v>98.239433183700001</v>
      </c>
      <c r="Z7" s="197">
        <f>R78</f>
        <v>98.237333485600004</v>
      </c>
      <c r="AA7" s="198">
        <f>R126</f>
        <v>98.452851383700008</v>
      </c>
      <c r="AB7" s="198">
        <f>R150</f>
        <v>98.516956944900002</v>
      </c>
      <c r="AD7" s="109">
        <v>9648</v>
      </c>
      <c r="AE7" s="197">
        <f>R102</f>
        <v>98.385922407899997</v>
      </c>
    </row>
    <row r="8" spans="1:31" ht="14.25" customHeight="1" thickBot="1">
      <c r="A8" s="109"/>
      <c r="B8" s="109"/>
      <c r="C8" s="215"/>
      <c r="D8" s="399"/>
      <c r="E8" s="384"/>
      <c r="F8" s="345"/>
      <c r="G8" s="45" t="s">
        <v>29</v>
      </c>
      <c r="H8" s="45" t="s">
        <v>126</v>
      </c>
      <c r="I8" s="45" t="s">
        <v>30</v>
      </c>
      <c r="J8" s="384"/>
      <c r="K8" s="384"/>
      <c r="L8" s="384"/>
      <c r="M8" s="126"/>
      <c r="N8" s="126"/>
      <c r="O8" s="345"/>
      <c r="P8" s="209">
        <v>0.29230082000000002</v>
      </c>
      <c r="Q8" s="228">
        <f t="shared" si="0"/>
        <v>292300.82</v>
      </c>
      <c r="R8" s="392"/>
      <c r="S8" s="176"/>
      <c r="T8" s="138" t="s">
        <v>36</v>
      </c>
      <c r="U8" s="51">
        <v>557</v>
      </c>
      <c r="V8" s="109"/>
      <c r="W8" s="109"/>
      <c r="X8" s="109"/>
      <c r="Y8" s="109"/>
      <c r="Z8" s="109"/>
      <c r="AD8" s="109"/>
      <c r="AE8" s="109"/>
    </row>
    <row r="9" spans="1:31" ht="14.25" customHeight="1" thickBot="1">
      <c r="A9" s="109"/>
      <c r="B9" s="109"/>
      <c r="C9" s="214"/>
      <c r="D9" s="397">
        <v>5.0000000000000001E-4</v>
      </c>
      <c r="E9" s="371">
        <f>$U$5*D9</f>
        <v>1.2475000000000001</v>
      </c>
      <c r="F9" s="347" t="s">
        <v>139</v>
      </c>
      <c r="G9" s="175" t="s">
        <v>22</v>
      </c>
      <c r="H9" s="175">
        <v>0.51800000000000002</v>
      </c>
      <c r="I9" s="175" t="s">
        <v>23</v>
      </c>
      <c r="J9" s="348">
        <v>1</v>
      </c>
      <c r="K9" s="292">
        <v>1</v>
      </c>
      <c r="L9" s="362">
        <v>4751</v>
      </c>
      <c r="M9" s="121"/>
      <c r="N9" s="121"/>
      <c r="O9" s="351">
        <f>J9*24*N10</f>
        <v>4800</v>
      </c>
      <c r="P9" s="175">
        <v>2.9285001000000001E-2</v>
      </c>
      <c r="Q9" s="223">
        <f t="shared" si="0"/>
        <v>29285.001</v>
      </c>
      <c r="R9" s="396">
        <f t="shared" ref="R9" si="2">100*(1-P9-P10-P11)</f>
        <v>86.123576368000016</v>
      </c>
      <c r="S9" s="176"/>
      <c r="T9" s="109"/>
      <c r="U9" s="109"/>
      <c r="V9" s="109"/>
      <c r="W9" s="109"/>
      <c r="X9" s="109"/>
      <c r="Y9" s="109"/>
      <c r="Z9" s="109"/>
      <c r="AD9" s="109"/>
      <c r="AE9" s="109"/>
    </row>
    <row r="10" spans="1:31" ht="14.25" customHeight="1" thickBot="1">
      <c r="A10" s="109"/>
      <c r="B10" s="109"/>
      <c r="C10" s="215"/>
      <c r="D10" s="378"/>
      <c r="E10" s="345"/>
      <c r="F10" s="345"/>
      <c r="G10" s="19" t="s">
        <v>25</v>
      </c>
      <c r="H10" s="19">
        <v>1.6830000000000001</v>
      </c>
      <c r="I10" s="19" t="s">
        <v>34</v>
      </c>
      <c r="J10" s="345"/>
      <c r="K10" s="345"/>
      <c r="L10" s="345"/>
      <c r="M10" s="121">
        <v>99.95</v>
      </c>
      <c r="N10" s="121">
        <v>200</v>
      </c>
      <c r="O10" s="345"/>
      <c r="P10" s="175">
        <v>7.0158532000000003E-4</v>
      </c>
      <c r="Q10" s="226">
        <f t="shared" si="0"/>
        <v>701.58532000000002</v>
      </c>
      <c r="R10" s="391"/>
      <c r="S10" s="176"/>
      <c r="T10" s="144" t="s">
        <v>39</v>
      </c>
      <c r="U10" s="145" t="s">
        <v>40</v>
      </c>
      <c r="V10" s="109"/>
      <c r="W10" s="109"/>
      <c r="X10" s="109"/>
      <c r="Y10" s="109"/>
      <c r="Z10" s="109"/>
    </row>
    <row r="11" spans="1:31" ht="14.25" customHeight="1" thickBot="1">
      <c r="A11" s="109"/>
      <c r="B11" s="109"/>
      <c r="C11" s="215"/>
      <c r="D11" s="379"/>
      <c r="E11" s="360"/>
      <c r="F11" s="360"/>
      <c r="G11" s="203" t="s">
        <v>29</v>
      </c>
      <c r="H11" s="203" t="s">
        <v>126</v>
      </c>
      <c r="I11" s="203" t="s">
        <v>30</v>
      </c>
      <c r="J11" s="360"/>
      <c r="K11" s="360"/>
      <c r="L11" s="360"/>
      <c r="M11" s="195"/>
      <c r="N11" s="195"/>
      <c r="O11" s="360"/>
      <c r="P11" s="211">
        <v>0.10877765</v>
      </c>
      <c r="Q11" s="225">
        <f t="shared" si="0"/>
        <v>108777.65000000001</v>
      </c>
      <c r="R11" s="393"/>
      <c r="S11" s="176"/>
      <c r="T11" s="152" t="s">
        <v>41</v>
      </c>
      <c r="U11" s="153">
        <v>1.4279999999999999</v>
      </c>
      <c r="V11" s="109"/>
      <c r="Y11" s="109"/>
      <c r="Z11" s="109"/>
    </row>
    <row r="12" spans="1:31" ht="14.25" customHeight="1" thickTop="1" thickBot="1">
      <c r="A12" s="109"/>
      <c r="B12" s="109"/>
      <c r="C12" s="214"/>
      <c r="D12" s="380">
        <v>5.0000000000000001E-4</v>
      </c>
      <c r="E12" s="372">
        <f>$U$5*D12</f>
        <v>1.2475000000000001</v>
      </c>
      <c r="F12" s="373" t="s">
        <v>139</v>
      </c>
      <c r="G12" s="183" t="s">
        <v>22</v>
      </c>
      <c r="H12" s="216">
        <v>1.036</v>
      </c>
      <c r="I12" s="183" t="s">
        <v>23</v>
      </c>
      <c r="J12" s="374">
        <v>1</v>
      </c>
      <c r="K12" s="374">
        <v>1</v>
      </c>
      <c r="L12" s="375">
        <v>2275</v>
      </c>
      <c r="M12" s="207"/>
      <c r="N12" s="207"/>
      <c r="O12" s="375">
        <f>24*N13</f>
        <v>2400</v>
      </c>
      <c r="P12" s="183">
        <v>7.6988578000000002E-2</v>
      </c>
      <c r="Q12" s="230">
        <f t="shared" si="0"/>
        <v>76988.578000000009</v>
      </c>
      <c r="R12" s="395">
        <f t="shared" ref="R12:R78" si="3">100*(1-P12-P13-P14)</f>
        <v>63.520918110000004</v>
      </c>
      <c r="S12" s="176"/>
      <c r="T12" s="154" t="s">
        <v>44</v>
      </c>
      <c r="U12" s="155">
        <f>U11*101065*273.15/(101325*293.15)</f>
        <v>1.3271612159860864</v>
      </c>
      <c r="V12" s="109"/>
      <c r="Y12" s="109"/>
      <c r="Z12" s="109"/>
    </row>
    <row r="13" spans="1:31" ht="14.25" customHeight="1">
      <c r="A13" s="109"/>
      <c r="B13" s="109"/>
      <c r="C13" s="214"/>
      <c r="D13" s="381"/>
      <c r="E13" s="345"/>
      <c r="F13" s="345"/>
      <c r="G13" s="19" t="s">
        <v>25</v>
      </c>
      <c r="H13" s="166">
        <v>3.3660000000000001</v>
      </c>
      <c r="I13" s="19" t="s">
        <v>34</v>
      </c>
      <c r="J13" s="345"/>
      <c r="K13" s="345"/>
      <c r="L13" s="345"/>
      <c r="M13" s="121">
        <v>99.95</v>
      </c>
      <c r="N13" s="121">
        <v>100</v>
      </c>
      <c r="O13" s="345"/>
      <c r="P13" s="175">
        <v>1.8400809000000001E-3</v>
      </c>
      <c r="Q13" s="227">
        <f t="shared" si="0"/>
        <v>1840.0809000000002</v>
      </c>
      <c r="R13" s="391"/>
      <c r="S13" s="176"/>
      <c r="T13" s="156" t="s">
        <v>45</v>
      </c>
      <c r="U13" s="153">
        <v>1.25</v>
      </c>
      <c r="V13" s="109"/>
      <c r="Y13" s="109"/>
      <c r="Z13" s="109"/>
    </row>
    <row r="14" spans="1:31" ht="14.25" customHeight="1" thickBot="1">
      <c r="A14" s="109"/>
      <c r="B14" s="109"/>
      <c r="C14" s="214"/>
      <c r="D14" s="382"/>
      <c r="E14" s="384"/>
      <c r="F14" s="345"/>
      <c r="G14" s="45" t="s">
        <v>29</v>
      </c>
      <c r="H14" s="167" t="s">
        <v>126</v>
      </c>
      <c r="I14" s="45" t="s">
        <v>30</v>
      </c>
      <c r="J14" s="384"/>
      <c r="K14" s="384"/>
      <c r="L14" s="384"/>
      <c r="M14" s="126"/>
      <c r="N14" s="126"/>
      <c r="O14" s="384"/>
      <c r="P14" s="209">
        <v>0.28596216000000002</v>
      </c>
      <c r="Q14" s="199">
        <f t="shared" si="0"/>
        <v>285962.16000000003</v>
      </c>
      <c r="R14" s="392"/>
      <c r="S14" s="176"/>
      <c r="T14" s="159" t="s">
        <v>46</v>
      </c>
      <c r="U14" s="155">
        <f>U13*101065*273.15/(101325*293.15)</f>
        <v>1.1617307562903418</v>
      </c>
      <c r="V14" s="109"/>
      <c r="Y14" s="109"/>
      <c r="Z14" s="109"/>
    </row>
    <row r="15" spans="1:31" ht="14.25" customHeight="1">
      <c r="A15" s="186"/>
      <c r="B15" s="186"/>
      <c r="C15" s="214"/>
      <c r="D15" s="383">
        <v>5.0000000000000001E-4</v>
      </c>
      <c r="E15" s="371">
        <f>$U$5*D15</f>
        <v>1.2475000000000001</v>
      </c>
      <c r="F15" s="347" t="s">
        <v>139</v>
      </c>
      <c r="G15" s="175" t="s">
        <v>22</v>
      </c>
      <c r="H15" s="164">
        <v>1.036</v>
      </c>
      <c r="I15" s="175" t="s">
        <v>23</v>
      </c>
      <c r="J15" s="348">
        <v>1</v>
      </c>
      <c r="K15" s="292">
        <v>1</v>
      </c>
      <c r="L15" s="362">
        <v>4678</v>
      </c>
      <c r="M15" s="121"/>
      <c r="N15" s="121"/>
      <c r="O15" s="319">
        <f>24*N16</f>
        <v>4800</v>
      </c>
      <c r="P15" s="52">
        <v>2.7369799E-2</v>
      </c>
      <c r="Q15" s="223">
        <f t="shared" si="0"/>
        <v>27369.798999999999</v>
      </c>
      <c r="R15" s="390">
        <f t="shared" si="3"/>
        <v>87.024384792999996</v>
      </c>
      <c r="S15" s="176"/>
      <c r="T15" s="156" t="s">
        <v>48</v>
      </c>
      <c r="U15" s="160">
        <v>0.59728749999999997</v>
      </c>
      <c r="V15" s="109"/>
      <c r="Y15" s="109"/>
      <c r="Z15" s="109"/>
    </row>
    <row r="16" spans="1:31" ht="14.25" customHeight="1" thickBot="1">
      <c r="A16" s="186"/>
      <c r="B16" s="186"/>
      <c r="C16" s="214"/>
      <c r="D16" s="381"/>
      <c r="E16" s="345"/>
      <c r="F16" s="345"/>
      <c r="G16" s="19" t="s">
        <v>25</v>
      </c>
      <c r="H16" s="166">
        <v>3.3660000000000001</v>
      </c>
      <c r="I16" s="19" t="s">
        <v>34</v>
      </c>
      <c r="J16" s="345"/>
      <c r="K16" s="345"/>
      <c r="L16" s="345"/>
      <c r="M16" s="121">
        <v>99.95</v>
      </c>
      <c r="N16" s="121">
        <v>200</v>
      </c>
      <c r="O16" s="345"/>
      <c r="P16" s="175">
        <v>7.2177307000000003E-4</v>
      </c>
      <c r="Q16" s="226">
        <f t="shared" si="0"/>
        <v>721.77307000000008</v>
      </c>
      <c r="R16" s="391"/>
      <c r="S16" s="176"/>
      <c r="T16" s="159" t="s">
        <v>50</v>
      </c>
      <c r="U16" s="161">
        <f>U15*101065*273.15/(101325*293.15)</f>
        <v>0.55510980727821402</v>
      </c>
      <c r="V16" s="109"/>
      <c r="Y16" s="109"/>
      <c r="Z16" s="109"/>
    </row>
    <row r="17" spans="1:26" ht="14.25" customHeight="1" thickBot="1">
      <c r="A17" s="186"/>
      <c r="B17" s="186"/>
      <c r="C17" s="214"/>
      <c r="D17" s="382"/>
      <c r="E17" s="384"/>
      <c r="F17" s="346"/>
      <c r="G17" s="45" t="s">
        <v>29</v>
      </c>
      <c r="H17" s="167" t="s">
        <v>126</v>
      </c>
      <c r="I17" s="45" t="s">
        <v>30</v>
      </c>
      <c r="J17" s="384"/>
      <c r="K17" s="384"/>
      <c r="L17" s="384"/>
      <c r="M17" s="126"/>
      <c r="N17" s="126"/>
      <c r="O17" s="345"/>
      <c r="P17" s="209">
        <v>0.10166458</v>
      </c>
      <c r="Q17" s="228">
        <f t="shared" si="0"/>
        <v>101664.58</v>
      </c>
      <c r="R17" s="392"/>
      <c r="S17" s="176"/>
      <c r="T17" s="156" t="s">
        <v>51</v>
      </c>
      <c r="U17" s="153">
        <v>1.784</v>
      </c>
      <c r="V17" s="109"/>
      <c r="Y17" s="109"/>
      <c r="Z17" s="109"/>
    </row>
    <row r="18" spans="1:26" ht="14.25" customHeight="1">
      <c r="A18" s="186"/>
      <c r="B18" s="186"/>
      <c r="C18" s="214"/>
      <c r="D18" s="383">
        <v>5.0000000000000001E-4</v>
      </c>
      <c r="E18" s="371">
        <f>$U$5*D18</f>
        <v>1.2475000000000001</v>
      </c>
      <c r="F18" s="347" t="s">
        <v>139</v>
      </c>
      <c r="G18" s="175" t="s">
        <v>22</v>
      </c>
      <c r="H18" s="164">
        <v>1.036</v>
      </c>
      <c r="I18" s="175" t="s">
        <v>23</v>
      </c>
      <c r="J18" s="348">
        <v>1</v>
      </c>
      <c r="K18" s="292">
        <v>1</v>
      </c>
      <c r="L18" s="362">
        <v>5879</v>
      </c>
      <c r="M18" s="121"/>
      <c r="N18" s="121"/>
      <c r="O18" s="319">
        <f>24*N19</f>
        <v>6000</v>
      </c>
      <c r="P18" s="52">
        <v>1.5968079E-2</v>
      </c>
      <c r="Q18" s="223">
        <f t="shared" ref="Q18:Q20" si="4">P18*1000000</f>
        <v>15968.079</v>
      </c>
      <c r="R18" s="390">
        <f t="shared" ref="R18" si="5">100*(1-P18-P19-P20)</f>
        <v>92.376787692000008</v>
      </c>
      <c r="S18" s="176"/>
      <c r="T18" s="152"/>
      <c r="U18" s="153"/>
      <c r="V18" s="109"/>
      <c r="Y18" s="109"/>
      <c r="Z18" s="109"/>
    </row>
    <row r="19" spans="1:26" ht="14.25" customHeight="1">
      <c r="A19" s="186"/>
      <c r="B19" s="186"/>
      <c r="C19" s="214"/>
      <c r="D19" s="381"/>
      <c r="E19" s="345"/>
      <c r="F19" s="345"/>
      <c r="G19" s="19" t="s">
        <v>25</v>
      </c>
      <c r="H19" s="166">
        <v>3.3660000000000001</v>
      </c>
      <c r="I19" s="19" t="s">
        <v>34</v>
      </c>
      <c r="J19" s="345"/>
      <c r="K19" s="345"/>
      <c r="L19" s="345"/>
      <c r="M19" s="121">
        <v>99.95</v>
      </c>
      <c r="N19" s="121">
        <v>250</v>
      </c>
      <c r="O19" s="345"/>
      <c r="P19" s="175">
        <v>4.5629307999999998E-4</v>
      </c>
      <c r="Q19" s="226">
        <f t="shared" si="4"/>
        <v>456.29307999999997</v>
      </c>
      <c r="R19" s="391"/>
      <c r="S19" s="176"/>
      <c r="T19" s="152"/>
      <c r="U19" s="153"/>
      <c r="V19" s="109"/>
      <c r="Y19" s="109"/>
      <c r="Z19" s="109"/>
    </row>
    <row r="20" spans="1:26" ht="14.25" customHeight="1" thickBot="1">
      <c r="A20" s="186"/>
      <c r="B20" s="186"/>
      <c r="C20" s="214"/>
      <c r="D20" s="382"/>
      <c r="E20" s="384"/>
      <c r="F20" s="346"/>
      <c r="G20" s="45" t="s">
        <v>29</v>
      </c>
      <c r="H20" s="167" t="s">
        <v>126</v>
      </c>
      <c r="I20" s="45" t="s">
        <v>30</v>
      </c>
      <c r="J20" s="384"/>
      <c r="K20" s="384"/>
      <c r="L20" s="384"/>
      <c r="M20" s="126"/>
      <c r="N20" s="126"/>
      <c r="O20" s="345"/>
      <c r="P20" s="209">
        <v>5.9807750999999999E-2</v>
      </c>
      <c r="Q20" s="228">
        <f t="shared" si="4"/>
        <v>59807.750999999997</v>
      </c>
      <c r="R20" s="392"/>
      <c r="S20" s="176"/>
      <c r="T20" s="152"/>
      <c r="U20" s="153"/>
      <c r="V20" s="109"/>
      <c r="Y20" s="109"/>
      <c r="Z20" s="109"/>
    </row>
    <row r="21" spans="1:26" ht="14.25" customHeight="1" thickBot="1">
      <c r="A21" s="186"/>
      <c r="B21" s="186"/>
      <c r="C21" s="214"/>
      <c r="D21" s="383">
        <v>5.0000000000000001E-4</v>
      </c>
      <c r="E21" s="371">
        <f>$U$5*D21</f>
        <v>1.2475000000000001</v>
      </c>
      <c r="F21" s="361" t="s">
        <v>139</v>
      </c>
      <c r="G21" s="175" t="s">
        <v>22</v>
      </c>
      <c r="H21" s="164">
        <v>1.036</v>
      </c>
      <c r="I21" s="175" t="s">
        <v>23</v>
      </c>
      <c r="J21" s="348">
        <v>1</v>
      </c>
      <c r="K21" s="292">
        <v>1</v>
      </c>
      <c r="L21" s="362">
        <v>7090</v>
      </c>
      <c r="M21" s="121"/>
      <c r="N21" s="121"/>
      <c r="O21" s="319">
        <f>24*N22</f>
        <v>7200</v>
      </c>
      <c r="P21" s="175">
        <v>9.5329890000000004E-3</v>
      </c>
      <c r="Q21" s="199">
        <f t="shared" si="0"/>
        <v>9532.9889999999996</v>
      </c>
      <c r="R21" s="396">
        <f t="shared" si="3"/>
        <v>95.409160162999996</v>
      </c>
      <c r="S21" s="176"/>
      <c r="T21" s="159" t="s">
        <v>55</v>
      </c>
      <c r="U21" s="155">
        <f>U17*101065*273.15/(101325*293.15)</f>
        <v>1.6580221353775757</v>
      </c>
      <c r="V21" s="109"/>
      <c r="Y21" s="109"/>
      <c r="Z21" s="109"/>
    </row>
    <row r="22" spans="1:26" ht="14.25" customHeight="1">
      <c r="A22" s="186"/>
      <c r="B22" s="186"/>
      <c r="C22" s="214"/>
      <c r="D22" s="381"/>
      <c r="E22" s="345"/>
      <c r="F22" s="345"/>
      <c r="G22" s="19" t="s">
        <v>25</v>
      </c>
      <c r="H22" s="166">
        <v>3.3660000000000001</v>
      </c>
      <c r="I22" s="19" t="s">
        <v>34</v>
      </c>
      <c r="J22" s="345"/>
      <c r="K22" s="345"/>
      <c r="L22" s="345"/>
      <c r="M22" s="121">
        <v>99.95</v>
      </c>
      <c r="N22" s="121">
        <v>300</v>
      </c>
      <c r="O22" s="345"/>
      <c r="P22" s="175">
        <v>2.9087637000000001E-4</v>
      </c>
      <c r="Q22" s="226">
        <f t="shared" si="0"/>
        <v>290.87637000000001</v>
      </c>
      <c r="R22" s="391"/>
      <c r="S22" s="176"/>
      <c r="T22" s="109"/>
      <c r="U22" s="109"/>
      <c r="V22" s="109"/>
      <c r="Y22" s="109"/>
      <c r="Z22" s="109"/>
    </row>
    <row r="23" spans="1:26" ht="14.25" customHeight="1" thickBot="1">
      <c r="A23" s="186"/>
      <c r="B23" s="186"/>
      <c r="C23" s="214"/>
      <c r="D23" s="385"/>
      <c r="E23" s="360"/>
      <c r="F23" s="360"/>
      <c r="G23" s="203" t="s">
        <v>29</v>
      </c>
      <c r="H23" s="217" t="s">
        <v>126</v>
      </c>
      <c r="I23" s="203" t="s">
        <v>30</v>
      </c>
      <c r="J23" s="360"/>
      <c r="K23" s="360"/>
      <c r="L23" s="360"/>
      <c r="M23" s="195"/>
      <c r="N23" s="195"/>
      <c r="O23" s="360"/>
      <c r="P23" s="211">
        <v>3.6084533000000002E-2</v>
      </c>
      <c r="Q23" s="225">
        <f t="shared" si="0"/>
        <v>36084.533000000003</v>
      </c>
      <c r="R23" s="393"/>
      <c r="S23" s="176"/>
      <c r="T23" s="109"/>
      <c r="U23" s="109"/>
      <c r="V23" s="109"/>
      <c r="W23" s="109"/>
      <c r="X23" s="109"/>
      <c r="Y23" s="109"/>
      <c r="Z23" s="109"/>
    </row>
    <row r="24" spans="1:26" ht="14.25" customHeight="1" thickTop="1">
      <c r="A24" s="109"/>
      <c r="B24" s="109"/>
      <c r="C24" s="214"/>
      <c r="D24" s="388">
        <v>5.0000000000000001E-4</v>
      </c>
      <c r="E24" s="372">
        <f>$U$5*D24</f>
        <v>1.2475000000000001</v>
      </c>
      <c r="F24" s="373" t="s">
        <v>139</v>
      </c>
      <c r="G24" s="183" t="s">
        <v>22</v>
      </c>
      <c r="H24" s="183">
        <v>0.51800000000000002</v>
      </c>
      <c r="I24" s="183" t="s">
        <v>23</v>
      </c>
      <c r="J24" s="374">
        <v>1</v>
      </c>
      <c r="K24" s="374">
        <v>1</v>
      </c>
      <c r="L24" s="375">
        <v>5953</v>
      </c>
      <c r="M24" s="207"/>
      <c r="N24" s="207"/>
      <c r="O24" s="375">
        <f>24*N25</f>
        <v>6000</v>
      </c>
      <c r="P24" s="183">
        <v>1.7714282000000001E-2</v>
      </c>
      <c r="Q24" s="230">
        <f t="shared" si="0"/>
        <v>17714.282000000003</v>
      </c>
      <c r="R24" s="395">
        <f t="shared" si="3"/>
        <v>91.604062717999994</v>
      </c>
      <c r="S24" s="176"/>
      <c r="T24" s="109"/>
      <c r="U24" s="109"/>
      <c r="V24" s="109"/>
      <c r="W24" s="109"/>
      <c r="X24" s="109"/>
      <c r="Y24" s="109"/>
      <c r="Z24" s="109"/>
    </row>
    <row r="25" spans="1:26" ht="14.25" customHeight="1">
      <c r="A25" s="109"/>
      <c r="B25" s="109"/>
      <c r="C25" s="215"/>
      <c r="D25" s="378"/>
      <c r="E25" s="345"/>
      <c r="F25" s="345"/>
      <c r="G25" s="19" t="s">
        <v>25</v>
      </c>
      <c r="H25" s="19">
        <v>1.6830000000000001</v>
      </c>
      <c r="I25" s="19" t="s">
        <v>34</v>
      </c>
      <c r="J25" s="345"/>
      <c r="K25" s="345"/>
      <c r="L25" s="345"/>
      <c r="M25" s="121">
        <v>99.95</v>
      </c>
      <c r="N25" s="121">
        <v>250</v>
      </c>
      <c r="O25" s="345"/>
      <c r="P25" s="175">
        <v>4.4420081999999999E-4</v>
      </c>
      <c r="Q25" s="199">
        <f t="shared" si="0"/>
        <v>444.20081999999996</v>
      </c>
      <c r="R25" s="391"/>
      <c r="S25" s="176"/>
      <c r="T25" s="109"/>
      <c r="U25" s="109"/>
      <c r="V25" s="109"/>
      <c r="W25" s="109"/>
      <c r="X25" s="109"/>
      <c r="Y25" s="109"/>
      <c r="Z25" s="109"/>
    </row>
    <row r="26" spans="1:26" ht="14.25" customHeight="1" thickBot="1">
      <c r="A26" s="109"/>
      <c r="B26" s="109"/>
      <c r="C26" s="215"/>
      <c r="D26" s="387"/>
      <c r="E26" s="346"/>
      <c r="F26" s="346"/>
      <c r="G26" s="45" t="s">
        <v>29</v>
      </c>
      <c r="H26" s="45" t="s">
        <v>126</v>
      </c>
      <c r="I26" s="45" t="s">
        <v>30</v>
      </c>
      <c r="J26" s="346"/>
      <c r="K26" s="346"/>
      <c r="L26" s="346"/>
      <c r="M26" s="178"/>
      <c r="N26" s="178"/>
      <c r="O26" s="346"/>
      <c r="P26" s="181">
        <v>6.5800890000000001E-2</v>
      </c>
      <c r="Q26" s="228">
        <f t="shared" si="0"/>
        <v>65800.89</v>
      </c>
      <c r="R26" s="392"/>
      <c r="S26" s="176"/>
      <c r="T26" s="109"/>
      <c r="U26" s="109"/>
      <c r="V26" s="109"/>
      <c r="W26" s="109"/>
      <c r="X26" s="109"/>
      <c r="Y26" s="109"/>
      <c r="Z26" s="109"/>
    </row>
    <row r="27" spans="1:26" ht="14.25" customHeight="1">
      <c r="A27" s="109"/>
      <c r="B27" s="109"/>
      <c r="C27" s="214"/>
      <c r="D27" s="386">
        <v>5.0000000000000001E-4</v>
      </c>
      <c r="E27" s="371">
        <f>$U$5*D27</f>
        <v>1.2475000000000001</v>
      </c>
      <c r="F27" s="361" t="s">
        <v>139</v>
      </c>
      <c r="G27" s="175" t="s">
        <v>22</v>
      </c>
      <c r="H27" s="175">
        <v>0.51800000000000002</v>
      </c>
      <c r="I27" s="175" t="s">
        <v>23</v>
      </c>
      <c r="J27" s="348">
        <v>1</v>
      </c>
      <c r="K27" s="348">
        <v>1</v>
      </c>
      <c r="L27" s="362">
        <v>8357</v>
      </c>
      <c r="M27" s="121"/>
      <c r="N27" s="121"/>
      <c r="O27" s="362">
        <f>24*N28</f>
        <v>8400</v>
      </c>
      <c r="P27" s="175">
        <v>6.3970959999999997E-3</v>
      </c>
      <c r="Q27" s="223">
        <f t="shared" si="0"/>
        <v>6397.0959999999995</v>
      </c>
      <c r="R27" s="390">
        <f t="shared" si="3"/>
        <v>96.939201441999984</v>
      </c>
      <c r="S27" s="176"/>
      <c r="T27" s="109"/>
      <c r="U27" s="109"/>
      <c r="V27" s="109"/>
      <c r="W27" s="109"/>
      <c r="X27" s="109"/>
      <c r="Y27" s="109"/>
      <c r="Z27" s="109"/>
    </row>
    <row r="28" spans="1:26" ht="14.25" customHeight="1">
      <c r="A28" s="109"/>
      <c r="B28" s="109"/>
      <c r="C28" s="215"/>
      <c r="D28" s="378"/>
      <c r="E28" s="345"/>
      <c r="F28" s="345"/>
      <c r="G28" s="19" t="s">
        <v>25</v>
      </c>
      <c r="H28" s="19">
        <v>1.6830000000000001</v>
      </c>
      <c r="I28" s="19" t="s">
        <v>34</v>
      </c>
      <c r="J28" s="345"/>
      <c r="K28" s="345"/>
      <c r="L28" s="345"/>
      <c r="M28" s="121">
        <v>99.95</v>
      </c>
      <c r="N28" s="121">
        <v>350</v>
      </c>
      <c r="O28" s="345"/>
      <c r="P28" s="175">
        <v>1.8495758000000001E-4</v>
      </c>
      <c r="Q28" s="226">
        <f t="shared" si="0"/>
        <v>184.95758000000001</v>
      </c>
      <c r="R28" s="391"/>
      <c r="S28" s="176"/>
      <c r="T28" s="109"/>
      <c r="U28" s="109"/>
      <c r="V28" s="109"/>
      <c r="W28" s="109"/>
      <c r="X28" s="109"/>
      <c r="Y28" s="109"/>
      <c r="Z28" s="109"/>
    </row>
    <row r="29" spans="1:26" ht="14.25" customHeight="1" thickBot="1">
      <c r="A29" s="109"/>
      <c r="B29" s="109"/>
      <c r="C29" s="215"/>
      <c r="D29" s="387"/>
      <c r="E29" s="345"/>
      <c r="F29" s="345"/>
      <c r="G29" s="45" t="s">
        <v>29</v>
      </c>
      <c r="H29" s="45" t="s">
        <v>126</v>
      </c>
      <c r="I29" s="45" t="s">
        <v>30</v>
      </c>
      <c r="J29" s="346"/>
      <c r="K29" s="345"/>
      <c r="L29" s="345"/>
      <c r="M29" s="178"/>
      <c r="N29" s="121"/>
      <c r="O29" s="345"/>
      <c r="P29" s="209">
        <v>2.4025932E-2</v>
      </c>
      <c r="Q29" s="199">
        <f t="shared" si="0"/>
        <v>24025.932000000001</v>
      </c>
      <c r="R29" s="392"/>
      <c r="S29" s="176"/>
      <c r="T29" s="109"/>
      <c r="U29" s="109"/>
      <c r="V29" s="109"/>
      <c r="W29" s="109"/>
      <c r="X29" s="109"/>
      <c r="Y29" s="109"/>
      <c r="Z29" s="109"/>
    </row>
    <row r="30" spans="1:26" ht="14.25" customHeight="1">
      <c r="A30" s="109"/>
      <c r="B30" s="109"/>
      <c r="C30" s="214"/>
      <c r="D30" s="377">
        <v>5.0000000000000001E-4</v>
      </c>
      <c r="E30" s="344">
        <f>$U$5*D30</f>
        <v>1.2475000000000001</v>
      </c>
      <c r="F30" s="347" t="s">
        <v>139</v>
      </c>
      <c r="G30" s="175" t="s">
        <v>22</v>
      </c>
      <c r="H30" s="175">
        <v>0.51800000000000002</v>
      </c>
      <c r="I30" s="175" t="s">
        <v>23</v>
      </c>
      <c r="J30" s="350">
        <v>1</v>
      </c>
      <c r="K30" s="350">
        <v>1</v>
      </c>
      <c r="L30" s="351">
        <v>9561</v>
      </c>
      <c r="M30" s="121"/>
      <c r="N30" s="174"/>
      <c r="O30" s="351">
        <f>24*N31</f>
        <v>9600</v>
      </c>
      <c r="P30" s="52">
        <v>3.9870039999999997E-3</v>
      </c>
      <c r="Q30" s="223">
        <f t="shared" si="0"/>
        <v>3987.0039999999999</v>
      </c>
      <c r="R30" s="390">
        <f t="shared" si="3"/>
        <v>98.080732423000001</v>
      </c>
      <c r="S30" s="176"/>
      <c r="T30" s="109"/>
      <c r="U30" s="109"/>
      <c r="V30" s="109"/>
      <c r="W30" s="109"/>
      <c r="X30" s="109"/>
      <c r="Y30" s="109"/>
      <c r="Z30" s="109"/>
    </row>
    <row r="31" spans="1:26" ht="14.25" customHeight="1">
      <c r="A31" s="109"/>
      <c r="B31" s="109"/>
      <c r="C31" s="215"/>
      <c r="D31" s="378"/>
      <c r="E31" s="345"/>
      <c r="F31" s="345"/>
      <c r="G31" s="19" t="s">
        <v>25</v>
      </c>
      <c r="H31" s="19">
        <v>1.6830000000000001</v>
      </c>
      <c r="I31" s="19" t="s">
        <v>34</v>
      </c>
      <c r="J31" s="345"/>
      <c r="K31" s="345"/>
      <c r="L31" s="345"/>
      <c r="M31" s="121">
        <v>99.95</v>
      </c>
      <c r="N31" s="121">
        <v>400</v>
      </c>
      <c r="O31" s="345"/>
      <c r="P31" s="175">
        <v>1.2294977E-4</v>
      </c>
      <c r="Q31" s="226">
        <f t="shared" si="0"/>
        <v>122.94977</v>
      </c>
      <c r="R31" s="391"/>
      <c r="S31" s="176"/>
      <c r="T31" s="109"/>
      <c r="U31" s="109"/>
      <c r="V31" s="109"/>
      <c r="W31" s="109"/>
      <c r="X31" s="109"/>
      <c r="Y31" s="109"/>
      <c r="Z31" s="109"/>
    </row>
    <row r="32" spans="1:26" ht="14.25" customHeight="1" thickBot="1">
      <c r="A32" s="109"/>
      <c r="B32" s="109"/>
      <c r="C32" s="215"/>
      <c r="D32" s="379"/>
      <c r="E32" s="360"/>
      <c r="F32" s="360"/>
      <c r="G32" s="203" t="s">
        <v>29</v>
      </c>
      <c r="H32" s="203" t="s">
        <v>126</v>
      </c>
      <c r="I32" s="203" t="s">
        <v>30</v>
      </c>
      <c r="J32" s="360"/>
      <c r="K32" s="360"/>
      <c r="L32" s="360"/>
      <c r="M32" s="195"/>
      <c r="N32" s="195"/>
      <c r="O32" s="360"/>
      <c r="P32" s="211">
        <v>1.5082722E-2</v>
      </c>
      <c r="Q32" s="225">
        <f t="shared" si="0"/>
        <v>15082.722</v>
      </c>
      <c r="R32" s="393"/>
      <c r="S32" s="176"/>
      <c r="T32" s="109"/>
      <c r="U32" s="109"/>
      <c r="V32" s="109"/>
      <c r="W32" s="109"/>
      <c r="X32" s="109"/>
      <c r="Y32" s="109"/>
      <c r="Z32" s="109"/>
    </row>
    <row r="33" spans="1:31" ht="14.25" customHeight="1" thickTop="1">
      <c r="A33" s="109"/>
      <c r="B33" s="109"/>
      <c r="C33" s="180"/>
      <c r="D33" s="389"/>
      <c r="E33" s="332"/>
      <c r="F33" s="340"/>
      <c r="G33" s="176"/>
      <c r="H33" s="176"/>
      <c r="I33" s="176"/>
      <c r="J33" s="335"/>
      <c r="K33" s="335"/>
      <c r="L33" s="337"/>
      <c r="M33" s="201"/>
      <c r="N33" s="201"/>
      <c r="O33" s="337"/>
      <c r="P33" s="176"/>
      <c r="Q33" s="199"/>
      <c r="R33" s="394"/>
      <c r="S33" s="176"/>
      <c r="T33" s="109"/>
      <c r="U33" s="109"/>
      <c r="V33" s="109"/>
      <c r="W33" s="109"/>
      <c r="X33" s="109"/>
      <c r="Y33" s="109"/>
      <c r="Z33" s="109"/>
    </row>
    <row r="34" spans="1:31" ht="14.25" customHeight="1">
      <c r="A34" s="109"/>
      <c r="B34" s="109"/>
      <c r="C34" s="180"/>
      <c r="D34" s="331"/>
      <c r="E34" s="331"/>
      <c r="F34" s="331"/>
      <c r="G34" s="176"/>
      <c r="H34" s="176"/>
      <c r="I34" s="176"/>
      <c r="J34" s="331"/>
      <c r="K34" s="331"/>
      <c r="L34" s="331"/>
      <c r="M34" s="201"/>
      <c r="N34" s="201"/>
      <c r="O34" s="331"/>
      <c r="P34" s="200"/>
      <c r="Q34" s="199"/>
      <c r="R34" s="339"/>
      <c r="S34" s="176"/>
      <c r="T34" s="109"/>
      <c r="U34" s="109"/>
      <c r="V34" s="109"/>
      <c r="W34" s="109"/>
      <c r="X34" s="109"/>
      <c r="Y34" s="109"/>
      <c r="Z34" s="109"/>
    </row>
    <row r="35" spans="1:31" ht="14.25" customHeight="1">
      <c r="A35" s="109"/>
      <c r="B35" s="109"/>
      <c r="C35" s="180"/>
      <c r="D35" s="331"/>
      <c r="E35" s="331"/>
      <c r="F35" s="331"/>
      <c r="G35" s="176"/>
      <c r="H35" s="176"/>
      <c r="I35" s="176"/>
      <c r="J35" s="331"/>
      <c r="K35" s="331"/>
      <c r="L35" s="331"/>
      <c r="M35" s="201"/>
      <c r="N35" s="201"/>
      <c r="O35" s="331"/>
      <c r="P35" s="176"/>
      <c r="Q35" s="199"/>
      <c r="R35" s="339"/>
      <c r="S35" s="176"/>
      <c r="T35" s="109"/>
      <c r="U35" s="109"/>
      <c r="V35" s="109"/>
      <c r="W35" s="109"/>
      <c r="X35" s="109"/>
      <c r="Y35" s="109"/>
      <c r="Z35" s="109"/>
    </row>
    <row r="36" spans="1:31" ht="14.25" customHeight="1">
      <c r="A36" s="109"/>
      <c r="B36" s="109"/>
      <c r="C36" s="109"/>
      <c r="D36" s="389"/>
      <c r="E36" s="332"/>
      <c r="F36" s="340"/>
      <c r="G36" s="176"/>
      <c r="H36" s="176"/>
      <c r="I36" s="176"/>
      <c r="J36" s="335"/>
      <c r="K36" s="335"/>
      <c r="L36" s="337"/>
      <c r="M36" s="201"/>
      <c r="N36" s="201"/>
      <c r="O36" s="337"/>
      <c r="P36" s="176"/>
      <c r="Q36" s="199"/>
      <c r="R36" s="394"/>
      <c r="S36" s="109"/>
      <c r="T36" s="109"/>
      <c r="U36" s="109"/>
      <c r="V36" s="109"/>
      <c r="W36" s="109"/>
      <c r="X36" s="109"/>
      <c r="Y36" s="109"/>
      <c r="Z36" s="109"/>
    </row>
    <row r="37" spans="1:31" ht="14.25" customHeight="1">
      <c r="A37" s="109"/>
      <c r="B37" s="109"/>
      <c r="C37" s="109"/>
      <c r="D37" s="331"/>
      <c r="E37" s="331"/>
      <c r="F37" s="331"/>
      <c r="G37" s="176"/>
      <c r="H37" s="176"/>
      <c r="I37" s="176"/>
      <c r="J37" s="331"/>
      <c r="K37" s="331"/>
      <c r="L37" s="331"/>
      <c r="M37" s="201"/>
      <c r="N37" s="201"/>
      <c r="O37" s="331"/>
      <c r="P37" s="200"/>
      <c r="Q37" s="199"/>
      <c r="R37" s="339"/>
      <c r="S37" s="109"/>
      <c r="T37" s="109"/>
      <c r="U37" s="109"/>
      <c r="V37" s="109"/>
      <c r="W37" s="187" t="s">
        <v>140</v>
      </c>
      <c r="X37" s="109">
        <v>1</v>
      </c>
      <c r="Y37" s="187" t="s">
        <v>141</v>
      </c>
      <c r="Z37" s="109">
        <v>2</v>
      </c>
      <c r="AA37" s="179">
        <v>4</v>
      </c>
      <c r="AB37" s="179">
        <v>5</v>
      </c>
      <c r="AC37" s="179" t="s">
        <v>143</v>
      </c>
      <c r="AD37" s="187" t="s">
        <v>140</v>
      </c>
      <c r="AE37" s="109">
        <v>3</v>
      </c>
    </row>
    <row r="38" spans="1:31" ht="14.25" customHeight="1" thickBot="1">
      <c r="A38" s="109"/>
      <c r="B38" s="109"/>
      <c r="C38" s="109"/>
      <c r="D38" s="331"/>
      <c r="E38" s="331"/>
      <c r="F38" s="331"/>
      <c r="G38" s="176"/>
      <c r="H38" s="176"/>
      <c r="I38" s="176"/>
      <c r="J38" s="331"/>
      <c r="K38" s="331"/>
      <c r="L38" s="331"/>
      <c r="M38" s="201"/>
      <c r="N38" s="201"/>
      <c r="O38" s="331"/>
      <c r="P38" s="176"/>
      <c r="Q38" s="199"/>
      <c r="R38" s="339"/>
      <c r="S38" s="109"/>
      <c r="T38" s="109"/>
      <c r="U38" s="109"/>
      <c r="V38" s="109"/>
      <c r="W38" s="109">
        <v>2400</v>
      </c>
      <c r="X38" s="197">
        <f>Q8/10000</f>
        <v>29.230081999999999</v>
      </c>
      <c r="Y38" s="197">
        <f>Q41/10000</f>
        <v>29.285190000000004</v>
      </c>
      <c r="Z38" s="197">
        <f>Q65/10000</f>
        <v>28.920465999999998</v>
      </c>
      <c r="AA38" s="198">
        <f>Q113/10000</f>
        <v>28.207429999999999</v>
      </c>
      <c r="AB38" s="198">
        <f>Q137/10000</f>
        <v>27.829554999999999</v>
      </c>
      <c r="AC38" s="179">
        <v>28.6</v>
      </c>
      <c r="AD38" s="109">
        <v>2448</v>
      </c>
      <c r="AE38" s="197">
        <f>Q89/10000</f>
        <v>27.997786000000005</v>
      </c>
    </row>
    <row r="39" spans="1:31" ht="14.25" customHeight="1" thickTop="1">
      <c r="A39" s="109"/>
      <c r="B39" s="109"/>
      <c r="C39" s="109"/>
      <c r="D39" s="388">
        <v>5.0000000000000001E-4</v>
      </c>
      <c r="E39" s="372">
        <f>$U$5*D39</f>
        <v>1.2475000000000001</v>
      </c>
      <c r="F39" s="373" t="s">
        <v>139</v>
      </c>
      <c r="G39" s="183" t="s">
        <v>22</v>
      </c>
      <c r="H39" s="183">
        <v>0.51800000000000002</v>
      </c>
      <c r="I39" s="183" t="s">
        <v>23</v>
      </c>
      <c r="J39" s="374">
        <v>1</v>
      </c>
      <c r="K39" s="374">
        <v>2</v>
      </c>
      <c r="L39" s="375">
        <v>2344</v>
      </c>
      <c r="M39" s="207"/>
      <c r="N39" s="207"/>
      <c r="O39" s="375">
        <f>24*N40</f>
        <v>2400</v>
      </c>
      <c r="P39" s="248">
        <v>7.8843712999999996E-2</v>
      </c>
      <c r="Q39" s="234">
        <f t="shared" si="0"/>
        <v>78843.712999999989</v>
      </c>
      <c r="R39" s="395">
        <f t="shared" si="3"/>
        <v>62.742693834999997</v>
      </c>
      <c r="S39" s="109"/>
      <c r="T39" s="109"/>
      <c r="U39" s="109"/>
      <c r="V39" s="109"/>
      <c r="W39" s="109">
        <v>4800</v>
      </c>
      <c r="X39" s="197">
        <f>Q11/10000</f>
        <v>10.877765</v>
      </c>
      <c r="Y39" s="197">
        <f>Q44/10000</f>
        <v>10.895883999999999</v>
      </c>
      <c r="Z39" s="197">
        <f>Q68/10000</f>
        <v>10.488140999999999</v>
      </c>
      <c r="AA39" s="198">
        <f>Q116/10000</f>
        <v>9.6509874</v>
      </c>
      <c r="AB39" s="198">
        <f>Q140/10000</f>
        <v>9.2192270000000001</v>
      </c>
      <c r="AC39" s="179">
        <v>10.199999999999999</v>
      </c>
      <c r="AD39" s="109">
        <v>4824</v>
      </c>
      <c r="AE39" s="197">
        <f>Q92/10000</f>
        <v>9.9664404999999991</v>
      </c>
    </row>
    <row r="40" spans="1:31" ht="14.25" customHeight="1">
      <c r="A40" s="109"/>
      <c r="B40" s="109"/>
      <c r="C40" s="109"/>
      <c r="D40" s="378"/>
      <c r="E40" s="345"/>
      <c r="F40" s="345"/>
      <c r="G40" s="19" t="s">
        <v>25</v>
      </c>
      <c r="H40" s="19">
        <v>1.6830000000000001</v>
      </c>
      <c r="I40" s="19" t="s">
        <v>34</v>
      </c>
      <c r="J40" s="345"/>
      <c r="K40" s="345"/>
      <c r="L40" s="345"/>
      <c r="M40" s="121">
        <v>99.95</v>
      </c>
      <c r="N40" s="121">
        <v>100</v>
      </c>
      <c r="O40" s="345"/>
      <c r="P40" s="237">
        <v>8.7744864999999997E-4</v>
      </c>
      <c r="Q40" s="235">
        <f t="shared" si="0"/>
        <v>877.44864999999993</v>
      </c>
      <c r="R40" s="391"/>
      <c r="S40" s="109"/>
      <c r="T40" s="109"/>
      <c r="U40" s="109"/>
      <c r="V40" s="109"/>
      <c r="W40" s="109">
        <v>6000</v>
      </c>
      <c r="X40" s="197">
        <f>Q26/10000</f>
        <v>6.5800890000000001</v>
      </c>
      <c r="Y40" s="197">
        <f>Q47/10000</f>
        <v>6.5911673000000013</v>
      </c>
      <c r="Z40" s="197">
        <f>Q71/10000</f>
        <v>6.1975185000000002</v>
      </c>
      <c r="AA40" s="198">
        <f>Q119/10000</f>
        <v>5.3847535999999998</v>
      </c>
      <c r="AB40" s="198">
        <f>Q143/10000</f>
        <v>4.9673527000000002</v>
      </c>
      <c r="AC40" s="179">
        <v>5.98</v>
      </c>
      <c r="AD40" s="109">
        <v>6048</v>
      </c>
      <c r="AE40" s="197">
        <f>Q95/10000</f>
        <v>5.6642659000000002</v>
      </c>
    </row>
    <row r="41" spans="1:31" ht="14.25" customHeight="1" thickBot="1">
      <c r="A41" s="109"/>
      <c r="B41" s="109"/>
      <c r="C41" s="109"/>
      <c r="D41" s="387"/>
      <c r="E41" s="346"/>
      <c r="F41" s="346"/>
      <c r="G41" s="45" t="s">
        <v>29</v>
      </c>
      <c r="H41" s="45" t="s">
        <v>126</v>
      </c>
      <c r="I41" s="45" t="s">
        <v>30</v>
      </c>
      <c r="J41" s="346"/>
      <c r="K41" s="346"/>
      <c r="L41" s="346"/>
      <c r="M41" s="178"/>
      <c r="N41" s="178"/>
      <c r="O41" s="346"/>
      <c r="P41" s="244">
        <v>0.2928519</v>
      </c>
      <c r="Q41" s="246">
        <f t="shared" si="0"/>
        <v>292851.90000000002</v>
      </c>
      <c r="R41" s="392"/>
      <c r="S41" s="109"/>
      <c r="T41" s="109"/>
      <c r="U41" s="109"/>
      <c r="V41" s="109"/>
      <c r="W41" s="109">
        <v>7200</v>
      </c>
      <c r="X41" s="197">
        <f>Q5/10000</f>
        <v>3.9447616999999999</v>
      </c>
      <c r="Y41" s="197">
        <f>Q50/10000</f>
        <v>3.9499246000000001</v>
      </c>
      <c r="Z41" s="197">
        <f>Q74/10000</f>
        <v>3.5977423000000002</v>
      </c>
      <c r="AA41" s="198">
        <f>Q122/10000</f>
        <v>2.9476075000000002</v>
      </c>
      <c r="AB41" s="198">
        <f>Q146/10000</f>
        <v>2.6677689999999998</v>
      </c>
      <c r="AC41" s="179">
        <v>3.61</v>
      </c>
      <c r="AD41" s="109">
        <v>7200</v>
      </c>
      <c r="AE41" s="197">
        <f>Q98/10000</f>
        <v>3.2595586000000001</v>
      </c>
    </row>
    <row r="42" spans="1:31" ht="14.25" customHeight="1">
      <c r="A42" s="109"/>
      <c r="B42" s="109"/>
      <c r="C42" s="109"/>
      <c r="D42" s="386">
        <v>5.0000000000000001E-4</v>
      </c>
      <c r="E42" s="371">
        <f>$U$5*D42</f>
        <v>1.2475000000000001</v>
      </c>
      <c r="F42" s="361" t="s">
        <v>139</v>
      </c>
      <c r="G42" s="175" t="s">
        <v>22</v>
      </c>
      <c r="H42" s="175">
        <v>0.51800000000000002</v>
      </c>
      <c r="I42" s="175" t="s">
        <v>23</v>
      </c>
      <c r="J42" s="348">
        <v>1</v>
      </c>
      <c r="K42" s="348">
        <v>2</v>
      </c>
      <c r="L42" s="362">
        <v>4748</v>
      </c>
      <c r="M42" s="121"/>
      <c r="N42" s="121"/>
      <c r="O42" s="362">
        <f>24*N43</f>
        <v>4800</v>
      </c>
      <c r="P42" s="202">
        <v>2.9333785000000001E-2</v>
      </c>
      <c r="Q42" s="242">
        <f t="shared" si="0"/>
        <v>29333.785</v>
      </c>
      <c r="R42" s="390">
        <f t="shared" si="3"/>
        <v>86.135555567000011</v>
      </c>
      <c r="S42" s="109"/>
      <c r="T42" s="109"/>
      <c r="U42" s="109"/>
      <c r="V42" s="109"/>
      <c r="W42" s="109">
        <v>8400</v>
      </c>
      <c r="X42" s="197">
        <f>Q29/10000</f>
        <v>2.4025932000000001</v>
      </c>
      <c r="Y42" s="197">
        <f>Q53/10000</f>
        <v>2.3325711</v>
      </c>
      <c r="Z42" s="197">
        <f>Q77/10000</f>
        <v>2.1741267</v>
      </c>
      <c r="AA42" s="198">
        <f>Q125/10000</f>
        <v>1.8032948</v>
      </c>
      <c r="AB42" s="198">
        <f>Q149/10000</f>
        <v>1.6650634000000002</v>
      </c>
      <c r="AD42" s="109">
        <v>8424</v>
      </c>
      <c r="AE42" s="197">
        <f>Q101/10000</f>
        <v>1.9544438000000002</v>
      </c>
    </row>
    <row r="43" spans="1:31" ht="14.25" customHeight="1">
      <c r="A43" s="109"/>
      <c r="B43" s="109"/>
      <c r="C43" s="109"/>
      <c r="D43" s="378"/>
      <c r="E43" s="345"/>
      <c r="F43" s="345"/>
      <c r="G43" s="19" t="s">
        <v>25</v>
      </c>
      <c r="H43" s="19">
        <v>1.6830000000000001</v>
      </c>
      <c r="I43" s="19" t="s">
        <v>34</v>
      </c>
      <c r="J43" s="345"/>
      <c r="K43" s="345"/>
      <c r="L43" s="345"/>
      <c r="M43" s="121">
        <v>99.95</v>
      </c>
      <c r="N43" s="121">
        <v>200</v>
      </c>
      <c r="O43" s="345"/>
      <c r="P43" s="238">
        <v>3.5181933E-4</v>
      </c>
      <c r="Q43" s="245">
        <f t="shared" si="0"/>
        <v>351.81932999999998</v>
      </c>
      <c r="R43" s="391"/>
      <c r="S43" s="109"/>
      <c r="T43" s="109"/>
      <c r="U43" s="109"/>
      <c r="V43" s="109"/>
      <c r="W43" s="109">
        <v>9600</v>
      </c>
      <c r="X43" s="197">
        <f>Q32/10000</f>
        <v>1.5082722</v>
      </c>
      <c r="Y43" s="197">
        <f>Q56/10000</f>
        <v>1.3855177999999999</v>
      </c>
      <c r="Z43" s="197">
        <f>Q80/10000</f>
        <v>1.3919204999999999</v>
      </c>
      <c r="AA43" s="198">
        <f>Q128/10000</f>
        <v>1.2291399999999999</v>
      </c>
      <c r="AB43" s="198">
        <f>Q152/10000</f>
        <v>1.1802521000000001</v>
      </c>
      <c r="AD43" s="109">
        <v>9648</v>
      </c>
      <c r="AE43" s="197">
        <f>Q104/10000</f>
        <v>1.2791223</v>
      </c>
    </row>
    <row r="44" spans="1:31" ht="14.25" customHeight="1" thickBot="1">
      <c r="A44" s="109"/>
      <c r="B44" s="109"/>
      <c r="C44" s="109"/>
      <c r="D44" s="387"/>
      <c r="E44" s="345"/>
      <c r="F44" s="345"/>
      <c r="G44" s="45" t="s">
        <v>29</v>
      </c>
      <c r="H44" s="45" t="s">
        <v>126</v>
      </c>
      <c r="I44" s="45" t="s">
        <v>30</v>
      </c>
      <c r="J44" s="346"/>
      <c r="K44" s="345"/>
      <c r="L44" s="345"/>
      <c r="M44" s="178"/>
      <c r="N44" s="121"/>
      <c r="O44" s="345"/>
      <c r="P44" s="244">
        <v>0.10895884</v>
      </c>
      <c r="Q44" s="243">
        <f t="shared" si="0"/>
        <v>108958.84</v>
      </c>
      <c r="R44" s="392"/>
      <c r="S44" s="109"/>
      <c r="T44" s="113"/>
      <c r="U44" s="109"/>
      <c r="V44" s="109"/>
      <c r="W44" s="109"/>
      <c r="X44" s="109"/>
      <c r="Y44" s="109"/>
      <c r="Z44" s="109"/>
      <c r="AD44" s="109"/>
      <c r="AE44" s="109"/>
    </row>
    <row r="45" spans="1:31" ht="14.25" customHeight="1">
      <c r="A45" s="109"/>
      <c r="B45" s="109"/>
      <c r="C45" s="109"/>
      <c r="D45" s="377">
        <v>5.0000000000000001E-4</v>
      </c>
      <c r="E45" s="344">
        <f>$U$5*D45</f>
        <v>1.2475000000000001</v>
      </c>
      <c r="F45" s="347" t="s">
        <v>139</v>
      </c>
      <c r="G45" s="175" t="s">
        <v>22</v>
      </c>
      <c r="H45" s="175">
        <v>0.51800000000000002</v>
      </c>
      <c r="I45" s="175" t="s">
        <v>23</v>
      </c>
      <c r="J45" s="350">
        <v>1</v>
      </c>
      <c r="K45" s="350">
        <v>2</v>
      </c>
      <c r="L45" s="351">
        <v>5948</v>
      </c>
      <c r="M45" s="121"/>
      <c r="N45" s="174"/>
      <c r="O45" s="351">
        <f>24*N46</f>
        <v>6000</v>
      </c>
      <c r="P45" s="224">
        <v>1.7744106999999999E-2</v>
      </c>
      <c r="Q45" s="242">
        <f t="shared" si="0"/>
        <v>17744.107</v>
      </c>
      <c r="R45" s="390">
        <f t="shared" si="3"/>
        <v>91.61173353400001</v>
      </c>
      <c r="S45" s="109"/>
      <c r="T45" s="109"/>
      <c r="U45" s="109"/>
      <c r="V45" s="109"/>
      <c r="W45" s="109"/>
      <c r="X45" s="109"/>
      <c r="Y45" s="109"/>
      <c r="Z45" s="109"/>
      <c r="AD45" s="109"/>
      <c r="AE45" s="109"/>
    </row>
    <row r="46" spans="1:31" ht="14.25" customHeight="1">
      <c r="A46" s="109"/>
      <c r="B46" s="109"/>
      <c r="C46" s="109"/>
      <c r="D46" s="378"/>
      <c r="E46" s="345"/>
      <c r="F46" s="345"/>
      <c r="G46" s="19" t="s">
        <v>25</v>
      </c>
      <c r="H46" s="19">
        <v>1.6830000000000001</v>
      </c>
      <c r="I46" s="19" t="s">
        <v>34</v>
      </c>
      <c r="J46" s="345"/>
      <c r="K46" s="345"/>
      <c r="L46" s="345"/>
      <c r="M46" s="121">
        <v>99.95</v>
      </c>
      <c r="N46" s="121">
        <v>250</v>
      </c>
      <c r="O46" s="345"/>
      <c r="P46" s="238">
        <v>2.2688466E-4</v>
      </c>
      <c r="Q46" s="235">
        <f t="shared" si="0"/>
        <v>226.88466</v>
      </c>
      <c r="R46" s="391"/>
      <c r="S46" s="109"/>
      <c r="T46" s="109"/>
      <c r="U46" s="109"/>
      <c r="V46" s="109"/>
      <c r="W46" s="109"/>
      <c r="X46" s="109"/>
      <c r="Y46" s="109"/>
      <c r="Z46" s="109"/>
    </row>
    <row r="47" spans="1:31" ht="13.8" customHeight="1" thickBot="1">
      <c r="A47" s="109"/>
      <c r="B47" s="109"/>
      <c r="C47" s="109"/>
      <c r="D47" s="387"/>
      <c r="E47" s="346"/>
      <c r="F47" s="346"/>
      <c r="G47" s="45" t="s">
        <v>29</v>
      </c>
      <c r="H47" s="45" t="s">
        <v>126</v>
      </c>
      <c r="I47" s="45" t="s">
        <v>30</v>
      </c>
      <c r="J47" s="346"/>
      <c r="K47" s="346"/>
      <c r="L47" s="345"/>
      <c r="M47" s="178"/>
      <c r="N47" s="121"/>
      <c r="O47" s="345"/>
      <c r="P47" s="236">
        <v>6.5911673000000004E-2</v>
      </c>
      <c r="Q47" s="199">
        <f t="shared" si="0"/>
        <v>65911.67300000001</v>
      </c>
      <c r="R47" s="392"/>
      <c r="S47" s="109"/>
      <c r="T47" s="109"/>
      <c r="U47" s="109"/>
      <c r="V47" s="109"/>
      <c r="W47" s="109"/>
      <c r="X47" s="109"/>
      <c r="Y47" s="109"/>
      <c r="Z47" s="109"/>
    </row>
    <row r="48" spans="1:31" ht="14.25" customHeight="1">
      <c r="A48" s="109"/>
      <c r="B48" s="109"/>
      <c r="C48" s="109"/>
      <c r="D48" s="386">
        <v>5.0000000000000001E-4</v>
      </c>
      <c r="E48" s="371">
        <f>$U$5*D48</f>
        <v>1.2475000000000001</v>
      </c>
      <c r="F48" s="361" t="s">
        <v>139</v>
      </c>
      <c r="G48" s="175" t="s">
        <v>22</v>
      </c>
      <c r="H48" s="175">
        <v>0.51800000000000002</v>
      </c>
      <c r="I48" s="175" t="s">
        <v>23</v>
      </c>
      <c r="J48" s="350">
        <v>1</v>
      </c>
      <c r="K48" s="348">
        <v>2</v>
      </c>
      <c r="L48" s="351">
        <v>7151</v>
      </c>
      <c r="M48" s="121"/>
      <c r="N48" s="174"/>
      <c r="O48" s="351">
        <f>24*N49</f>
        <v>7200</v>
      </c>
      <c r="P48" s="202">
        <v>1.0633037E-2</v>
      </c>
      <c r="Q48" s="242">
        <f t="shared" si="0"/>
        <v>10633.037</v>
      </c>
      <c r="R48" s="390">
        <f t="shared" si="3"/>
        <v>94.971858728000001</v>
      </c>
      <c r="S48" s="109"/>
      <c r="T48" s="109"/>
      <c r="U48" s="109"/>
      <c r="V48" s="109"/>
      <c r="W48" s="109"/>
      <c r="X48" s="109"/>
      <c r="Y48" s="109"/>
      <c r="Z48" s="109"/>
    </row>
    <row r="49" spans="1:26" ht="14.25" customHeight="1">
      <c r="A49" s="109"/>
      <c r="B49" s="109"/>
      <c r="C49" s="109"/>
      <c r="D49" s="378"/>
      <c r="E49" s="345"/>
      <c r="F49" s="345"/>
      <c r="G49" s="19" t="s">
        <v>25</v>
      </c>
      <c r="H49" s="19">
        <v>1.6830000000000001</v>
      </c>
      <c r="I49" s="19" t="s">
        <v>34</v>
      </c>
      <c r="J49" s="345"/>
      <c r="K49" s="345"/>
      <c r="L49" s="345"/>
      <c r="M49" s="121">
        <v>99.95</v>
      </c>
      <c r="N49" s="121">
        <v>300</v>
      </c>
      <c r="O49" s="345"/>
      <c r="P49" s="238">
        <v>1.4912972000000001E-4</v>
      </c>
      <c r="Q49" s="247">
        <f t="shared" si="0"/>
        <v>149.12972000000002</v>
      </c>
      <c r="R49" s="391"/>
      <c r="S49" s="109"/>
      <c r="T49" s="109"/>
      <c r="U49" s="109"/>
      <c r="V49" s="109"/>
      <c r="W49" s="109"/>
      <c r="X49" s="109"/>
      <c r="Y49" s="109"/>
      <c r="Z49" s="109"/>
    </row>
    <row r="50" spans="1:26" ht="14.25" customHeight="1" thickBot="1">
      <c r="A50" s="109"/>
      <c r="B50" s="109"/>
      <c r="C50" s="109"/>
      <c r="D50" s="378"/>
      <c r="E50" s="346"/>
      <c r="F50" s="345"/>
      <c r="G50" s="45" t="s">
        <v>29</v>
      </c>
      <c r="H50" s="45" t="s">
        <v>126</v>
      </c>
      <c r="I50" s="45" t="s">
        <v>30</v>
      </c>
      <c r="J50" s="346"/>
      <c r="K50" s="345"/>
      <c r="L50" s="345"/>
      <c r="M50" s="121"/>
      <c r="N50" s="178"/>
      <c r="O50" s="345"/>
      <c r="P50" s="244">
        <v>3.9499246000000002E-2</v>
      </c>
      <c r="Q50" s="246">
        <f t="shared" si="0"/>
        <v>39499.245999999999</v>
      </c>
      <c r="R50" s="392"/>
      <c r="S50" s="109"/>
      <c r="T50" s="109"/>
      <c r="U50" s="109"/>
      <c r="V50" s="109"/>
      <c r="W50" s="109"/>
      <c r="X50" s="109"/>
      <c r="Y50" s="109"/>
      <c r="Z50" s="109"/>
    </row>
    <row r="51" spans="1:26" ht="14.25" customHeight="1">
      <c r="A51" s="109"/>
      <c r="B51" s="109"/>
      <c r="C51" s="109"/>
      <c r="D51" s="377">
        <v>5.0000000000000001E-4</v>
      </c>
      <c r="E51" s="344">
        <f>$U$5*D51</f>
        <v>1.2475000000000001</v>
      </c>
      <c r="F51" s="347" t="s">
        <v>139</v>
      </c>
      <c r="G51" s="175" t="s">
        <v>22</v>
      </c>
      <c r="H51" s="175">
        <v>0.51800000000000002</v>
      </c>
      <c r="I51" s="175" t="s">
        <v>23</v>
      </c>
      <c r="J51" s="348">
        <v>1</v>
      </c>
      <c r="K51" s="350">
        <v>2</v>
      </c>
      <c r="L51" s="351">
        <v>8351</v>
      </c>
      <c r="M51" s="174"/>
      <c r="N51" s="121"/>
      <c r="O51" s="351">
        <f>24*N52</f>
        <v>8400</v>
      </c>
      <c r="P51" s="202">
        <v>6.2786085000000004E-3</v>
      </c>
      <c r="Q51" s="242">
        <f t="shared" si="0"/>
        <v>6278.6085000000003</v>
      </c>
      <c r="R51" s="390">
        <f t="shared" si="3"/>
        <v>97.029510154999997</v>
      </c>
      <c r="S51" s="109"/>
      <c r="T51" s="109"/>
      <c r="U51" s="109"/>
      <c r="V51" s="109"/>
      <c r="W51" s="109"/>
      <c r="X51" s="109"/>
      <c r="Y51" s="109"/>
      <c r="Z51" s="109"/>
    </row>
    <row r="52" spans="1:26" ht="14.25" customHeight="1">
      <c r="A52" s="109"/>
      <c r="B52" s="109"/>
      <c r="C52" s="109"/>
      <c r="D52" s="378"/>
      <c r="E52" s="345"/>
      <c r="F52" s="345"/>
      <c r="G52" s="19" t="s">
        <v>25</v>
      </c>
      <c r="H52" s="19">
        <v>1.6830000000000001</v>
      </c>
      <c r="I52" s="19" t="s">
        <v>34</v>
      </c>
      <c r="J52" s="345"/>
      <c r="K52" s="345"/>
      <c r="L52" s="345"/>
      <c r="M52" s="121">
        <v>99.95</v>
      </c>
      <c r="N52" s="121">
        <v>350</v>
      </c>
      <c r="O52" s="345"/>
      <c r="P52" s="238">
        <v>1.0057895E-4</v>
      </c>
      <c r="Q52" s="235">
        <f t="shared" si="0"/>
        <v>100.57894999999999</v>
      </c>
      <c r="R52" s="391"/>
      <c r="S52" s="109"/>
      <c r="T52" s="109"/>
      <c r="U52" s="109"/>
      <c r="V52" s="109"/>
      <c r="W52" s="109"/>
      <c r="X52" s="109"/>
      <c r="Y52" s="109"/>
      <c r="Z52" s="109"/>
    </row>
    <row r="53" spans="1:26" ht="14.25" customHeight="1" thickBot="1">
      <c r="A53" s="109"/>
      <c r="B53" s="109"/>
      <c r="C53" s="109"/>
      <c r="D53" s="378"/>
      <c r="E53" s="346"/>
      <c r="F53" s="346"/>
      <c r="G53" s="45" t="s">
        <v>29</v>
      </c>
      <c r="H53" s="45" t="s">
        <v>126</v>
      </c>
      <c r="I53" s="45" t="s">
        <v>30</v>
      </c>
      <c r="J53" s="345"/>
      <c r="K53" s="345"/>
      <c r="L53" s="345"/>
      <c r="M53" s="178"/>
      <c r="N53" s="121"/>
      <c r="O53" s="345"/>
      <c r="P53" s="244">
        <v>2.3325710999999999E-2</v>
      </c>
      <c r="Q53" s="243">
        <f t="shared" si="0"/>
        <v>23325.710999999999</v>
      </c>
      <c r="R53" s="392"/>
      <c r="S53" s="109"/>
      <c r="T53" s="109"/>
      <c r="U53" s="109"/>
      <c r="V53" s="109"/>
      <c r="W53" s="109"/>
      <c r="X53" s="109"/>
      <c r="Y53" s="109"/>
      <c r="Z53" s="109"/>
    </row>
    <row r="54" spans="1:26" ht="14.25" customHeight="1">
      <c r="A54" s="109"/>
      <c r="B54" s="109"/>
      <c r="C54" s="109"/>
      <c r="D54" s="404">
        <v>5.0000000000000001E-4</v>
      </c>
      <c r="E54" s="371">
        <f>$U$5*D54</f>
        <v>1.2475000000000001</v>
      </c>
      <c r="F54" s="361" t="s">
        <v>139</v>
      </c>
      <c r="G54" s="175" t="s">
        <v>22</v>
      </c>
      <c r="H54" s="175">
        <v>0.51800000000000002</v>
      </c>
      <c r="I54" s="175" t="s">
        <v>23</v>
      </c>
      <c r="J54" s="350">
        <v>1</v>
      </c>
      <c r="K54" s="350">
        <v>2</v>
      </c>
      <c r="L54" s="351">
        <v>9554</v>
      </c>
      <c r="M54" s="121"/>
      <c r="N54" s="174"/>
      <c r="O54" s="351">
        <f>J54*24*N55</f>
        <v>9600</v>
      </c>
      <c r="P54" s="240">
        <v>3.6803844999999998E-3</v>
      </c>
      <c r="Q54" s="242">
        <f t="shared" si="0"/>
        <v>3680.3844999999997</v>
      </c>
      <c r="R54" s="390">
        <f t="shared" si="3"/>
        <v>98.239433183700001</v>
      </c>
      <c r="S54" s="109"/>
      <c r="T54" s="109"/>
      <c r="U54" s="109"/>
      <c r="V54" s="109"/>
      <c r="W54" s="109"/>
      <c r="X54" s="109"/>
      <c r="Y54" s="109"/>
      <c r="Z54" s="109"/>
    </row>
    <row r="55" spans="1:26" ht="14.25" customHeight="1">
      <c r="A55" s="109"/>
      <c r="B55" s="109"/>
      <c r="C55" s="109"/>
      <c r="D55" s="378"/>
      <c r="E55" s="345"/>
      <c r="F55" s="345"/>
      <c r="G55" s="19" t="s">
        <v>25</v>
      </c>
      <c r="H55" s="19">
        <v>1.6830000000000001</v>
      </c>
      <c r="I55" s="19" t="s">
        <v>34</v>
      </c>
      <c r="J55" s="345"/>
      <c r="K55" s="345"/>
      <c r="L55" s="345"/>
      <c r="M55" s="121">
        <v>99.95</v>
      </c>
      <c r="N55" s="121">
        <v>400</v>
      </c>
      <c r="O55" s="345"/>
      <c r="P55" s="239">
        <v>7.0105663000000001E-5</v>
      </c>
      <c r="Q55" s="235">
        <f t="shared" si="0"/>
        <v>70.105663000000007</v>
      </c>
      <c r="R55" s="391"/>
      <c r="S55" s="109"/>
      <c r="T55" s="109"/>
      <c r="U55" s="109"/>
      <c r="V55" s="109"/>
      <c r="W55" s="109"/>
      <c r="X55" s="109"/>
      <c r="Y55" s="109"/>
      <c r="Z55" s="109"/>
    </row>
    <row r="56" spans="1:26" ht="14.25" customHeight="1" thickBot="1">
      <c r="A56" s="109"/>
      <c r="B56" s="109"/>
      <c r="C56" s="109"/>
      <c r="D56" s="379"/>
      <c r="E56" s="360"/>
      <c r="F56" s="360"/>
      <c r="G56" s="203" t="s">
        <v>29</v>
      </c>
      <c r="H56" s="203" t="s">
        <v>126</v>
      </c>
      <c r="I56" s="203" t="s">
        <v>30</v>
      </c>
      <c r="J56" s="360"/>
      <c r="K56" s="360"/>
      <c r="L56" s="360"/>
      <c r="M56" s="195"/>
      <c r="N56" s="195"/>
      <c r="O56" s="360"/>
      <c r="P56" s="213">
        <v>1.3855177999999999E-2</v>
      </c>
      <c r="Q56" s="241">
        <f t="shared" si="0"/>
        <v>13855.178</v>
      </c>
      <c r="R56" s="393"/>
      <c r="S56" s="109"/>
      <c r="T56" s="109"/>
      <c r="U56" s="109"/>
      <c r="V56" s="109"/>
      <c r="W56" s="109"/>
      <c r="X56" s="109"/>
      <c r="Y56" s="109"/>
      <c r="Z56" s="109"/>
    </row>
    <row r="57" spans="1:26" ht="14.25" customHeight="1" thickTop="1">
      <c r="A57" s="109"/>
      <c r="B57" s="109"/>
      <c r="C57" s="109"/>
      <c r="D57" s="330"/>
      <c r="E57" s="332"/>
      <c r="F57" s="340"/>
      <c r="G57" s="176"/>
      <c r="H57" s="176"/>
      <c r="I57" s="176"/>
      <c r="J57" s="335"/>
      <c r="K57" s="335"/>
      <c r="L57" s="337"/>
      <c r="M57" s="201"/>
      <c r="N57" s="201"/>
      <c r="O57" s="337"/>
      <c r="P57" s="176"/>
      <c r="Q57" s="199"/>
      <c r="R57" s="394"/>
      <c r="S57" s="109"/>
      <c r="T57" s="109"/>
      <c r="U57" s="109"/>
      <c r="V57" s="109"/>
      <c r="W57" s="109"/>
      <c r="X57" s="109"/>
      <c r="Y57" s="109"/>
      <c r="Z57" s="109"/>
    </row>
    <row r="58" spans="1:26" ht="14.25" customHeight="1">
      <c r="A58" s="109"/>
      <c r="B58" s="109"/>
      <c r="C58" s="109"/>
      <c r="D58" s="331"/>
      <c r="E58" s="331"/>
      <c r="F58" s="331"/>
      <c r="G58" s="176"/>
      <c r="H58" s="176"/>
      <c r="I58" s="176"/>
      <c r="J58" s="331"/>
      <c r="K58" s="331"/>
      <c r="L58" s="331"/>
      <c r="M58" s="201"/>
      <c r="N58" s="201"/>
      <c r="O58" s="331"/>
      <c r="P58" s="200"/>
      <c r="Q58" s="199"/>
      <c r="R58" s="339"/>
      <c r="S58" s="109"/>
      <c r="T58" s="109"/>
      <c r="U58" s="109"/>
      <c r="V58" s="109"/>
      <c r="W58" s="109"/>
      <c r="X58" s="109"/>
      <c r="Y58" s="109"/>
      <c r="Z58" s="109"/>
    </row>
    <row r="59" spans="1:26" ht="14.25" customHeight="1">
      <c r="A59" s="109"/>
      <c r="B59" s="109"/>
      <c r="C59" s="109"/>
      <c r="D59" s="331"/>
      <c r="E59" s="331"/>
      <c r="F59" s="331"/>
      <c r="G59" s="176"/>
      <c r="H59" s="176"/>
      <c r="I59" s="176"/>
      <c r="J59" s="331"/>
      <c r="K59" s="331"/>
      <c r="L59" s="331"/>
      <c r="M59" s="201"/>
      <c r="N59" s="201"/>
      <c r="O59" s="331"/>
      <c r="P59" s="176"/>
      <c r="Q59" s="199"/>
      <c r="R59" s="339"/>
      <c r="S59" s="109"/>
      <c r="T59" s="109"/>
      <c r="U59" s="109"/>
      <c r="V59" s="109"/>
      <c r="W59" s="109"/>
      <c r="X59" s="109"/>
      <c r="Y59" s="109"/>
      <c r="Z59" s="109"/>
    </row>
    <row r="60" spans="1:26" ht="14.25" customHeight="1">
      <c r="A60" s="109"/>
      <c r="B60" s="109"/>
      <c r="C60" s="109"/>
      <c r="D60" s="330"/>
      <c r="E60" s="332"/>
      <c r="F60" s="340"/>
      <c r="G60" s="176"/>
      <c r="H60" s="176"/>
      <c r="I60" s="176"/>
      <c r="J60" s="335"/>
      <c r="K60" s="335"/>
      <c r="L60" s="337"/>
      <c r="M60" s="201"/>
      <c r="N60" s="201"/>
      <c r="O60" s="337"/>
      <c r="P60" s="176"/>
      <c r="Q60" s="199"/>
      <c r="R60" s="394"/>
      <c r="S60" s="109"/>
      <c r="T60" s="109"/>
      <c r="U60" s="109"/>
      <c r="V60" s="109"/>
      <c r="W60" s="109"/>
      <c r="X60" s="109"/>
      <c r="Y60" s="109"/>
      <c r="Z60" s="109"/>
    </row>
    <row r="61" spans="1:26" ht="14.25" customHeight="1">
      <c r="A61" s="109"/>
      <c r="B61" s="109"/>
      <c r="C61" s="109"/>
      <c r="D61" s="331"/>
      <c r="E61" s="331"/>
      <c r="F61" s="331"/>
      <c r="G61" s="176"/>
      <c r="H61" s="176"/>
      <c r="I61" s="176"/>
      <c r="J61" s="331"/>
      <c r="K61" s="331"/>
      <c r="L61" s="331"/>
      <c r="M61" s="201"/>
      <c r="N61" s="201"/>
      <c r="O61" s="331"/>
      <c r="P61" s="176"/>
      <c r="Q61" s="199"/>
      <c r="R61" s="339"/>
      <c r="S61" s="109"/>
      <c r="T61" s="109"/>
      <c r="U61" s="109"/>
      <c r="V61" s="109"/>
      <c r="W61" s="109"/>
      <c r="X61" s="109"/>
      <c r="Y61" s="109"/>
      <c r="Z61" s="109"/>
    </row>
    <row r="62" spans="1:26" ht="14.25" customHeight="1" thickBot="1">
      <c r="A62" s="109"/>
      <c r="B62" s="109"/>
      <c r="C62" s="109"/>
      <c r="D62" s="331"/>
      <c r="E62" s="331"/>
      <c r="F62" s="331"/>
      <c r="G62" s="176"/>
      <c r="H62" s="176"/>
      <c r="I62" s="176"/>
      <c r="J62" s="331"/>
      <c r="K62" s="331"/>
      <c r="L62" s="331"/>
      <c r="M62" s="201"/>
      <c r="N62" s="201"/>
      <c r="O62" s="331"/>
      <c r="P62" s="176"/>
      <c r="Q62" s="199"/>
      <c r="R62" s="339"/>
      <c r="S62" s="109"/>
      <c r="T62" s="109"/>
      <c r="U62" s="109"/>
      <c r="V62" s="109"/>
      <c r="W62" s="109"/>
      <c r="X62" s="109"/>
      <c r="Y62" s="109"/>
      <c r="Z62" s="109"/>
    </row>
    <row r="63" spans="1:26" ht="14.25" customHeight="1" thickTop="1">
      <c r="A63" s="109"/>
      <c r="B63" s="109"/>
      <c r="C63" s="109"/>
      <c r="D63" s="388">
        <v>5.0000000000000001E-4</v>
      </c>
      <c r="E63" s="372">
        <f>$U$5*D63</f>
        <v>1.2475000000000001</v>
      </c>
      <c r="F63" s="373" t="s">
        <v>139</v>
      </c>
      <c r="G63" s="183" t="s">
        <v>22</v>
      </c>
      <c r="H63" s="183">
        <v>0.51800000000000002</v>
      </c>
      <c r="I63" s="183" t="s">
        <v>23</v>
      </c>
      <c r="J63" s="374">
        <v>2</v>
      </c>
      <c r="K63" s="374">
        <v>1</v>
      </c>
      <c r="L63" s="375">
        <v>2300</v>
      </c>
      <c r="M63" s="207"/>
      <c r="N63" s="207"/>
      <c r="O63" s="375">
        <f>24*N64*J63</f>
        <v>2400</v>
      </c>
      <c r="P63" s="212">
        <v>7.7861561999999995E-2</v>
      </c>
      <c r="Q63" s="234">
        <f t="shared" si="0"/>
        <v>77861.561999999991</v>
      </c>
      <c r="R63" s="395">
        <f t="shared" si="3"/>
        <v>63.199751411999991</v>
      </c>
      <c r="S63" s="109"/>
      <c r="T63" s="109"/>
      <c r="U63" s="109"/>
      <c r="V63" s="109"/>
      <c r="W63" s="109"/>
      <c r="X63" s="109"/>
      <c r="Y63" s="109"/>
      <c r="Z63" s="109"/>
    </row>
    <row r="64" spans="1:26" ht="14.25" customHeight="1">
      <c r="A64" s="109"/>
      <c r="B64" s="109"/>
      <c r="C64" s="109"/>
      <c r="D64" s="378"/>
      <c r="E64" s="345"/>
      <c r="F64" s="345"/>
      <c r="G64" s="19" t="s">
        <v>25</v>
      </c>
      <c r="H64" s="19">
        <v>1.6830000000000001</v>
      </c>
      <c r="I64" s="19" t="s">
        <v>34</v>
      </c>
      <c r="J64" s="345"/>
      <c r="K64" s="345"/>
      <c r="L64" s="345"/>
      <c r="M64" s="121">
        <v>99.95</v>
      </c>
      <c r="N64" s="121">
        <v>50</v>
      </c>
      <c r="O64" s="345"/>
      <c r="P64" s="238">
        <v>9.3626387999999996E-4</v>
      </c>
      <c r="Q64" s="235">
        <f t="shared" si="0"/>
        <v>936.26387999999997</v>
      </c>
      <c r="R64" s="391"/>
      <c r="S64" s="109"/>
      <c r="T64" s="109"/>
      <c r="U64" s="109"/>
      <c r="V64" s="109"/>
      <c r="W64" s="109"/>
      <c r="X64" s="109"/>
      <c r="Y64" s="109"/>
      <c r="Z64" s="109"/>
    </row>
    <row r="65" spans="1:31" ht="14.25" customHeight="1" thickBot="1">
      <c r="A65" s="109"/>
      <c r="B65" s="109"/>
      <c r="C65" s="109"/>
      <c r="D65" s="387"/>
      <c r="E65" s="346"/>
      <c r="F65" s="346"/>
      <c r="G65" s="45" t="s">
        <v>29</v>
      </c>
      <c r="H65" s="45" t="s">
        <v>126</v>
      </c>
      <c r="I65" s="45" t="s">
        <v>30</v>
      </c>
      <c r="J65" s="346"/>
      <c r="K65" s="346"/>
      <c r="L65" s="346"/>
      <c r="M65" s="178"/>
      <c r="N65" s="178"/>
      <c r="O65" s="346"/>
      <c r="P65" s="236">
        <v>0.28920466</v>
      </c>
      <c r="Q65" s="233">
        <f t="shared" si="0"/>
        <v>289204.65999999997</v>
      </c>
      <c r="R65" s="392"/>
      <c r="S65" s="109"/>
      <c r="T65" s="109"/>
      <c r="U65" s="109"/>
      <c r="V65" s="109"/>
      <c r="W65" s="109"/>
      <c r="X65" s="109"/>
      <c r="Y65" s="109"/>
      <c r="Z65" s="109"/>
    </row>
    <row r="66" spans="1:31" ht="14.25" customHeight="1">
      <c r="A66" s="109"/>
      <c r="B66" s="109"/>
      <c r="C66" s="109"/>
      <c r="D66" s="386">
        <v>5.0000000000000001E-4</v>
      </c>
      <c r="E66" s="371">
        <f>$U$5*D66</f>
        <v>1.2475000000000001</v>
      </c>
      <c r="F66" s="361" t="s">
        <v>139</v>
      </c>
      <c r="G66" s="175" t="s">
        <v>22</v>
      </c>
      <c r="H66" s="175">
        <v>0.51800000000000002</v>
      </c>
      <c r="I66" s="175" t="s">
        <v>23</v>
      </c>
      <c r="J66" s="348">
        <v>2</v>
      </c>
      <c r="K66" s="348">
        <v>1</v>
      </c>
      <c r="L66" s="362">
        <v>4704</v>
      </c>
      <c r="M66" s="121"/>
      <c r="N66" s="121"/>
      <c r="O66" s="362">
        <f>24*N67*J66</f>
        <v>4800</v>
      </c>
      <c r="P66" s="177">
        <v>2.8235873000000002E-2</v>
      </c>
      <c r="Q66" s="199">
        <f t="shared" si="0"/>
        <v>28235.873000000003</v>
      </c>
      <c r="R66" s="390">
        <f t="shared" si="3"/>
        <v>86.649219004000017</v>
      </c>
      <c r="S66" s="109"/>
      <c r="T66" s="109"/>
      <c r="U66" s="109"/>
      <c r="V66" s="109"/>
      <c r="W66" s="109"/>
      <c r="X66" s="109"/>
      <c r="Y66" s="109"/>
      <c r="Z66" s="109"/>
    </row>
    <row r="67" spans="1:31" ht="14.25" customHeight="1">
      <c r="A67" s="109"/>
      <c r="B67" s="109"/>
      <c r="C67" s="109"/>
      <c r="D67" s="378"/>
      <c r="E67" s="345"/>
      <c r="F67" s="345"/>
      <c r="G67" s="19" t="s">
        <v>25</v>
      </c>
      <c r="H67" s="19">
        <v>1.6830000000000001</v>
      </c>
      <c r="I67" s="19" t="s">
        <v>34</v>
      </c>
      <c r="J67" s="345"/>
      <c r="K67" s="345"/>
      <c r="L67" s="345"/>
      <c r="M67" s="121">
        <v>99.95</v>
      </c>
      <c r="N67" s="121">
        <v>100</v>
      </c>
      <c r="O67" s="345"/>
      <c r="P67" s="175">
        <v>3.9052695999999999E-4</v>
      </c>
      <c r="Q67" s="226">
        <f t="shared" si="0"/>
        <v>390.52695999999997</v>
      </c>
      <c r="R67" s="391"/>
      <c r="S67" s="109"/>
      <c r="T67" s="109"/>
      <c r="U67" s="109"/>
      <c r="V67" s="109"/>
      <c r="W67" s="109"/>
      <c r="X67" s="109"/>
      <c r="Y67" s="109"/>
      <c r="Z67" s="109"/>
    </row>
    <row r="68" spans="1:31" ht="14.25" customHeight="1" thickBot="1">
      <c r="A68" s="109"/>
      <c r="B68" s="109"/>
      <c r="C68" s="109"/>
      <c r="D68" s="387"/>
      <c r="E68" s="345"/>
      <c r="F68" s="345"/>
      <c r="G68" s="45" t="s">
        <v>29</v>
      </c>
      <c r="H68" s="45" t="s">
        <v>126</v>
      </c>
      <c r="I68" s="45" t="s">
        <v>30</v>
      </c>
      <c r="J68" s="346"/>
      <c r="K68" s="345"/>
      <c r="L68" s="345"/>
      <c r="M68" s="178"/>
      <c r="N68" s="121"/>
      <c r="O68" s="345"/>
      <c r="P68" s="181">
        <v>0.10488140999999999</v>
      </c>
      <c r="Q68" s="228">
        <f t="shared" si="0"/>
        <v>104881.40999999999</v>
      </c>
      <c r="R68" s="392"/>
      <c r="S68" s="109"/>
      <c r="T68" s="109"/>
      <c r="U68" s="109"/>
      <c r="V68" s="109"/>
      <c r="W68" s="109"/>
      <c r="X68" s="109"/>
      <c r="Y68" s="109"/>
      <c r="Z68" s="109"/>
    </row>
    <row r="69" spans="1:31" ht="14.25" customHeight="1">
      <c r="A69" s="109"/>
      <c r="B69" s="109"/>
      <c r="C69" s="109"/>
      <c r="D69" s="377">
        <v>5.0000000000000001E-4</v>
      </c>
      <c r="E69" s="344">
        <f>$U$5*D69</f>
        <v>1.2475000000000001</v>
      </c>
      <c r="F69" s="347" t="s">
        <v>139</v>
      </c>
      <c r="G69" s="175" t="s">
        <v>22</v>
      </c>
      <c r="H69" s="175">
        <v>0.51800000000000002</v>
      </c>
      <c r="I69" s="175" t="s">
        <v>23</v>
      </c>
      <c r="J69" s="350">
        <v>2</v>
      </c>
      <c r="K69" s="350">
        <v>1</v>
      </c>
      <c r="L69" s="351">
        <v>5905</v>
      </c>
      <c r="M69" s="121"/>
      <c r="N69" s="174"/>
      <c r="O69" s="351">
        <f>24*N70*J69</f>
        <v>6000</v>
      </c>
      <c r="P69" s="210">
        <v>1.6684162999999998E-2</v>
      </c>
      <c r="Q69" s="229">
        <f t="shared" si="0"/>
        <v>16684.162999999997</v>
      </c>
      <c r="R69" s="390">
        <f t="shared" si="3"/>
        <v>92.108108841000004</v>
      </c>
      <c r="S69" s="109"/>
      <c r="T69" s="109"/>
      <c r="U69" s="109"/>
      <c r="V69" s="109"/>
      <c r="W69" s="187" t="s">
        <v>140</v>
      </c>
      <c r="X69" s="109">
        <v>1</v>
      </c>
      <c r="Y69" s="187" t="s">
        <v>141</v>
      </c>
      <c r="Z69" s="109">
        <v>2</v>
      </c>
      <c r="AA69" s="179">
        <v>4</v>
      </c>
      <c r="AB69" s="179">
        <v>5</v>
      </c>
      <c r="AC69" s="179" t="s">
        <v>143</v>
      </c>
      <c r="AD69" s="187" t="s">
        <v>140</v>
      </c>
      <c r="AE69" s="109">
        <v>3</v>
      </c>
    </row>
    <row r="70" spans="1:31" ht="14.25" customHeight="1">
      <c r="A70" s="109"/>
      <c r="B70" s="109"/>
      <c r="C70" s="109"/>
      <c r="D70" s="378"/>
      <c r="E70" s="345"/>
      <c r="F70" s="345"/>
      <c r="G70" s="19" t="s">
        <v>25</v>
      </c>
      <c r="H70" s="19">
        <v>1.6830000000000001</v>
      </c>
      <c r="I70" s="19" t="s">
        <v>34</v>
      </c>
      <c r="J70" s="345"/>
      <c r="K70" s="345"/>
      <c r="L70" s="345"/>
      <c r="M70" s="121">
        <v>99.95</v>
      </c>
      <c r="N70" s="121">
        <v>125</v>
      </c>
      <c r="O70" s="362"/>
      <c r="P70" s="210">
        <v>2.5956359000000001E-4</v>
      </c>
      <c r="Q70" s="227">
        <f t="shared" si="0"/>
        <v>259.56359000000003</v>
      </c>
      <c r="R70" s="391"/>
      <c r="S70" s="109"/>
      <c r="T70" s="109"/>
      <c r="U70" s="109"/>
      <c r="V70" s="109"/>
      <c r="W70" s="109">
        <v>2400</v>
      </c>
      <c r="X70" s="197">
        <f>Q6/10000</f>
        <v>7.8695342000000004</v>
      </c>
      <c r="Y70" s="197">
        <f>Q39/10000</f>
        <v>7.8843712999999989</v>
      </c>
      <c r="Z70" s="197">
        <f>Q63/10000</f>
        <v>7.7861561999999989</v>
      </c>
      <c r="AA70" s="198">
        <f>Q111/10000</f>
        <v>7.5941450999999986</v>
      </c>
      <c r="AB70" s="198">
        <f>Q135/10000</f>
        <v>7.4923887999999987</v>
      </c>
      <c r="AC70" s="179">
        <v>7.7</v>
      </c>
      <c r="AD70" s="109">
        <v>2448</v>
      </c>
      <c r="AE70" s="197">
        <f>Q87/10000</f>
        <v>7.537721799999999</v>
      </c>
    </row>
    <row r="71" spans="1:31" ht="14.25" customHeight="1" thickBot="1">
      <c r="A71" s="109"/>
      <c r="B71" s="109"/>
      <c r="C71" s="109"/>
      <c r="D71" s="387"/>
      <c r="E71" s="346"/>
      <c r="F71" s="346"/>
      <c r="G71" s="45" t="s">
        <v>29</v>
      </c>
      <c r="H71" s="45" t="s">
        <v>126</v>
      </c>
      <c r="I71" s="45" t="s">
        <v>30</v>
      </c>
      <c r="J71" s="346"/>
      <c r="K71" s="346"/>
      <c r="L71" s="345"/>
      <c r="M71" s="178"/>
      <c r="N71" s="121"/>
      <c r="O71" s="368"/>
      <c r="P71" s="209">
        <v>6.1975185000000002E-2</v>
      </c>
      <c r="Q71" s="199">
        <f t="shared" ref="Q71:Q80" si="6">P71*1000000</f>
        <v>61975.185000000005</v>
      </c>
      <c r="R71" s="392"/>
      <c r="S71" s="109"/>
      <c r="T71" s="109"/>
      <c r="U71" s="109"/>
      <c r="V71" s="109"/>
      <c r="W71" s="109">
        <v>4800</v>
      </c>
      <c r="X71" s="197">
        <f>Q9/10000</f>
        <v>2.9285000999999999</v>
      </c>
      <c r="Y71" s="197">
        <f>Q42/10000</f>
        <v>2.9333784999999999</v>
      </c>
      <c r="Z71" s="197">
        <f>Q66/10000</f>
        <v>2.8235873000000002</v>
      </c>
      <c r="AA71" s="198">
        <f>Q114/10000</f>
        <v>2.5981714999999999</v>
      </c>
      <c r="AB71" s="198">
        <f>Q138/10000</f>
        <v>2.4819138999999999</v>
      </c>
      <c r="AC71" s="179">
        <v>2.74</v>
      </c>
      <c r="AD71" s="109">
        <v>4824</v>
      </c>
      <c r="AE71" s="197">
        <f>Q90/10000</f>
        <v>2.6831155999999998</v>
      </c>
    </row>
    <row r="72" spans="1:31" ht="14.25" customHeight="1">
      <c r="A72" s="109"/>
      <c r="B72" s="109"/>
      <c r="C72" s="109"/>
      <c r="D72" s="386">
        <v>5.0000000000000001E-4</v>
      </c>
      <c r="E72" s="371">
        <f>$U$5*D72</f>
        <v>1.2475000000000001</v>
      </c>
      <c r="F72" s="361" t="s">
        <v>139</v>
      </c>
      <c r="G72" s="175" t="s">
        <v>22</v>
      </c>
      <c r="H72" s="175">
        <v>0.51800000000000002</v>
      </c>
      <c r="I72" s="175" t="s">
        <v>23</v>
      </c>
      <c r="J72" s="350">
        <v>2</v>
      </c>
      <c r="K72" s="348">
        <v>1</v>
      </c>
      <c r="L72" s="351">
        <v>7107</v>
      </c>
      <c r="M72" s="121"/>
      <c r="N72" s="174"/>
      <c r="O72" s="351">
        <f>24*N73*J72</f>
        <v>7200</v>
      </c>
      <c r="P72" s="52">
        <v>9.6350963999999994E-3</v>
      </c>
      <c r="Q72" s="229">
        <f t="shared" si="6"/>
        <v>9635.0963999999985</v>
      </c>
      <c r="R72" s="390">
        <f t="shared" si="3"/>
        <v>95.421019669999993</v>
      </c>
      <c r="S72" s="109"/>
      <c r="T72" s="109"/>
      <c r="U72" s="109"/>
      <c r="V72" s="109"/>
      <c r="W72" s="109">
        <v>6000</v>
      </c>
      <c r="X72" s="197">
        <f>Q24/10000</f>
        <v>1.7714282000000003</v>
      </c>
      <c r="Y72" s="197">
        <f>Q45/10000</f>
        <v>1.7744107</v>
      </c>
      <c r="Z72" s="197">
        <f>Q69/10000</f>
        <v>1.6684162999999996</v>
      </c>
      <c r="AA72" s="198">
        <f>Q117/10000</f>
        <v>1.4495707999999998</v>
      </c>
      <c r="AB72" s="198">
        <f>Q141/10000</f>
        <v>1.3371812999999999</v>
      </c>
      <c r="AC72" s="179">
        <v>1.6</v>
      </c>
      <c r="AD72" s="109">
        <v>6048</v>
      </c>
      <c r="AE72" s="197">
        <f>Q93/10000</f>
        <v>1.5248363</v>
      </c>
    </row>
    <row r="73" spans="1:31" ht="14.25" customHeight="1">
      <c r="A73" s="109"/>
      <c r="B73" s="109"/>
      <c r="C73" s="109"/>
      <c r="D73" s="378"/>
      <c r="E73" s="345"/>
      <c r="F73" s="345"/>
      <c r="G73" s="19" t="s">
        <v>25</v>
      </c>
      <c r="H73" s="19">
        <v>1.6830000000000001</v>
      </c>
      <c r="I73" s="19" t="s">
        <v>34</v>
      </c>
      <c r="J73" s="345"/>
      <c r="K73" s="345"/>
      <c r="L73" s="345"/>
      <c r="M73" s="121">
        <v>99.95</v>
      </c>
      <c r="N73" s="121">
        <v>150</v>
      </c>
      <c r="O73" s="362"/>
      <c r="P73" s="210">
        <v>1.7728390000000001E-4</v>
      </c>
      <c r="Q73" s="227">
        <f t="shared" si="6"/>
        <v>177.28390000000002</v>
      </c>
      <c r="R73" s="391"/>
      <c r="S73" s="109"/>
      <c r="T73" s="109"/>
      <c r="U73" s="109"/>
      <c r="V73" s="109"/>
      <c r="W73" s="109">
        <v>7200</v>
      </c>
      <c r="X73" s="197">
        <f>Q3/10000</f>
        <v>1.0611558999999999</v>
      </c>
      <c r="Y73" s="197">
        <f>Q48/10000</f>
        <v>1.0633037000000001</v>
      </c>
      <c r="Z73" s="197">
        <f>Q72/10000</f>
        <v>0.96350963999999983</v>
      </c>
      <c r="AA73" s="198">
        <f>Q120/10000</f>
        <v>0.77471038999999997</v>
      </c>
      <c r="AB73" s="198">
        <f>Q144/10000</f>
        <v>0.69245835999999994</v>
      </c>
      <c r="AC73" s="179">
        <v>0.95</v>
      </c>
      <c r="AD73" s="109">
        <v>7200</v>
      </c>
      <c r="AE73" s="197">
        <f>Q96/10000</f>
        <v>0.86591867999999994</v>
      </c>
    </row>
    <row r="74" spans="1:31" ht="14.25" customHeight="1" thickBot="1">
      <c r="A74" s="109"/>
      <c r="B74" s="109"/>
      <c r="C74" s="109"/>
      <c r="D74" s="378"/>
      <c r="E74" s="346"/>
      <c r="F74" s="345"/>
      <c r="G74" s="45" t="s">
        <v>29</v>
      </c>
      <c r="H74" s="45" t="s">
        <v>126</v>
      </c>
      <c r="I74" s="45" t="s">
        <v>30</v>
      </c>
      <c r="J74" s="346"/>
      <c r="K74" s="345"/>
      <c r="L74" s="345"/>
      <c r="M74" s="121"/>
      <c r="N74" s="178"/>
      <c r="O74" s="368"/>
      <c r="P74" s="209">
        <v>3.5977423000000001E-2</v>
      </c>
      <c r="Q74" s="199">
        <f t="shared" si="6"/>
        <v>35977.423000000003</v>
      </c>
      <c r="R74" s="392"/>
      <c r="S74" s="109"/>
      <c r="T74" s="109"/>
      <c r="U74" s="109"/>
      <c r="V74" s="109"/>
      <c r="W74" s="109">
        <v>8400</v>
      </c>
      <c r="X74" s="197">
        <f>Q27/10000</f>
        <v>0.63970959999999999</v>
      </c>
      <c r="Y74" s="197">
        <f>Q51/10000</f>
        <v>0.62786085000000003</v>
      </c>
      <c r="Z74" s="197">
        <f>Q75/10000</f>
        <v>0.57139015000000004</v>
      </c>
      <c r="AA74" s="198">
        <f>Q123/10000</f>
        <v>0.46062198999999998</v>
      </c>
      <c r="AB74" s="198">
        <f>Q147/10000</f>
        <v>0.41964771000000001</v>
      </c>
      <c r="AD74" s="109">
        <v>8424</v>
      </c>
      <c r="AE74" s="197">
        <f>Q99/10000</f>
        <v>0.50622526999999995</v>
      </c>
    </row>
    <row r="75" spans="1:31" ht="14.25" customHeight="1">
      <c r="A75" s="109"/>
      <c r="B75" s="109"/>
      <c r="C75" s="109"/>
      <c r="D75" s="377">
        <v>5.0000000000000001E-4</v>
      </c>
      <c r="E75" s="344">
        <f>$U$5*D75</f>
        <v>1.2475000000000001</v>
      </c>
      <c r="F75" s="347" t="s">
        <v>139</v>
      </c>
      <c r="G75" s="175" t="s">
        <v>22</v>
      </c>
      <c r="H75" s="175">
        <v>0.51800000000000002</v>
      </c>
      <c r="I75" s="175" t="s">
        <v>23</v>
      </c>
      <c r="J75" s="348">
        <v>2</v>
      </c>
      <c r="K75" s="350">
        <v>1</v>
      </c>
      <c r="L75" s="351">
        <v>8314</v>
      </c>
      <c r="M75" s="174"/>
      <c r="N75" s="121"/>
      <c r="O75" s="351">
        <f>24*N76*J75</f>
        <v>8400</v>
      </c>
      <c r="P75" s="52">
        <v>5.7139015000000001E-3</v>
      </c>
      <c r="Q75" s="229">
        <f t="shared" si="6"/>
        <v>5713.9014999999999</v>
      </c>
      <c r="R75" s="390">
        <f t="shared" si="3"/>
        <v>97.241979209000007</v>
      </c>
      <c r="S75" s="109"/>
      <c r="T75" s="109"/>
      <c r="U75" s="109"/>
      <c r="V75" s="109"/>
      <c r="W75" s="109">
        <v>9600</v>
      </c>
      <c r="X75" s="197">
        <f>Q30/10000</f>
        <v>0.39870040000000001</v>
      </c>
      <c r="Y75" s="197">
        <f>Q54/10000</f>
        <v>0.36803844999999996</v>
      </c>
      <c r="Z75" s="197">
        <f>Q78/10000</f>
        <v>0.36156937</v>
      </c>
      <c r="AA75" s="198">
        <f>Q126/10000</f>
        <v>0.31007334999999997</v>
      </c>
      <c r="AB75" s="198">
        <f>Q150/10000</f>
        <v>0.29461363000000002</v>
      </c>
      <c r="AD75" s="109">
        <v>9648</v>
      </c>
      <c r="AE75" s="197">
        <f>Q102/10000</f>
        <v>0.32692768</v>
      </c>
    </row>
    <row r="76" spans="1:31" ht="14.25" customHeight="1">
      <c r="A76" s="109"/>
      <c r="B76" s="109"/>
      <c r="C76" s="109"/>
      <c r="D76" s="378"/>
      <c r="E76" s="345"/>
      <c r="F76" s="345"/>
      <c r="G76" s="19" t="s">
        <v>25</v>
      </c>
      <c r="H76" s="19">
        <v>1.6830000000000001</v>
      </c>
      <c r="I76" s="19" t="s">
        <v>34</v>
      </c>
      <c r="J76" s="345"/>
      <c r="K76" s="345"/>
      <c r="L76" s="345"/>
      <c r="M76" s="121">
        <v>99.95</v>
      </c>
      <c r="N76" s="121">
        <v>175</v>
      </c>
      <c r="O76" s="362"/>
      <c r="P76" s="210">
        <v>1.2503941000000001E-4</v>
      </c>
      <c r="Q76" s="227">
        <f t="shared" si="6"/>
        <v>125.03941</v>
      </c>
      <c r="R76" s="391"/>
      <c r="S76" s="109"/>
      <c r="T76" s="109"/>
      <c r="U76" s="109"/>
      <c r="V76" s="109"/>
      <c r="W76" s="109"/>
      <c r="X76" s="197"/>
      <c r="Y76" s="197"/>
      <c r="Z76" s="197"/>
      <c r="AA76" s="198"/>
      <c r="AB76" s="198"/>
      <c r="AD76" s="109"/>
      <c r="AE76" s="197"/>
    </row>
    <row r="77" spans="1:31" ht="14.25" customHeight="1" thickBot="1">
      <c r="A77" s="109"/>
      <c r="B77" s="109"/>
      <c r="C77" s="109"/>
      <c r="D77" s="378"/>
      <c r="E77" s="346"/>
      <c r="F77" s="346"/>
      <c r="G77" s="45" t="s">
        <v>29</v>
      </c>
      <c r="H77" s="45" t="s">
        <v>126</v>
      </c>
      <c r="I77" s="45" t="s">
        <v>30</v>
      </c>
      <c r="J77" s="345"/>
      <c r="K77" s="345"/>
      <c r="L77" s="345"/>
      <c r="M77" s="178"/>
      <c r="N77" s="121"/>
      <c r="O77" s="368"/>
      <c r="P77" s="209">
        <v>2.1741267000000002E-2</v>
      </c>
      <c r="Q77" s="199">
        <f t="shared" si="6"/>
        <v>21741.267</v>
      </c>
      <c r="R77" s="392"/>
      <c r="S77" s="109"/>
      <c r="T77" s="109"/>
      <c r="U77" s="109"/>
      <c r="V77" s="109"/>
      <c r="W77" s="109"/>
      <c r="X77" s="197"/>
      <c r="Y77" s="197"/>
      <c r="Z77" s="197"/>
      <c r="AA77" s="198"/>
      <c r="AB77" s="198"/>
      <c r="AD77" s="109"/>
      <c r="AE77" s="197"/>
    </row>
    <row r="78" spans="1:31" ht="14.25" customHeight="1">
      <c r="A78" s="109"/>
      <c r="B78" s="109"/>
      <c r="C78" s="109"/>
      <c r="D78" s="404">
        <v>5.0000000000000001E-4</v>
      </c>
      <c r="E78" s="371">
        <f>$U$5*D78</f>
        <v>1.2475000000000001</v>
      </c>
      <c r="F78" s="361" t="s">
        <v>139</v>
      </c>
      <c r="G78" s="175" t="s">
        <v>22</v>
      </c>
      <c r="H78" s="175">
        <v>0.51800000000000002</v>
      </c>
      <c r="I78" s="175" t="s">
        <v>23</v>
      </c>
      <c r="J78" s="350">
        <v>2</v>
      </c>
      <c r="K78" s="350">
        <v>1</v>
      </c>
      <c r="L78" s="351">
        <v>9525</v>
      </c>
      <c r="M78" s="121"/>
      <c r="N78" s="174"/>
      <c r="O78" s="351">
        <f>J78*24*N79</f>
        <v>9600</v>
      </c>
      <c r="P78" s="175">
        <v>3.6156936999999999E-3</v>
      </c>
      <c r="Q78" s="229">
        <f t="shared" si="6"/>
        <v>3615.6936999999998</v>
      </c>
      <c r="R78" s="390">
        <f t="shared" si="3"/>
        <v>98.237333485600004</v>
      </c>
      <c r="S78" s="109"/>
      <c r="T78" s="109"/>
      <c r="U78" s="109"/>
      <c r="V78" s="109"/>
      <c r="W78" s="109"/>
      <c r="X78" s="109"/>
      <c r="Y78" s="109"/>
      <c r="Z78" s="109"/>
    </row>
    <row r="79" spans="1:31" ht="14.25" customHeight="1">
      <c r="A79" s="109"/>
      <c r="B79" s="109"/>
      <c r="C79" s="109"/>
      <c r="D79" s="378"/>
      <c r="E79" s="345"/>
      <c r="F79" s="345"/>
      <c r="G79" s="19" t="s">
        <v>25</v>
      </c>
      <c r="H79" s="19">
        <v>1.6830000000000001</v>
      </c>
      <c r="I79" s="19" t="s">
        <v>34</v>
      </c>
      <c r="J79" s="345"/>
      <c r="K79" s="345"/>
      <c r="L79" s="345"/>
      <c r="M79" s="121">
        <v>99.95</v>
      </c>
      <c r="N79" s="121">
        <v>200</v>
      </c>
      <c r="O79" s="362"/>
      <c r="P79" s="210">
        <v>9.1766444000000003E-5</v>
      </c>
      <c r="Q79" s="227">
        <f t="shared" si="6"/>
        <v>91.766444000000007</v>
      </c>
      <c r="R79" s="391"/>
      <c r="S79" s="109"/>
      <c r="T79" s="109"/>
      <c r="U79" s="109"/>
      <c r="V79" s="109"/>
      <c r="W79" s="109"/>
      <c r="X79" s="109"/>
      <c r="Y79" s="109"/>
      <c r="Z79" s="109"/>
    </row>
    <row r="80" spans="1:31" ht="14.25" customHeight="1" thickBot="1">
      <c r="A80" s="109"/>
      <c r="B80" s="109"/>
      <c r="C80" s="109"/>
      <c r="D80" s="379"/>
      <c r="E80" s="360"/>
      <c r="F80" s="360"/>
      <c r="G80" s="203" t="s">
        <v>29</v>
      </c>
      <c r="H80" s="203" t="s">
        <v>126</v>
      </c>
      <c r="I80" s="203" t="s">
        <v>30</v>
      </c>
      <c r="J80" s="360"/>
      <c r="K80" s="360"/>
      <c r="L80" s="360"/>
      <c r="M80" s="195"/>
      <c r="N80" s="195"/>
      <c r="O80" s="363"/>
      <c r="P80" s="231">
        <v>1.3919205E-2</v>
      </c>
      <c r="Q80" s="232">
        <f t="shared" si="6"/>
        <v>13919.205</v>
      </c>
      <c r="R80" s="393"/>
      <c r="S80" s="109"/>
      <c r="T80" s="109"/>
      <c r="U80" s="109"/>
      <c r="V80" s="109"/>
      <c r="W80" s="109"/>
      <c r="X80" s="109"/>
      <c r="Y80" s="109"/>
      <c r="Z80" s="109"/>
    </row>
    <row r="81" spans="1:26" ht="14.25" customHeight="1" thickTop="1">
      <c r="A81" s="109"/>
      <c r="B81" s="109"/>
      <c r="C81" s="109"/>
      <c r="D81" s="330"/>
      <c r="E81" s="332"/>
      <c r="F81" s="340"/>
      <c r="G81" s="176"/>
      <c r="H81" s="176"/>
      <c r="I81" s="176"/>
      <c r="J81" s="335"/>
      <c r="K81" s="335"/>
      <c r="L81" s="337"/>
      <c r="M81" s="201"/>
      <c r="N81" s="201"/>
      <c r="O81" s="337"/>
      <c r="P81" s="176"/>
      <c r="Q81" s="199"/>
      <c r="R81" s="394"/>
      <c r="S81" s="109"/>
      <c r="T81" s="109"/>
      <c r="U81" s="109"/>
      <c r="V81" s="109"/>
      <c r="W81" s="109"/>
      <c r="X81" s="109"/>
      <c r="Y81" s="109"/>
      <c r="Z81" s="109"/>
    </row>
    <row r="82" spans="1:26" ht="14.25" customHeight="1">
      <c r="A82" s="109"/>
      <c r="B82" s="109"/>
      <c r="C82" s="109"/>
      <c r="D82" s="331"/>
      <c r="E82" s="331"/>
      <c r="F82" s="331"/>
      <c r="G82" s="176"/>
      <c r="H82" s="176"/>
      <c r="I82" s="176"/>
      <c r="J82" s="331"/>
      <c r="K82" s="331"/>
      <c r="L82" s="331"/>
      <c r="M82" s="201"/>
      <c r="N82" s="201"/>
      <c r="O82" s="337"/>
      <c r="P82" s="176"/>
      <c r="Q82" s="199"/>
      <c r="R82" s="339"/>
      <c r="S82" s="109"/>
      <c r="T82" s="109"/>
      <c r="U82" s="109"/>
      <c r="V82" s="109"/>
      <c r="W82" s="109"/>
      <c r="X82" s="109"/>
      <c r="Y82" s="109"/>
      <c r="Z82" s="109"/>
    </row>
    <row r="83" spans="1:26" ht="14.25" customHeight="1">
      <c r="A83" s="109"/>
      <c r="B83" s="109"/>
      <c r="C83" s="109"/>
      <c r="D83" s="331"/>
      <c r="E83" s="331"/>
      <c r="F83" s="331"/>
      <c r="G83" s="176"/>
      <c r="H83" s="176"/>
      <c r="I83" s="176"/>
      <c r="J83" s="331"/>
      <c r="K83" s="331"/>
      <c r="L83" s="331"/>
      <c r="M83" s="201"/>
      <c r="N83" s="201"/>
      <c r="O83" s="337"/>
      <c r="P83" s="176"/>
      <c r="Q83" s="199"/>
      <c r="R83" s="339"/>
      <c r="S83" s="109"/>
      <c r="T83" s="109"/>
      <c r="U83" s="109"/>
      <c r="V83" s="109"/>
      <c r="W83" s="109"/>
      <c r="X83" s="109"/>
      <c r="Y83" s="109"/>
      <c r="Z83" s="109"/>
    </row>
    <row r="84" spans="1:26" ht="14.25" customHeight="1">
      <c r="A84" s="109"/>
      <c r="B84" s="109"/>
      <c r="C84" s="109"/>
      <c r="D84" s="330"/>
      <c r="E84" s="332"/>
      <c r="F84" s="340"/>
      <c r="G84" s="176"/>
      <c r="H84" s="176"/>
      <c r="I84" s="176"/>
      <c r="J84" s="335"/>
      <c r="K84" s="335"/>
      <c r="L84" s="337"/>
      <c r="M84" s="201"/>
      <c r="N84" s="201"/>
      <c r="O84" s="337"/>
      <c r="P84" s="176"/>
      <c r="Q84" s="199"/>
      <c r="R84" s="394"/>
      <c r="S84" s="109"/>
      <c r="T84" s="109"/>
      <c r="U84" s="109"/>
      <c r="V84" s="109"/>
      <c r="W84" s="109"/>
      <c r="X84" s="109"/>
      <c r="Y84" s="109"/>
      <c r="Z84" s="109"/>
    </row>
    <row r="85" spans="1:26" ht="14.25" customHeight="1">
      <c r="A85" s="109"/>
      <c r="B85" s="109"/>
      <c r="C85" s="109"/>
      <c r="D85" s="331"/>
      <c r="E85" s="331"/>
      <c r="F85" s="331"/>
      <c r="G85" s="176"/>
      <c r="H85" s="176"/>
      <c r="I85" s="176"/>
      <c r="J85" s="331"/>
      <c r="K85" s="331"/>
      <c r="L85" s="331"/>
      <c r="M85" s="201"/>
      <c r="N85" s="201"/>
      <c r="O85" s="337"/>
      <c r="P85" s="176"/>
      <c r="Q85" s="199"/>
      <c r="R85" s="339"/>
      <c r="S85" s="109"/>
      <c r="T85" s="109"/>
      <c r="U85" s="109"/>
      <c r="V85" s="109"/>
      <c r="W85" s="109"/>
      <c r="X85" s="109"/>
      <c r="Y85" s="109"/>
      <c r="Z85" s="109"/>
    </row>
    <row r="86" spans="1:26" ht="14.25" customHeight="1" thickBot="1">
      <c r="A86" s="109"/>
      <c r="B86" s="109"/>
      <c r="C86" s="109"/>
      <c r="D86" s="331"/>
      <c r="E86" s="331"/>
      <c r="F86" s="331"/>
      <c r="G86" s="176"/>
      <c r="H86" s="176"/>
      <c r="I86" s="176"/>
      <c r="J86" s="331"/>
      <c r="K86" s="331"/>
      <c r="L86" s="331"/>
      <c r="M86" s="201"/>
      <c r="N86" s="201"/>
      <c r="O86" s="337"/>
      <c r="P86" s="176"/>
      <c r="Q86" s="199"/>
      <c r="R86" s="339"/>
      <c r="S86" s="109"/>
      <c r="T86" s="109"/>
      <c r="U86" s="109"/>
      <c r="V86" s="109"/>
      <c r="W86" s="109"/>
      <c r="X86" s="109"/>
      <c r="Y86" s="109"/>
      <c r="Z86" s="109"/>
    </row>
    <row r="87" spans="1:26" ht="14.25" customHeight="1" thickTop="1">
      <c r="A87" s="109"/>
      <c r="B87" s="109"/>
      <c r="C87" s="109"/>
      <c r="D87" s="388">
        <v>5.0000000000000001E-4</v>
      </c>
      <c r="E87" s="372">
        <f>$U$5*D87</f>
        <v>1.2475000000000001</v>
      </c>
      <c r="F87" s="373" t="s">
        <v>139</v>
      </c>
      <c r="G87" s="183" t="s">
        <v>22</v>
      </c>
      <c r="H87" s="183">
        <v>0.51800000000000002</v>
      </c>
      <c r="I87" s="183" t="s">
        <v>23</v>
      </c>
      <c r="J87" s="374">
        <v>3</v>
      </c>
      <c r="K87" s="374">
        <v>1</v>
      </c>
      <c r="L87" s="375">
        <v>2302</v>
      </c>
      <c r="M87" s="207"/>
      <c r="N87" s="207"/>
      <c r="O87" s="375">
        <f>24*N88*J87</f>
        <v>2448</v>
      </c>
      <c r="P87" s="183">
        <v>7.5377217999999996E-2</v>
      </c>
      <c r="Q87" s="205">
        <f t="shared" ref="Q87:Q128" si="7">P87*1000000</f>
        <v>75377.217999999993</v>
      </c>
      <c r="R87" s="395">
        <f t="shared" ref="R87:R144" si="8">100*(1-P87-P88-P89)</f>
        <v>64.413258771000002</v>
      </c>
      <c r="S87" s="109"/>
      <c r="T87" s="109"/>
      <c r="U87" s="109"/>
      <c r="V87" s="109"/>
      <c r="W87" s="109"/>
      <c r="X87" s="109"/>
      <c r="Y87" s="109"/>
      <c r="Z87" s="109"/>
    </row>
    <row r="88" spans="1:26" ht="14.25" customHeight="1">
      <c r="A88" s="109"/>
      <c r="B88" s="109"/>
      <c r="C88" s="109"/>
      <c r="D88" s="378"/>
      <c r="E88" s="345"/>
      <c r="F88" s="345"/>
      <c r="G88" s="19" t="s">
        <v>25</v>
      </c>
      <c r="H88" s="19">
        <v>1.6830000000000001</v>
      </c>
      <c r="I88" s="19" t="s">
        <v>34</v>
      </c>
      <c r="J88" s="345"/>
      <c r="K88" s="345"/>
      <c r="L88" s="345"/>
      <c r="M88" s="121">
        <v>99.95</v>
      </c>
      <c r="N88" s="121">
        <v>34</v>
      </c>
      <c r="O88" s="345"/>
      <c r="P88" s="175">
        <v>5.1233428999999996E-4</v>
      </c>
      <c r="Q88" s="226">
        <f t="shared" si="7"/>
        <v>512.33429000000001</v>
      </c>
      <c r="R88" s="391"/>
      <c r="S88" s="109"/>
      <c r="T88" s="109"/>
      <c r="U88" s="109"/>
      <c r="V88" s="109"/>
      <c r="W88" s="109"/>
      <c r="X88" s="109"/>
      <c r="Y88" s="109"/>
      <c r="Z88" s="109"/>
    </row>
    <row r="89" spans="1:26" ht="14.25" customHeight="1" thickBot="1">
      <c r="A89" s="109"/>
      <c r="B89" s="109"/>
      <c r="C89" s="109"/>
      <c r="D89" s="387"/>
      <c r="E89" s="346"/>
      <c r="F89" s="346"/>
      <c r="G89" s="45" t="s">
        <v>29</v>
      </c>
      <c r="H89" s="45" t="s">
        <v>126</v>
      </c>
      <c r="I89" s="45" t="s">
        <v>30</v>
      </c>
      <c r="J89" s="346"/>
      <c r="K89" s="346"/>
      <c r="L89" s="346"/>
      <c r="M89" s="178"/>
      <c r="N89" s="178"/>
      <c r="O89" s="346"/>
      <c r="P89" s="181">
        <v>0.27997786000000002</v>
      </c>
      <c r="Q89" s="222">
        <f t="shared" si="7"/>
        <v>279977.86000000004</v>
      </c>
      <c r="R89" s="392"/>
      <c r="S89" s="109"/>
      <c r="T89" s="109"/>
      <c r="U89" s="109"/>
      <c r="V89" s="109"/>
      <c r="W89" s="109"/>
      <c r="X89" s="109"/>
      <c r="Y89" s="109"/>
      <c r="Z89" s="109"/>
    </row>
    <row r="90" spans="1:26" ht="14.25" customHeight="1">
      <c r="A90" s="109"/>
      <c r="B90" s="109"/>
      <c r="C90" s="109"/>
      <c r="D90" s="386">
        <v>5.0000000000000001E-4</v>
      </c>
      <c r="E90" s="371">
        <f>$U$5*D90</f>
        <v>1.2475000000000001</v>
      </c>
      <c r="F90" s="361" t="s">
        <v>139</v>
      </c>
      <c r="G90" s="175" t="s">
        <v>22</v>
      </c>
      <c r="H90" s="175">
        <v>0.51800000000000002</v>
      </c>
      <c r="I90" s="175" t="s">
        <v>23</v>
      </c>
      <c r="J90" s="348">
        <v>3</v>
      </c>
      <c r="K90" s="348">
        <v>1</v>
      </c>
      <c r="L90" s="362">
        <v>4681</v>
      </c>
      <c r="M90" s="121"/>
      <c r="N90" s="121"/>
      <c r="O90" s="362">
        <f>24*N91*J90</f>
        <v>4824</v>
      </c>
      <c r="P90" s="175">
        <v>2.6831155999999998E-2</v>
      </c>
      <c r="Q90" s="229">
        <f t="shared" si="7"/>
        <v>26831.155999999999</v>
      </c>
      <c r="R90" s="390">
        <f t="shared" si="8"/>
        <v>87.326452072999999</v>
      </c>
      <c r="S90" s="109"/>
      <c r="T90" s="109"/>
      <c r="U90" s="109"/>
      <c r="V90" s="109"/>
      <c r="W90" s="109"/>
      <c r="X90" s="109"/>
      <c r="Y90" s="109"/>
      <c r="Z90" s="109"/>
    </row>
    <row r="91" spans="1:26" ht="14.25" customHeight="1">
      <c r="A91" s="109"/>
      <c r="B91" s="109"/>
      <c r="C91" s="109"/>
      <c r="D91" s="378"/>
      <c r="E91" s="345"/>
      <c r="F91" s="345"/>
      <c r="G91" s="19" t="s">
        <v>25</v>
      </c>
      <c r="H91" s="19">
        <v>1.6830000000000001</v>
      </c>
      <c r="I91" s="19" t="s">
        <v>34</v>
      </c>
      <c r="J91" s="345"/>
      <c r="K91" s="345"/>
      <c r="L91" s="345"/>
      <c r="M91" s="121">
        <v>99.95</v>
      </c>
      <c r="N91" s="121">
        <v>67</v>
      </c>
      <c r="O91" s="345"/>
      <c r="P91" s="175">
        <v>2.3991826999999999E-4</v>
      </c>
      <c r="Q91" s="227">
        <f t="shared" si="7"/>
        <v>239.91827000000001</v>
      </c>
      <c r="R91" s="391"/>
      <c r="S91" s="109"/>
      <c r="T91" s="109"/>
      <c r="U91" s="109"/>
      <c r="V91" s="109"/>
      <c r="W91" s="109"/>
      <c r="X91" s="109"/>
      <c r="Y91" s="109"/>
      <c r="Z91" s="109"/>
    </row>
    <row r="92" spans="1:26" ht="14.25" customHeight="1" thickBot="1">
      <c r="A92" s="109"/>
      <c r="B92" s="109"/>
      <c r="C92" s="109"/>
      <c r="D92" s="387"/>
      <c r="E92" s="345"/>
      <c r="F92" s="345"/>
      <c r="G92" s="45" t="s">
        <v>29</v>
      </c>
      <c r="H92" s="45" t="s">
        <v>126</v>
      </c>
      <c r="I92" s="45" t="s">
        <v>30</v>
      </c>
      <c r="J92" s="346"/>
      <c r="K92" s="345"/>
      <c r="L92" s="345"/>
      <c r="M92" s="178"/>
      <c r="N92" s="121"/>
      <c r="O92" s="345"/>
      <c r="P92" s="209">
        <v>9.9664404999999998E-2</v>
      </c>
      <c r="Q92" s="222">
        <f t="shared" si="7"/>
        <v>99664.404999999999</v>
      </c>
      <c r="R92" s="392"/>
      <c r="S92" s="109"/>
      <c r="T92" s="109"/>
      <c r="U92" s="109"/>
      <c r="V92" s="109"/>
      <c r="W92" s="109"/>
      <c r="X92" s="109"/>
      <c r="Y92" s="109"/>
      <c r="Z92" s="109"/>
    </row>
    <row r="93" spans="1:26" ht="14.25" customHeight="1">
      <c r="A93" s="109"/>
      <c r="B93" s="109"/>
      <c r="C93" s="109"/>
      <c r="D93" s="377">
        <v>5.0000000000000001E-4</v>
      </c>
      <c r="E93" s="344">
        <f>$U$5*D93</f>
        <v>1.2475000000000001</v>
      </c>
      <c r="F93" s="347" t="s">
        <v>139</v>
      </c>
      <c r="G93" s="175" t="s">
        <v>22</v>
      </c>
      <c r="H93" s="175">
        <v>0.51800000000000002</v>
      </c>
      <c r="I93" s="175" t="s">
        <v>23</v>
      </c>
      <c r="J93" s="350">
        <v>3</v>
      </c>
      <c r="K93" s="350">
        <v>1</v>
      </c>
      <c r="L93" s="351">
        <v>5907</v>
      </c>
      <c r="M93" s="121"/>
      <c r="N93" s="174"/>
      <c r="O93" s="351">
        <f>24*N94*J93</f>
        <v>6048</v>
      </c>
      <c r="P93" s="52">
        <v>1.5248362999999999E-2</v>
      </c>
      <c r="Q93" s="199">
        <f t="shared" si="7"/>
        <v>15248.362999999999</v>
      </c>
      <c r="R93" s="390">
        <f t="shared" si="8"/>
        <v>92.793809671000005</v>
      </c>
      <c r="S93" s="109"/>
      <c r="T93" s="109"/>
      <c r="U93" s="109"/>
      <c r="V93" s="109"/>
      <c r="W93" s="109"/>
      <c r="X93" s="109"/>
      <c r="Y93" s="109"/>
      <c r="Z93" s="109"/>
    </row>
    <row r="94" spans="1:26" ht="14.25" customHeight="1">
      <c r="A94" s="109"/>
      <c r="B94" s="109"/>
      <c r="C94" s="109"/>
      <c r="D94" s="378"/>
      <c r="E94" s="345"/>
      <c r="F94" s="345"/>
      <c r="G94" s="19" t="s">
        <v>25</v>
      </c>
      <c r="H94" s="19">
        <v>1.6830000000000001</v>
      </c>
      <c r="I94" s="19" t="s">
        <v>34</v>
      </c>
      <c r="J94" s="345"/>
      <c r="K94" s="345"/>
      <c r="L94" s="345"/>
      <c r="M94" s="121">
        <v>99.95</v>
      </c>
      <c r="N94" s="121">
        <v>84</v>
      </c>
      <c r="O94" s="362"/>
      <c r="P94" s="175">
        <v>1.7088129000000001E-4</v>
      </c>
      <c r="Q94" s="226">
        <f t="shared" si="7"/>
        <v>170.88129000000001</v>
      </c>
      <c r="R94" s="391"/>
      <c r="S94" s="109"/>
      <c r="T94" s="109"/>
      <c r="U94" s="109"/>
      <c r="V94" s="109"/>
      <c r="W94" s="109"/>
      <c r="X94" s="109"/>
      <c r="Y94" s="109"/>
      <c r="Z94" s="109"/>
    </row>
    <row r="95" spans="1:26" ht="14.25" customHeight="1" thickBot="1">
      <c r="A95" s="109"/>
      <c r="B95" s="109"/>
      <c r="C95" s="109"/>
      <c r="D95" s="387"/>
      <c r="E95" s="346"/>
      <c r="F95" s="346"/>
      <c r="G95" s="45" t="s">
        <v>29</v>
      </c>
      <c r="H95" s="45" t="s">
        <v>126</v>
      </c>
      <c r="I95" s="45" t="s">
        <v>30</v>
      </c>
      <c r="J95" s="346"/>
      <c r="K95" s="346"/>
      <c r="L95" s="345"/>
      <c r="M95" s="178"/>
      <c r="N95" s="121"/>
      <c r="O95" s="368"/>
      <c r="P95" s="209">
        <v>5.6642658999999998E-2</v>
      </c>
      <c r="Q95" s="228">
        <f t="shared" si="7"/>
        <v>56642.659</v>
      </c>
      <c r="R95" s="392"/>
      <c r="S95" s="109"/>
      <c r="T95" s="109"/>
      <c r="U95" s="109"/>
      <c r="V95" s="109"/>
      <c r="W95" s="109"/>
      <c r="X95" s="109"/>
      <c r="Y95" s="109"/>
      <c r="Z95" s="109"/>
    </row>
    <row r="96" spans="1:26" ht="14.25" customHeight="1">
      <c r="A96" s="109"/>
      <c r="B96" s="109"/>
      <c r="C96" s="109"/>
      <c r="D96" s="386">
        <v>5.0000000000000001E-4</v>
      </c>
      <c r="E96" s="371">
        <f>$U$5*D96</f>
        <v>1.2475000000000001</v>
      </c>
      <c r="F96" s="361" t="s">
        <v>139</v>
      </c>
      <c r="G96" s="175" t="s">
        <v>22</v>
      </c>
      <c r="H96" s="175">
        <v>0.51800000000000002</v>
      </c>
      <c r="I96" s="175" t="s">
        <v>23</v>
      </c>
      <c r="J96" s="350">
        <v>3</v>
      </c>
      <c r="K96" s="348">
        <v>1</v>
      </c>
      <c r="L96" s="351">
        <v>7061</v>
      </c>
      <c r="M96" s="121"/>
      <c r="N96" s="174"/>
      <c r="O96" s="351">
        <f>24*N97*J96</f>
        <v>7200</v>
      </c>
      <c r="P96" s="52">
        <v>8.6591867999999995E-3</v>
      </c>
      <c r="Q96" s="223">
        <f t="shared" si="7"/>
        <v>8659.1867999999995</v>
      </c>
      <c r="R96" s="390">
        <f t="shared" si="8"/>
        <v>95.861627921999997</v>
      </c>
      <c r="S96" s="109"/>
      <c r="T96" s="109"/>
      <c r="U96" s="109"/>
      <c r="V96" s="109"/>
      <c r="W96" s="109"/>
      <c r="X96" s="109"/>
      <c r="Y96" s="109"/>
      <c r="Z96" s="109"/>
    </row>
    <row r="97" spans="1:31" ht="14.25" customHeight="1">
      <c r="A97" s="109"/>
      <c r="B97" s="109"/>
      <c r="C97" s="109"/>
      <c r="D97" s="378"/>
      <c r="E97" s="345"/>
      <c r="F97" s="345"/>
      <c r="G97" s="19" t="s">
        <v>25</v>
      </c>
      <c r="H97" s="19">
        <v>1.6830000000000001</v>
      </c>
      <c r="I97" s="19" t="s">
        <v>34</v>
      </c>
      <c r="J97" s="345"/>
      <c r="K97" s="345"/>
      <c r="L97" s="345"/>
      <c r="M97" s="121">
        <v>99.95</v>
      </c>
      <c r="N97" s="121">
        <v>100</v>
      </c>
      <c r="O97" s="362"/>
      <c r="P97" s="175">
        <v>1.2894798000000001E-4</v>
      </c>
      <c r="Q97" s="226">
        <f t="shared" si="7"/>
        <v>128.94798</v>
      </c>
      <c r="R97" s="391"/>
      <c r="S97" s="109"/>
      <c r="T97" s="109"/>
      <c r="U97" s="109"/>
      <c r="V97" s="109"/>
      <c r="W97" s="109"/>
      <c r="X97" s="109"/>
      <c r="Y97" s="109"/>
      <c r="Z97" s="109"/>
    </row>
    <row r="98" spans="1:31" ht="14.25" customHeight="1" thickBot="1">
      <c r="A98" s="109"/>
      <c r="B98" s="109"/>
      <c r="C98" s="109"/>
      <c r="D98" s="378"/>
      <c r="E98" s="346"/>
      <c r="F98" s="345"/>
      <c r="G98" s="45" t="s">
        <v>29</v>
      </c>
      <c r="H98" s="45" t="s">
        <v>126</v>
      </c>
      <c r="I98" s="45" t="s">
        <v>30</v>
      </c>
      <c r="J98" s="346"/>
      <c r="K98" s="345"/>
      <c r="L98" s="345"/>
      <c r="M98" s="121"/>
      <c r="N98" s="178"/>
      <c r="O98" s="368"/>
      <c r="P98" s="209">
        <v>3.2595586000000003E-2</v>
      </c>
      <c r="Q98" s="199">
        <f t="shared" si="7"/>
        <v>32595.586000000003</v>
      </c>
      <c r="R98" s="392"/>
      <c r="S98" s="109"/>
      <c r="T98" s="109"/>
      <c r="U98" s="109"/>
      <c r="V98" s="109"/>
      <c r="W98" s="109"/>
      <c r="X98" s="109"/>
      <c r="Y98" s="109"/>
      <c r="Z98" s="109"/>
    </row>
    <row r="99" spans="1:31" ht="14.25" customHeight="1">
      <c r="A99" s="109"/>
      <c r="B99" s="109"/>
      <c r="C99" s="109"/>
      <c r="D99" s="377">
        <v>5.0000000000000001E-4</v>
      </c>
      <c r="E99" s="344">
        <f>$U$5*D99</f>
        <v>1.2475000000000001</v>
      </c>
      <c r="F99" s="347" t="s">
        <v>139</v>
      </c>
      <c r="G99" s="175" t="s">
        <v>22</v>
      </c>
      <c r="H99" s="175">
        <v>0.51800000000000002</v>
      </c>
      <c r="I99" s="175" t="s">
        <v>23</v>
      </c>
      <c r="J99" s="348">
        <v>3</v>
      </c>
      <c r="K99" s="350">
        <v>1</v>
      </c>
      <c r="L99" s="351">
        <v>8298</v>
      </c>
      <c r="M99" s="174"/>
      <c r="N99" s="121"/>
      <c r="O99" s="352">
        <f>24*N100*J99</f>
        <v>8424</v>
      </c>
      <c r="P99" s="52">
        <v>5.0622527000000004E-3</v>
      </c>
      <c r="Q99" s="223">
        <f t="shared" si="7"/>
        <v>5062.2527</v>
      </c>
      <c r="R99" s="390">
        <f t="shared" si="8"/>
        <v>97.529377137699996</v>
      </c>
      <c r="S99" s="109"/>
      <c r="T99" s="109"/>
      <c r="U99" s="109"/>
      <c r="V99" s="109"/>
      <c r="W99" s="109"/>
      <c r="X99" s="109"/>
      <c r="Y99" s="109"/>
      <c r="Z99" s="109"/>
    </row>
    <row r="100" spans="1:31" ht="14.25" customHeight="1">
      <c r="A100" s="109"/>
      <c r="B100" s="109"/>
      <c r="C100" s="109"/>
      <c r="D100" s="378"/>
      <c r="E100" s="345"/>
      <c r="F100" s="345"/>
      <c r="G100" s="19" t="s">
        <v>25</v>
      </c>
      <c r="H100" s="19">
        <v>1.6830000000000001</v>
      </c>
      <c r="I100" s="19" t="s">
        <v>34</v>
      </c>
      <c r="J100" s="345"/>
      <c r="K100" s="345"/>
      <c r="L100" s="345"/>
      <c r="M100" s="121">
        <v>99.95</v>
      </c>
      <c r="N100" s="121">
        <v>117</v>
      </c>
      <c r="O100" s="353"/>
      <c r="P100" s="210">
        <v>9.9537923000000004E-5</v>
      </c>
      <c r="Q100" s="226">
        <f t="shared" si="7"/>
        <v>99.537923000000006</v>
      </c>
      <c r="R100" s="391"/>
      <c r="S100" s="109"/>
      <c r="T100" s="109"/>
      <c r="U100" s="109"/>
      <c r="V100" s="109"/>
      <c r="W100" s="109"/>
      <c r="X100" s="109"/>
      <c r="Y100" s="109"/>
      <c r="Z100" s="109"/>
    </row>
    <row r="101" spans="1:31" ht="14.25" customHeight="1" thickBot="1">
      <c r="A101" s="109"/>
      <c r="B101" s="109"/>
      <c r="C101" s="109"/>
      <c r="D101" s="378"/>
      <c r="E101" s="346"/>
      <c r="F101" s="346"/>
      <c r="G101" s="45" t="s">
        <v>29</v>
      </c>
      <c r="H101" s="45" t="s">
        <v>126</v>
      </c>
      <c r="I101" s="45" t="s">
        <v>30</v>
      </c>
      <c r="J101" s="345"/>
      <c r="K101" s="345"/>
      <c r="L101" s="345"/>
      <c r="M101" s="178"/>
      <c r="N101" s="121"/>
      <c r="O101" s="354"/>
      <c r="P101" s="209">
        <v>1.9544438000000001E-2</v>
      </c>
      <c r="Q101" s="199">
        <f t="shared" si="7"/>
        <v>19544.438000000002</v>
      </c>
      <c r="R101" s="392"/>
      <c r="S101" s="109"/>
      <c r="T101" s="109"/>
      <c r="U101" s="109"/>
      <c r="V101" s="109"/>
      <c r="W101" s="187" t="s">
        <v>140</v>
      </c>
      <c r="X101" s="109">
        <v>1</v>
      </c>
      <c r="Y101" s="187" t="s">
        <v>141</v>
      </c>
      <c r="Z101" s="109">
        <v>2</v>
      </c>
      <c r="AA101" s="179">
        <v>4</v>
      </c>
      <c r="AB101" s="179">
        <v>5</v>
      </c>
      <c r="AC101" s="179" t="s">
        <v>143</v>
      </c>
      <c r="AD101" s="187" t="s">
        <v>140</v>
      </c>
      <c r="AE101" s="109">
        <v>3</v>
      </c>
    </row>
    <row r="102" spans="1:31" ht="14.25" customHeight="1">
      <c r="A102" s="109"/>
      <c r="B102" s="109"/>
      <c r="C102" s="109"/>
      <c r="D102" s="404">
        <v>5.0000000000000001E-4</v>
      </c>
      <c r="E102" s="371">
        <f>$U$5*D102</f>
        <v>1.2475000000000001</v>
      </c>
      <c r="F102" s="361" t="s">
        <v>139</v>
      </c>
      <c r="G102" s="175" t="s">
        <v>22</v>
      </c>
      <c r="H102" s="175">
        <v>0.51800000000000002</v>
      </c>
      <c r="I102" s="175" t="s">
        <v>23</v>
      </c>
      <c r="J102" s="350">
        <v>3</v>
      </c>
      <c r="K102" s="350">
        <v>1</v>
      </c>
      <c r="L102" s="351">
        <v>9537</v>
      </c>
      <c r="M102" s="121"/>
      <c r="N102" s="174"/>
      <c r="O102" s="351">
        <f>J102*24*N103</f>
        <v>9648</v>
      </c>
      <c r="P102" s="52">
        <v>3.2692768000000001E-3</v>
      </c>
      <c r="Q102" s="223">
        <f t="shared" si="7"/>
        <v>3269.2768000000001</v>
      </c>
      <c r="R102" s="390">
        <f t="shared" si="8"/>
        <v>98.385922407899997</v>
      </c>
      <c r="S102" s="109"/>
      <c r="T102" s="109"/>
      <c r="U102" s="109"/>
      <c r="V102" s="109"/>
      <c r="W102" s="109">
        <v>2400</v>
      </c>
      <c r="X102" s="191">
        <f>Q7</f>
        <v>1787.4704999999999</v>
      </c>
      <c r="Y102" s="191">
        <f>Q40</f>
        <v>877.44864999999993</v>
      </c>
      <c r="Z102" s="191">
        <f>Q64</f>
        <v>936.26387999999997</v>
      </c>
      <c r="AA102" s="192">
        <f>Q112</f>
        <v>319.28479000000004</v>
      </c>
      <c r="AB102" s="192">
        <f>Q136</f>
        <v>222.28697</v>
      </c>
      <c r="AC102" s="179">
        <v>1840</v>
      </c>
      <c r="AD102" s="109">
        <v>2448</v>
      </c>
      <c r="AE102" s="191">
        <f>Q88</f>
        <v>512.33429000000001</v>
      </c>
    </row>
    <row r="103" spans="1:31" ht="14.25" customHeight="1">
      <c r="A103" s="109"/>
      <c r="B103" s="109"/>
      <c r="C103" s="109"/>
      <c r="D103" s="378"/>
      <c r="E103" s="345"/>
      <c r="F103" s="345"/>
      <c r="G103" s="19" t="s">
        <v>25</v>
      </c>
      <c r="H103" s="19">
        <v>1.6830000000000001</v>
      </c>
      <c r="I103" s="19" t="s">
        <v>34</v>
      </c>
      <c r="J103" s="345"/>
      <c r="K103" s="345"/>
      <c r="L103" s="345"/>
      <c r="M103" s="121">
        <v>99.95</v>
      </c>
      <c r="N103" s="121">
        <v>134</v>
      </c>
      <c r="O103" s="362"/>
      <c r="P103" s="210">
        <v>8.0276121000000006E-5</v>
      </c>
      <c r="Q103" s="226">
        <f t="shared" si="7"/>
        <v>80.276121000000003</v>
      </c>
      <c r="R103" s="391"/>
      <c r="S103" s="109"/>
      <c r="T103" s="109"/>
      <c r="U103" s="109"/>
      <c r="V103" s="109"/>
      <c r="W103" s="109">
        <v>4800</v>
      </c>
      <c r="X103" s="191">
        <f>Q10</f>
        <v>701.58532000000002</v>
      </c>
      <c r="Y103" s="191">
        <f>Q43</f>
        <v>351.81932999999998</v>
      </c>
      <c r="Z103" s="191">
        <f>Q67</f>
        <v>390.52695999999997</v>
      </c>
      <c r="AA103" s="192">
        <f>Q115</f>
        <v>171.88802000000001</v>
      </c>
      <c r="AB103" s="192">
        <f>Q139</f>
        <v>140.40362000000002</v>
      </c>
      <c r="AC103" s="179">
        <v>722</v>
      </c>
      <c r="AD103" s="109">
        <v>4824</v>
      </c>
      <c r="AE103" s="191">
        <f>Q91</f>
        <v>239.91827000000001</v>
      </c>
    </row>
    <row r="104" spans="1:31" ht="14.25" customHeight="1" thickBot="1">
      <c r="A104" s="109"/>
      <c r="B104" s="109"/>
      <c r="C104" s="109"/>
      <c r="D104" s="379"/>
      <c r="E104" s="360"/>
      <c r="F104" s="360"/>
      <c r="G104" s="203" t="s">
        <v>29</v>
      </c>
      <c r="H104" s="203" t="s">
        <v>126</v>
      </c>
      <c r="I104" s="203" t="s">
        <v>30</v>
      </c>
      <c r="J104" s="360"/>
      <c r="K104" s="360"/>
      <c r="L104" s="360"/>
      <c r="M104" s="195"/>
      <c r="N104" s="195"/>
      <c r="O104" s="363"/>
      <c r="P104" s="211">
        <v>1.2791222999999999E-2</v>
      </c>
      <c r="Q104" s="225">
        <f t="shared" si="7"/>
        <v>12791.223</v>
      </c>
      <c r="R104" s="393"/>
      <c r="S104" s="109"/>
      <c r="T104" s="109"/>
      <c r="U104" s="109"/>
      <c r="V104" s="109"/>
      <c r="W104" s="109">
        <v>6000</v>
      </c>
      <c r="X104" s="191">
        <f>Q25</f>
        <v>444.20081999999996</v>
      </c>
      <c r="Y104" s="191">
        <f>Q46</f>
        <v>226.88466</v>
      </c>
      <c r="Z104" s="191">
        <f>Q70</f>
        <v>259.56359000000003</v>
      </c>
      <c r="AA104" s="192">
        <f>Q118</f>
        <v>134.18258</v>
      </c>
      <c r="AB104" s="192">
        <f>Q142</f>
        <v>118.083</v>
      </c>
      <c r="AC104" s="179">
        <v>456</v>
      </c>
      <c r="AD104" s="109">
        <v>6048</v>
      </c>
      <c r="AE104" s="191">
        <f>Q94</f>
        <v>170.88129000000001</v>
      </c>
    </row>
    <row r="105" spans="1:31" ht="14.25" customHeight="1" thickTop="1">
      <c r="A105" s="109"/>
      <c r="B105" s="109"/>
      <c r="C105" s="109"/>
      <c r="D105" s="330"/>
      <c r="E105" s="332"/>
      <c r="F105" s="340"/>
      <c r="G105" s="176"/>
      <c r="H105" s="176"/>
      <c r="I105" s="176"/>
      <c r="J105" s="335"/>
      <c r="K105" s="335"/>
      <c r="L105" s="337"/>
      <c r="M105" s="201"/>
      <c r="N105" s="201"/>
      <c r="O105" s="337"/>
      <c r="P105" s="176"/>
      <c r="Q105" s="199"/>
      <c r="R105" s="394"/>
      <c r="S105" s="109"/>
      <c r="T105" s="109"/>
      <c r="U105" s="109"/>
      <c r="V105" s="109"/>
      <c r="W105" s="109">
        <v>7200</v>
      </c>
      <c r="X105" s="191">
        <f>Q4</f>
        <v>284.43045000000001</v>
      </c>
      <c r="Y105" s="191">
        <f>Q49</f>
        <v>149.12972000000002</v>
      </c>
      <c r="Z105" s="191">
        <f>Q73</f>
        <v>177.28390000000002</v>
      </c>
      <c r="AA105" s="192">
        <f>Q121</f>
        <v>108.93529000000001</v>
      </c>
      <c r="AB105" s="192">
        <f>Q145</f>
        <v>102.16466</v>
      </c>
      <c r="AC105" s="179">
        <v>291</v>
      </c>
      <c r="AD105" s="109">
        <v>7200</v>
      </c>
      <c r="AE105" s="191">
        <f>Q97</f>
        <v>128.94798</v>
      </c>
    </row>
    <row r="106" spans="1:31" ht="14.25" customHeight="1">
      <c r="A106" s="109"/>
      <c r="B106" s="109"/>
      <c r="C106" s="109"/>
      <c r="D106" s="331"/>
      <c r="E106" s="331"/>
      <c r="F106" s="331"/>
      <c r="G106" s="176"/>
      <c r="H106" s="176"/>
      <c r="I106" s="176"/>
      <c r="J106" s="331"/>
      <c r="K106" s="331"/>
      <c r="L106" s="331"/>
      <c r="M106" s="201"/>
      <c r="N106" s="201"/>
      <c r="O106" s="337"/>
      <c r="P106" s="176"/>
      <c r="Q106" s="199"/>
      <c r="R106" s="339"/>
      <c r="S106" s="109"/>
      <c r="T106" s="109"/>
      <c r="U106" s="109"/>
      <c r="V106" s="109"/>
      <c r="W106" s="109">
        <v>8400</v>
      </c>
      <c r="X106" s="191">
        <f>Q28</f>
        <v>184.95758000000001</v>
      </c>
      <c r="Y106" s="191">
        <f>Q52</f>
        <v>100.57894999999999</v>
      </c>
      <c r="Z106" s="191">
        <f>Q76</f>
        <v>125.03941</v>
      </c>
      <c r="AA106" s="192">
        <f>Q124</f>
        <v>91.483452999999997</v>
      </c>
      <c r="AB106" s="192">
        <f>Q148</f>
        <v>90.427187000000004</v>
      </c>
      <c r="AD106" s="109">
        <v>8424</v>
      </c>
      <c r="AE106" s="191">
        <f>Q100</f>
        <v>99.537923000000006</v>
      </c>
    </row>
    <row r="107" spans="1:31" ht="14.25" customHeight="1">
      <c r="A107" s="109"/>
      <c r="B107" s="109"/>
      <c r="C107" s="109"/>
      <c r="D107" s="331"/>
      <c r="E107" s="331"/>
      <c r="F107" s="331"/>
      <c r="G107" s="176"/>
      <c r="H107" s="176"/>
      <c r="I107" s="176"/>
      <c r="J107" s="331"/>
      <c r="K107" s="331"/>
      <c r="L107" s="331"/>
      <c r="M107" s="201"/>
      <c r="N107" s="201"/>
      <c r="O107" s="337"/>
      <c r="P107" s="176"/>
      <c r="Q107" s="199"/>
      <c r="R107" s="339"/>
      <c r="S107" s="109"/>
      <c r="T107" s="109"/>
      <c r="U107" s="109"/>
      <c r="V107" s="109"/>
      <c r="W107" s="109">
        <v>9600</v>
      </c>
      <c r="X107" s="191">
        <f>Q31</f>
        <v>122.94977</v>
      </c>
      <c r="Y107" s="191">
        <f>Q55</f>
        <v>70.105663000000007</v>
      </c>
      <c r="Z107" s="191">
        <f>Q79</f>
        <v>91.766444000000007</v>
      </c>
      <c r="AA107" s="192">
        <f>Q127</f>
        <v>79.352663000000007</v>
      </c>
      <c r="AB107" s="192">
        <f>Q151</f>
        <v>81.773251000000002</v>
      </c>
      <c r="AD107" s="109">
        <v>9648</v>
      </c>
      <c r="AE107" s="191">
        <f>Q103</f>
        <v>80.276121000000003</v>
      </c>
    </row>
    <row r="108" spans="1:31" ht="14.25" customHeight="1">
      <c r="A108" s="109"/>
      <c r="B108" s="109"/>
      <c r="C108" s="109"/>
      <c r="D108" s="330"/>
      <c r="E108" s="332"/>
      <c r="F108" s="340"/>
      <c r="G108" s="176"/>
      <c r="H108" s="176"/>
      <c r="I108" s="176"/>
      <c r="J108" s="335"/>
      <c r="K108" s="335"/>
      <c r="L108" s="337"/>
      <c r="M108" s="201"/>
      <c r="N108" s="201"/>
      <c r="O108" s="337"/>
      <c r="P108" s="176"/>
      <c r="Q108" s="199"/>
      <c r="R108" s="394"/>
      <c r="S108" s="109"/>
      <c r="T108" s="109"/>
      <c r="U108" s="109"/>
      <c r="V108" s="109"/>
      <c r="W108" s="109"/>
      <c r="X108" s="109"/>
      <c r="Y108" s="109"/>
      <c r="Z108" s="109"/>
      <c r="AD108" s="109"/>
      <c r="AE108" s="109"/>
    </row>
    <row r="109" spans="1:31" ht="14.25" customHeight="1">
      <c r="A109" s="109"/>
      <c r="B109" s="109"/>
      <c r="C109" s="109"/>
      <c r="D109" s="331"/>
      <c r="E109" s="331"/>
      <c r="F109" s="331"/>
      <c r="G109" s="176"/>
      <c r="H109" s="176"/>
      <c r="I109" s="176"/>
      <c r="J109" s="331"/>
      <c r="K109" s="331"/>
      <c r="L109" s="331"/>
      <c r="M109" s="201"/>
      <c r="N109" s="201"/>
      <c r="O109" s="337"/>
      <c r="P109" s="176"/>
      <c r="Q109" s="199"/>
      <c r="R109" s="339"/>
      <c r="S109" s="109"/>
      <c r="T109" s="109"/>
      <c r="U109" s="109"/>
      <c r="V109" s="109"/>
      <c r="W109" s="109"/>
      <c r="X109" s="109"/>
      <c r="Y109" s="109"/>
      <c r="Z109" s="109"/>
      <c r="AD109" s="109"/>
      <c r="AE109" s="109"/>
    </row>
    <row r="110" spans="1:31" ht="14.25" customHeight="1" thickBot="1">
      <c r="A110" s="109"/>
      <c r="B110" s="109"/>
      <c r="C110" s="109"/>
      <c r="D110" s="331"/>
      <c r="E110" s="331"/>
      <c r="F110" s="331"/>
      <c r="G110" s="176"/>
      <c r="H110" s="176"/>
      <c r="I110" s="176"/>
      <c r="J110" s="331"/>
      <c r="K110" s="331"/>
      <c r="L110" s="331"/>
      <c r="M110" s="201"/>
      <c r="N110" s="201"/>
      <c r="O110" s="337"/>
      <c r="P110" s="176"/>
      <c r="Q110" s="199"/>
      <c r="R110" s="339"/>
      <c r="S110" s="109"/>
      <c r="T110" s="109"/>
      <c r="U110" s="109"/>
      <c r="V110" s="109"/>
      <c r="W110" s="109"/>
      <c r="X110" s="109"/>
      <c r="Y110" s="109"/>
      <c r="Z110" s="109"/>
    </row>
    <row r="111" spans="1:31" ht="14.25" customHeight="1" thickTop="1">
      <c r="A111" s="109"/>
      <c r="B111" s="109"/>
      <c r="C111" s="109"/>
      <c r="D111" s="388">
        <v>5.0000000000000001E-4</v>
      </c>
      <c r="E111" s="372">
        <f>$U$5*D111</f>
        <v>1.2475000000000001</v>
      </c>
      <c r="F111" s="373" t="s">
        <v>139</v>
      </c>
      <c r="G111" s="183" t="s">
        <v>22</v>
      </c>
      <c r="H111" s="183">
        <v>0.51800000000000002</v>
      </c>
      <c r="I111" s="183" t="s">
        <v>23</v>
      </c>
      <c r="J111" s="374">
        <v>4</v>
      </c>
      <c r="K111" s="374">
        <v>1</v>
      </c>
      <c r="L111" s="375">
        <v>2208</v>
      </c>
      <c r="M111" s="207"/>
      <c r="N111" s="207"/>
      <c r="O111" s="375">
        <f>24*N112*J111</f>
        <v>2400</v>
      </c>
      <c r="P111" s="183">
        <v>7.5941450999999993E-2</v>
      </c>
      <c r="Q111" s="205">
        <f t="shared" si="7"/>
        <v>75941.450999999986</v>
      </c>
      <c r="R111" s="395">
        <f t="shared" si="8"/>
        <v>64.166496420999991</v>
      </c>
      <c r="S111" s="109"/>
      <c r="T111" s="109"/>
      <c r="U111" s="109"/>
      <c r="V111" s="109"/>
      <c r="W111" s="109"/>
      <c r="X111" s="109"/>
      <c r="Y111" s="109"/>
      <c r="Z111" s="109"/>
    </row>
    <row r="112" spans="1:31" ht="14.25" customHeight="1">
      <c r="A112" s="109"/>
      <c r="B112" s="109"/>
      <c r="C112" s="109"/>
      <c r="D112" s="378"/>
      <c r="E112" s="345"/>
      <c r="F112" s="345"/>
      <c r="G112" s="19" t="s">
        <v>25</v>
      </c>
      <c r="H112" s="19">
        <v>1.6830000000000001</v>
      </c>
      <c r="I112" s="19" t="s">
        <v>34</v>
      </c>
      <c r="J112" s="345"/>
      <c r="K112" s="345"/>
      <c r="L112" s="345"/>
      <c r="M112" s="121">
        <v>99.95</v>
      </c>
      <c r="N112" s="121">
        <v>25</v>
      </c>
      <c r="O112" s="345"/>
      <c r="P112" s="175">
        <v>3.1928479000000002E-4</v>
      </c>
      <c r="Q112" s="226">
        <f t="shared" si="7"/>
        <v>319.28479000000004</v>
      </c>
      <c r="R112" s="391"/>
      <c r="S112" s="109"/>
      <c r="T112" s="109"/>
      <c r="U112" s="109"/>
      <c r="V112" s="109"/>
      <c r="W112" s="109"/>
      <c r="X112" s="109"/>
      <c r="Y112" s="109"/>
      <c r="Z112" s="109"/>
    </row>
    <row r="113" spans="1:26" ht="14.25" customHeight="1" thickBot="1">
      <c r="A113" s="109"/>
      <c r="B113" s="109"/>
      <c r="C113" s="109"/>
      <c r="D113" s="387"/>
      <c r="E113" s="346"/>
      <c r="F113" s="346"/>
      <c r="G113" s="45" t="s">
        <v>29</v>
      </c>
      <c r="H113" s="45" t="s">
        <v>126</v>
      </c>
      <c r="I113" s="45" t="s">
        <v>30</v>
      </c>
      <c r="J113" s="346"/>
      <c r="K113" s="346"/>
      <c r="L113" s="346"/>
      <c r="M113" s="178"/>
      <c r="N113" s="178"/>
      <c r="O113" s="346"/>
      <c r="P113" s="181">
        <v>0.2820743</v>
      </c>
      <c r="Q113" s="199">
        <f t="shared" si="7"/>
        <v>282074.3</v>
      </c>
      <c r="R113" s="392"/>
      <c r="S113" s="109"/>
      <c r="T113" s="109"/>
      <c r="U113" s="109"/>
      <c r="V113" s="109"/>
      <c r="W113" s="109"/>
      <c r="X113" s="109"/>
      <c r="Y113" s="109"/>
      <c r="Z113" s="109"/>
    </row>
    <row r="114" spans="1:26" ht="14.25" customHeight="1">
      <c r="A114" s="109"/>
      <c r="B114" s="109"/>
      <c r="C114" s="109"/>
      <c r="D114" s="386">
        <v>5.0000000000000001E-4</v>
      </c>
      <c r="E114" s="371">
        <f>$U$5*D114</f>
        <v>1.2475000000000001</v>
      </c>
      <c r="F114" s="361" t="s">
        <v>139</v>
      </c>
      <c r="G114" s="175" t="s">
        <v>22</v>
      </c>
      <c r="H114" s="175">
        <v>0.51800000000000002</v>
      </c>
      <c r="I114" s="175" t="s">
        <v>23</v>
      </c>
      <c r="J114" s="348">
        <v>4</v>
      </c>
      <c r="K114" s="348">
        <v>1</v>
      </c>
      <c r="L114" s="362">
        <v>4612</v>
      </c>
      <c r="M114" s="121"/>
      <c r="N114" s="121"/>
      <c r="O114" s="362">
        <f>24*N115*J114</f>
        <v>4800</v>
      </c>
      <c r="P114" s="175">
        <v>2.5981714999999999E-2</v>
      </c>
      <c r="Q114" s="229">
        <f t="shared" si="7"/>
        <v>25981.715</v>
      </c>
      <c r="R114" s="390">
        <f t="shared" si="8"/>
        <v>87.733652297999996</v>
      </c>
      <c r="S114" s="109"/>
      <c r="T114" s="109"/>
      <c r="U114" s="109"/>
      <c r="V114" s="109"/>
      <c r="W114" s="109"/>
      <c r="X114" s="109"/>
      <c r="Y114" s="109"/>
      <c r="Z114" s="109"/>
    </row>
    <row r="115" spans="1:26" ht="14.25" customHeight="1">
      <c r="A115" s="109"/>
      <c r="B115" s="109"/>
      <c r="C115" s="109"/>
      <c r="D115" s="378"/>
      <c r="E115" s="345"/>
      <c r="F115" s="345"/>
      <c r="G115" s="19" t="s">
        <v>25</v>
      </c>
      <c r="H115" s="19">
        <v>1.6830000000000001</v>
      </c>
      <c r="I115" s="19" t="s">
        <v>34</v>
      </c>
      <c r="J115" s="345"/>
      <c r="K115" s="345"/>
      <c r="L115" s="345"/>
      <c r="M115" s="121">
        <v>99.95</v>
      </c>
      <c r="N115" s="121">
        <v>50</v>
      </c>
      <c r="O115" s="345"/>
      <c r="P115" s="175">
        <v>1.7188802000000001E-4</v>
      </c>
      <c r="Q115" s="199">
        <f t="shared" si="7"/>
        <v>171.88802000000001</v>
      </c>
      <c r="R115" s="391"/>
      <c r="S115" s="109"/>
      <c r="T115" s="109"/>
      <c r="U115" s="109"/>
      <c r="V115" s="109"/>
      <c r="W115" s="109"/>
      <c r="X115" s="109"/>
      <c r="Y115" s="109"/>
      <c r="Z115" s="109"/>
    </row>
    <row r="116" spans="1:26" ht="14.25" customHeight="1" thickBot="1">
      <c r="A116" s="109"/>
      <c r="B116" s="109"/>
      <c r="C116" s="109"/>
      <c r="D116" s="387"/>
      <c r="E116" s="345"/>
      <c r="F116" s="345"/>
      <c r="G116" s="45" t="s">
        <v>29</v>
      </c>
      <c r="H116" s="45" t="s">
        <v>126</v>
      </c>
      <c r="I116" s="45" t="s">
        <v>30</v>
      </c>
      <c r="J116" s="346"/>
      <c r="K116" s="345"/>
      <c r="L116" s="345"/>
      <c r="M116" s="178"/>
      <c r="N116" s="121"/>
      <c r="O116" s="345"/>
      <c r="P116" s="209">
        <v>9.6509873999999995E-2</v>
      </c>
      <c r="Q116" s="228">
        <f t="shared" si="7"/>
        <v>96509.873999999996</v>
      </c>
      <c r="R116" s="392"/>
      <c r="S116" s="109"/>
      <c r="T116" s="109"/>
      <c r="U116" s="109"/>
      <c r="V116" s="109"/>
      <c r="W116" s="109"/>
      <c r="X116" s="109"/>
      <c r="Y116" s="109"/>
      <c r="Z116" s="109"/>
    </row>
    <row r="117" spans="1:26" ht="14.25" customHeight="1">
      <c r="A117" s="109"/>
      <c r="B117" s="109"/>
      <c r="C117" s="109"/>
      <c r="D117" s="377">
        <v>5.0000000000000001E-4</v>
      </c>
      <c r="E117" s="344">
        <f>$U$5*D117</f>
        <v>1.2475000000000001</v>
      </c>
      <c r="F117" s="347" t="s">
        <v>139</v>
      </c>
      <c r="G117" s="175" t="s">
        <v>22</v>
      </c>
      <c r="H117" s="175">
        <v>0.51800000000000002</v>
      </c>
      <c r="I117" s="175" t="s">
        <v>23</v>
      </c>
      <c r="J117" s="350">
        <v>4</v>
      </c>
      <c r="K117" s="350">
        <v>1</v>
      </c>
      <c r="L117" s="351">
        <v>5802</v>
      </c>
      <c r="M117" s="121"/>
      <c r="N117" s="174"/>
      <c r="O117" s="351">
        <f>24*N118*J117</f>
        <v>6000</v>
      </c>
      <c r="P117" s="52">
        <v>1.4495708E-2</v>
      </c>
      <c r="Q117" s="223">
        <f t="shared" si="7"/>
        <v>14495.707999999999</v>
      </c>
      <c r="R117" s="390">
        <f t="shared" si="8"/>
        <v>93.152257341999999</v>
      </c>
      <c r="S117" s="109"/>
      <c r="T117" s="109"/>
      <c r="U117" s="109"/>
      <c r="V117" s="109"/>
      <c r="W117" s="109"/>
      <c r="X117" s="109"/>
      <c r="Y117" s="109"/>
      <c r="Z117" s="109"/>
    </row>
    <row r="118" spans="1:26" ht="14.25" customHeight="1">
      <c r="A118" s="109"/>
      <c r="B118" s="109"/>
      <c r="C118" s="109"/>
      <c r="D118" s="378"/>
      <c r="E118" s="345"/>
      <c r="F118" s="345"/>
      <c r="G118" s="19" t="s">
        <v>25</v>
      </c>
      <c r="H118" s="19">
        <v>1.6830000000000001</v>
      </c>
      <c r="I118" s="19" t="s">
        <v>34</v>
      </c>
      <c r="J118" s="345"/>
      <c r="K118" s="345"/>
      <c r="L118" s="345"/>
      <c r="M118" s="121">
        <v>99.95</v>
      </c>
      <c r="N118" s="121">
        <v>62.5</v>
      </c>
      <c r="O118" s="362"/>
      <c r="P118" s="175">
        <v>1.3418258000000001E-4</v>
      </c>
      <c r="Q118" s="226">
        <f t="shared" si="7"/>
        <v>134.18258</v>
      </c>
      <c r="R118" s="391"/>
      <c r="S118" s="109"/>
      <c r="T118" s="109"/>
      <c r="U118" s="109"/>
      <c r="V118" s="109"/>
      <c r="W118" s="109"/>
      <c r="X118" s="109"/>
      <c r="Y118" s="109"/>
      <c r="Z118" s="109"/>
    </row>
    <row r="119" spans="1:26" ht="14.25" customHeight="1" thickBot="1">
      <c r="A119" s="109"/>
      <c r="B119" s="109"/>
      <c r="C119" s="109"/>
      <c r="D119" s="387"/>
      <c r="E119" s="346"/>
      <c r="F119" s="346"/>
      <c r="G119" s="45" t="s">
        <v>29</v>
      </c>
      <c r="H119" s="45" t="s">
        <v>126</v>
      </c>
      <c r="I119" s="45" t="s">
        <v>30</v>
      </c>
      <c r="J119" s="346"/>
      <c r="K119" s="346"/>
      <c r="L119" s="345"/>
      <c r="M119" s="178"/>
      <c r="N119" s="121"/>
      <c r="O119" s="368"/>
      <c r="P119" s="209">
        <v>5.3847536000000001E-2</v>
      </c>
      <c r="Q119" s="199">
        <f t="shared" si="7"/>
        <v>53847.536</v>
      </c>
      <c r="R119" s="392"/>
      <c r="S119" s="109"/>
      <c r="T119" s="109"/>
      <c r="U119" s="109"/>
      <c r="V119" s="109"/>
      <c r="W119" s="109"/>
      <c r="X119" s="109"/>
      <c r="Y119" s="109"/>
      <c r="Z119" s="109"/>
    </row>
    <row r="120" spans="1:26" ht="14.25" customHeight="1">
      <c r="A120" s="109"/>
      <c r="B120" s="109"/>
      <c r="C120" s="109"/>
      <c r="D120" s="386">
        <v>5.0000000000000001E-4</v>
      </c>
      <c r="E120" s="371">
        <f>$U$5*D120</f>
        <v>1.2475000000000001</v>
      </c>
      <c r="F120" s="361" t="s">
        <v>139</v>
      </c>
      <c r="G120" s="175" t="s">
        <v>22</v>
      </c>
      <c r="H120" s="175">
        <v>0.51800000000000002</v>
      </c>
      <c r="I120" s="175" t="s">
        <v>23</v>
      </c>
      <c r="J120" s="350">
        <v>4</v>
      </c>
      <c r="K120" s="348">
        <v>1</v>
      </c>
      <c r="L120" s="351">
        <v>7026</v>
      </c>
      <c r="M120" s="121"/>
      <c r="N120" s="174"/>
      <c r="O120" s="351">
        <f>24*N121*J120</f>
        <v>7200</v>
      </c>
      <c r="P120" s="52">
        <v>7.7471038999999998E-3</v>
      </c>
      <c r="Q120" s="223">
        <f t="shared" si="7"/>
        <v>7747.1039000000001</v>
      </c>
      <c r="R120" s="390">
        <f t="shared" si="8"/>
        <v>96.266788581</v>
      </c>
      <c r="S120" s="109"/>
      <c r="T120" s="109"/>
      <c r="U120" s="109"/>
      <c r="V120" s="109"/>
      <c r="W120" s="109"/>
      <c r="X120" s="109"/>
      <c r="Y120" s="109"/>
      <c r="Z120" s="109"/>
    </row>
    <row r="121" spans="1:26" ht="14.25" customHeight="1">
      <c r="A121" s="109"/>
      <c r="B121" s="109"/>
      <c r="C121" s="109"/>
      <c r="D121" s="378"/>
      <c r="E121" s="345"/>
      <c r="F121" s="345"/>
      <c r="G121" s="19" t="s">
        <v>25</v>
      </c>
      <c r="H121" s="19">
        <v>1.6830000000000001</v>
      </c>
      <c r="I121" s="19" t="s">
        <v>34</v>
      </c>
      <c r="J121" s="345"/>
      <c r="K121" s="345"/>
      <c r="L121" s="345"/>
      <c r="M121" s="121">
        <v>99.95</v>
      </c>
      <c r="N121" s="121">
        <v>75</v>
      </c>
      <c r="O121" s="362"/>
      <c r="P121" s="175">
        <v>1.0893529000000001E-4</v>
      </c>
      <c r="Q121" s="226">
        <f t="shared" si="7"/>
        <v>108.93529000000001</v>
      </c>
      <c r="R121" s="391"/>
      <c r="S121" s="109"/>
      <c r="T121" s="109"/>
      <c r="U121" s="109"/>
      <c r="V121" s="109"/>
      <c r="W121" s="109"/>
      <c r="X121" s="109"/>
      <c r="Y121" s="109"/>
      <c r="Z121" s="109"/>
    </row>
    <row r="122" spans="1:26" ht="14.25" customHeight="1" thickBot="1">
      <c r="A122" s="109"/>
      <c r="B122" s="109"/>
      <c r="C122" s="109"/>
      <c r="D122" s="378"/>
      <c r="E122" s="346"/>
      <c r="F122" s="345"/>
      <c r="G122" s="45" t="s">
        <v>29</v>
      </c>
      <c r="H122" s="45" t="s">
        <v>126</v>
      </c>
      <c r="I122" s="45" t="s">
        <v>30</v>
      </c>
      <c r="J122" s="346"/>
      <c r="K122" s="345"/>
      <c r="L122" s="345"/>
      <c r="M122" s="121"/>
      <c r="N122" s="178"/>
      <c r="O122" s="368"/>
      <c r="P122" s="209">
        <v>2.9476075000000001E-2</v>
      </c>
      <c r="Q122" s="228">
        <f t="shared" si="7"/>
        <v>29476.075000000001</v>
      </c>
      <c r="R122" s="392"/>
      <c r="S122" s="109"/>
      <c r="T122" s="109"/>
      <c r="U122" s="109"/>
      <c r="V122" s="109"/>
      <c r="W122" s="109"/>
      <c r="X122" s="109"/>
      <c r="Y122" s="109"/>
      <c r="Z122" s="109"/>
    </row>
    <row r="123" spans="1:26" ht="14.25" customHeight="1">
      <c r="A123" s="109"/>
      <c r="B123" s="109"/>
      <c r="C123" s="109"/>
      <c r="D123" s="377">
        <v>5.0000000000000001E-4</v>
      </c>
      <c r="E123" s="344">
        <f>$U$5*D123</f>
        <v>1.2475000000000001</v>
      </c>
      <c r="F123" s="347" t="s">
        <v>139</v>
      </c>
      <c r="G123" s="175" t="s">
        <v>22</v>
      </c>
      <c r="H123" s="175">
        <v>0.51800000000000002</v>
      </c>
      <c r="I123" s="175" t="s">
        <v>23</v>
      </c>
      <c r="J123" s="348">
        <v>4</v>
      </c>
      <c r="K123" s="350">
        <v>1</v>
      </c>
      <c r="L123" s="351">
        <v>8235</v>
      </c>
      <c r="M123" s="174"/>
      <c r="N123" s="121"/>
      <c r="O123" s="352">
        <f>24*N124*J123</f>
        <v>8400</v>
      </c>
      <c r="P123" s="52">
        <v>4.6062198999999998E-3</v>
      </c>
      <c r="Q123" s="229">
        <f t="shared" si="7"/>
        <v>4606.2199000000001</v>
      </c>
      <c r="R123" s="390">
        <f t="shared" si="8"/>
        <v>97.726934864699999</v>
      </c>
      <c r="S123" s="109"/>
      <c r="T123" s="109"/>
      <c r="U123" s="109"/>
      <c r="V123" s="109"/>
      <c r="W123" s="109"/>
      <c r="X123" s="109"/>
      <c r="Y123" s="109"/>
      <c r="Z123" s="109"/>
    </row>
    <row r="124" spans="1:26" ht="14.25" customHeight="1">
      <c r="A124" s="109"/>
      <c r="B124" s="109"/>
      <c r="C124" s="109"/>
      <c r="D124" s="378"/>
      <c r="E124" s="345"/>
      <c r="F124" s="345"/>
      <c r="G124" s="19" t="s">
        <v>25</v>
      </c>
      <c r="H124" s="19">
        <v>1.6830000000000001</v>
      </c>
      <c r="I124" s="19" t="s">
        <v>34</v>
      </c>
      <c r="J124" s="345"/>
      <c r="K124" s="345"/>
      <c r="L124" s="345"/>
      <c r="M124" s="121">
        <v>99.95</v>
      </c>
      <c r="N124" s="121">
        <v>87.5</v>
      </c>
      <c r="O124" s="353"/>
      <c r="P124" s="210">
        <v>9.1483452999999997E-5</v>
      </c>
      <c r="Q124" s="227">
        <f t="shared" si="7"/>
        <v>91.483452999999997</v>
      </c>
      <c r="R124" s="391"/>
      <c r="S124" s="109"/>
      <c r="T124" s="109"/>
      <c r="U124" s="109"/>
      <c r="V124" s="109"/>
      <c r="W124" s="109"/>
      <c r="X124" s="109"/>
      <c r="Y124" s="109"/>
      <c r="Z124" s="109"/>
    </row>
    <row r="125" spans="1:26" ht="14.25" customHeight="1" thickBot="1">
      <c r="A125" s="109"/>
      <c r="B125" s="109"/>
      <c r="C125" s="109"/>
      <c r="D125" s="378"/>
      <c r="E125" s="346"/>
      <c r="F125" s="346"/>
      <c r="G125" s="45" t="s">
        <v>29</v>
      </c>
      <c r="H125" s="45" t="s">
        <v>126</v>
      </c>
      <c r="I125" s="45" t="s">
        <v>30</v>
      </c>
      <c r="J125" s="345"/>
      <c r="K125" s="345"/>
      <c r="L125" s="345"/>
      <c r="M125" s="178"/>
      <c r="N125" s="121"/>
      <c r="O125" s="354"/>
      <c r="P125" s="209">
        <v>1.8032948E-2</v>
      </c>
      <c r="Q125" s="222">
        <f t="shared" si="7"/>
        <v>18032.948</v>
      </c>
      <c r="R125" s="392"/>
      <c r="S125" s="109"/>
      <c r="T125" s="109"/>
      <c r="U125" s="109"/>
      <c r="V125" s="109"/>
      <c r="W125" s="109"/>
      <c r="X125" s="109"/>
      <c r="Y125" s="109"/>
      <c r="Z125" s="109"/>
    </row>
    <row r="126" spans="1:26" ht="14.25" customHeight="1">
      <c r="A126" s="109"/>
      <c r="B126" s="109"/>
      <c r="C126" s="109"/>
      <c r="D126" s="404">
        <v>5.0000000000000001E-4</v>
      </c>
      <c r="E126" s="371">
        <f>$U$5*D126</f>
        <v>1.2475000000000001</v>
      </c>
      <c r="F126" s="361" t="s">
        <v>139</v>
      </c>
      <c r="G126" s="175" t="s">
        <v>22</v>
      </c>
      <c r="H126" s="175">
        <v>0.51800000000000002</v>
      </c>
      <c r="I126" s="175" t="s">
        <v>23</v>
      </c>
      <c r="J126" s="350">
        <v>4</v>
      </c>
      <c r="K126" s="350">
        <v>1</v>
      </c>
      <c r="L126" s="351">
        <v>9467</v>
      </c>
      <c r="M126" s="184"/>
      <c r="N126" s="174"/>
      <c r="O126" s="351">
        <f>J126*24*N127</f>
        <v>9600</v>
      </c>
      <c r="P126" s="52">
        <v>3.1007334999999998E-3</v>
      </c>
      <c r="Q126" s="199">
        <f t="shared" si="7"/>
        <v>3100.7334999999998</v>
      </c>
      <c r="R126" s="390">
        <f t="shared" si="8"/>
        <v>98.452851383700008</v>
      </c>
      <c r="S126" s="109"/>
      <c r="T126" s="109"/>
      <c r="U126" s="109"/>
      <c r="V126" s="109"/>
      <c r="W126" s="109"/>
      <c r="X126" s="109"/>
      <c r="Y126" s="109"/>
      <c r="Z126" s="109"/>
    </row>
    <row r="127" spans="1:26" ht="14.25" customHeight="1">
      <c r="A127" s="109"/>
      <c r="B127" s="109"/>
      <c r="C127" s="109"/>
      <c r="D127" s="378"/>
      <c r="E127" s="345"/>
      <c r="F127" s="345"/>
      <c r="G127" s="19" t="s">
        <v>25</v>
      </c>
      <c r="H127" s="19">
        <v>1.6830000000000001</v>
      </c>
      <c r="I127" s="19" t="s">
        <v>34</v>
      </c>
      <c r="J127" s="345"/>
      <c r="K127" s="345"/>
      <c r="L127" s="345"/>
      <c r="M127" s="121">
        <v>99.95</v>
      </c>
      <c r="N127" s="121">
        <v>100</v>
      </c>
      <c r="O127" s="362"/>
      <c r="P127" s="210">
        <v>7.9352663000000002E-5</v>
      </c>
      <c r="Q127" s="226">
        <f t="shared" si="7"/>
        <v>79.352663000000007</v>
      </c>
      <c r="R127" s="391"/>
      <c r="S127" s="109"/>
      <c r="T127" s="109"/>
      <c r="U127" s="109"/>
      <c r="V127" s="109"/>
      <c r="W127" s="109"/>
      <c r="X127" s="109"/>
      <c r="Y127" s="109"/>
      <c r="Z127" s="109"/>
    </row>
    <row r="128" spans="1:26" ht="14.25" customHeight="1" thickBot="1">
      <c r="A128" s="109"/>
      <c r="B128" s="109"/>
      <c r="C128" s="109"/>
      <c r="D128" s="379"/>
      <c r="E128" s="360"/>
      <c r="F128" s="360"/>
      <c r="G128" s="203" t="s">
        <v>29</v>
      </c>
      <c r="H128" s="203" t="s">
        <v>126</v>
      </c>
      <c r="I128" s="203" t="s">
        <v>30</v>
      </c>
      <c r="J128" s="360"/>
      <c r="K128" s="360"/>
      <c r="L128" s="360"/>
      <c r="M128" s="195"/>
      <c r="N128" s="195"/>
      <c r="O128" s="363"/>
      <c r="P128" s="211">
        <v>1.2291399999999999E-2</v>
      </c>
      <c r="Q128" s="225">
        <f t="shared" si="7"/>
        <v>12291.4</v>
      </c>
      <c r="R128" s="393"/>
      <c r="S128" s="109"/>
      <c r="T128" s="109"/>
      <c r="U128" s="109"/>
      <c r="V128" s="109"/>
      <c r="W128" s="109"/>
      <c r="X128" s="109"/>
      <c r="Y128" s="109"/>
      <c r="Z128" s="109"/>
    </row>
    <row r="129" spans="1:26" ht="14.25" customHeight="1" thickTop="1">
      <c r="A129" s="109"/>
      <c r="B129" s="109"/>
      <c r="C129" s="109"/>
      <c r="D129" s="330"/>
      <c r="E129" s="332"/>
      <c r="F129" s="340"/>
      <c r="G129" s="176"/>
      <c r="H129" s="176"/>
      <c r="I129" s="176"/>
      <c r="J129" s="335"/>
      <c r="K129" s="335"/>
      <c r="L129" s="337"/>
      <c r="M129" s="201"/>
      <c r="N129" s="201"/>
      <c r="O129" s="337"/>
      <c r="P129" s="176"/>
      <c r="Q129" s="199"/>
      <c r="R129" s="394"/>
      <c r="S129" s="109"/>
      <c r="T129" s="109"/>
      <c r="U129" s="109"/>
      <c r="V129" s="109"/>
      <c r="W129" s="109"/>
      <c r="X129" s="109"/>
      <c r="Y129" s="109"/>
      <c r="Z129" s="109"/>
    </row>
    <row r="130" spans="1:26" ht="14.25" customHeight="1">
      <c r="A130" s="109"/>
      <c r="B130" s="109"/>
      <c r="C130" s="109"/>
      <c r="D130" s="331"/>
      <c r="E130" s="331"/>
      <c r="F130" s="331"/>
      <c r="G130" s="176"/>
      <c r="H130" s="176"/>
      <c r="I130" s="176"/>
      <c r="J130" s="331"/>
      <c r="K130" s="331"/>
      <c r="L130" s="331"/>
      <c r="M130" s="201"/>
      <c r="N130" s="201"/>
      <c r="O130" s="337"/>
      <c r="P130" s="176"/>
      <c r="Q130" s="199"/>
      <c r="R130" s="339"/>
      <c r="S130" s="109"/>
      <c r="T130" s="109"/>
      <c r="U130" s="109"/>
      <c r="V130" s="109"/>
      <c r="W130" s="109"/>
      <c r="X130" s="109"/>
      <c r="Y130" s="109"/>
      <c r="Z130" s="109"/>
    </row>
    <row r="131" spans="1:26" ht="14.25" customHeight="1">
      <c r="A131" s="109"/>
      <c r="B131" s="109"/>
      <c r="C131" s="109"/>
      <c r="D131" s="331"/>
      <c r="E131" s="331"/>
      <c r="F131" s="331"/>
      <c r="G131" s="176"/>
      <c r="H131" s="176"/>
      <c r="I131" s="176"/>
      <c r="J131" s="331"/>
      <c r="K131" s="331"/>
      <c r="L131" s="331"/>
      <c r="M131" s="201"/>
      <c r="N131" s="201"/>
      <c r="O131" s="337"/>
      <c r="P131" s="176"/>
      <c r="Q131" s="199"/>
      <c r="R131" s="339"/>
      <c r="S131" s="109"/>
      <c r="T131" s="109"/>
      <c r="U131" s="109"/>
      <c r="V131" s="109"/>
      <c r="W131" s="109"/>
      <c r="X131" s="109"/>
      <c r="Y131" s="109"/>
      <c r="Z131" s="109"/>
    </row>
    <row r="132" spans="1:26" ht="14.25" customHeight="1">
      <c r="A132" s="109"/>
      <c r="B132" s="109"/>
      <c r="C132" s="109"/>
      <c r="D132" s="330"/>
      <c r="E132" s="332"/>
      <c r="F132" s="340"/>
      <c r="G132" s="176"/>
      <c r="H132" s="176"/>
      <c r="I132" s="176"/>
      <c r="J132" s="335"/>
      <c r="K132" s="335"/>
      <c r="L132" s="337"/>
      <c r="M132" s="201"/>
      <c r="N132" s="201"/>
      <c r="O132" s="337"/>
      <c r="P132" s="176"/>
      <c r="Q132" s="199"/>
      <c r="R132" s="394"/>
      <c r="S132" s="109"/>
      <c r="T132" s="109"/>
      <c r="U132" s="109"/>
      <c r="V132" s="109"/>
      <c r="W132" s="109"/>
      <c r="X132" s="109"/>
      <c r="Y132" s="109"/>
      <c r="Z132" s="109"/>
    </row>
    <row r="133" spans="1:26" ht="14.25" customHeight="1">
      <c r="A133" s="109"/>
      <c r="B133" s="109"/>
      <c r="C133" s="109"/>
      <c r="D133" s="331"/>
      <c r="E133" s="331"/>
      <c r="F133" s="331"/>
      <c r="G133" s="176"/>
      <c r="H133" s="176"/>
      <c r="I133" s="176"/>
      <c r="J133" s="331"/>
      <c r="K133" s="331"/>
      <c r="L133" s="331"/>
      <c r="M133" s="201"/>
      <c r="N133" s="201"/>
      <c r="O133" s="337"/>
      <c r="P133" s="176"/>
      <c r="Q133" s="199"/>
      <c r="R133" s="339"/>
      <c r="S133" s="109"/>
      <c r="T133" s="109"/>
      <c r="U133" s="109"/>
      <c r="V133" s="109"/>
      <c r="W133" s="109"/>
      <c r="X133" s="109"/>
      <c r="Y133" s="109"/>
      <c r="Z133" s="109"/>
    </row>
    <row r="134" spans="1:26" ht="14.25" customHeight="1" thickBot="1">
      <c r="A134" s="109"/>
      <c r="B134" s="109"/>
      <c r="C134" s="109"/>
      <c r="D134" s="405"/>
      <c r="E134" s="331"/>
      <c r="F134" s="331"/>
      <c r="G134" s="176"/>
      <c r="H134" s="208"/>
      <c r="I134" s="208"/>
      <c r="J134" s="331"/>
      <c r="K134" s="405"/>
      <c r="L134" s="331"/>
      <c r="M134" s="201"/>
      <c r="N134" s="201"/>
      <c r="O134" s="337"/>
      <c r="P134" s="176"/>
      <c r="Q134" s="206"/>
      <c r="R134" s="339"/>
      <c r="S134" s="109"/>
      <c r="T134" s="109"/>
      <c r="U134" s="109"/>
      <c r="V134" s="109"/>
      <c r="W134" s="109"/>
      <c r="X134" s="109"/>
      <c r="Y134" s="109"/>
      <c r="Z134" s="109"/>
    </row>
    <row r="135" spans="1:26" ht="14.25" customHeight="1" thickTop="1">
      <c r="A135" s="109"/>
      <c r="B135" s="109"/>
      <c r="C135" s="109"/>
      <c r="D135" s="369">
        <v>5.0000000000000001E-4</v>
      </c>
      <c r="E135" s="372">
        <f>$U$5*D135</f>
        <v>1.2475000000000001</v>
      </c>
      <c r="F135" s="373" t="s">
        <v>139</v>
      </c>
      <c r="G135" s="183" t="s">
        <v>22</v>
      </c>
      <c r="H135" s="175">
        <v>0.51800000000000002</v>
      </c>
      <c r="I135" s="175" t="s">
        <v>23</v>
      </c>
      <c r="J135" s="374">
        <v>5</v>
      </c>
      <c r="K135" s="348">
        <v>1</v>
      </c>
      <c r="L135" s="375">
        <v>2161</v>
      </c>
      <c r="M135" s="207"/>
      <c r="N135" s="207"/>
      <c r="O135" s="375">
        <f>24*N136*J135</f>
        <v>2400</v>
      </c>
      <c r="P135" s="183">
        <v>7.4923887999999994E-2</v>
      </c>
      <c r="Q135" s="230">
        <f t="shared" ref="Q135:Q152" si="9">P135*1000000</f>
        <v>74923.887999999992</v>
      </c>
      <c r="R135" s="376">
        <f t="shared" si="8"/>
        <v>64.655827502999983</v>
      </c>
      <c r="S135" s="109"/>
      <c r="T135" s="109"/>
      <c r="U135" s="109"/>
      <c r="V135" s="109"/>
      <c r="W135" s="109"/>
      <c r="X135" s="109"/>
      <c r="Y135" s="109"/>
      <c r="Z135" s="109"/>
    </row>
    <row r="136" spans="1:26" ht="14.25" customHeight="1">
      <c r="A136" s="109"/>
      <c r="B136" s="109"/>
      <c r="C136" s="109"/>
      <c r="D136" s="343"/>
      <c r="E136" s="345"/>
      <c r="F136" s="345"/>
      <c r="G136" s="19" t="s">
        <v>25</v>
      </c>
      <c r="H136" s="19">
        <v>1.6830000000000001</v>
      </c>
      <c r="I136" s="19" t="s">
        <v>34</v>
      </c>
      <c r="J136" s="345"/>
      <c r="K136" s="345"/>
      <c r="L136" s="345"/>
      <c r="M136" s="121">
        <v>99.95</v>
      </c>
      <c r="N136" s="121">
        <v>20</v>
      </c>
      <c r="O136" s="345"/>
      <c r="P136" s="175">
        <v>2.2228697000000001E-4</v>
      </c>
      <c r="Q136" s="190">
        <f t="shared" si="9"/>
        <v>222.28697</v>
      </c>
      <c r="R136" s="365"/>
      <c r="S136" s="109"/>
      <c r="T136" s="109"/>
      <c r="U136" s="109"/>
      <c r="V136" s="109"/>
      <c r="W136" s="109"/>
      <c r="X136" s="109"/>
      <c r="Y136" s="109"/>
      <c r="Z136" s="109"/>
    </row>
    <row r="137" spans="1:26" ht="14.25" customHeight="1" thickBot="1">
      <c r="A137" s="109"/>
      <c r="B137" s="109"/>
      <c r="C137" s="109"/>
      <c r="D137" s="367"/>
      <c r="E137" s="346"/>
      <c r="F137" s="346"/>
      <c r="G137" s="45" t="s">
        <v>29</v>
      </c>
      <c r="H137" s="45" t="s">
        <v>126</v>
      </c>
      <c r="I137" s="45" t="s">
        <v>30</v>
      </c>
      <c r="J137" s="346"/>
      <c r="K137" s="346"/>
      <c r="L137" s="346"/>
      <c r="M137" s="178"/>
      <c r="N137" s="178"/>
      <c r="O137" s="346"/>
      <c r="P137" s="181">
        <v>0.27829555</v>
      </c>
      <c r="Q137" s="228">
        <f t="shared" si="9"/>
        <v>278295.55</v>
      </c>
      <c r="R137" s="357"/>
      <c r="S137" s="109"/>
      <c r="T137" s="109"/>
      <c r="U137" s="109"/>
      <c r="V137" s="109"/>
      <c r="W137" s="109"/>
      <c r="X137" s="109"/>
      <c r="Y137" s="109"/>
      <c r="Z137" s="109"/>
    </row>
    <row r="138" spans="1:26" ht="14.25" customHeight="1">
      <c r="A138" s="109"/>
      <c r="B138" s="109"/>
      <c r="C138" s="109"/>
      <c r="D138" s="369">
        <v>5.0000000000000001E-4</v>
      </c>
      <c r="E138" s="371">
        <f>$U$5*D138</f>
        <v>1.2475000000000001</v>
      </c>
      <c r="F138" s="361" t="s">
        <v>139</v>
      </c>
      <c r="G138" s="36" t="s">
        <v>22</v>
      </c>
      <c r="H138" s="36">
        <v>0.51800000000000002</v>
      </c>
      <c r="I138" s="36" t="s">
        <v>23</v>
      </c>
      <c r="J138" s="348">
        <v>5</v>
      </c>
      <c r="K138" s="348">
        <v>1</v>
      </c>
      <c r="L138" s="362">
        <v>4547</v>
      </c>
      <c r="M138" s="121"/>
      <c r="N138" s="121"/>
      <c r="O138" s="362">
        <f>24*N139*J138</f>
        <v>4800</v>
      </c>
      <c r="P138" s="175">
        <v>2.4819139E-2</v>
      </c>
      <c r="Q138" s="223">
        <f t="shared" si="9"/>
        <v>24819.138999999999</v>
      </c>
      <c r="R138" s="355">
        <f t="shared" si="8"/>
        <v>88.284818737999998</v>
      </c>
      <c r="S138" s="109"/>
      <c r="T138" s="109"/>
      <c r="U138" s="109"/>
      <c r="V138" s="109"/>
      <c r="W138" s="109"/>
      <c r="X138" s="109"/>
      <c r="Y138" s="109"/>
      <c r="Z138" s="109"/>
    </row>
    <row r="139" spans="1:26" ht="14.25" customHeight="1">
      <c r="A139" s="109"/>
      <c r="B139" s="109"/>
      <c r="C139" s="109"/>
      <c r="D139" s="343"/>
      <c r="E139" s="349"/>
      <c r="F139" s="349"/>
      <c r="G139" s="19" t="s">
        <v>25</v>
      </c>
      <c r="H139" s="19">
        <v>1.6830000000000001</v>
      </c>
      <c r="I139" s="19" t="s">
        <v>34</v>
      </c>
      <c r="J139" s="345"/>
      <c r="K139" s="349"/>
      <c r="L139" s="349"/>
      <c r="M139" s="121">
        <v>99.95</v>
      </c>
      <c r="N139" s="121">
        <v>40</v>
      </c>
      <c r="O139" s="349"/>
      <c r="P139" s="36">
        <v>1.4040362000000001E-4</v>
      </c>
      <c r="Q139" s="226">
        <f t="shared" si="9"/>
        <v>140.40362000000002</v>
      </c>
      <c r="R139" s="356"/>
      <c r="S139" s="109"/>
      <c r="T139" s="109"/>
      <c r="U139" s="109"/>
      <c r="V139" s="109"/>
      <c r="W139" s="109"/>
      <c r="X139" s="109"/>
      <c r="Y139" s="109"/>
      <c r="Z139" s="109"/>
    </row>
    <row r="140" spans="1:26" ht="14.25" customHeight="1" thickBot="1">
      <c r="A140" s="109"/>
      <c r="B140" s="109"/>
      <c r="C140" s="109"/>
      <c r="D140" s="367"/>
      <c r="E140" s="345"/>
      <c r="F140" s="349"/>
      <c r="G140" s="45" t="s">
        <v>29</v>
      </c>
      <c r="H140" s="45" t="s">
        <v>126</v>
      </c>
      <c r="I140" s="45" t="s">
        <v>30</v>
      </c>
      <c r="J140" s="346"/>
      <c r="K140" s="345"/>
      <c r="L140" s="345"/>
      <c r="M140" s="178"/>
      <c r="N140" s="121"/>
      <c r="O140" s="345"/>
      <c r="P140" s="127">
        <v>9.2192270000000007E-2</v>
      </c>
      <c r="Q140" s="228">
        <f t="shared" si="9"/>
        <v>92192.27</v>
      </c>
      <c r="R140" s="357"/>
      <c r="S140" s="109"/>
      <c r="T140" s="109"/>
      <c r="U140" s="109"/>
      <c r="V140" s="109"/>
      <c r="W140" s="109"/>
      <c r="X140" s="109"/>
      <c r="Y140" s="109"/>
      <c r="Z140" s="109"/>
    </row>
    <row r="141" spans="1:26" ht="14.25" customHeight="1">
      <c r="A141" s="109"/>
      <c r="B141" s="109"/>
      <c r="C141" s="109"/>
      <c r="D141" s="342">
        <v>5.0000000000000001E-4</v>
      </c>
      <c r="E141" s="344">
        <f>$U$5*D141</f>
        <v>1.2475000000000001</v>
      </c>
      <c r="F141" s="347" t="s">
        <v>139</v>
      </c>
      <c r="G141" s="36" t="s">
        <v>22</v>
      </c>
      <c r="H141" s="36">
        <v>0.51800000000000002</v>
      </c>
      <c r="I141" s="36" t="s">
        <v>23</v>
      </c>
      <c r="J141" s="350">
        <v>5</v>
      </c>
      <c r="K141" s="350">
        <v>1</v>
      </c>
      <c r="L141" s="351">
        <v>5768</v>
      </c>
      <c r="M141" s="121"/>
      <c r="N141" s="174"/>
      <c r="O141" s="351">
        <f>24*N142*J141</f>
        <v>6000</v>
      </c>
      <c r="P141" s="52">
        <v>1.3371813E-2</v>
      </c>
      <c r="Q141" s="229">
        <f t="shared" si="9"/>
        <v>13371.813</v>
      </c>
      <c r="R141" s="355">
        <f t="shared" si="8"/>
        <v>93.683657699999983</v>
      </c>
      <c r="S141" s="109"/>
      <c r="T141" s="109"/>
      <c r="U141" s="109"/>
      <c r="V141" s="109"/>
      <c r="W141" s="109"/>
      <c r="X141" s="109"/>
      <c r="Y141" s="109"/>
      <c r="Z141" s="109"/>
    </row>
    <row r="142" spans="1:26" ht="14.25" customHeight="1">
      <c r="A142" s="109"/>
      <c r="B142" s="109"/>
      <c r="C142" s="109"/>
      <c r="D142" s="343"/>
      <c r="E142" s="345"/>
      <c r="F142" s="345"/>
      <c r="G142" s="19" t="s">
        <v>25</v>
      </c>
      <c r="H142" s="19">
        <v>1.6830000000000001</v>
      </c>
      <c r="I142" s="19" t="s">
        <v>34</v>
      </c>
      <c r="J142" s="345"/>
      <c r="K142" s="345"/>
      <c r="L142" s="345"/>
      <c r="M142" s="121">
        <v>99.95</v>
      </c>
      <c r="N142" s="121">
        <v>50</v>
      </c>
      <c r="O142" s="362"/>
      <c r="P142" s="36">
        <v>1.18083E-4</v>
      </c>
      <c r="Q142" s="227">
        <f t="shared" si="9"/>
        <v>118.083</v>
      </c>
      <c r="R142" s="356"/>
      <c r="S142" s="109"/>
      <c r="T142" s="109"/>
      <c r="U142" s="109"/>
      <c r="V142" s="109"/>
      <c r="W142" s="109"/>
      <c r="X142" s="109"/>
      <c r="Y142" s="109"/>
      <c r="Z142" s="109"/>
    </row>
    <row r="143" spans="1:26" ht="14.25" customHeight="1" thickBot="1">
      <c r="A143" s="109"/>
      <c r="B143" s="109"/>
      <c r="C143" s="109"/>
      <c r="D143" s="367"/>
      <c r="E143" s="346"/>
      <c r="F143" s="346"/>
      <c r="G143" s="45" t="s">
        <v>29</v>
      </c>
      <c r="H143" s="45" t="s">
        <v>126</v>
      </c>
      <c r="I143" s="45" t="s">
        <v>30</v>
      </c>
      <c r="J143" s="346"/>
      <c r="K143" s="346"/>
      <c r="L143" s="345"/>
      <c r="M143" s="178"/>
      <c r="N143" s="121"/>
      <c r="O143" s="368"/>
      <c r="P143" s="127">
        <v>4.9673527000000002E-2</v>
      </c>
      <c r="Q143" s="190">
        <f t="shared" si="9"/>
        <v>49673.527000000002</v>
      </c>
      <c r="R143" s="357"/>
      <c r="S143" s="109"/>
      <c r="T143" s="109"/>
      <c r="U143" s="109"/>
      <c r="V143" s="109"/>
      <c r="W143" s="109"/>
      <c r="X143" s="109"/>
      <c r="Y143" s="109"/>
      <c r="Z143" s="109"/>
    </row>
    <row r="144" spans="1:26" ht="14.25" customHeight="1">
      <c r="A144" s="109"/>
      <c r="B144" s="109"/>
      <c r="C144" s="109"/>
      <c r="D144" s="369">
        <v>5.0000000000000001E-4</v>
      </c>
      <c r="E144" s="371">
        <f>$U$5*D144</f>
        <v>1.2475000000000001</v>
      </c>
      <c r="F144" s="361" t="s">
        <v>139</v>
      </c>
      <c r="G144" s="36" t="s">
        <v>22</v>
      </c>
      <c r="H144" s="36">
        <v>0.51800000000000002</v>
      </c>
      <c r="I144" s="36" t="s">
        <v>23</v>
      </c>
      <c r="J144" s="350">
        <v>5</v>
      </c>
      <c r="K144" s="348">
        <v>1</v>
      </c>
      <c r="L144" s="351">
        <v>6972</v>
      </c>
      <c r="M144" s="121"/>
      <c r="N144" s="174"/>
      <c r="O144" s="351">
        <f>24*N145*J144</f>
        <v>7200</v>
      </c>
      <c r="P144" s="52">
        <v>6.9245836E-3</v>
      </c>
      <c r="Q144" s="229">
        <f t="shared" si="9"/>
        <v>6924.5835999999999</v>
      </c>
      <c r="R144" s="355">
        <f t="shared" si="8"/>
        <v>96.629556174000001</v>
      </c>
      <c r="S144" s="109"/>
      <c r="T144" s="109"/>
      <c r="U144" s="109"/>
      <c r="V144" s="109"/>
      <c r="W144" s="109"/>
      <c r="X144" s="109"/>
      <c r="Y144" s="109"/>
      <c r="Z144" s="109"/>
    </row>
    <row r="145" spans="1:26" ht="14.25" customHeight="1">
      <c r="A145" s="109"/>
      <c r="B145" s="109"/>
      <c r="C145" s="109"/>
      <c r="D145" s="370"/>
      <c r="E145" s="345"/>
      <c r="F145" s="349"/>
      <c r="G145" s="19" t="s">
        <v>25</v>
      </c>
      <c r="H145" s="19">
        <v>1.6830000000000001</v>
      </c>
      <c r="I145" s="19" t="s">
        <v>34</v>
      </c>
      <c r="J145" s="345"/>
      <c r="K145" s="349"/>
      <c r="L145" s="345"/>
      <c r="M145" s="121">
        <v>99.95</v>
      </c>
      <c r="N145" s="121">
        <v>60</v>
      </c>
      <c r="O145" s="362"/>
      <c r="P145" s="36">
        <v>1.0216466E-4</v>
      </c>
      <c r="Q145" s="190">
        <f t="shared" si="9"/>
        <v>102.16466</v>
      </c>
      <c r="R145" s="356"/>
      <c r="S145" s="109"/>
      <c r="T145" s="109"/>
      <c r="U145" s="109"/>
      <c r="V145" s="109"/>
      <c r="W145" s="109"/>
      <c r="X145" s="109"/>
      <c r="Y145" s="109"/>
      <c r="Z145" s="109"/>
    </row>
    <row r="146" spans="1:26" ht="14.25" customHeight="1" thickBot="1">
      <c r="A146" s="109"/>
      <c r="B146" s="109"/>
      <c r="C146" s="109"/>
      <c r="D146" s="343"/>
      <c r="E146" s="346"/>
      <c r="F146" s="349"/>
      <c r="G146" s="45" t="s">
        <v>29</v>
      </c>
      <c r="H146" s="45" t="s">
        <v>126</v>
      </c>
      <c r="I146" s="45" t="s">
        <v>30</v>
      </c>
      <c r="J146" s="346"/>
      <c r="K146" s="345"/>
      <c r="L146" s="345"/>
      <c r="M146" s="121"/>
      <c r="N146" s="178"/>
      <c r="O146" s="368"/>
      <c r="P146" s="127">
        <v>2.667769E-2</v>
      </c>
      <c r="Q146" s="228">
        <f t="shared" si="9"/>
        <v>26677.69</v>
      </c>
      <c r="R146" s="357"/>
      <c r="S146" s="109"/>
      <c r="T146" s="109"/>
      <c r="U146" s="109"/>
      <c r="V146" s="109"/>
      <c r="W146" s="109"/>
      <c r="X146" s="109"/>
      <c r="Y146" s="109"/>
      <c r="Z146" s="109"/>
    </row>
    <row r="147" spans="1:26" ht="14.25" customHeight="1">
      <c r="A147" s="109"/>
      <c r="B147" s="109"/>
      <c r="C147" s="109"/>
      <c r="D147" s="342">
        <v>5.0000000000000001E-4</v>
      </c>
      <c r="E147" s="344">
        <f>$U$5*D147</f>
        <v>1.2475000000000001</v>
      </c>
      <c r="F147" s="347" t="s">
        <v>139</v>
      </c>
      <c r="G147" s="36" t="s">
        <v>22</v>
      </c>
      <c r="H147" s="36">
        <v>0.51800000000000002</v>
      </c>
      <c r="I147" s="36" t="s">
        <v>23</v>
      </c>
      <c r="J147" s="348">
        <v>5</v>
      </c>
      <c r="K147" s="350">
        <v>1</v>
      </c>
      <c r="L147" s="351">
        <v>8184</v>
      </c>
      <c r="M147" s="174"/>
      <c r="N147" s="121"/>
      <c r="O147" s="352">
        <f>24*N148*J147</f>
        <v>8400</v>
      </c>
      <c r="P147" s="52">
        <v>4.1964771000000001E-3</v>
      </c>
      <c r="Q147" s="190">
        <f t="shared" si="9"/>
        <v>4196.4771000000001</v>
      </c>
      <c r="R147" s="355">
        <f t="shared" ref="R147:R150" si="10">100*(1-P147-P148-P149)</f>
        <v>97.906246171299998</v>
      </c>
      <c r="S147" s="109"/>
      <c r="T147" s="109"/>
      <c r="U147" s="109"/>
      <c r="V147" s="109"/>
      <c r="W147" s="109"/>
      <c r="X147" s="109"/>
      <c r="Y147" s="109"/>
      <c r="Z147" s="109"/>
    </row>
    <row r="148" spans="1:26" ht="14.25" customHeight="1">
      <c r="A148" s="109"/>
      <c r="B148" s="109"/>
      <c r="C148" s="109"/>
      <c r="D148" s="343"/>
      <c r="E148" s="345"/>
      <c r="F148" s="345"/>
      <c r="G148" s="19" t="s">
        <v>25</v>
      </c>
      <c r="H148" s="19">
        <v>1.6830000000000001</v>
      </c>
      <c r="I148" s="19" t="s">
        <v>34</v>
      </c>
      <c r="J148" s="349"/>
      <c r="K148" s="345"/>
      <c r="L148" s="345"/>
      <c r="M148" s="121">
        <v>99.95</v>
      </c>
      <c r="N148" s="121">
        <v>70</v>
      </c>
      <c r="O148" s="353"/>
      <c r="P148" s="194">
        <v>9.0427187000000005E-5</v>
      </c>
      <c r="Q148" s="226">
        <f t="shared" si="9"/>
        <v>90.427187000000004</v>
      </c>
      <c r="R148" s="356"/>
      <c r="S148" s="109"/>
      <c r="T148" s="109"/>
      <c r="U148" s="109"/>
      <c r="V148" s="109"/>
      <c r="W148" s="109"/>
      <c r="X148" s="109"/>
      <c r="Y148" s="109"/>
      <c r="Z148" s="109"/>
    </row>
    <row r="149" spans="1:26" ht="14.25" customHeight="1" thickBot="1">
      <c r="A149" s="109"/>
      <c r="B149" s="109"/>
      <c r="C149" s="109"/>
      <c r="D149" s="343"/>
      <c r="E149" s="346"/>
      <c r="F149" s="346"/>
      <c r="G149" s="45" t="s">
        <v>29</v>
      </c>
      <c r="H149" s="45" t="s">
        <v>126</v>
      </c>
      <c r="I149" s="45" t="s">
        <v>30</v>
      </c>
      <c r="J149" s="345"/>
      <c r="K149" s="345"/>
      <c r="L149" s="345"/>
      <c r="M149" s="178"/>
      <c r="N149" s="121"/>
      <c r="O149" s="354"/>
      <c r="P149" s="127">
        <v>1.6650634000000001E-2</v>
      </c>
      <c r="Q149" s="222">
        <f t="shared" si="9"/>
        <v>16650.634000000002</v>
      </c>
      <c r="R149" s="357"/>
      <c r="S149" s="109"/>
      <c r="T149" s="109"/>
      <c r="U149" s="109"/>
      <c r="V149" s="109"/>
      <c r="W149" s="109"/>
      <c r="X149" s="109"/>
      <c r="Y149" s="109"/>
      <c r="Z149" s="109"/>
    </row>
    <row r="150" spans="1:26" ht="14.25" customHeight="1">
      <c r="A150" s="109"/>
      <c r="B150" s="109"/>
      <c r="C150" s="109"/>
      <c r="D150" s="358">
        <v>5.0000000000000001E-4</v>
      </c>
      <c r="E150" s="344">
        <f>$U$5*D150</f>
        <v>1.2475000000000001</v>
      </c>
      <c r="F150" s="361" t="s">
        <v>139</v>
      </c>
      <c r="G150" s="36" t="s">
        <v>22</v>
      </c>
      <c r="H150" s="36">
        <v>0.51800000000000002</v>
      </c>
      <c r="I150" s="36" t="s">
        <v>23</v>
      </c>
      <c r="J150" s="350">
        <v>5</v>
      </c>
      <c r="K150" s="350">
        <v>1</v>
      </c>
      <c r="L150" s="351">
        <v>9416</v>
      </c>
      <c r="M150" s="184"/>
      <c r="N150" s="174"/>
      <c r="O150" s="351">
        <f>J150*24*N151</f>
        <v>9600</v>
      </c>
      <c r="P150" s="52">
        <v>2.9461362999999999E-3</v>
      </c>
      <c r="Q150" s="190">
        <f t="shared" si="9"/>
        <v>2946.1363000000001</v>
      </c>
      <c r="R150" s="364">
        <f t="shared" si="10"/>
        <v>98.516956944900002</v>
      </c>
      <c r="S150" s="109"/>
      <c r="T150" s="109"/>
      <c r="U150" s="109"/>
      <c r="V150" s="109"/>
      <c r="W150" s="109"/>
      <c r="X150" s="109"/>
      <c r="Y150" s="109"/>
      <c r="Z150" s="109"/>
    </row>
    <row r="151" spans="1:26" ht="14.25" customHeight="1">
      <c r="A151" s="109"/>
      <c r="B151" s="109"/>
      <c r="C151" s="109"/>
      <c r="D151" s="343"/>
      <c r="E151" s="345"/>
      <c r="F151" s="345"/>
      <c r="G151" s="19" t="s">
        <v>25</v>
      </c>
      <c r="H151" s="19">
        <v>1.6830000000000001</v>
      </c>
      <c r="I151" s="19" t="s">
        <v>34</v>
      </c>
      <c r="J151" s="345"/>
      <c r="K151" s="345"/>
      <c r="L151" s="345"/>
      <c r="M151" s="121">
        <v>99.95</v>
      </c>
      <c r="N151" s="121">
        <v>80</v>
      </c>
      <c r="O151" s="362"/>
      <c r="P151" s="194">
        <v>8.1773251000000005E-5</v>
      </c>
      <c r="Q151" s="226">
        <f t="shared" si="9"/>
        <v>81.773251000000002</v>
      </c>
      <c r="R151" s="365"/>
      <c r="S151" s="109"/>
      <c r="T151" s="109"/>
      <c r="U151" s="109"/>
      <c r="V151" s="109"/>
      <c r="W151" s="109"/>
      <c r="X151" s="109"/>
      <c r="Y151" s="109"/>
      <c r="Z151" s="109"/>
    </row>
    <row r="152" spans="1:26" ht="14.25" customHeight="1" thickBot="1">
      <c r="A152" s="109"/>
      <c r="B152" s="109"/>
      <c r="C152" s="109"/>
      <c r="D152" s="359"/>
      <c r="E152" s="360"/>
      <c r="F152" s="345"/>
      <c r="G152" s="203" t="s">
        <v>29</v>
      </c>
      <c r="H152" s="203" t="s">
        <v>126</v>
      </c>
      <c r="I152" s="182" t="s">
        <v>30</v>
      </c>
      <c r="J152" s="345"/>
      <c r="K152" s="360"/>
      <c r="L152" s="345"/>
      <c r="M152" s="195"/>
      <c r="N152" s="195"/>
      <c r="O152" s="363"/>
      <c r="P152" s="196">
        <v>1.1802521E-2</v>
      </c>
      <c r="Q152" s="225">
        <f t="shared" si="9"/>
        <v>11802.521000000001</v>
      </c>
      <c r="R152" s="366"/>
      <c r="S152" s="109"/>
      <c r="T152" s="109"/>
      <c r="U152" s="109"/>
      <c r="V152" s="109"/>
      <c r="W152" s="109"/>
      <c r="X152" s="109"/>
      <c r="Y152" s="109"/>
      <c r="Z152" s="109"/>
    </row>
    <row r="153" spans="1:26" ht="14.25" customHeight="1" thickTop="1">
      <c r="A153" s="109"/>
      <c r="B153" s="109"/>
      <c r="C153" s="109"/>
      <c r="D153" s="330"/>
      <c r="E153" s="332"/>
      <c r="F153" s="333"/>
      <c r="G153" s="176"/>
      <c r="H153" s="176"/>
      <c r="I153" s="204"/>
      <c r="J153" s="334"/>
      <c r="K153" s="335"/>
      <c r="L153" s="336"/>
      <c r="M153" s="201"/>
      <c r="N153" s="201"/>
      <c r="O153" s="337"/>
      <c r="P153" s="204"/>
      <c r="Q153" s="205"/>
      <c r="R153" s="338"/>
      <c r="S153" s="109"/>
      <c r="T153" s="109"/>
      <c r="U153" s="109"/>
      <c r="V153" s="109"/>
      <c r="W153" s="109"/>
      <c r="X153" s="109"/>
      <c r="Y153" s="109"/>
      <c r="Z153" s="109"/>
    </row>
    <row r="154" spans="1:26" ht="14.25" customHeight="1">
      <c r="A154" s="109"/>
      <c r="B154" s="109"/>
      <c r="C154" s="109"/>
      <c r="D154" s="331"/>
      <c r="E154" s="331"/>
      <c r="F154" s="331"/>
      <c r="G154" s="176"/>
      <c r="H154" s="176"/>
      <c r="I154" s="176"/>
      <c r="J154" s="331"/>
      <c r="K154" s="331"/>
      <c r="L154" s="331"/>
      <c r="M154" s="201"/>
      <c r="N154" s="201"/>
      <c r="O154" s="337"/>
      <c r="P154" s="176"/>
      <c r="Q154" s="199"/>
      <c r="R154" s="339"/>
      <c r="S154" s="109"/>
      <c r="T154" s="109"/>
      <c r="U154" s="109"/>
      <c r="V154" s="109"/>
      <c r="W154" s="109"/>
      <c r="X154" s="109"/>
      <c r="Y154" s="109"/>
      <c r="Z154" s="109"/>
    </row>
    <row r="155" spans="1:26" ht="14.25" customHeight="1">
      <c r="A155" s="109"/>
      <c r="B155" s="109"/>
      <c r="C155" s="109"/>
      <c r="D155" s="331"/>
      <c r="E155" s="331"/>
      <c r="F155" s="331"/>
      <c r="G155" s="176"/>
      <c r="H155" s="176"/>
      <c r="I155" s="176"/>
      <c r="J155" s="331"/>
      <c r="K155" s="331"/>
      <c r="L155" s="331"/>
      <c r="M155" s="201"/>
      <c r="N155" s="201"/>
      <c r="O155" s="337"/>
      <c r="P155" s="176"/>
      <c r="Q155" s="199"/>
      <c r="R155" s="339"/>
      <c r="S155" s="109"/>
      <c r="T155" s="109"/>
      <c r="U155" s="109"/>
      <c r="V155" s="109"/>
      <c r="W155" s="109"/>
      <c r="X155" s="109"/>
      <c r="Y155" s="109"/>
      <c r="Z155" s="109"/>
    </row>
    <row r="156" spans="1:26" ht="14.25" customHeight="1">
      <c r="A156" s="109"/>
      <c r="B156" s="109"/>
      <c r="C156" s="109"/>
      <c r="D156" s="330"/>
      <c r="E156" s="332"/>
      <c r="F156" s="340"/>
      <c r="G156" s="176"/>
      <c r="H156" s="176"/>
      <c r="I156" s="176"/>
      <c r="J156" s="335"/>
      <c r="K156" s="335"/>
      <c r="L156" s="337"/>
      <c r="M156" s="201"/>
      <c r="N156" s="201"/>
      <c r="O156" s="337"/>
      <c r="P156" s="176"/>
      <c r="Q156" s="199"/>
      <c r="R156" s="341"/>
      <c r="S156" s="109"/>
      <c r="T156" s="109"/>
      <c r="U156" s="109"/>
      <c r="V156" s="109"/>
      <c r="W156" s="109"/>
      <c r="X156" s="109"/>
      <c r="Y156" s="109"/>
      <c r="Z156" s="109"/>
    </row>
    <row r="157" spans="1:26" ht="14.25" customHeight="1">
      <c r="A157" s="109"/>
      <c r="B157" s="109"/>
      <c r="C157" s="109"/>
      <c r="D157" s="331"/>
      <c r="E157" s="331"/>
      <c r="F157" s="331"/>
      <c r="G157" s="176"/>
      <c r="H157" s="176"/>
      <c r="I157" s="176"/>
      <c r="J157" s="331"/>
      <c r="K157" s="331"/>
      <c r="L157" s="331"/>
      <c r="M157" s="201"/>
      <c r="N157" s="201"/>
      <c r="O157" s="337"/>
      <c r="P157" s="176"/>
      <c r="Q157" s="199"/>
      <c r="R157" s="339"/>
      <c r="S157" s="109"/>
      <c r="T157" s="185"/>
      <c r="U157" s="109"/>
      <c r="V157" s="109"/>
      <c r="W157" s="109"/>
      <c r="X157" s="109"/>
      <c r="Y157" s="109"/>
      <c r="Z157" s="109"/>
    </row>
    <row r="158" spans="1:26" ht="14.25" customHeight="1">
      <c r="A158" s="109"/>
      <c r="B158" s="109"/>
      <c r="C158" s="109"/>
      <c r="D158" s="331"/>
      <c r="E158" s="331"/>
      <c r="F158" s="331"/>
      <c r="G158" s="176"/>
      <c r="H158" s="176"/>
      <c r="I158" s="176"/>
      <c r="J158" s="331"/>
      <c r="K158" s="331"/>
      <c r="L158" s="331"/>
      <c r="M158" s="201"/>
      <c r="N158" s="201"/>
      <c r="O158" s="337"/>
      <c r="P158" s="176"/>
      <c r="Q158" s="199"/>
      <c r="R158" s="339"/>
      <c r="S158" s="109"/>
      <c r="T158" s="109"/>
      <c r="U158" s="109"/>
      <c r="V158" s="109"/>
      <c r="W158" s="109"/>
      <c r="X158" s="109"/>
      <c r="Y158" s="109"/>
      <c r="Z158" s="109"/>
    </row>
    <row r="159" spans="1:26" ht="14.25" customHeight="1">
      <c r="A159" s="109"/>
      <c r="B159" s="109"/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91"/>
      <c r="R159" s="188"/>
      <c r="S159" s="109"/>
      <c r="T159" s="109"/>
      <c r="U159" s="109"/>
      <c r="V159" s="109"/>
      <c r="W159" s="109"/>
      <c r="X159" s="109"/>
      <c r="Y159" s="109"/>
      <c r="Z159" s="109"/>
    </row>
    <row r="160" spans="1:26" ht="14.25" customHeight="1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91"/>
      <c r="R160" s="188"/>
      <c r="S160" s="109"/>
      <c r="T160" s="109"/>
      <c r="U160" s="109"/>
      <c r="V160" s="109"/>
      <c r="W160" s="109"/>
      <c r="X160" s="109"/>
      <c r="Y160" s="109"/>
      <c r="Z160" s="109"/>
    </row>
    <row r="161" spans="1:26" ht="14.25" customHeight="1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91"/>
      <c r="R161" s="188"/>
      <c r="S161" s="109"/>
      <c r="T161" s="109"/>
      <c r="U161" s="109"/>
      <c r="V161" s="109"/>
      <c r="W161" s="109"/>
      <c r="X161" s="109"/>
      <c r="Y161" s="109"/>
      <c r="Z161" s="109"/>
    </row>
    <row r="162" spans="1:26" ht="14.25" customHeight="1">
      <c r="A162" s="109"/>
      <c r="B162" s="109"/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91"/>
      <c r="R162" s="188"/>
      <c r="S162" s="109"/>
      <c r="T162" s="109"/>
      <c r="U162" s="109"/>
      <c r="V162" s="109"/>
      <c r="W162" s="109"/>
      <c r="X162" s="109"/>
      <c r="Y162" s="109"/>
      <c r="Z162" s="109"/>
    </row>
    <row r="163" spans="1:26" ht="14.25" customHeight="1">
      <c r="A163" s="109"/>
      <c r="B163" s="109"/>
      <c r="C163" s="109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91"/>
      <c r="R163" s="188"/>
      <c r="S163" s="109"/>
      <c r="T163" s="109"/>
      <c r="U163" s="109"/>
      <c r="V163" s="109"/>
      <c r="W163" s="109"/>
      <c r="X163" s="109"/>
      <c r="Y163" s="109"/>
      <c r="Z163" s="109"/>
    </row>
    <row r="164" spans="1:26" ht="14.25" customHeight="1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91"/>
      <c r="R164" s="188"/>
      <c r="S164" s="109"/>
      <c r="T164" s="109"/>
      <c r="U164" s="109"/>
      <c r="V164" s="109"/>
      <c r="W164" s="109"/>
      <c r="X164" s="109"/>
      <c r="Y164" s="109"/>
      <c r="Z164" s="109"/>
    </row>
    <row r="165" spans="1:26" ht="14.25" customHeight="1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91"/>
      <c r="R165" s="188"/>
      <c r="S165" s="109"/>
      <c r="T165" s="109"/>
      <c r="U165" s="109"/>
      <c r="V165" s="109"/>
      <c r="W165" s="109"/>
      <c r="X165" s="109"/>
      <c r="Y165" s="109"/>
      <c r="Z165" s="109"/>
    </row>
    <row r="166" spans="1:26" ht="14.25" customHeight="1">
      <c r="A166" s="109"/>
      <c r="B166" s="109"/>
      <c r="C166" s="109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91"/>
      <c r="R166" s="188"/>
      <c r="S166" s="109"/>
      <c r="T166" s="109"/>
      <c r="U166" s="109"/>
      <c r="V166" s="109"/>
      <c r="W166" s="109"/>
      <c r="X166" s="109"/>
      <c r="Y166" s="109"/>
      <c r="Z166" s="109"/>
    </row>
    <row r="167" spans="1:26" ht="14.25" customHeight="1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91"/>
      <c r="R167" s="188"/>
      <c r="S167" s="109"/>
      <c r="T167" s="109"/>
      <c r="U167" s="109"/>
      <c r="V167" s="109"/>
      <c r="W167" s="109"/>
      <c r="X167" s="109"/>
      <c r="Y167" s="109"/>
      <c r="Z167" s="109"/>
    </row>
    <row r="168" spans="1:26" ht="14.25" customHeight="1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91"/>
      <c r="R168" s="188"/>
      <c r="S168" s="109"/>
      <c r="T168" s="109"/>
      <c r="U168" s="109"/>
      <c r="V168" s="109"/>
      <c r="W168" s="109"/>
      <c r="X168" s="109"/>
      <c r="Y168" s="109"/>
      <c r="Z168" s="109"/>
    </row>
    <row r="169" spans="1:26" ht="14.25" customHeight="1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91"/>
      <c r="R169" s="188"/>
      <c r="S169" s="109"/>
      <c r="T169" s="109"/>
      <c r="U169" s="109"/>
      <c r="V169" s="109"/>
      <c r="W169" s="109"/>
      <c r="X169" s="109"/>
      <c r="Y169" s="109"/>
      <c r="Z169" s="109"/>
    </row>
    <row r="170" spans="1:26" ht="14.25" customHeight="1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91"/>
      <c r="R170" s="188"/>
      <c r="S170" s="109"/>
      <c r="T170" s="109"/>
      <c r="U170" s="109"/>
      <c r="V170" s="109"/>
      <c r="W170" s="109"/>
      <c r="X170" s="109"/>
      <c r="Y170" s="109"/>
      <c r="Z170" s="109"/>
    </row>
    <row r="171" spans="1:26" ht="14.25" customHeight="1">
      <c r="A171" s="109"/>
      <c r="B171" s="109"/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91"/>
      <c r="R171" s="188"/>
      <c r="S171" s="109"/>
      <c r="T171" s="109"/>
      <c r="U171" s="109"/>
      <c r="V171" s="109"/>
      <c r="W171" s="109"/>
      <c r="X171" s="109"/>
      <c r="Y171" s="109"/>
      <c r="Z171" s="109"/>
    </row>
    <row r="172" spans="1:26" ht="14.25" customHeight="1">
      <c r="A172" s="109"/>
      <c r="B172" s="109"/>
      <c r="C172" s="109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91"/>
      <c r="R172" s="188"/>
      <c r="S172" s="109"/>
      <c r="T172" s="109"/>
      <c r="U172" s="109"/>
      <c r="V172" s="109"/>
      <c r="W172" s="109"/>
      <c r="X172" s="109"/>
      <c r="Y172" s="109"/>
      <c r="Z172" s="109"/>
    </row>
    <row r="173" spans="1:26" ht="14.25" customHeight="1">
      <c r="A173" s="109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91"/>
      <c r="R173" s="188"/>
      <c r="S173" s="109"/>
      <c r="T173" s="109"/>
      <c r="U173" s="109"/>
      <c r="V173" s="109"/>
      <c r="W173" s="109"/>
      <c r="X173" s="109"/>
      <c r="Y173" s="109"/>
      <c r="Z173" s="109"/>
    </row>
    <row r="174" spans="1:26" ht="14.25" customHeight="1">
      <c r="A174" s="109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91"/>
      <c r="R174" s="188"/>
      <c r="S174" s="109"/>
      <c r="T174" s="109"/>
      <c r="U174" s="109"/>
      <c r="V174" s="109"/>
      <c r="W174" s="109"/>
      <c r="X174" s="109"/>
      <c r="Y174" s="109"/>
      <c r="Z174" s="109"/>
    </row>
    <row r="175" spans="1:26" ht="14.25" customHeight="1">
      <c r="A175" s="109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91"/>
      <c r="R175" s="188"/>
      <c r="S175" s="109"/>
      <c r="T175" s="109"/>
      <c r="U175" s="109"/>
      <c r="V175" s="109"/>
      <c r="W175" s="109"/>
      <c r="X175" s="109"/>
      <c r="Y175" s="109"/>
      <c r="Z175" s="109"/>
    </row>
    <row r="176" spans="1:26" ht="14.25" customHeight="1">
      <c r="A176" s="109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91"/>
      <c r="R176" s="188"/>
      <c r="S176" s="109"/>
      <c r="T176" s="109"/>
      <c r="U176" s="109"/>
      <c r="V176" s="109"/>
      <c r="W176" s="109"/>
      <c r="X176" s="109"/>
      <c r="Y176" s="109"/>
      <c r="Z176" s="109"/>
    </row>
    <row r="177" spans="1:26" ht="14.25" customHeight="1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91"/>
      <c r="R177" s="188"/>
      <c r="S177" s="109"/>
      <c r="T177" s="109"/>
      <c r="U177" s="109"/>
      <c r="V177" s="109"/>
      <c r="W177" s="109"/>
      <c r="X177" s="109"/>
      <c r="Y177" s="109"/>
      <c r="Z177" s="109"/>
    </row>
    <row r="178" spans="1:26" ht="14.25" customHeight="1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91"/>
      <c r="R178" s="188"/>
      <c r="S178" s="109"/>
      <c r="T178" s="109"/>
      <c r="U178" s="109"/>
      <c r="V178" s="109"/>
      <c r="W178" s="109"/>
      <c r="X178" s="109"/>
      <c r="Y178" s="109"/>
      <c r="Z178" s="109"/>
    </row>
    <row r="179" spans="1:26" ht="14.25" customHeight="1">
      <c r="A179" s="109"/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91"/>
      <c r="R179" s="188"/>
      <c r="S179" s="109"/>
      <c r="T179" s="109"/>
      <c r="U179" s="109"/>
      <c r="V179" s="109"/>
      <c r="W179" s="109"/>
      <c r="X179" s="109"/>
      <c r="Y179" s="109"/>
      <c r="Z179" s="109"/>
    </row>
    <row r="180" spans="1:26" ht="14.25" customHeight="1">
      <c r="A180" s="109"/>
      <c r="B180" s="109"/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91"/>
      <c r="R180" s="188"/>
      <c r="S180" s="109"/>
      <c r="T180" s="109"/>
      <c r="U180" s="109"/>
      <c r="V180" s="109"/>
      <c r="W180" s="109"/>
      <c r="X180" s="109"/>
      <c r="Y180" s="109"/>
      <c r="Z180" s="109"/>
    </row>
    <row r="181" spans="1:26" ht="14.25" customHeight="1">
      <c r="A181" s="109"/>
      <c r="B181" s="109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91"/>
      <c r="R181" s="188"/>
      <c r="S181" s="109"/>
      <c r="T181" s="109"/>
      <c r="U181" s="109"/>
      <c r="V181" s="109"/>
      <c r="W181" s="109"/>
      <c r="X181" s="109"/>
      <c r="Y181" s="109"/>
      <c r="Z181" s="109"/>
    </row>
    <row r="182" spans="1:26" ht="14.25" customHeight="1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91"/>
      <c r="R182" s="188"/>
      <c r="S182" s="109"/>
      <c r="T182" s="109"/>
      <c r="U182" s="109"/>
      <c r="V182" s="109"/>
      <c r="W182" s="109"/>
      <c r="X182" s="109"/>
      <c r="Y182" s="109"/>
      <c r="Z182" s="109"/>
    </row>
    <row r="183" spans="1:26" ht="14.25" customHeight="1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91"/>
      <c r="R183" s="188"/>
      <c r="S183" s="109"/>
      <c r="T183" s="109"/>
      <c r="U183" s="109"/>
      <c r="V183" s="109"/>
      <c r="W183" s="109"/>
      <c r="X183" s="109"/>
      <c r="Y183" s="109"/>
      <c r="Z183" s="109"/>
    </row>
    <row r="184" spans="1:26" ht="14.25" customHeight="1">
      <c r="A184" s="109"/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91"/>
      <c r="R184" s="188"/>
      <c r="S184" s="109"/>
      <c r="T184" s="109"/>
      <c r="U184" s="109"/>
      <c r="V184" s="109"/>
      <c r="W184" s="109"/>
      <c r="X184" s="109"/>
      <c r="Y184" s="109"/>
      <c r="Z184" s="109"/>
    </row>
    <row r="185" spans="1:26" ht="14.25" customHeight="1">
      <c r="A185" s="109"/>
      <c r="B185" s="109"/>
      <c r="C185" s="109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91"/>
      <c r="R185" s="188"/>
      <c r="S185" s="109"/>
      <c r="T185" s="109"/>
      <c r="U185" s="109"/>
      <c r="V185" s="109"/>
      <c r="W185" s="109"/>
      <c r="X185" s="109"/>
      <c r="Y185" s="109"/>
      <c r="Z185" s="109"/>
    </row>
    <row r="186" spans="1:26" ht="14.25" customHeight="1">
      <c r="A186" s="109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91"/>
      <c r="R186" s="188"/>
      <c r="S186" s="109"/>
      <c r="T186" s="109"/>
      <c r="U186" s="109"/>
      <c r="V186" s="109"/>
      <c r="W186" s="109"/>
      <c r="X186" s="109"/>
      <c r="Y186" s="109"/>
      <c r="Z186" s="109"/>
    </row>
    <row r="187" spans="1:26" ht="14.25" customHeight="1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91"/>
      <c r="R187" s="188"/>
      <c r="S187" s="109"/>
      <c r="T187" s="109"/>
      <c r="U187" s="109"/>
      <c r="V187" s="109"/>
      <c r="W187" s="109"/>
      <c r="X187" s="109"/>
      <c r="Y187" s="109"/>
      <c r="Z187" s="109"/>
    </row>
    <row r="188" spans="1:26" ht="14.25" customHeight="1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91"/>
      <c r="R188" s="188"/>
      <c r="S188" s="109"/>
      <c r="T188" s="109"/>
      <c r="U188" s="109"/>
      <c r="V188" s="109"/>
      <c r="W188" s="109"/>
      <c r="X188" s="109"/>
      <c r="Y188" s="109"/>
      <c r="Z188" s="109"/>
    </row>
    <row r="189" spans="1:26" ht="14.25" customHeight="1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91"/>
      <c r="R189" s="188"/>
      <c r="S189" s="109"/>
      <c r="T189" s="109"/>
      <c r="U189" s="109"/>
      <c r="V189" s="109"/>
      <c r="W189" s="109"/>
      <c r="X189" s="109"/>
      <c r="Y189" s="109"/>
      <c r="Z189" s="109"/>
    </row>
    <row r="190" spans="1:26" ht="14.25" customHeight="1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91"/>
      <c r="R190" s="188"/>
      <c r="S190" s="109"/>
      <c r="T190" s="109"/>
      <c r="U190" s="109"/>
      <c r="V190" s="109"/>
      <c r="W190" s="109"/>
      <c r="X190" s="109"/>
      <c r="Y190" s="109"/>
      <c r="Z190" s="109"/>
    </row>
    <row r="191" spans="1:26" ht="14.25" customHeight="1">
      <c r="A191" s="109"/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91"/>
      <c r="R191" s="188"/>
      <c r="S191" s="109"/>
      <c r="T191" s="109"/>
      <c r="U191" s="109"/>
      <c r="V191" s="109"/>
      <c r="W191" s="109"/>
      <c r="X191" s="109"/>
      <c r="Y191" s="109"/>
      <c r="Z191" s="109"/>
    </row>
    <row r="192" spans="1:26" ht="14.25" customHeight="1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91"/>
      <c r="R192" s="188"/>
      <c r="S192" s="109"/>
      <c r="T192" s="109"/>
      <c r="U192" s="109"/>
      <c r="V192" s="109"/>
      <c r="W192" s="109"/>
      <c r="X192" s="109"/>
      <c r="Y192" s="109"/>
      <c r="Z192" s="109"/>
    </row>
    <row r="193" spans="1:26" ht="14.25" customHeight="1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91"/>
      <c r="R193" s="188"/>
      <c r="S193" s="109"/>
      <c r="T193" s="109"/>
      <c r="U193" s="109"/>
      <c r="V193" s="109"/>
      <c r="W193" s="109"/>
      <c r="X193" s="109"/>
      <c r="Y193" s="109"/>
      <c r="Z193" s="109"/>
    </row>
    <row r="194" spans="1:26" ht="14.25" customHeight="1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91"/>
      <c r="R194" s="188"/>
      <c r="S194" s="109"/>
      <c r="T194" s="109"/>
      <c r="U194" s="109"/>
      <c r="V194" s="109"/>
      <c r="W194" s="109"/>
      <c r="X194" s="109"/>
      <c r="Y194" s="109"/>
      <c r="Z194" s="109"/>
    </row>
    <row r="195" spans="1:26" ht="14.25" customHeight="1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91"/>
      <c r="R195" s="188"/>
      <c r="S195" s="109"/>
      <c r="T195" s="109"/>
      <c r="U195" s="109"/>
      <c r="V195" s="109"/>
      <c r="W195" s="109"/>
      <c r="X195" s="109"/>
      <c r="Y195" s="109"/>
      <c r="Z195" s="109"/>
    </row>
    <row r="196" spans="1:26" ht="14.25" customHeight="1">
      <c r="A196" s="109"/>
      <c r="B196" s="109"/>
      <c r="C196" s="109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91"/>
      <c r="R196" s="188"/>
      <c r="S196" s="109"/>
      <c r="T196" s="109"/>
      <c r="U196" s="109"/>
      <c r="V196" s="109"/>
      <c r="W196" s="109"/>
      <c r="X196" s="109"/>
      <c r="Y196" s="109"/>
      <c r="Z196" s="109"/>
    </row>
    <row r="197" spans="1:26" ht="14.25" customHeight="1">
      <c r="A197" s="109"/>
      <c r="B197" s="109"/>
      <c r="C197" s="109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91"/>
      <c r="R197" s="188"/>
      <c r="S197" s="109"/>
      <c r="T197" s="109"/>
      <c r="U197" s="109"/>
      <c r="V197" s="109"/>
      <c r="W197" s="109"/>
      <c r="X197" s="109"/>
      <c r="Y197" s="109"/>
      <c r="Z197" s="109"/>
    </row>
    <row r="198" spans="1:26" ht="14.25" customHeight="1">
      <c r="A198" s="109"/>
      <c r="B198" s="109"/>
      <c r="C198" s="109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91"/>
      <c r="R198" s="188"/>
      <c r="S198" s="109"/>
      <c r="T198" s="109"/>
      <c r="U198" s="109"/>
      <c r="V198" s="109"/>
      <c r="W198" s="109"/>
      <c r="X198" s="109"/>
      <c r="Y198" s="109"/>
      <c r="Z198" s="109"/>
    </row>
    <row r="199" spans="1:26" ht="14.25" customHeight="1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91"/>
      <c r="R199" s="188"/>
      <c r="S199" s="109"/>
      <c r="T199" s="109"/>
      <c r="U199" s="109"/>
      <c r="V199" s="109"/>
      <c r="W199" s="109"/>
      <c r="X199" s="109"/>
      <c r="Y199" s="109"/>
      <c r="Z199" s="109"/>
    </row>
    <row r="200" spans="1:26" ht="14.25" customHeight="1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91"/>
      <c r="R200" s="188"/>
      <c r="S200" s="109"/>
      <c r="T200" s="109"/>
      <c r="U200" s="109"/>
      <c r="V200" s="109"/>
      <c r="W200" s="109"/>
      <c r="X200" s="109"/>
      <c r="Y200" s="109"/>
      <c r="Z200" s="109"/>
    </row>
    <row r="201" spans="1:26" ht="14.25" customHeight="1">
      <c r="A201" s="109"/>
      <c r="B201" s="109"/>
      <c r="C201" s="109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91"/>
      <c r="R201" s="188"/>
      <c r="S201" s="109"/>
      <c r="T201" s="109"/>
      <c r="U201" s="109"/>
      <c r="V201" s="109"/>
      <c r="W201" s="109"/>
      <c r="X201" s="109"/>
      <c r="Y201" s="109"/>
      <c r="Z201" s="109"/>
    </row>
    <row r="202" spans="1:26" ht="14.25" customHeight="1">
      <c r="A202" s="109"/>
      <c r="B202" s="109"/>
      <c r="C202" s="109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91"/>
      <c r="R202" s="188"/>
      <c r="S202" s="109"/>
      <c r="T202" s="109"/>
      <c r="U202" s="109"/>
      <c r="V202" s="109"/>
      <c r="W202" s="109"/>
      <c r="X202" s="109"/>
      <c r="Y202" s="109"/>
      <c r="Z202" s="109"/>
    </row>
    <row r="203" spans="1:26" ht="14.25" customHeight="1">
      <c r="A203" s="109"/>
      <c r="B203" s="109"/>
      <c r="C203" s="109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91"/>
      <c r="R203" s="188"/>
      <c r="S203" s="109"/>
      <c r="T203" s="109"/>
      <c r="U203" s="109"/>
      <c r="V203" s="109"/>
      <c r="W203" s="109"/>
      <c r="X203" s="109"/>
      <c r="Y203" s="109"/>
      <c r="Z203" s="109"/>
    </row>
    <row r="204" spans="1:26" ht="14.25" customHeight="1">
      <c r="A204" s="109"/>
      <c r="B204" s="109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91"/>
      <c r="R204" s="188"/>
      <c r="S204" s="109"/>
      <c r="T204" s="109"/>
      <c r="U204" s="109"/>
      <c r="V204" s="109"/>
      <c r="W204" s="109"/>
      <c r="X204" s="109"/>
      <c r="Y204" s="109"/>
      <c r="Z204" s="109"/>
    </row>
    <row r="205" spans="1:26" ht="14.25" customHeight="1">
      <c r="A205" s="109"/>
      <c r="B205" s="109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91"/>
      <c r="R205" s="188"/>
      <c r="S205" s="109"/>
      <c r="T205" s="109"/>
      <c r="U205" s="109"/>
      <c r="V205" s="109"/>
      <c r="W205" s="109"/>
      <c r="X205" s="109"/>
      <c r="Y205" s="109"/>
      <c r="Z205" s="109"/>
    </row>
    <row r="206" spans="1:26" ht="14.25" customHeight="1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91"/>
      <c r="R206" s="188"/>
      <c r="S206" s="109"/>
      <c r="T206" s="109"/>
      <c r="U206" s="109"/>
      <c r="V206" s="109"/>
      <c r="W206" s="109"/>
      <c r="X206" s="109"/>
      <c r="Y206" s="109"/>
      <c r="Z206" s="109"/>
    </row>
    <row r="207" spans="1:26" ht="14.25" customHeight="1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91"/>
      <c r="R207" s="188"/>
      <c r="S207" s="109"/>
      <c r="T207" s="109"/>
      <c r="U207" s="109"/>
      <c r="V207" s="109"/>
      <c r="W207" s="109"/>
      <c r="X207" s="109"/>
      <c r="Y207" s="109"/>
      <c r="Z207" s="109"/>
    </row>
    <row r="208" spans="1:26" ht="14.25" customHeight="1">
      <c r="A208" s="109"/>
      <c r="B208" s="109"/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91"/>
      <c r="R208" s="188"/>
      <c r="S208" s="109"/>
      <c r="T208" s="109"/>
      <c r="U208" s="109"/>
      <c r="V208" s="109"/>
      <c r="W208" s="109"/>
      <c r="X208" s="109"/>
      <c r="Y208" s="109"/>
      <c r="Z208" s="109"/>
    </row>
    <row r="209" spans="1:26" ht="14.25" customHeight="1">
      <c r="A209" s="109"/>
      <c r="B209" s="109"/>
      <c r="C209" s="109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91"/>
      <c r="R209" s="188"/>
      <c r="S209" s="109"/>
      <c r="T209" s="109"/>
      <c r="U209" s="109"/>
      <c r="V209" s="109"/>
      <c r="W209" s="109"/>
      <c r="X209" s="109"/>
      <c r="Y209" s="109"/>
      <c r="Z209" s="109"/>
    </row>
    <row r="210" spans="1:26" ht="14.25" customHeight="1">
      <c r="A210" s="109"/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91"/>
      <c r="R210" s="188"/>
      <c r="S210" s="109"/>
      <c r="T210" s="109"/>
      <c r="U210" s="109"/>
      <c r="V210" s="109"/>
      <c r="W210" s="109"/>
      <c r="X210" s="109"/>
      <c r="Y210" s="109"/>
      <c r="Z210" s="109"/>
    </row>
    <row r="211" spans="1:26" ht="14.25" customHeight="1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91"/>
      <c r="R211" s="188"/>
      <c r="S211" s="109"/>
      <c r="T211" s="109"/>
      <c r="U211" s="109"/>
      <c r="V211" s="109"/>
      <c r="W211" s="109"/>
      <c r="X211" s="109"/>
      <c r="Y211" s="109"/>
      <c r="Z211" s="109"/>
    </row>
    <row r="212" spans="1:26" ht="14.25" customHeight="1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91"/>
      <c r="R212" s="188"/>
      <c r="S212" s="109"/>
      <c r="T212" s="109"/>
      <c r="U212" s="109"/>
      <c r="V212" s="109"/>
      <c r="W212" s="109"/>
      <c r="X212" s="109"/>
      <c r="Y212" s="109"/>
      <c r="Z212" s="109"/>
    </row>
    <row r="213" spans="1:26" ht="14.25" customHeight="1">
      <c r="A213" s="109"/>
      <c r="B213" s="109"/>
      <c r="C213" s="109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91"/>
      <c r="R213" s="188"/>
      <c r="S213" s="109"/>
      <c r="T213" s="109"/>
      <c r="U213" s="109"/>
      <c r="V213" s="109"/>
      <c r="W213" s="109"/>
      <c r="X213" s="109"/>
      <c r="Y213" s="109"/>
      <c r="Z213" s="109"/>
    </row>
    <row r="214" spans="1:26" ht="14.25" customHeight="1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91"/>
      <c r="R214" s="188"/>
      <c r="S214" s="109"/>
      <c r="T214" s="109"/>
      <c r="U214" s="109"/>
      <c r="V214" s="109"/>
      <c r="W214" s="109"/>
      <c r="X214" s="109"/>
      <c r="Y214" s="109"/>
      <c r="Z214" s="109"/>
    </row>
    <row r="215" spans="1:26" ht="14.25" customHeight="1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91"/>
      <c r="R215" s="188"/>
      <c r="S215" s="109"/>
      <c r="T215" s="109"/>
      <c r="U215" s="109"/>
      <c r="V215" s="109"/>
      <c r="W215" s="109"/>
      <c r="X215" s="109"/>
      <c r="Y215" s="109"/>
      <c r="Z215" s="109"/>
    </row>
    <row r="216" spans="1:26" ht="14.25" customHeight="1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91"/>
      <c r="R216" s="188"/>
      <c r="S216" s="109"/>
      <c r="T216" s="109"/>
      <c r="U216" s="109"/>
      <c r="V216" s="109"/>
      <c r="W216" s="109"/>
      <c r="X216" s="109"/>
      <c r="Y216" s="109"/>
      <c r="Z216" s="109"/>
    </row>
    <row r="217" spans="1:26" ht="14.25" customHeight="1">
      <c r="A217" s="109"/>
      <c r="B217" s="109"/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91"/>
      <c r="R217" s="188"/>
      <c r="S217" s="109"/>
      <c r="T217" s="109"/>
      <c r="U217" s="109"/>
      <c r="V217" s="109"/>
      <c r="W217" s="109"/>
      <c r="X217" s="109"/>
      <c r="Y217" s="109"/>
      <c r="Z217" s="109"/>
    </row>
    <row r="218" spans="1:26" ht="14.25" customHeight="1">
      <c r="A218" s="109"/>
      <c r="B218" s="109"/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91"/>
      <c r="R218" s="188"/>
      <c r="S218" s="109"/>
      <c r="T218" s="109"/>
      <c r="U218" s="109"/>
      <c r="V218" s="109"/>
      <c r="W218" s="109"/>
      <c r="X218" s="109"/>
      <c r="Y218" s="109"/>
      <c r="Z218" s="109"/>
    </row>
    <row r="219" spans="1:26" ht="14.25" customHeight="1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91"/>
      <c r="R219" s="188"/>
      <c r="S219" s="109"/>
      <c r="T219" s="109"/>
      <c r="U219" s="109"/>
      <c r="V219" s="109"/>
      <c r="W219" s="109"/>
      <c r="X219" s="109"/>
      <c r="Y219" s="109"/>
      <c r="Z219" s="109"/>
    </row>
    <row r="220" spans="1:26" ht="14.25" customHeight="1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91"/>
      <c r="R220" s="188"/>
      <c r="S220" s="109"/>
      <c r="T220" s="109"/>
      <c r="U220" s="109"/>
      <c r="V220" s="109"/>
      <c r="W220" s="109"/>
      <c r="X220" s="109"/>
      <c r="Y220" s="109"/>
      <c r="Z220" s="109"/>
    </row>
    <row r="221" spans="1:26" ht="14.25" customHeight="1">
      <c r="A221" s="109"/>
      <c r="B221" s="109"/>
      <c r="C221" s="109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91"/>
      <c r="R221" s="188"/>
      <c r="S221" s="109"/>
      <c r="T221" s="109"/>
      <c r="U221" s="109"/>
      <c r="V221" s="109"/>
      <c r="W221" s="109"/>
      <c r="X221" s="109"/>
      <c r="Y221" s="109"/>
      <c r="Z221" s="109"/>
    </row>
    <row r="222" spans="1:26" ht="14.25" customHeight="1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91"/>
      <c r="R222" s="188"/>
      <c r="S222" s="109"/>
      <c r="T222" s="109"/>
      <c r="U222" s="109"/>
      <c r="V222" s="109"/>
      <c r="W222" s="109"/>
      <c r="X222" s="109"/>
      <c r="Y222" s="109"/>
      <c r="Z222" s="109"/>
    </row>
    <row r="223" spans="1:26" ht="14.25" customHeight="1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91"/>
      <c r="R223" s="188"/>
      <c r="S223" s="109"/>
      <c r="T223" s="109"/>
      <c r="U223" s="109"/>
      <c r="V223" s="109"/>
      <c r="W223" s="109"/>
      <c r="X223" s="109"/>
      <c r="Y223" s="109"/>
      <c r="Z223" s="109"/>
    </row>
    <row r="224" spans="1:26" ht="14.25" customHeight="1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91"/>
      <c r="R224" s="188"/>
      <c r="S224" s="109"/>
      <c r="T224" s="109"/>
      <c r="U224" s="109"/>
      <c r="V224" s="109"/>
      <c r="W224" s="109"/>
      <c r="X224" s="109"/>
      <c r="Y224" s="109"/>
      <c r="Z224" s="109"/>
    </row>
    <row r="225" spans="1:26" ht="14.25" customHeight="1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91"/>
      <c r="R225" s="188"/>
      <c r="S225" s="109"/>
      <c r="T225" s="109"/>
      <c r="U225" s="109"/>
      <c r="V225" s="109"/>
      <c r="W225" s="109"/>
      <c r="X225" s="109"/>
      <c r="Y225" s="109"/>
      <c r="Z225" s="109"/>
    </row>
    <row r="226" spans="1:26" ht="14.25" customHeight="1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91"/>
      <c r="R226" s="188"/>
      <c r="S226" s="109"/>
      <c r="T226" s="109"/>
      <c r="U226" s="109"/>
      <c r="V226" s="109"/>
      <c r="W226" s="109"/>
      <c r="X226" s="109"/>
      <c r="Y226" s="109"/>
      <c r="Z226" s="109"/>
    </row>
    <row r="227" spans="1:26" ht="14.25" customHeight="1">
      <c r="A227" s="109"/>
      <c r="B227" s="109"/>
      <c r="C227" s="109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91"/>
      <c r="R227" s="188"/>
      <c r="S227" s="109"/>
      <c r="T227" s="109"/>
      <c r="U227" s="109"/>
      <c r="V227" s="109"/>
      <c r="W227" s="109"/>
      <c r="X227" s="109"/>
      <c r="Y227" s="109"/>
      <c r="Z227" s="109"/>
    </row>
    <row r="228" spans="1:26" ht="14.25" customHeight="1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91"/>
      <c r="R228" s="188"/>
      <c r="S228" s="109"/>
      <c r="T228" s="109"/>
      <c r="U228" s="109"/>
      <c r="V228" s="109"/>
      <c r="W228" s="109"/>
      <c r="X228" s="109"/>
      <c r="Y228" s="109"/>
      <c r="Z228" s="109"/>
    </row>
    <row r="229" spans="1:26" ht="14.25" customHeight="1">
      <c r="A229" s="109"/>
      <c r="B229" s="109"/>
      <c r="C229" s="109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91"/>
      <c r="R229" s="188"/>
      <c r="S229" s="109"/>
      <c r="T229" s="109"/>
      <c r="U229" s="109"/>
      <c r="V229" s="109"/>
      <c r="W229" s="109"/>
      <c r="X229" s="109"/>
      <c r="Y229" s="109"/>
      <c r="Z229" s="109"/>
    </row>
    <row r="230" spans="1:26" ht="14.25" customHeight="1">
      <c r="A230" s="109"/>
      <c r="B230" s="109"/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91"/>
      <c r="R230" s="188"/>
      <c r="S230" s="109"/>
      <c r="T230" s="109"/>
      <c r="U230" s="109"/>
      <c r="V230" s="109"/>
      <c r="W230" s="109"/>
      <c r="X230" s="109"/>
      <c r="Y230" s="109"/>
      <c r="Z230" s="109"/>
    </row>
    <row r="231" spans="1:26" ht="14.25" customHeight="1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91"/>
      <c r="R231" s="188"/>
      <c r="S231" s="109"/>
      <c r="T231" s="109"/>
      <c r="U231" s="109"/>
      <c r="V231" s="109"/>
      <c r="W231" s="109"/>
      <c r="X231" s="109"/>
      <c r="Y231" s="109"/>
      <c r="Z231" s="109"/>
    </row>
    <row r="232" spans="1:26" ht="14.25" customHeight="1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91"/>
      <c r="R232" s="188"/>
      <c r="S232" s="109"/>
      <c r="T232" s="109"/>
      <c r="U232" s="109"/>
      <c r="V232" s="109"/>
      <c r="W232" s="109"/>
      <c r="X232" s="109"/>
      <c r="Y232" s="109"/>
      <c r="Z232" s="109"/>
    </row>
    <row r="233" spans="1:26" ht="14.25" customHeight="1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91"/>
      <c r="R233" s="188"/>
      <c r="S233" s="109"/>
      <c r="T233" s="109"/>
      <c r="U233" s="109"/>
      <c r="V233" s="109"/>
      <c r="W233" s="109"/>
      <c r="X233" s="109"/>
      <c r="Y233" s="109"/>
      <c r="Z233" s="109"/>
    </row>
    <row r="234" spans="1:26" ht="14.25" customHeight="1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91"/>
      <c r="R234" s="188"/>
      <c r="S234" s="109"/>
      <c r="T234" s="109"/>
      <c r="U234" s="109"/>
      <c r="V234" s="109"/>
      <c r="W234" s="109"/>
      <c r="X234" s="109"/>
      <c r="Y234" s="109"/>
      <c r="Z234" s="109"/>
    </row>
    <row r="235" spans="1:26" ht="14.25" customHeight="1">
      <c r="A235" s="109"/>
      <c r="B235" s="109"/>
      <c r="C235" s="109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91"/>
      <c r="R235" s="188"/>
      <c r="S235" s="109"/>
      <c r="T235" s="109"/>
      <c r="U235" s="109"/>
      <c r="V235" s="109"/>
      <c r="W235" s="109"/>
      <c r="X235" s="109"/>
      <c r="Y235" s="109"/>
      <c r="Z235" s="109"/>
    </row>
    <row r="236" spans="1:26" ht="14.25" customHeight="1">
      <c r="A236" s="109"/>
      <c r="B236" s="109"/>
      <c r="C236" s="109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91"/>
      <c r="R236" s="188"/>
      <c r="S236" s="109"/>
      <c r="T236" s="109"/>
      <c r="U236" s="109"/>
      <c r="V236" s="109"/>
      <c r="W236" s="109"/>
      <c r="X236" s="109"/>
      <c r="Y236" s="109"/>
      <c r="Z236" s="109"/>
    </row>
    <row r="237" spans="1:26" ht="14.25" customHeight="1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91"/>
      <c r="R237" s="188"/>
      <c r="S237" s="109"/>
      <c r="T237" s="109"/>
      <c r="U237" s="109"/>
      <c r="V237" s="109"/>
      <c r="W237" s="109"/>
      <c r="X237" s="109"/>
      <c r="Y237" s="109"/>
      <c r="Z237" s="109"/>
    </row>
    <row r="238" spans="1:26" ht="14.25" customHeight="1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91"/>
      <c r="R238" s="188"/>
      <c r="S238" s="109"/>
      <c r="T238" s="109"/>
      <c r="U238" s="109"/>
      <c r="V238" s="109"/>
      <c r="W238" s="109"/>
      <c r="X238" s="109"/>
      <c r="Y238" s="109"/>
      <c r="Z238" s="109"/>
    </row>
    <row r="239" spans="1:26" ht="14.25" customHeight="1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91"/>
      <c r="R239" s="188"/>
      <c r="S239" s="109"/>
      <c r="T239" s="109"/>
      <c r="U239" s="109"/>
      <c r="V239" s="109"/>
      <c r="W239" s="109"/>
      <c r="X239" s="109"/>
      <c r="Y239" s="109"/>
      <c r="Z239" s="109"/>
    </row>
    <row r="240" spans="1:26" ht="14.25" customHeight="1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91"/>
      <c r="R240" s="188"/>
      <c r="S240" s="109"/>
      <c r="T240" s="109"/>
      <c r="U240" s="109"/>
      <c r="V240" s="109"/>
      <c r="W240" s="109"/>
      <c r="X240" s="109"/>
      <c r="Y240" s="109"/>
      <c r="Z240" s="109"/>
    </row>
    <row r="241" spans="1:26" ht="14.25" customHeight="1">
      <c r="A241" s="109"/>
      <c r="B241" s="109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91"/>
      <c r="R241" s="188"/>
      <c r="S241" s="109"/>
      <c r="T241" s="109"/>
      <c r="U241" s="109"/>
      <c r="V241" s="109"/>
      <c r="W241" s="109"/>
      <c r="X241" s="109"/>
      <c r="Y241" s="109"/>
      <c r="Z241" s="109"/>
    </row>
    <row r="242" spans="1:26" ht="14.25" customHeight="1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91"/>
      <c r="R242" s="188"/>
      <c r="S242" s="109"/>
      <c r="T242" s="109"/>
      <c r="U242" s="109"/>
      <c r="V242" s="109"/>
      <c r="W242" s="109"/>
      <c r="X242" s="109"/>
      <c r="Y242" s="109"/>
      <c r="Z242" s="109"/>
    </row>
    <row r="243" spans="1:26" ht="14.25" customHeight="1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91"/>
      <c r="R243" s="188"/>
      <c r="S243" s="109"/>
      <c r="T243" s="109"/>
      <c r="U243" s="109"/>
      <c r="V243" s="109"/>
      <c r="W243" s="109"/>
      <c r="X243" s="109"/>
      <c r="Y243" s="109"/>
      <c r="Z243" s="109"/>
    </row>
    <row r="244" spans="1:26" ht="14.25" customHeight="1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91"/>
      <c r="R244" s="188"/>
      <c r="S244" s="109"/>
      <c r="T244" s="109"/>
      <c r="U244" s="109"/>
      <c r="V244" s="109"/>
      <c r="W244" s="109"/>
      <c r="X244" s="109"/>
      <c r="Y244" s="109"/>
      <c r="Z244" s="109"/>
    </row>
    <row r="245" spans="1:26" ht="14.25" customHeight="1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91"/>
      <c r="R245" s="188"/>
      <c r="S245" s="109"/>
      <c r="T245" s="109"/>
      <c r="U245" s="109"/>
      <c r="V245" s="109"/>
      <c r="W245" s="109"/>
      <c r="X245" s="109"/>
      <c r="Y245" s="109"/>
      <c r="Z245" s="109"/>
    </row>
    <row r="246" spans="1:26" ht="14.25" customHeight="1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91"/>
      <c r="R246" s="188"/>
      <c r="S246" s="109"/>
      <c r="T246" s="109"/>
      <c r="U246" s="109"/>
      <c r="V246" s="109"/>
      <c r="W246" s="109"/>
      <c r="X246" s="109"/>
      <c r="Y246" s="109"/>
      <c r="Z246" s="109"/>
    </row>
    <row r="247" spans="1:26" ht="14.25" customHeight="1">
      <c r="A247" s="109"/>
      <c r="B247" s="109"/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91"/>
      <c r="R247" s="188"/>
      <c r="S247" s="109"/>
      <c r="T247" s="109"/>
      <c r="U247" s="109"/>
      <c r="V247" s="109"/>
      <c r="W247" s="109"/>
      <c r="X247" s="109"/>
      <c r="Y247" s="109"/>
      <c r="Z247" s="109"/>
    </row>
    <row r="248" spans="1:26" ht="14.25" customHeight="1">
      <c r="A248" s="109"/>
      <c r="B248" s="109"/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91"/>
      <c r="R248" s="188"/>
      <c r="S248" s="109"/>
      <c r="T248" s="109"/>
      <c r="U248" s="109"/>
      <c r="V248" s="109"/>
      <c r="W248" s="109"/>
      <c r="X248" s="109"/>
      <c r="Y248" s="109"/>
      <c r="Z248" s="109"/>
    </row>
    <row r="249" spans="1:26" ht="14.25" customHeight="1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91"/>
      <c r="R249" s="188"/>
      <c r="S249" s="109"/>
      <c r="T249" s="109"/>
      <c r="U249" s="109"/>
      <c r="V249" s="109"/>
      <c r="W249" s="109"/>
      <c r="X249" s="109"/>
      <c r="Y249" s="109"/>
      <c r="Z249" s="109"/>
    </row>
    <row r="250" spans="1:26" ht="14.25" customHeight="1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91"/>
      <c r="R250" s="188"/>
      <c r="S250" s="109"/>
      <c r="T250" s="109"/>
      <c r="U250" s="109"/>
      <c r="V250" s="109"/>
      <c r="W250" s="109"/>
      <c r="X250" s="109"/>
      <c r="Y250" s="109"/>
      <c r="Z250" s="109"/>
    </row>
    <row r="251" spans="1:26" ht="14.25" customHeight="1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91"/>
      <c r="R251" s="188"/>
      <c r="S251" s="109"/>
      <c r="T251" s="109"/>
      <c r="U251" s="109"/>
      <c r="V251" s="109"/>
      <c r="W251" s="109"/>
      <c r="X251" s="109"/>
      <c r="Y251" s="109"/>
      <c r="Z251" s="109"/>
    </row>
    <row r="252" spans="1:26" ht="14.25" customHeight="1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91"/>
      <c r="R252" s="188"/>
      <c r="S252" s="109"/>
      <c r="T252" s="109"/>
      <c r="U252" s="109"/>
      <c r="V252" s="109"/>
      <c r="W252" s="109"/>
      <c r="X252" s="109"/>
      <c r="Y252" s="109"/>
      <c r="Z252" s="109"/>
    </row>
    <row r="253" spans="1:26" ht="14.25" customHeight="1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91"/>
      <c r="R253" s="188"/>
      <c r="S253" s="109"/>
      <c r="T253" s="109"/>
      <c r="U253" s="109"/>
      <c r="V253" s="109"/>
      <c r="W253" s="109"/>
      <c r="X253" s="109"/>
      <c r="Y253" s="109"/>
      <c r="Z253" s="109"/>
    </row>
    <row r="254" spans="1:26" ht="14.25" customHeight="1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91"/>
      <c r="R254" s="188"/>
      <c r="S254" s="109"/>
      <c r="T254" s="109"/>
      <c r="U254" s="109"/>
      <c r="V254" s="109"/>
      <c r="W254" s="109"/>
      <c r="X254" s="109"/>
      <c r="Y254" s="109"/>
      <c r="Z254" s="109"/>
    </row>
    <row r="255" spans="1:26" ht="14.25" customHeight="1">
      <c r="A255" s="109"/>
      <c r="B255" s="109"/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91"/>
      <c r="R255" s="188"/>
      <c r="S255" s="109"/>
      <c r="T255" s="109"/>
      <c r="U255" s="109"/>
      <c r="V255" s="109"/>
      <c r="W255" s="109"/>
      <c r="X255" s="109"/>
      <c r="Y255" s="109"/>
      <c r="Z255" s="109"/>
    </row>
    <row r="256" spans="1:26" ht="14.25" customHeight="1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91"/>
      <c r="R256" s="188"/>
      <c r="S256" s="109"/>
      <c r="T256" s="109"/>
      <c r="U256" s="109"/>
      <c r="V256" s="109"/>
      <c r="W256" s="109"/>
      <c r="X256" s="109"/>
      <c r="Y256" s="109"/>
      <c r="Z256" s="109"/>
    </row>
    <row r="257" spans="1:26" ht="14.25" customHeight="1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91"/>
      <c r="R257" s="188"/>
      <c r="S257" s="109"/>
      <c r="T257" s="109"/>
      <c r="U257" s="109"/>
      <c r="V257" s="109"/>
      <c r="W257" s="109"/>
      <c r="X257" s="109"/>
      <c r="Y257" s="109"/>
      <c r="Z257" s="109"/>
    </row>
    <row r="258" spans="1:26" ht="14.25" customHeight="1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91"/>
      <c r="R258" s="188"/>
      <c r="S258" s="109"/>
      <c r="T258" s="109"/>
      <c r="U258" s="109"/>
      <c r="V258" s="109"/>
      <c r="W258" s="109"/>
      <c r="X258" s="109"/>
      <c r="Y258" s="109"/>
      <c r="Z258" s="109"/>
    </row>
    <row r="259" spans="1:26" ht="14.25" customHeight="1">
      <c r="A259" s="109"/>
      <c r="B259" s="109"/>
      <c r="C259" s="109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91"/>
      <c r="R259" s="188"/>
      <c r="S259" s="109"/>
      <c r="T259" s="109"/>
      <c r="U259" s="109"/>
      <c r="V259" s="109"/>
      <c r="W259" s="109"/>
      <c r="X259" s="109"/>
      <c r="Y259" s="109"/>
      <c r="Z259" s="109"/>
    </row>
    <row r="260" spans="1:26" ht="14.25" customHeight="1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91"/>
      <c r="R260" s="188"/>
      <c r="S260" s="109"/>
      <c r="T260" s="109"/>
      <c r="U260" s="109"/>
      <c r="V260" s="109"/>
      <c r="W260" s="109"/>
      <c r="X260" s="109"/>
      <c r="Y260" s="109"/>
      <c r="Z260" s="109"/>
    </row>
    <row r="261" spans="1:26" ht="14.25" customHeight="1">
      <c r="A261" s="109"/>
      <c r="B261" s="109"/>
      <c r="C261" s="109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91"/>
      <c r="R261" s="188"/>
      <c r="S261" s="109"/>
      <c r="T261" s="109"/>
      <c r="U261" s="109"/>
      <c r="V261" s="109"/>
      <c r="W261" s="109"/>
      <c r="X261" s="109"/>
      <c r="Y261" s="109"/>
      <c r="Z261" s="109"/>
    </row>
    <row r="262" spans="1:26" ht="14.25" customHeight="1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91"/>
      <c r="R262" s="188"/>
      <c r="S262" s="109"/>
      <c r="T262" s="109"/>
      <c r="U262" s="109"/>
      <c r="V262" s="109"/>
      <c r="W262" s="109"/>
      <c r="X262" s="109"/>
      <c r="Y262" s="109"/>
      <c r="Z262" s="109"/>
    </row>
    <row r="263" spans="1:26" ht="14.25" customHeight="1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91"/>
      <c r="R263" s="188"/>
      <c r="S263" s="109"/>
      <c r="T263" s="109"/>
      <c r="U263" s="109"/>
      <c r="V263" s="109"/>
      <c r="W263" s="109"/>
      <c r="X263" s="109"/>
      <c r="Y263" s="109"/>
      <c r="Z263" s="109"/>
    </row>
    <row r="264" spans="1:26" ht="14.25" customHeight="1">
      <c r="A264" s="109"/>
      <c r="B264" s="109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91"/>
      <c r="R264" s="188"/>
      <c r="S264" s="109"/>
      <c r="T264" s="109"/>
      <c r="U264" s="109"/>
      <c r="V264" s="109"/>
      <c r="W264" s="109"/>
      <c r="X264" s="109"/>
      <c r="Y264" s="109"/>
      <c r="Z264" s="109"/>
    </row>
    <row r="265" spans="1:26" ht="14.25" customHeight="1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91"/>
      <c r="R265" s="188"/>
      <c r="S265" s="109"/>
      <c r="T265" s="109"/>
      <c r="U265" s="109"/>
      <c r="V265" s="109"/>
      <c r="W265" s="109"/>
      <c r="X265" s="109"/>
      <c r="Y265" s="109"/>
      <c r="Z265" s="109"/>
    </row>
    <row r="266" spans="1:26" ht="14.25" customHeight="1">
      <c r="A266" s="109"/>
      <c r="B266" s="109"/>
      <c r="C266" s="109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91"/>
      <c r="R266" s="188"/>
      <c r="S266" s="109"/>
      <c r="T266" s="109"/>
      <c r="U266" s="109"/>
      <c r="V266" s="109"/>
      <c r="W266" s="109"/>
      <c r="X266" s="109"/>
      <c r="Y266" s="109"/>
      <c r="Z266" s="109"/>
    </row>
    <row r="267" spans="1:26" ht="14.25" customHeight="1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91"/>
      <c r="R267" s="188"/>
      <c r="S267" s="109"/>
      <c r="T267" s="109"/>
      <c r="U267" s="109"/>
      <c r="V267" s="109"/>
      <c r="W267" s="109"/>
      <c r="X267" s="109"/>
      <c r="Y267" s="109"/>
      <c r="Z267" s="109"/>
    </row>
    <row r="268" spans="1:26" ht="14.25" customHeight="1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91"/>
      <c r="R268" s="188"/>
      <c r="S268" s="109"/>
      <c r="T268" s="109"/>
      <c r="U268" s="109"/>
      <c r="V268" s="109"/>
      <c r="W268" s="109"/>
      <c r="X268" s="109"/>
      <c r="Y268" s="109"/>
      <c r="Z268" s="109"/>
    </row>
    <row r="269" spans="1:26" ht="14.25" customHeight="1">
      <c r="A269" s="109"/>
      <c r="B269" s="109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91"/>
      <c r="R269" s="188"/>
      <c r="S269" s="109"/>
      <c r="T269" s="109"/>
      <c r="U269" s="109"/>
      <c r="V269" s="109"/>
      <c r="W269" s="109"/>
      <c r="X269" s="109"/>
      <c r="Y269" s="109"/>
      <c r="Z269" s="109"/>
    </row>
    <row r="270" spans="1:26" ht="14.25" customHeight="1">
      <c r="A270" s="109"/>
      <c r="B270" s="109"/>
      <c r="C270" s="109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91"/>
      <c r="R270" s="188"/>
      <c r="S270" s="109"/>
      <c r="T270" s="109"/>
      <c r="U270" s="109"/>
      <c r="V270" s="109"/>
      <c r="W270" s="109"/>
      <c r="X270" s="109"/>
      <c r="Y270" s="109"/>
      <c r="Z270" s="109"/>
    </row>
    <row r="271" spans="1:26" ht="14.25" customHeight="1">
      <c r="A271" s="109"/>
      <c r="B271" s="109"/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91"/>
      <c r="R271" s="188"/>
      <c r="S271" s="109"/>
      <c r="T271" s="109"/>
      <c r="U271" s="109"/>
      <c r="V271" s="109"/>
      <c r="W271" s="109"/>
      <c r="X271" s="109"/>
      <c r="Y271" s="109"/>
      <c r="Z271" s="109"/>
    </row>
    <row r="272" spans="1:26" ht="14.25" customHeight="1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91"/>
      <c r="R272" s="188"/>
      <c r="S272" s="109"/>
      <c r="T272" s="109"/>
      <c r="U272" s="109"/>
      <c r="V272" s="109"/>
      <c r="W272" s="109"/>
      <c r="X272" s="109"/>
      <c r="Y272" s="109"/>
      <c r="Z272" s="109"/>
    </row>
    <row r="273" spans="1:26" ht="14.25" customHeight="1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91"/>
      <c r="R273" s="188"/>
      <c r="S273" s="109"/>
      <c r="T273" s="109"/>
      <c r="U273" s="109"/>
      <c r="V273" s="109"/>
      <c r="W273" s="109"/>
      <c r="X273" s="109"/>
      <c r="Y273" s="109"/>
      <c r="Z273" s="109"/>
    </row>
    <row r="274" spans="1:26" ht="14.25" customHeight="1">
      <c r="A274" s="109"/>
      <c r="B274" s="109"/>
      <c r="C274" s="109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91"/>
      <c r="R274" s="188"/>
      <c r="S274" s="109"/>
      <c r="T274" s="109"/>
      <c r="U274" s="109"/>
      <c r="V274" s="109"/>
      <c r="W274" s="109"/>
      <c r="X274" s="109"/>
      <c r="Y274" s="109"/>
      <c r="Z274" s="109"/>
    </row>
    <row r="275" spans="1:26" ht="14.25" customHeight="1">
      <c r="A275" s="109"/>
      <c r="B275" s="109"/>
      <c r="C275" s="109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91"/>
      <c r="R275" s="188"/>
      <c r="S275" s="109"/>
      <c r="T275" s="109"/>
      <c r="U275" s="109"/>
      <c r="V275" s="109"/>
      <c r="W275" s="109"/>
      <c r="X275" s="109"/>
      <c r="Y275" s="109"/>
      <c r="Z275" s="109"/>
    </row>
    <row r="276" spans="1:26" ht="14.25" customHeight="1">
      <c r="A276" s="109"/>
      <c r="B276" s="109"/>
      <c r="C276" s="109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91"/>
      <c r="R276" s="188"/>
      <c r="S276" s="109"/>
      <c r="T276" s="109"/>
      <c r="U276" s="109"/>
      <c r="V276" s="109"/>
      <c r="W276" s="109"/>
      <c r="X276" s="109"/>
      <c r="Y276" s="109"/>
      <c r="Z276" s="109"/>
    </row>
    <row r="277" spans="1:26" ht="14.25" customHeight="1">
      <c r="A277" s="109"/>
      <c r="B277" s="109"/>
      <c r="C277" s="109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91"/>
      <c r="R277" s="188"/>
      <c r="S277" s="109"/>
      <c r="T277" s="109"/>
      <c r="U277" s="109"/>
      <c r="V277" s="109"/>
      <c r="W277" s="109"/>
      <c r="X277" s="109"/>
      <c r="Y277" s="109"/>
      <c r="Z277" s="109"/>
    </row>
    <row r="278" spans="1:26" ht="14.25" customHeight="1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91"/>
      <c r="R278" s="188"/>
      <c r="S278" s="109"/>
      <c r="T278" s="109"/>
      <c r="U278" s="109"/>
      <c r="V278" s="109"/>
      <c r="W278" s="109"/>
      <c r="X278" s="109"/>
      <c r="Y278" s="109"/>
      <c r="Z278" s="109"/>
    </row>
    <row r="279" spans="1:26" ht="14.25" customHeight="1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91"/>
      <c r="R279" s="188"/>
      <c r="S279" s="109"/>
      <c r="T279" s="109"/>
      <c r="U279" s="109"/>
      <c r="V279" s="109"/>
      <c r="W279" s="109"/>
      <c r="X279" s="109"/>
      <c r="Y279" s="109"/>
      <c r="Z279" s="109"/>
    </row>
    <row r="280" spans="1:26" ht="14.25" customHeight="1">
      <c r="A280" s="109"/>
      <c r="B280" s="109"/>
      <c r="C280" s="109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91"/>
      <c r="R280" s="188"/>
      <c r="S280" s="109"/>
      <c r="T280" s="109"/>
      <c r="U280" s="109"/>
      <c r="V280" s="109"/>
      <c r="W280" s="109"/>
      <c r="X280" s="109"/>
      <c r="Y280" s="109"/>
      <c r="Z280" s="109"/>
    </row>
    <row r="281" spans="1:26" ht="14.25" customHeight="1">
      <c r="A281" s="109"/>
      <c r="B281" s="109"/>
      <c r="C281" s="109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91"/>
      <c r="R281" s="188"/>
      <c r="S281" s="109"/>
      <c r="T281" s="109"/>
      <c r="U281" s="109"/>
      <c r="V281" s="109"/>
      <c r="W281" s="109"/>
      <c r="X281" s="109"/>
      <c r="Y281" s="109"/>
      <c r="Z281" s="109"/>
    </row>
    <row r="282" spans="1:26" ht="14.25" customHeight="1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91"/>
      <c r="R282" s="188"/>
      <c r="S282" s="109"/>
      <c r="T282" s="109"/>
      <c r="U282" s="109"/>
      <c r="V282" s="109"/>
      <c r="W282" s="109"/>
      <c r="X282" s="109"/>
      <c r="Y282" s="109"/>
      <c r="Z282" s="109"/>
    </row>
    <row r="283" spans="1:26" ht="14.25" customHeight="1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91"/>
      <c r="R283" s="188"/>
      <c r="S283" s="109"/>
      <c r="T283" s="109"/>
      <c r="U283" s="109"/>
      <c r="V283" s="109"/>
      <c r="W283" s="109"/>
      <c r="X283" s="109"/>
      <c r="Y283" s="109"/>
      <c r="Z283" s="109"/>
    </row>
    <row r="284" spans="1:26" ht="14.25" customHeight="1">
      <c r="A284" s="109"/>
      <c r="B284" s="109"/>
      <c r="C284" s="109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91"/>
      <c r="R284" s="188"/>
      <c r="S284" s="109"/>
      <c r="T284" s="109"/>
      <c r="U284" s="109"/>
      <c r="V284" s="109"/>
      <c r="W284" s="109"/>
      <c r="X284" s="109"/>
      <c r="Y284" s="109"/>
      <c r="Z284" s="109"/>
    </row>
    <row r="285" spans="1:26" ht="14.25" customHeight="1">
      <c r="A285" s="109"/>
      <c r="B285" s="109"/>
      <c r="C285" s="109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91"/>
      <c r="R285" s="188"/>
      <c r="S285" s="109"/>
      <c r="T285" s="109"/>
      <c r="U285" s="109"/>
      <c r="V285" s="109"/>
      <c r="W285" s="109"/>
      <c r="X285" s="109"/>
      <c r="Y285" s="109"/>
      <c r="Z285" s="109"/>
    </row>
    <row r="286" spans="1:26" ht="14.25" customHeight="1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91"/>
      <c r="R286" s="188"/>
      <c r="S286" s="109"/>
      <c r="T286" s="109"/>
      <c r="U286" s="109"/>
      <c r="V286" s="109"/>
      <c r="W286" s="109"/>
      <c r="X286" s="109"/>
      <c r="Y286" s="109"/>
      <c r="Z286" s="109"/>
    </row>
    <row r="287" spans="1:26" ht="14.25" customHeight="1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91"/>
      <c r="R287" s="188"/>
      <c r="S287" s="109"/>
      <c r="T287" s="109"/>
      <c r="U287" s="109"/>
      <c r="V287" s="109"/>
      <c r="W287" s="109"/>
      <c r="X287" s="109"/>
      <c r="Y287" s="109"/>
      <c r="Z287" s="109"/>
    </row>
    <row r="288" spans="1:26" ht="14.25" customHeight="1">
      <c r="A288" s="109"/>
      <c r="B288" s="109"/>
      <c r="C288" s="109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91"/>
      <c r="R288" s="188"/>
      <c r="S288" s="109"/>
      <c r="T288" s="109"/>
      <c r="U288" s="109"/>
      <c r="V288" s="109"/>
      <c r="W288" s="109"/>
      <c r="X288" s="109"/>
      <c r="Y288" s="109"/>
      <c r="Z288" s="109"/>
    </row>
    <row r="289" spans="1:26" ht="14.25" customHeight="1">
      <c r="A289" s="109"/>
      <c r="B289" s="109"/>
      <c r="C289" s="109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91"/>
      <c r="R289" s="188"/>
      <c r="S289" s="109"/>
      <c r="T289" s="109"/>
      <c r="U289" s="109"/>
      <c r="V289" s="109"/>
      <c r="W289" s="109"/>
      <c r="X289" s="109"/>
      <c r="Y289" s="109"/>
      <c r="Z289" s="109"/>
    </row>
    <row r="290" spans="1:26" ht="14.25" customHeight="1">
      <c r="A290" s="109"/>
      <c r="B290" s="109"/>
      <c r="C290" s="109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91"/>
      <c r="R290" s="188"/>
      <c r="S290" s="109"/>
      <c r="T290" s="109"/>
      <c r="U290" s="109"/>
      <c r="V290" s="109"/>
      <c r="W290" s="109"/>
      <c r="X290" s="109"/>
      <c r="Y290" s="109"/>
      <c r="Z290" s="109"/>
    </row>
    <row r="291" spans="1:26" ht="14.25" customHeight="1">
      <c r="A291" s="109"/>
      <c r="B291" s="109"/>
      <c r="C291" s="109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91"/>
      <c r="R291" s="188"/>
      <c r="S291" s="109"/>
      <c r="T291" s="109"/>
      <c r="U291" s="109"/>
      <c r="V291" s="109"/>
      <c r="W291" s="109"/>
      <c r="X291" s="109"/>
      <c r="Y291" s="109"/>
      <c r="Z291" s="109"/>
    </row>
    <row r="292" spans="1:26" ht="14.25" customHeight="1">
      <c r="A292" s="109"/>
      <c r="B292" s="109"/>
      <c r="C292" s="109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91"/>
      <c r="R292" s="188"/>
      <c r="S292" s="109"/>
      <c r="T292" s="109"/>
      <c r="U292" s="109"/>
      <c r="V292" s="109"/>
      <c r="W292" s="109"/>
      <c r="X292" s="109"/>
      <c r="Y292" s="109"/>
      <c r="Z292" s="109"/>
    </row>
    <row r="293" spans="1:26" ht="14.25" customHeight="1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91"/>
      <c r="R293" s="188"/>
      <c r="S293" s="109"/>
      <c r="T293" s="109"/>
      <c r="U293" s="109"/>
      <c r="V293" s="109"/>
      <c r="W293" s="109"/>
      <c r="X293" s="109"/>
      <c r="Y293" s="109"/>
      <c r="Z293" s="109"/>
    </row>
    <row r="294" spans="1:26" ht="14.25" customHeight="1">
      <c r="A294" s="109"/>
      <c r="B294" s="109"/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91"/>
      <c r="R294" s="188"/>
      <c r="S294" s="109"/>
      <c r="T294" s="109"/>
      <c r="U294" s="109"/>
      <c r="V294" s="109"/>
      <c r="W294" s="109"/>
      <c r="X294" s="109"/>
      <c r="Y294" s="109"/>
      <c r="Z294" s="109"/>
    </row>
    <row r="295" spans="1:26" ht="14.25" customHeight="1">
      <c r="A295" s="109"/>
      <c r="B295" s="109"/>
      <c r="C295" s="109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91"/>
      <c r="R295" s="188"/>
      <c r="S295" s="109"/>
      <c r="T295" s="109"/>
      <c r="U295" s="109"/>
      <c r="V295" s="109"/>
      <c r="W295" s="109"/>
      <c r="X295" s="109"/>
      <c r="Y295" s="109"/>
      <c r="Z295" s="109"/>
    </row>
    <row r="296" spans="1:26" ht="14.25" customHeight="1">
      <c r="A296" s="109"/>
      <c r="B296" s="109"/>
      <c r="C296" s="109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91"/>
      <c r="R296" s="188"/>
      <c r="S296" s="109"/>
      <c r="T296" s="109"/>
      <c r="U296" s="109"/>
      <c r="V296" s="109"/>
      <c r="W296" s="109"/>
      <c r="X296" s="109"/>
      <c r="Y296" s="109"/>
      <c r="Z296" s="109"/>
    </row>
    <row r="297" spans="1:26" ht="14.25" customHeight="1">
      <c r="A297" s="109"/>
      <c r="B297" s="109"/>
      <c r="C297" s="109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91"/>
      <c r="R297" s="188"/>
      <c r="S297" s="109"/>
      <c r="T297" s="109"/>
      <c r="U297" s="109"/>
      <c r="V297" s="109"/>
      <c r="W297" s="109"/>
      <c r="X297" s="109"/>
      <c r="Y297" s="109"/>
      <c r="Z297" s="109"/>
    </row>
    <row r="298" spans="1:26" ht="14.25" customHeight="1">
      <c r="A298" s="109"/>
      <c r="B298" s="109"/>
      <c r="C298" s="109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91"/>
      <c r="R298" s="188"/>
      <c r="S298" s="109"/>
      <c r="T298" s="109"/>
      <c r="U298" s="109"/>
      <c r="V298" s="109"/>
      <c r="W298" s="109"/>
      <c r="X298" s="109"/>
      <c r="Y298" s="109"/>
      <c r="Z298" s="109"/>
    </row>
    <row r="299" spans="1:26" ht="14.25" customHeight="1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91"/>
      <c r="R299" s="188"/>
      <c r="S299" s="109"/>
      <c r="T299" s="109"/>
      <c r="U299" s="109"/>
      <c r="V299" s="109"/>
      <c r="W299" s="109"/>
      <c r="X299" s="109"/>
      <c r="Y299" s="109"/>
      <c r="Z299" s="109"/>
    </row>
    <row r="300" spans="1:26" ht="14.25" customHeight="1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91"/>
      <c r="R300" s="188"/>
      <c r="S300" s="109"/>
      <c r="T300" s="109"/>
      <c r="U300" s="109"/>
      <c r="V300" s="109"/>
      <c r="W300" s="109"/>
      <c r="X300" s="109"/>
      <c r="Y300" s="109"/>
      <c r="Z300" s="109"/>
    </row>
    <row r="301" spans="1:26" ht="14.25" customHeight="1">
      <c r="A301" s="109"/>
      <c r="B301" s="109"/>
      <c r="C301" s="109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91"/>
      <c r="R301" s="188"/>
      <c r="S301" s="109"/>
      <c r="T301" s="109"/>
      <c r="U301" s="109"/>
      <c r="V301" s="109"/>
      <c r="W301" s="109"/>
      <c r="X301" s="109"/>
      <c r="Y301" s="109"/>
      <c r="Z301" s="109"/>
    </row>
    <row r="302" spans="1:26" ht="14.25" customHeight="1">
      <c r="A302" s="109"/>
      <c r="B302" s="109"/>
      <c r="C302" s="109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91"/>
      <c r="R302" s="188"/>
      <c r="S302" s="109"/>
      <c r="T302" s="109"/>
      <c r="U302" s="109"/>
      <c r="V302" s="109"/>
      <c r="W302" s="109"/>
      <c r="X302" s="109"/>
      <c r="Y302" s="109"/>
      <c r="Z302" s="109"/>
    </row>
    <row r="303" spans="1:26" ht="14.25" customHeight="1">
      <c r="A303" s="109"/>
      <c r="B303" s="109"/>
      <c r="C303" s="109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91"/>
      <c r="R303" s="188"/>
      <c r="S303" s="109"/>
      <c r="T303" s="109"/>
      <c r="U303" s="109"/>
      <c r="V303" s="109"/>
      <c r="W303" s="109"/>
      <c r="X303" s="109"/>
      <c r="Y303" s="109"/>
      <c r="Z303" s="109"/>
    </row>
    <row r="304" spans="1:26" ht="14.25" customHeight="1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91"/>
      <c r="R304" s="188"/>
      <c r="S304" s="109"/>
      <c r="T304" s="109"/>
      <c r="U304" s="109"/>
      <c r="V304" s="109"/>
      <c r="W304" s="109"/>
      <c r="X304" s="109"/>
      <c r="Y304" s="109"/>
      <c r="Z304" s="109"/>
    </row>
    <row r="305" spans="1:26" ht="14.25" customHeight="1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91"/>
      <c r="R305" s="188"/>
      <c r="S305" s="109"/>
      <c r="T305" s="109"/>
      <c r="U305" s="109"/>
      <c r="V305" s="109"/>
      <c r="W305" s="109"/>
      <c r="X305" s="109"/>
      <c r="Y305" s="109"/>
      <c r="Z305" s="109"/>
    </row>
    <row r="306" spans="1:26" ht="14.25" customHeight="1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91"/>
      <c r="R306" s="188"/>
      <c r="S306" s="109"/>
      <c r="T306" s="109"/>
      <c r="U306" s="109"/>
      <c r="V306" s="109"/>
      <c r="W306" s="109"/>
      <c r="X306" s="109"/>
      <c r="Y306" s="109"/>
      <c r="Z306" s="109"/>
    </row>
    <row r="307" spans="1:26" ht="14.25" customHeight="1">
      <c r="A307" s="109"/>
      <c r="B307" s="109"/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91"/>
      <c r="R307" s="188"/>
      <c r="S307" s="109"/>
      <c r="T307" s="109"/>
      <c r="U307" s="109"/>
      <c r="V307" s="109"/>
      <c r="W307" s="109"/>
      <c r="X307" s="109"/>
      <c r="Y307" s="109"/>
      <c r="Z307" s="109"/>
    </row>
    <row r="308" spans="1:26" ht="14.25" customHeight="1">
      <c r="A308" s="109"/>
      <c r="B308" s="109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91"/>
      <c r="R308" s="188"/>
      <c r="S308" s="109"/>
      <c r="T308" s="109"/>
      <c r="U308" s="109"/>
      <c r="V308" s="109"/>
      <c r="W308" s="109"/>
      <c r="X308" s="109"/>
      <c r="Y308" s="109"/>
      <c r="Z308" s="109"/>
    </row>
    <row r="309" spans="1:26" ht="14.25" customHeight="1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91"/>
      <c r="R309" s="188"/>
      <c r="S309" s="109"/>
      <c r="T309" s="109"/>
      <c r="U309" s="109"/>
      <c r="V309" s="109"/>
      <c r="W309" s="109"/>
      <c r="X309" s="109"/>
      <c r="Y309" s="109"/>
      <c r="Z309" s="109"/>
    </row>
    <row r="310" spans="1:26" ht="14.25" customHeight="1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91"/>
      <c r="R310" s="188"/>
      <c r="S310" s="109"/>
      <c r="T310" s="109"/>
      <c r="U310" s="109"/>
      <c r="V310" s="109"/>
      <c r="W310" s="109"/>
      <c r="X310" s="109"/>
      <c r="Y310" s="109"/>
      <c r="Z310" s="109"/>
    </row>
    <row r="311" spans="1:26" ht="14.25" customHeight="1">
      <c r="A311" s="109"/>
      <c r="B311" s="109"/>
      <c r="C311" s="109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91"/>
      <c r="R311" s="188"/>
      <c r="S311" s="109"/>
      <c r="T311" s="109"/>
      <c r="U311" s="109"/>
      <c r="V311" s="109"/>
      <c r="W311" s="109"/>
      <c r="X311" s="109"/>
      <c r="Y311" s="109"/>
      <c r="Z311" s="109"/>
    </row>
    <row r="312" spans="1:26" ht="14.25" customHeight="1">
      <c r="A312" s="109"/>
      <c r="B312" s="109"/>
      <c r="C312" s="109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91"/>
      <c r="R312" s="188"/>
      <c r="S312" s="109"/>
      <c r="T312" s="109"/>
      <c r="U312" s="109"/>
      <c r="V312" s="109"/>
      <c r="W312" s="109"/>
      <c r="X312" s="109"/>
      <c r="Y312" s="109"/>
      <c r="Z312" s="109"/>
    </row>
    <row r="313" spans="1:26" ht="14.25" customHeight="1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91"/>
      <c r="R313" s="188"/>
      <c r="S313" s="109"/>
      <c r="T313" s="109"/>
      <c r="U313" s="109"/>
      <c r="V313" s="109"/>
      <c r="W313" s="109"/>
      <c r="X313" s="109"/>
      <c r="Y313" s="109"/>
      <c r="Z313" s="109"/>
    </row>
    <row r="314" spans="1:26" ht="14.25" customHeight="1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91"/>
      <c r="R314" s="188"/>
      <c r="S314" s="109"/>
      <c r="T314" s="109"/>
      <c r="U314" s="109"/>
      <c r="V314" s="109"/>
      <c r="W314" s="109"/>
      <c r="X314" s="109"/>
      <c r="Y314" s="109"/>
      <c r="Z314" s="109"/>
    </row>
    <row r="315" spans="1:26" ht="14.25" customHeight="1">
      <c r="A315" s="109"/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91"/>
      <c r="R315" s="188"/>
      <c r="S315" s="109"/>
      <c r="T315" s="109"/>
      <c r="U315" s="109"/>
      <c r="V315" s="109"/>
      <c r="W315" s="109"/>
      <c r="X315" s="109"/>
      <c r="Y315" s="109"/>
      <c r="Z315" s="109"/>
    </row>
    <row r="316" spans="1:26" ht="14.25" customHeight="1">
      <c r="A316" s="109"/>
      <c r="B316" s="109"/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91"/>
      <c r="R316" s="188"/>
      <c r="S316" s="109"/>
      <c r="T316" s="109"/>
      <c r="U316" s="109"/>
      <c r="V316" s="109"/>
      <c r="W316" s="109"/>
      <c r="X316" s="109"/>
      <c r="Y316" s="109"/>
      <c r="Z316" s="109"/>
    </row>
    <row r="317" spans="1:26" ht="14.25" customHeight="1">
      <c r="A317" s="109"/>
      <c r="B317" s="109"/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91"/>
      <c r="R317" s="188"/>
      <c r="S317" s="109"/>
      <c r="T317" s="109"/>
      <c r="U317" s="109"/>
      <c r="V317" s="109"/>
      <c r="W317" s="109"/>
      <c r="X317" s="109"/>
      <c r="Y317" s="109"/>
      <c r="Z317" s="109"/>
    </row>
    <row r="318" spans="1:26" ht="14.25" customHeight="1">
      <c r="A318" s="109"/>
      <c r="B318" s="109"/>
      <c r="C318" s="109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91"/>
      <c r="R318" s="188"/>
      <c r="S318" s="109"/>
      <c r="T318" s="109"/>
      <c r="U318" s="109"/>
      <c r="V318" s="109"/>
      <c r="W318" s="109"/>
      <c r="X318" s="109"/>
      <c r="Y318" s="109"/>
      <c r="Z318" s="109"/>
    </row>
    <row r="319" spans="1:26" ht="14.25" customHeight="1">
      <c r="A319" s="109"/>
      <c r="B319" s="109"/>
      <c r="C319" s="109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91"/>
      <c r="R319" s="188"/>
      <c r="S319" s="109"/>
      <c r="T319" s="109"/>
      <c r="U319" s="109"/>
      <c r="V319" s="109"/>
      <c r="W319" s="109"/>
      <c r="X319" s="109"/>
      <c r="Y319" s="109"/>
      <c r="Z319" s="109"/>
    </row>
    <row r="320" spans="1:26" ht="14.25" customHeight="1">
      <c r="A320" s="109"/>
      <c r="B320" s="109"/>
      <c r="C320" s="109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91"/>
      <c r="R320" s="188"/>
      <c r="S320" s="109"/>
      <c r="T320" s="109"/>
      <c r="U320" s="109"/>
      <c r="V320" s="109"/>
      <c r="W320" s="109"/>
      <c r="X320" s="109"/>
      <c r="Y320" s="109"/>
      <c r="Z320" s="109"/>
    </row>
    <row r="321" spans="1:26" ht="14.25" customHeight="1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91"/>
      <c r="R321" s="188"/>
      <c r="S321" s="109"/>
      <c r="T321" s="109"/>
      <c r="U321" s="109"/>
      <c r="V321" s="109"/>
      <c r="W321" s="109"/>
      <c r="X321" s="109"/>
      <c r="Y321" s="109"/>
      <c r="Z321" s="109"/>
    </row>
    <row r="322" spans="1:26" ht="14.25" customHeight="1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91"/>
      <c r="R322" s="188"/>
      <c r="S322" s="109"/>
      <c r="T322" s="109"/>
      <c r="U322" s="109"/>
      <c r="V322" s="109"/>
      <c r="W322" s="109"/>
      <c r="X322" s="109"/>
      <c r="Y322" s="109"/>
      <c r="Z322" s="109"/>
    </row>
    <row r="323" spans="1:26" ht="14.25" customHeight="1">
      <c r="A323" s="109"/>
      <c r="B323" s="109"/>
      <c r="C323" s="109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91"/>
      <c r="R323" s="188"/>
      <c r="S323" s="109"/>
      <c r="T323" s="109"/>
      <c r="U323" s="109"/>
      <c r="V323" s="109"/>
      <c r="W323" s="109"/>
      <c r="X323" s="109"/>
      <c r="Y323" s="109"/>
      <c r="Z323" s="109"/>
    </row>
    <row r="324" spans="1:26" ht="14.25" customHeight="1">
      <c r="A324" s="109"/>
      <c r="B324" s="109"/>
      <c r="C324" s="109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91"/>
      <c r="R324" s="188"/>
      <c r="S324" s="109"/>
      <c r="T324" s="109"/>
      <c r="U324" s="109"/>
      <c r="V324" s="109"/>
      <c r="W324" s="109"/>
      <c r="X324" s="109"/>
      <c r="Y324" s="109"/>
      <c r="Z324" s="109"/>
    </row>
    <row r="325" spans="1:26" ht="14.25" customHeight="1">
      <c r="A325" s="109"/>
      <c r="B325" s="109"/>
      <c r="C325" s="109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91"/>
      <c r="R325" s="188"/>
      <c r="S325" s="109"/>
      <c r="T325" s="109"/>
      <c r="U325" s="109"/>
      <c r="V325" s="109"/>
      <c r="W325" s="109"/>
      <c r="X325" s="109"/>
      <c r="Y325" s="109"/>
      <c r="Z325" s="109"/>
    </row>
    <row r="326" spans="1:26" ht="14.25" customHeight="1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91"/>
      <c r="R326" s="188"/>
      <c r="S326" s="109"/>
      <c r="T326" s="109"/>
      <c r="U326" s="109"/>
      <c r="V326" s="109"/>
      <c r="W326" s="109"/>
      <c r="X326" s="109"/>
      <c r="Y326" s="109"/>
      <c r="Z326" s="109"/>
    </row>
    <row r="327" spans="1:26" ht="14.25" customHeight="1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91"/>
      <c r="R327" s="188"/>
      <c r="S327" s="109"/>
      <c r="T327" s="109"/>
      <c r="U327" s="109"/>
      <c r="V327" s="109"/>
      <c r="W327" s="109"/>
      <c r="X327" s="109"/>
      <c r="Y327" s="109"/>
      <c r="Z327" s="109"/>
    </row>
    <row r="328" spans="1:26" ht="14.25" customHeight="1">
      <c r="A328" s="109"/>
      <c r="B328" s="109"/>
      <c r="C328" s="109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91"/>
      <c r="R328" s="188"/>
      <c r="S328" s="109"/>
      <c r="T328" s="109"/>
      <c r="U328" s="109"/>
      <c r="V328" s="109"/>
      <c r="W328" s="109"/>
      <c r="X328" s="109"/>
      <c r="Y328" s="109"/>
      <c r="Z328" s="109"/>
    </row>
    <row r="329" spans="1:26" ht="14.25" customHeight="1">
      <c r="A329" s="109"/>
      <c r="B329" s="109"/>
      <c r="C329" s="109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91"/>
      <c r="R329" s="188"/>
      <c r="S329" s="109"/>
      <c r="T329" s="109"/>
      <c r="U329" s="109"/>
      <c r="V329" s="109"/>
      <c r="W329" s="109"/>
      <c r="X329" s="109"/>
      <c r="Y329" s="109"/>
      <c r="Z329" s="109"/>
    </row>
    <row r="330" spans="1:26" ht="14.25" customHeight="1">
      <c r="A330" s="109"/>
      <c r="B330" s="109"/>
      <c r="C330" s="109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91"/>
      <c r="R330" s="188"/>
      <c r="S330" s="109"/>
      <c r="T330" s="109"/>
      <c r="U330" s="109"/>
      <c r="V330" s="109"/>
      <c r="W330" s="109"/>
      <c r="X330" s="109"/>
      <c r="Y330" s="109"/>
      <c r="Z330" s="109"/>
    </row>
    <row r="331" spans="1:26" ht="14.25" customHeight="1">
      <c r="A331" s="109"/>
      <c r="B331" s="109"/>
      <c r="C331" s="109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91"/>
      <c r="R331" s="188"/>
      <c r="S331" s="109"/>
      <c r="T331" s="109"/>
      <c r="U331" s="109"/>
      <c r="V331" s="109"/>
      <c r="W331" s="109"/>
      <c r="X331" s="109"/>
      <c r="Y331" s="109"/>
      <c r="Z331" s="109"/>
    </row>
    <row r="332" spans="1:26" ht="14.25" customHeight="1">
      <c r="A332" s="109"/>
      <c r="B332" s="109"/>
      <c r="C332" s="109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91"/>
      <c r="R332" s="188"/>
      <c r="S332" s="109"/>
      <c r="T332" s="109"/>
      <c r="U332" s="109"/>
      <c r="V332" s="109"/>
      <c r="W332" s="109"/>
      <c r="X332" s="109"/>
      <c r="Y332" s="109"/>
      <c r="Z332" s="109"/>
    </row>
    <row r="333" spans="1:26" ht="14.25" customHeight="1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91"/>
      <c r="R333" s="188"/>
      <c r="S333" s="109"/>
      <c r="T333" s="109"/>
      <c r="U333" s="109"/>
      <c r="V333" s="109"/>
      <c r="W333" s="109"/>
      <c r="X333" s="109"/>
      <c r="Y333" s="109"/>
      <c r="Z333" s="109"/>
    </row>
    <row r="334" spans="1:26" ht="14.25" customHeight="1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91"/>
      <c r="R334" s="188"/>
      <c r="S334" s="109"/>
      <c r="T334" s="109"/>
      <c r="U334" s="109"/>
      <c r="V334" s="109"/>
      <c r="W334" s="109"/>
      <c r="X334" s="109"/>
      <c r="Y334" s="109"/>
      <c r="Z334" s="109"/>
    </row>
    <row r="335" spans="1:26" ht="14.25" customHeight="1">
      <c r="A335" s="109"/>
      <c r="B335" s="109"/>
      <c r="C335" s="109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91"/>
      <c r="R335" s="188"/>
      <c r="S335" s="109"/>
      <c r="T335" s="109"/>
      <c r="U335" s="109"/>
      <c r="V335" s="109"/>
      <c r="W335" s="109"/>
      <c r="X335" s="109"/>
      <c r="Y335" s="109"/>
      <c r="Z335" s="109"/>
    </row>
    <row r="336" spans="1:26" ht="14.25" customHeight="1">
      <c r="A336" s="109"/>
      <c r="B336" s="109"/>
      <c r="C336" s="109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91"/>
      <c r="R336" s="188"/>
      <c r="S336" s="109"/>
      <c r="T336" s="109"/>
      <c r="U336" s="109"/>
      <c r="V336" s="109"/>
      <c r="W336" s="109"/>
      <c r="X336" s="109"/>
      <c r="Y336" s="109"/>
      <c r="Z336" s="109"/>
    </row>
    <row r="337" spans="1:26" ht="14.25" customHeight="1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91"/>
      <c r="R337" s="188"/>
      <c r="S337" s="109"/>
      <c r="T337" s="109"/>
      <c r="U337" s="109"/>
      <c r="V337" s="109"/>
      <c r="W337" s="109"/>
      <c r="X337" s="109"/>
      <c r="Y337" s="109"/>
      <c r="Z337" s="109"/>
    </row>
    <row r="338" spans="1:26" ht="14.25" customHeight="1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91"/>
      <c r="R338" s="188"/>
      <c r="S338" s="109"/>
      <c r="T338" s="109"/>
      <c r="U338" s="109"/>
      <c r="V338" s="109"/>
      <c r="W338" s="109"/>
      <c r="X338" s="109"/>
      <c r="Y338" s="109"/>
      <c r="Z338" s="109"/>
    </row>
    <row r="339" spans="1:26" ht="14.25" customHeight="1">
      <c r="A339" s="109"/>
      <c r="B339" s="109"/>
      <c r="C339" s="109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91"/>
      <c r="R339" s="188"/>
      <c r="S339" s="109"/>
      <c r="T339" s="109"/>
      <c r="U339" s="109"/>
      <c r="V339" s="109"/>
      <c r="W339" s="109"/>
      <c r="X339" s="109"/>
      <c r="Y339" s="109"/>
      <c r="Z339" s="109"/>
    </row>
    <row r="340" spans="1:26" ht="14.25" customHeight="1">
      <c r="A340" s="109"/>
      <c r="B340" s="109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91"/>
      <c r="R340" s="188"/>
      <c r="S340" s="109"/>
      <c r="T340" s="109"/>
      <c r="U340" s="109"/>
      <c r="V340" s="109"/>
      <c r="W340" s="109"/>
      <c r="X340" s="109"/>
      <c r="Y340" s="109"/>
      <c r="Z340" s="109"/>
    </row>
    <row r="341" spans="1:26" ht="14.25" customHeight="1">
      <c r="A341" s="109"/>
      <c r="B341" s="109"/>
      <c r="C341" s="109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91"/>
      <c r="R341" s="188"/>
      <c r="S341" s="109"/>
      <c r="T341" s="109"/>
      <c r="U341" s="109"/>
      <c r="V341" s="109"/>
      <c r="W341" s="109"/>
      <c r="X341" s="109"/>
      <c r="Y341" s="109"/>
      <c r="Z341" s="109"/>
    </row>
    <row r="342" spans="1:26" ht="14.25" customHeight="1">
      <c r="A342" s="109"/>
      <c r="B342" s="109"/>
      <c r="C342" s="109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91"/>
      <c r="R342" s="188"/>
      <c r="S342" s="109"/>
      <c r="T342" s="109"/>
      <c r="U342" s="109"/>
      <c r="V342" s="109"/>
      <c r="W342" s="109"/>
      <c r="X342" s="109"/>
      <c r="Y342" s="109"/>
      <c r="Z342" s="109"/>
    </row>
    <row r="343" spans="1:26" ht="14.25" customHeight="1">
      <c r="A343" s="109"/>
      <c r="B343" s="109"/>
      <c r="C343" s="109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91"/>
      <c r="R343" s="188"/>
      <c r="S343" s="109"/>
      <c r="T343" s="109"/>
      <c r="U343" s="109"/>
      <c r="V343" s="109"/>
      <c r="W343" s="109"/>
      <c r="X343" s="109"/>
      <c r="Y343" s="109"/>
      <c r="Z343" s="109"/>
    </row>
    <row r="344" spans="1:26" ht="14.25" customHeight="1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91"/>
      <c r="R344" s="188"/>
      <c r="S344" s="109"/>
      <c r="T344" s="109"/>
      <c r="U344" s="109"/>
      <c r="V344" s="109"/>
      <c r="W344" s="109"/>
      <c r="X344" s="109"/>
      <c r="Y344" s="109"/>
      <c r="Z344" s="109"/>
    </row>
    <row r="345" spans="1:26" ht="14.25" customHeight="1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91"/>
      <c r="R345" s="188"/>
      <c r="S345" s="109"/>
      <c r="T345" s="109"/>
      <c r="U345" s="109"/>
      <c r="V345" s="109"/>
      <c r="W345" s="109"/>
      <c r="X345" s="109"/>
      <c r="Y345" s="109"/>
      <c r="Z345" s="109"/>
    </row>
    <row r="346" spans="1:26" ht="14.25" customHeight="1">
      <c r="A346" s="109"/>
      <c r="B346" s="109"/>
      <c r="C346" s="109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91"/>
      <c r="R346" s="188"/>
      <c r="S346" s="109"/>
      <c r="T346" s="109"/>
      <c r="U346" s="109"/>
      <c r="V346" s="109"/>
      <c r="W346" s="109"/>
      <c r="X346" s="109"/>
      <c r="Y346" s="109"/>
      <c r="Z346" s="109"/>
    </row>
    <row r="347" spans="1:26" ht="14.25" customHeight="1">
      <c r="A347" s="109"/>
      <c r="B347" s="109"/>
      <c r="C347" s="109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91"/>
      <c r="R347" s="188"/>
      <c r="S347" s="109"/>
      <c r="T347" s="109"/>
      <c r="U347" s="109"/>
      <c r="V347" s="109"/>
      <c r="W347" s="109"/>
      <c r="X347" s="109"/>
      <c r="Y347" s="109"/>
      <c r="Z347" s="109"/>
    </row>
    <row r="348" spans="1:26" ht="14.25" customHeight="1">
      <c r="A348" s="109"/>
      <c r="B348" s="109"/>
      <c r="C348" s="109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91"/>
      <c r="R348" s="188"/>
      <c r="S348" s="109"/>
      <c r="T348" s="109"/>
      <c r="U348" s="109"/>
      <c r="V348" s="109"/>
      <c r="W348" s="109"/>
      <c r="X348" s="109"/>
      <c r="Y348" s="109"/>
      <c r="Z348" s="109"/>
    </row>
    <row r="349" spans="1:26" ht="14.25" customHeight="1">
      <c r="A349" s="109"/>
      <c r="B349" s="109"/>
      <c r="C349" s="109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91"/>
      <c r="R349" s="188"/>
      <c r="S349" s="109"/>
      <c r="T349" s="109"/>
      <c r="U349" s="109"/>
      <c r="V349" s="109"/>
      <c r="W349" s="109"/>
      <c r="X349" s="109"/>
      <c r="Y349" s="109"/>
      <c r="Z349" s="109"/>
    </row>
    <row r="350" spans="1:26" ht="14.25" customHeight="1">
      <c r="A350" s="109"/>
      <c r="B350" s="109"/>
      <c r="C350" s="109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91"/>
      <c r="R350" s="188"/>
      <c r="S350" s="109"/>
      <c r="T350" s="109"/>
      <c r="U350" s="109"/>
      <c r="V350" s="109"/>
      <c r="W350" s="109"/>
      <c r="X350" s="109"/>
      <c r="Y350" s="109"/>
      <c r="Z350" s="109"/>
    </row>
    <row r="351" spans="1:26" ht="14.25" customHeight="1">
      <c r="A351" s="109"/>
      <c r="B351" s="109"/>
      <c r="C351" s="109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91"/>
      <c r="R351" s="188"/>
      <c r="S351" s="109"/>
      <c r="T351" s="109"/>
      <c r="U351" s="109"/>
      <c r="V351" s="109"/>
      <c r="W351" s="109"/>
      <c r="X351" s="109"/>
      <c r="Y351" s="109"/>
      <c r="Z351" s="109"/>
    </row>
    <row r="352" spans="1:26" ht="14.25" customHeight="1">
      <c r="A352" s="109"/>
      <c r="B352" s="109"/>
      <c r="C352" s="109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91"/>
      <c r="R352" s="188"/>
      <c r="S352" s="109"/>
      <c r="T352" s="109"/>
      <c r="U352" s="109"/>
      <c r="V352" s="109"/>
      <c r="W352" s="109"/>
      <c r="X352" s="109"/>
      <c r="Y352" s="109"/>
      <c r="Z352" s="109"/>
    </row>
    <row r="353" spans="1:26" ht="14.25" customHeight="1">
      <c r="A353" s="109"/>
      <c r="B353" s="109"/>
      <c r="C353" s="109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91"/>
      <c r="R353" s="188"/>
      <c r="S353" s="109"/>
      <c r="T353" s="109"/>
      <c r="U353" s="109"/>
      <c r="V353" s="109"/>
      <c r="W353" s="109"/>
      <c r="X353" s="109"/>
      <c r="Y353" s="109"/>
      <c r="Z353" s="109"/>
    </row>
    <row r="354" spans="1:26" ht="14.25" customHeight="1">
      <c r="A354" s="109"/>
      <c r="B354" s="109"/>
      <c r="C354" s="109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91"/>
      <c r="R354" s="188"/>
      <c r="S354" s="109"/>
      <c r="T354" s="109"/>
      <c r="U354" s="109"/>
      <c r="V354" s="109"/>
      <c r="W354" s="109"/>
      <c r="X354" s="109"/>
      <c r="Y354" s="109"/>
      <c r="Z354" s="109"/>
    </row>
    <row r="355" spans="1:26" ht="14.25" customHeight="1">
      <c r="A355" s="109"/>
      <c r="B355" s="109"/>
      <c r="C355" s="109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91"/>
      <c r="R355" s="188"/>
      <c r="S355" s="109"/>
      <c r="T355" s="109"/>
      <c r="U355" s="109"/>
      <c r="V355" s="109"/>
      <c r="W355" s="109"/>
      <c r="X355" s="109"/>
      <c r="Y355" s="109"/>
      <c r="Z355" s="109"/>
    </row>
    <row r="356" spans="1:26" ht="14.25" customHeight="1">
      <c r="A356" s="109"/>
      <c r="B356" s="109"/>
      <c r="C356" s="109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91"/>
      <c r="R356" s="188"/>
      <c r="S356" s="109"/>
      <c r="T356" s="109"/>
      <c r="U356" s="109"/>
      <c r="V356" s="109"/>
      <c r="W356" s="109"/>
      <c r="X356" s="109"/>
      <c r="Y356" s="109"/>
      <c r="Z356" s="109"/>
    </row>
    <row r="357" spans="1:26" ht="14.25" customHeight="1">
      <c r="A357" s="109"/>
      <c r="B357" s="109"/>
      <c r="C357" s="109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91"/>
      <c r="R357" s="188"/>
      <c r="S357" s="109"/>
      <c r="T357" s="109"/>
      <c r="U357" s="109"/>
      <c r="V357" s="109"/>
      <c r="W357" s="109"/>
      <c r="X357" s="109"/>
      <c r="Y357" s="109"/>
      <c r="Z357" s="109"/>
    </row>
    <row r="358" spans="1:26" ht="14.25" customHeight="1">
      <c r="A358" s="109"/>
      <c r="B358" s="109"/>
      <c r="C358" s="109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91"/>
      <c r="R358" s="188"/>
      <c r="S358" s="109"/>
      <c r="T358" s="109"/>
      <c r="U358" s="109"/>
      <c r="V358" s="109"/>
      <c r="W358" s="109"/>
      <c r="X358" s="109"/>
      <c r="Y358" s="109"/>
      <c r="Z358" s="109"/>
    </row>
    <row r="359" spans="1:26" ht="14.25" customHeight="1">
      <c r="A359" s="109"/>
      <c r="B359" s="109"/>
      <c r="C359" s="109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91"/>
      <c r="R359" s="188"/>
      <c r="S359" s="109"/>
      <c r="T359" s="109"/>
      <c r="U359" s="109"/>
      <c r="V359" s="109"/>
      <c r="W359" s="109"/>
      <c r="X359" s="109"/>
      <c r="Y359" s="109"/>
      <c r="Z359" s="109"/>
    </row>
    <row r="360" spans="1:26" ht="14.25" customHeight="1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91"/>
      <c r="R360" s="188"/>
      <c r="S360" s="109"/>
      <c r="T360" s="109"/>
      <c r="U360" s="109"/>
      <c r="V360" s="109"/>
      <c r="W360" s="109"/>
      <c r="X360" s="109"/>
      <c r="Y360" s="109"/>
      <c r="Z360" s="109"/>
    </row>
    <row r="361" spans="1:26" ht="14.25" customHeight="1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91"/>
      <c r="R361" s="188"/>
      <c r="S361" s="109"/>
      <c r="T361" s="109"/>
      <c r="U361" s="109"/>
      <c r="V361" s="109"/>
      <c r="W361" s="109"/>
      <c r="X361" s="109"/>
      <c r="Y361" s="109"/>
      <c r="Z361" s="109"/>
    </row>
    <row r="362" spans="1:26" ht="14.25" customHeight="1">
      <c r="A362" s="109"/>
      <c r="B362" s="109"/>
      <c r="C362" s="109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91"/>
      <c r="R362" s="188"/>
      <c r="S362" s="109"/>
      <c r="T362" s="109"/>
      <c r="U362" s="109"/>
      <c r="V362" s="109"/>
      <c r="W362" s="109"/>
      <c r="X362" s="109"/>
      <c r="Y362" s="109"/>
      <c r="Z362" s="109"/>
    </row>
    <row r="363" spans="1:26" ht="14.25" customHeight="1">
      <c r="A363" s="109"/>
      <c r="B363" s="109"/>
      <c r="C363" s="109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91"/>
      <c r="R363" s="188"/>
      <c r="S363" s="109"/>
      <c r="T363" s="109"/>
      <c r="U363" s="109"/>
      <c r="V363" s="109"/>
      <c r="W363" s="109"/>
      <c r="X363" s="109"/>
      <c r="Y363" s="109"/>
      <c r="Z363" s="109"/>
    </row>
    <row r="364" spans="1:26" ht="14.25" customHeight="1">
      <c r="A364" s="109"/>
      <c r="B364" s="109"/>
      <c r="C364" s="109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91"/>
      <c r="R364" s="188"/>
      <c r="S364" s="109"/>
      <c r="T364" s="109"/>
      <c r="U364" s="109"/>
      <c r="V364" s="109"/>
      <c r="W364" s="109"/>
      <c r="X364" s="109"/>
      <c r="Y364" s="109"/>
      <c r="Z364" s="109"/>
    </row>
    <row r="365" spans="1:26" ht="14.25" customHeight="1">
      <c r="A365" s="109"/>
      <c r="B365" s="109"/>
      <c r="C365" s="109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91"/>
      <c r="R365" s="188"/>
      <c r="S365" s="109"/>
      <c r="T365" s="109"/>
      <c r="U365" s="109"/>
      <c r="V365" s="109"/>
      <c r="W365" s="109"/>
      <c r="X365" s="109"/>
      <c r="Y365" s="109"/>
      <c r="Z365" s="109"/>
    </row>
    <row r="366" spans="1:26" ht="14.25" customHeight="1">
      <c r="A366" s="109"/>
      <c r="B366" s="109"/>
      <c r="C366" s="109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91"/>
      <c r="R366" s="188"/>
      <c r="S366" s="109"/>
      <c r="T366" s="109"/>
      <c r="U366" s="109"/>
      <c r="V366" s="109"/>
      <c r="W366" s="109"/>
      <c r="X366" s="109"/>
      <c r="Y366" s="109"/>
      <c r="Z366" s="109"/>
    </row>
    <row r="367" spans="1:26" ht="14.25" customHeight="1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91"/>
      <c r="R367" s="188"/>
      <c r="S367" s="109"/>
      <c r="T367" s="109"/>
      <c r="U367" s="109"/>
      <c r="V367" s="109"/>
      <c r="W367" s="109"/>
      <c r="X367" s="109"/>
      <c r="Y367" s="109"/>
      <c r="Z367" s="109"/>
    </row>
    <row r="368" spans="1:26" ht="14.25" customHeight="1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91"/>
      <c r="R368" s="188"/>
      <c r="S368" s="109"/>
      <c r="T368" s="109"/>
      <c r="U368" s="109"/>
      <c r="V368" s="109"/>
      <c r="W368" s="109"/>
      <c r="X368" s="109"/>
      <c r="Y368" s="109"/>
      <c r="Z368" s="109"/>
    </row>
    <row r="369" spans="1:26" ht="14.25" customHeight="1">
      <c r="A369" s="109"/>
      <c r="B369" s="109"/>
      <c r="C369" s="109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91"/>
      <c r="R369" s="188"/>
      <c r="S369" s="109"/>
      <c r="T369" s="109"/>
      <c r="U369" s="109"/>
      <c r="V369" s="109"/>
      <c r="W369" s="109"/>
      <c r="X369" s="109"/>
      <c r="Y369" s="109"/>
      <c r="Z369" s="109"/>
    </row>
    <row r="370" spans="1:26" ht="14.25" customHeight="1">
      <c r="A370" s="109"/>
      <c r="B370" s="109"/>
      <c r="C370" s="109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91"/>
      <c r="R370" s="188"/>
      <c r="S370" s="109"/>
      <c r="T370" s="109"/>
      <c r="U370" s="109"/>
      <c r="V370" s="109"/>
      <c r="W370" s="109"/>
      <c r="X370" s="109"/>
      <c r="Y370" s="109"/>
      <c r="Z370" s="109"/>
    </row>
    <row r="371" spans="1:26" ht="14.25" customHeight="1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91"/>
      <c r="R371" s="188"/>
      <c r="S371" s="109"/>
      <c r="T371" s="109"/>
      <c r="U371" s="109"/>
      <c r="V371" s="109"/>
      <c r="W371" s="109"/>
      <c r="X371" s="109"/>
      <c r="Y371" s="109"/>
      <c r="Z371" s="109"/>
    </row>
    <row r="372" spans="1:26" ht="14.25" customHeight="1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91"/>
      <c r="R372" s="188"/>
      <c r="S372" s="109"/>
      <c r="T372" s="109"/>
      <c r="U372" s="109"/>
      <c r="V372" s="109"/>
      <c r="W372" s="109"/>
      <c r="X372" s="109"/>
      <c r="Y372" s="109"/>
      <c r="Z372" s="109"/>
    </row>
    <row r="373" spans="1:26" ht="14.25" customHeight="1">
      <c r="A373" s="109"/>
      <c r="B373" s="109"/>
      <c r="C373" s="109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91"/>
      <c r="R373" s="188"/>
      <c r="S373" s="109"/>
      <c r="T373" s="109"/>
      <c r="U373" s="109"/>
      <c r="V373" s="109"/>
      <c r="W373" s="109"/>
      <c r="X373" s="109"/>
      <c r="Y373" s="109"/>
      <c r="Z373" s="109"/>
    </row>
    <row r="374" spans="1:26" ht="14.25" customHeight="1">
      <c r="A374" s="109"/>
      <c r="B374" s="109"/>
      <c r="C374" s="109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91"/>
      <c r="R374" s="188"/>
      <c r="S374" s="109"/>
      <c r="T374" s="109"/>
      <c r="U374" s="109"/>
      <c r="V374" s="109"/>
      <c r="W374" s="109"/>
      <c r="X374" s="109"/>
      <c r="Y374" s="109"/>
      <c r="Z374" s="109"/>
    </row>
    <row r="375" spans="1:26" ht="14.25" customHeight="1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91"/>
      <c r="R375" s="188"/>
      <c r="S375" s="109"/>
      <c r="T375" s="109"/>
      <c r="U375" s="109"/>
      <c r="V375" s="109"/>
      <c r="W375" s="109"/>
      <c r="X375" s="109"/>
      <c r="Y375" s="109"/>
      <c r="Z375" s="109"/>
    </row>
    <row r="376" spans="1:26" ht="14.25" customHeight="1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91"/>
      <c r="R376" s="188"/>
      <c r="S376" s="109"/>
      <c r="T376" s="109"/>
      <c r="U376" s="109"/>
      <c r="V376" s="109"/>
      <c r="W376" s="109"/>
      <c r="X376" s="109"/>
      <c r="Y376" s="109"/>
      <c r="Z376" s="109"/>
    </row>
    <row r="377" spans="1:26" ht="14.25" customHeight="1">
      <c r="A377" s="109"/>
      <c r="B377" s="109"/>
      <c r="C377" s="109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91"/>
      <c r="R377" s="188"/>
      <c r="S377" s="109"/>
      <c r="T377" s="109"/>
      <c r="U377" s="109"/>
      <c r="V377" s="109"/>
      <c r="W377" s="109"/>
      <c r="X377" s="109"/>
      <c r="Y377" s="109"/>
      <c r="Z377" s="109"/>
    </row>
    <row r="378" spans="1:26" ht="14.25" customHeight="1">
      <c r="A378" s="109"/>
      <c r="B378" s="109"/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91"/>
      <c r="R378" s="188"/>
      <c r="S378" s="109"/>
      <c r="T378" s="109"/>
      <c r="U378" s="109"/>
      <c r="V378" s="109"/>
      <c r="W378" s="109"/>
      <c r="X378" s="109"/>
      <c r="Y378" s="109"/>
      <c r="Z378" s="109"/>
    </row>
    <row r="379" spans="1:26" ht="14.25" customHeight="1">
      <c r="A379" s="109"/>
      <c r="B379" s="109"/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91"/>
      <c r="R379" s="188"/>
      <c r="S379" s="109"/>
      <c r="T379" s="109"/>
      <c r="U379" s="109"/>
      <c r="V379" s="109"/>
      <c r="W379" s="109"/>
      <c r="X379" s="109"/>
      <c r="Y379" s="109"/>
      <c r="Z379" s="109"/>
    </row>
    <row r="380" spans="1:26" ht="14.25" customHeight="1">
      <c r="A380" s="109"/>
      <c r="B380" s="109"/>
      <c r="C380" s="109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91"/>
      <c r="R380" s="188"/>
      <c r="S380" s="109"/>
      <c r="T380" s="109"/>
      <c r="U380" s="109"/>
      <c r="V380" s="109"/>
      <c r="W380" s="109"/>
      <c r="X380" s="109"/>
      <c r="Y380" s="109"/>
      <c r="Z380" s="109"/>
    </row>
    <row r="381" spans="1:26" ht="14.25" customHeight="1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91"/>
      <c r="R381" s="188"/>
      <c r="S381" s="109"/>
      <c r="T381" s="109"/>
      <c r="U381" s="109"/>
      <c r="V381" s="109"/>
      <c r="W381" s="109"/>
      <c r="X381" s="109"/>
      <c r="Y381" s="109"/>
      <c r="Z381" s="109"/>
    </row>
    <row r="382" spans="1:26" ht="14.25" customHeight="1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91"/>
      <c r="R382" s="188"/>
      <c r="S382" s="109"/>
      <c r="T382" s="109"/>
      <c r="U382" s="109"/>
      <c r="V382" s="109"/>
      <c r="W382" s="109"/>
      <c r="X382" s="109"/>
      <c r="Y382" s="109"/>
      <c r="Z382" s="109"/>
    </row>
    <row r="383" spans="1:26" ht="14.25" customHeight="1">
      <c r="A383" s="109"/>
      <c r="B383" s="109"/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91"/>
      <c r="R383" s="188"/>
      <c r="S383" s="109"/>
      <c r="T383" s="109"/>
      <c r="U383" s="109"/>
      <c r="V383" s="109"/>
      <c r="W383" s="109"/>
      <c r="X383" s="109"/>
      <c r="Y383" s="109"/>
      <c r="Z383" s="109"/>
    </row>
    <row r="384" spans="1:26" ht="14.25" customHeight="1">
      <c r="A384" s="109"/>
      <c r="B384" s="109"/>
      <c r="C384" s="109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91"/>
      <c r="R384" s="188"/>
      <c r="S384" s="109"/>
      <c r="T384" s="109"/>
      <c r="U384" s="109"/>
      <c r="V384" s="109"/>
      <c r="W384" s="109"/>
      <c r="X384" s="109"/>
      <c r="Y384" s="109"/>
      <c r="Z384" s="109"/>
    </row>
    <row r="385" spans="1:26" ht="14.25" customHeight="1">
      <c r="A385" s="109"/>
      <c r="B385" s="109"/>
      <c r="C385" s="109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91"/>
      <c r="R385" s="188"/>
      <c r="S385" s="109"/>
      <c r="T385" s="109"/>
      <c r="U385" s="109"/>
      <c r="V385" s="109"/>
      <c r="W385" s="109"/>
      <c r="X385" s="109"/>
      <c r="Y385" s="109"/>
      <c r="Z385" s="109"/>
    </row>
    <row r="386" spans="1:26" ht="14.25" customHeight="1">
      <c r="A386" s="109"/>
      <c r="B386" s="109"/>
      <c r="C386" s="109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91"/>
      <c r="R386" s="188"/>
      <c r="S386" s="109"/>
      <c r="T386" s="109"/>
      <c r="U386" s="109"/>
      <c r="V386" s="109"/>
      <c r="W386" s="109"/>
      <c r="X386" s="109"/>
      <c r="Y386" s="109"/>
      <c r="Z386" s="109"/>
    </row>
    <row r="387" spans="1:26" ht="14.25" customHeight="1">
      <c r="A387" s="109"/>
      <c r="B387" s="109"/>
      <c r="C387" s="109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91"/>
      <c r="R387" s="188"/>
      <c r="S387" s="109"/>
      <c r="T387" s="109"/>
      <c r="U387" s="109"/>
      <c r="V387" s="109"/>
      <c r="W387" s="109"/>
      <c r="X387" s="109"/>
      <c r="Y387" s="109"/>
      <c r="Z387" s="109"/>
    </row>
    <row r="388" spans="1:26" ht="14.25" customHeight="1">
      <c r="A388" s="109"/>
      <c r="B388" s="109"/>
      <c r="C388" s="109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91"/>
      <c r="R388" s="188"/>
      <c r="S388" s="109"/>
      <c r="T388" s="109"/>
      <c r="U388" s="109"/>
      <c r="V388" s="109"/>
      <c r="W388" s="109"/>
      <c r="X388" s="109"/>
      <c r="Y388" s="109"/>
      <c r="Z388" s="109"/>
    </row>
    <row r="389" spans="1:26" ht="14.25" customHeight="1">
      <c r="A389" s="109"/>
      <c r="B389" s="109"/>
      <c r="C389" s="109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91"/>
      <c r="R389" s="188"/>
      <c r="S389" s="109"/>
      <c r="T389" s="109"/>
      <c r="U389" s="109"/>
      <c r="V389" s="109"/>
      <c r="W389" s="109"/>
      <c r="X389" s="109"/>
      <c r="Y389" s="109"/>
      <c r="Z389" s="109"/>
    </row>
    <row r="390" spans="1:26" ht="14.25" customHeight="1">
      <c r="A390" s="109"/>
      <c r="B390" s="109"/>
      <c r="C390" s="109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91"/>
      <c r="R390" s="188"/>
      <c r="S390" s="109"/>
      <c r="T390" s="109"/>
      <c r="U390" s="109"/>
      <c r="V390" s="109"/>
      <c r="W390" s="109"/>
      <c r="X390" s="109"/>
      <c r="Y390" s="109"/>
      <c r="Z390" s="109"/>
    </row>
    <row r="391" spans="1:26" ht="14.25" customHeight="1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91"/>
      <c r="R391" s="188"/>
      <c r="S391" s="109"/>
      <c r="T391" s="109"/>
      <c r="U391" s="109"/>
      <c r="V391" s="109"/>
      <c r="W391" s="109"/>
      <c r="X391" s="109"/>
      <c r="Y391" s="109"/>
      <c r="Z391" s="109"/>
    </row>
    <row r="392" spans="1:26" ht="14.25" customHeight="1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91"/>
      <c r="R392" s="188"/>
      <c r="S392" s="109"/>
      <c r="T392" s="109"/>
      <c r="U392" s="109"/>
      <c r="V392" s="109"/>
      <c r="W392" s="109"/>
      <c r="X392" s="109"/>
      <c r="Y392" s="109"/>
      <c r="Z392" s="109"/>
    </row>
    <row r="393" spans="1:26" ht="14.25" customHeight="1">
      <c r="A393" s="109"/>
      <c r="B393" s="109"/>
      <c r="C393" s="109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91"/>
      <c r="R393" s="188"/>
      <c r="S393" s="109"/>
      <c r="T393" s="109"/>
      <c r="U393" s="109"/>
      <c r="V393" s="109"/>
      <c r="W393" s="109"/>
      <c r="X393" s="109"/>
      <c r="Y393" s="109"/>
      <c r="Z393" s="109"/>
    </row>
    <row r="394" spans="1:26" ht="14.25" customHeight="1">
      <c r="A394" s="109"/>
      <c r="B394" s="109"/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91"/>
      <c r="R394" s="188"/>
      <c r="S394" s="109"/>
      <c r="T394" s="109"/>
      <c r="U394" s="109"/>
      <c r="V394" s="109"/>
      <c r="W394" s="109"/>
      <c r="X394" s="109"/>
      <c r="Y394" s="109"/>
      <c r="Z394" s="109"/>
    </row>
    <row r="395" spans="1:26" ht="14.25" customHeight="1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91"/>
      <c r="R395" s="188"/>
      <c r="S395" s="109"/>
      <c r="T395" s="109"/>
      <c r="U395" s="109"/>
      <c r="V395" s="109"/>
      <c r="W395" s="109"/>
      <c r="X395" s="109"/>
      <c r="Y395" s="109"/>
      <c r="Z395" s="109"/>
    </row>
    <row r="396" spans="1:26" ht="14.25" customHeight="1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91"/>
      <c r="R396" s="188"/>
      <c r="S396" s="109"/>
      <c r="T396" s="109"/>
      <c r="U396" s="109"/>
      <c r="V396" s="109"/>
      <c r="W396" s="109"/>
      <c r="X396" s="109"/>
      <c r="Y396" s="109"/>
      <c r="Z396" s="109"/>
    </row>
    <row r="397" spans="1:26" ht="14.25" customHeight="1">
      <c r="A397" s="109"/>
      <c r="B397" s="109"/>
      <c r="C397" s="109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91"/>
      <c r="R397" s="188"/>
      <c r="S397" s="109"/>
      <c r="T397" s="109"/>
      <c r="U397" s="109"/>
      <c r="V397" s="109"/>
      <c r="W397" s="109"/>
      <c r="X397" s="109"/>
      <c r="Y397" s="109"/>
      <c r="Z397" s="109"/>
    </row>
    <row r="398" spans="1:26" ht="14.25" customHeight="1">
      <c r="A398" s="109"/>
      <c r="B398" s="109"/>
      <c r="C398" s="109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91"/>
      <c r="R398" s="188"/>
      <c r="S398" s="109"/>
      <c r="T398" s="109"/>
      <c r="U398" s="109"/>
      <c r="V398" s="109"/>
      <c r="W398" s="109"/>
      <c r="X398" s="109"/>
      <c r="Y398" s="109"/>
      <c r="Z398" s="109"/>
    </row>
    <row r="399" spans="1:26" ht="14.25" customHeight="1">
      <c r="A399" s="109"/>
      <c r="B399" s="109"/>
      <c r="C399" s="109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91"/>
      <c r="R399" s="188"/>
      <c r="S399" s="109"/>
      <c r="T399" s="109"/>
      <c r="U399" s="109"/>
      <c r="V399" s="109"/>
      <c r="W399" s="109"/>
      <c r="X399" s="109"/>
      <c r="Y399" s="109"/>
      <c r="Z399" s="109"/>
    </row>
    <row r="400" spans="1:26" ht="14.25" customHeight="1">
      <c r="A400" s="109"/>
      <c r="B400" s="109"/>
      <c r="C400" s="109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91"/>
      <c r="R400" s="188"/>
      <c r="S400" s="109"/>
      <c r="T400" s="109"/>
      <c r="U400" s="109"/>
      <c r="V400" s="109"/>
      <c r="W400" s="109"/>
      <c r="X400" s="109"/>
      <c r="Y400" s="109"/>
      <c r="Z400" s="109"/>
    </row>
    <row r="401" spans="1:26" ht="14.25" customHeight="1">
      <c r="A401" s="109"/>
      <c r="B401" s="109"/>
      <c r="C401" s="109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91"/>
      <c r="R401" s="188"/>
      <c r="S401" s="109"/>
      <c r="T401" s="109"/>
      <c r="U401" s="109"/>
      <c r="V401" s="109"/>
      <c r="W401" s="109"/>
      <c r="X401" s="109"/>
      <c r="Y401" s="109"/>
      <c r="Z401" s="109"/>
    </row>
    <row r="402" spans="1:26" ht="14.25" customHeight="1">
      <c r="A402" s="109"/>
      <c r="B402" s="109"/>
      <c r="C402" s="109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91"/>
      <c r="R402" s="188"/>
      <c r="S402" s="109"/>
      <c r="T402" s="109"/>
      <c r="U402" s="109"/>
      <c r="V402" s="109"/>
      <c r="W402" s="109"/>
      <c r="X402" s="109"/>
      <c r="Y402" s="109"/>
      <c r="Z402" s="109"/>
    </row>
    <row r="403" spans="1:26" ht="14.25" customHeight="1">
      <c r="A403" s="109"/>
      <c r="B403" s="109"/>
      <c r="C403" s="109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91"/>
      <c r="R403" s="188"/>
      <c r="S403" s="109"/>
      <c r="T403" s="109"/>
      <c r="U403" s="109"/>
      <c r="V403" s="109"/>
      <c r="W403" s="109"/>
      <c r="X403" s="109"/>
      <c r="Y403" s="109"/>
      <c r="Z403" s="109"/>
    </row>
    <row r="404" spans="1:26" ht="14.25" customHeight="1">
      <c r="A404" s="109"/>
      <c r="B404" s="109"/>
      <c r="C404" s="109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91"/>
      <c r="R404" s="188"/>
      <c r="S404" s="109"/>
      <c r="T404" s="109"/>
      <c r="U404" s="109"/>
      <c r="V404" s="109"/>
      <c r="W404" s="109"/>
      <c r="X404" s="109"/>
      <c r="Y404" s="109"/>
      <c r="Z404" s="109"/>
    </row>
    <row r="405" spans="1:26" ht="14.25" customHeight="1">
      <c r="A405" s="109"/>
      <c r="B405" s="109"/>
      <c r="C405" s="109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91"/>
      <c r="R405" s="188"/>
      <c r="S405" s="109"/>
      <c r="T405" s="109"/>
      <c r="U405" s="109"/>
      <c r="V405" s="109"/>
      <c r="W405" s="109"/>
      <c r="X405" s="109"/>
      <c r="Y405" s="109"/>
      <c r="Z405" s="109"/>
    </row>
    <row r="406" spans="1:26" ht="14.25" customHeight="1">
      <c r="A406" s="109"/>
      <c r="B406" s="109"/>
      <c r="C406" s="109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91"/>
      <c r="R406" s="188"/>
      <c r="S406" s="109"/>
      <c r="T406" s="109"/>
      <c r="U406" s="109"/>
      <c r="V406" s="109"/>
      <c r="W406" s="109"/>
      <c r="X406" s="109"/>
      <c r="Y406" s="109"/>
      <c r="Z406" s="109"/>
    </row>
    <row r="407" spans="1:26" ht="14.25" customHeight="1">
      <c r="A407" s="109"/>
      <c r="B407" s="109"/>
      <c r="C407" s="109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91"/>
      <c r="R407" s="188"/>
      <c r="S407" s="109"/>
      <c r="T407" s="109"/>
      <c r="U407" s="109"/>
      <c r="V407" s="109"/>
      <c r="W407" s="109"/>
      <c r="X407" s="109"/>
      <c r="Y407" s="109"/>
      <c r="Z407" s="109"/>
    </row>
    <row r="408" spans="1:26" ht="14.25" customHeight="1">
      <c r="A408" s="109"/>
      <c r="B408" s="109"/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91"/>
      <c r="R408" s="188"/>
      <c r="S408" s="109"/>
      <c r="T408" s="109"/>
      <c r="U408" s="109"/>
      <c r="V408" s="109"/>
      <c r="W408" s="109"/>
      <c r="X408" s="109"/>
      <c r="Y408" s="109"/>
      <c r="Z408" s="109"/>
    </row>
    <row r="409" spans="1:26" ht="14.25" customHeight="1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91"/>
      <c r="R409" s="188"/>
      <c r="S409" s="109"/>
      <c r="T409" s="109"/>
      <c r="U409" s="109"/>
      <c r="V409" s="109"/>
      <c r="W409" s="109"/>
      <c r="X409" s="109"/>
      <c r="Y409" s="109"/>
      <c r="Z409" s="109"/>
    </row>
    <row r="410" spans="1:26" ht="14.25" customHeight="1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91"/>
      <c r="R410" s="188"/>
      <c r="S410" s="109"/>
      <c r="T410" s="109"/>
      <c r="U410" s="109"/>
      <c r="V410" s="109"/>
      <c r="W410" s="109"/>
      <c r="X410" s="109"/>
      <c r="Y410" s="109"/>
      <c r="Z410" s="109"/>
    </row>
    <row r="411" spans="1:26" ht="14.25" customHeight="1">
      <c r="A411" s="109"/>
      <c r="B411" s="109"/>
      <c r="C411" s="109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91"/>
      <c r="R411" s="188"/>
      <c r="S411" s="109"/>
      <c r="T411" s="109"/>
      <c r="U411" s="109"/>
      <c r="V411" s="109"/>
      <c r="W411" s="109"/>
      <c r="X411" s="109"/>
      <c r="Y411" s="109"/>
      <c r="Z411" s="109"/>
    </row>
    <row r="412" spans="1:26" ht="14.25" customHeight="1">
      <c r="A412" s="109"/>
      <c r="B412" s="109"/>
      <c r="C412" s="109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91"/>
      <c r="R412" s="188"/>
      <c r="S412" s="109"/>
      <c r="T412" s="109"/>
      <c r="U412" s="109"/>
      <c r="V412" s="109"/>
      <c r="W412" s="109"/>
      <c r="X412" s="109"/>
      <c r="Y412" s="109"/>
      <c r="Z412" s="109"/>
    </row>
    <row r="413" spans="1:26" ht="14.25" customHeight="1">
      <c r="A413" s="109"/>
      <c r="B413" s="109"/>
      <c r="C413" s="109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91"/>
      <c r="R413" s="188"/>
      <c r="S413" s="109"/>
      <c r="T413" s="109"/>
      <c r="U413" s="109"/>
      <c r="V413" s="109"/>
      <c r="W413" s="109"/>
      <c r="X413" s="109"/>
      <c r="Y413" s="109"/>
      <c r="Z413" s="109"/>
    </row>
    <row r="414" spans="1:26" ht="14.25" customHeight="1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91"/>
      <c r="R414" s="188"/>
      <c r="S414" s="109"/>
      <c r="T414" s="109"/>
      <c r="U414" s="109"/>
      <c r="V414" s="109"/>
      <c r="W414" s="109"/>
      <c r="X414" s="109"/>
      <c r="Y414" s="109"/>
      <c r="Z414" s="109"/>
    </row>
    <row r="415" spans="1:26" ht="14.25" customHeight="1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91"/>
      <c r="R415" s="188"/>
      <c r="S415" s="109"/>
      <c r="T415" s="109"/>
      <c r="U415" s="109"/>
      <c r="V415" s="109"/>
      <c r="W415" s="109"/>
      <c r="X415" s="109"/>
      <c r="Y415" s="109"/>
      <c r="Z415" s="109"/>
    </row>
    <row r="416" spans="1:26" ht="14.25" customHeight="1">
      <c r="A416" s="109"/>
      <c r="B416" s="109"/>
      <c r="C416" s="109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91"/>
      <c r="R416" s="188"/>
      <c r="S416" s="109"/>
      <c r="T416" s="109"/>
      <c r="U416" s="109"/>
      <c r="V416" s="109"/>
      <c r="W416" s="109"/>
      <c r="X416" s="109"/>
      <c r="Y416" s="109"/>
      <c r="Z416" s="109"/>
    </row>
    <row r="417" spans="1:26" ht="14.25" customHeight="1">
      <c r="A417" s="109"/>
      <c r="B417" s="109"/>
      <c r="C417" s="109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91"/>
      <c r="R417" s="188"/>
      <c r="S417" s="109"/>
      <c r="T417" s="109"/>
      <c r="U417" s="109"/>
      <c r="V417" s="109"/>
      <c r="W417" s="109"/>
      <c r="X417" s="109"/>
      <c r="Y417" s="109"/>
      <c r="Z417" s="109"/>
    </row>
    <row r="418" spans="1:26" ht="14.25" customHeight="1">
      <c r="A418" s="109"/>
      <c r="B418" s="109"/>
      <c r="C418" s="109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91"/>
      <c r="R418" s="188"/>
      <c r="S418" s="109"/>
      <c r="T418" s="109"/>
      <c r="U418" s="109"/>
      <c r="V418" s="109"/>
      <c r="W418" s="109"/>
      <c r="X418" s="109"/>
      <c r="Y418" s="109"/>
      <c r="Z418" s="109"/>
    </row>
    <row r="419" spans="1:26" ht="14.25" customHeight="1">
      <c r="A419" s="109"/>
      <c r="B419" s="109"/>
      <c r="C419" s="109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91"/>
      <c r="R419" s="188"/>
      <c r="S419" s="109"/>
      <c r="T419" s="109"/>
      <c r="U419" s="109"/>
      <c r="V419" s="109"/>
      <c r="W419" s="109"/>
      <c r="X419" s="109"/>
      <c r="Y419" s="109"/>
      <c r="Z419" s="109"/>
    </row>
    <row r="420" spans="1:26" ht="14.25" customHeight="1">
      <c r="A420" s="109"/>
      <c r="B420" s="109"/>
      <c r="C420" s="109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91"/>
      <c r="R420" s="188"/>
      <c r="S420" s="109"/>
      <c r="T420" s="109"/>
      <c r="U420" s="109"/>
      <c r="V420" s="109"/>
      <c r="W420" s="109"/>
      <c r="X420" s="109"/>
      <c r="Y420" s="109"/>
      <c r="Z420" s="109"/>
    </row>
    <row r="421" spans="1:26" ht="14.25" customHeight="1">
      <c r="A421" s="109"/>
      <c r="B421" s="109"/>
      <c r="C421" s="109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91"/>
      <c r="R421" s="188"/>
      <c r="S421" s="109"/>
      <c r="T421" s="109"/>
      <c r="U421" s="109"/>
      <c r="V421" s="109"/>
      <c r="W421" s="109"/>
      <c r="X421" s="109"/>
      <c r="Y421" s="109"/>
      <c r="Z421" s="109"/>
    </row>
    <row r="422" spans="1:26" ht="14.25" customHeight="1">
      <c r="A422" s="109"/>
      <c r="B422" s="109"/>
      <c r="C422" s="109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91"/>
      <c r="R422" s="188"/>
      <c r="S422" s="109"/>
      <c r="T422" s="109"/>
      <c r="U422" s="109"/>
      <c r="V422" s="109"/>
      <c r="W422" s="109"/>
      <c r="X422" s="109"/>
      <c r="Y422" s="109"/>
      <c r="Z422" s="109"/>
    </row>
    <row r="423" spans="1:26" ht="14.25" customHeight="1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91"/>
      <c r="R423" s="188"/>
      <c r="S423" s="109"/>
      <c r="T423" s="109"/>
      <c r="U423" s="109"/>
      <c r="V423" s="109"/>
      <c r="W423" s="109"/>
      <c r="X423" s="109"/>
      <c r="Y423" s="109"/>
      <c r="Z423" s="109"/>
    </row>
    <row r="424" spans="1:26" ht="14.25" customHeight="1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91"/>
      <c r="R424" s="188"/>
      <c r="S424" s="109"/>
      <c r="T424" s="109"/>
      <c r="U424" s="109"/>
      <c r="V424" s="109"/>
      <c r="W424" s="109"/>
      <c r="X424" s="109"/>
      <c r="Y424" s="109"/>
      <c r="Z424" s="109"/>
    </row>
    <row r="425" spans="1:26" ht="14.25" customHeight="1">
      <c r="A425" s="109"/>
      <c r="B425" s="109"/>
      <c r="C425" s="109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91"/>
      <c r="R425" s="188"/>
      <c r="S425" s="109"/>
      <c r="T425" s="109"/>
      <c r="U425" s="109"/>
      <c r="V425" s="109"/>
      <c r="W425" s="109"/>
      <c r="X425" s="109"/>
      <c r="Y425" s="109"/>
      <c r="Z425" s="109"/>
    </row>
    <row r="426" spans="1:26" ht="14.25" customHeight="1">
      <c r="A426" s="109"/>
      <c r="B426" s="109"/>
      <c r="C426" s="109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91"/>
      <c r="R426" s="188"/>
      <c r="S426" s="109"/>
      <c r="T426" s="109"/>
      <c r="U426" s="109"/>
      <c r="V426" s="109"/>
      <c r="W426" s="109"/>
      <c r="X426" s="109"/>
      <c r="Y426" s="109"/>
      <c r="Z426" s="109"/>
    </row>
    <row r="427" spans="1:26" ht="14.25" customHeight="1">
      <c r="A427" s="109"/>
      <c r="B427" s="109"/>
      <c r="C427" s="109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91"/>
      <c r="R427" s="188"/>
      <c r="S427" s="109"/>
      <c r="T427" s="109"/>
      <c r="U427" s="109"/>
      <c r="V427" s="109"/>
      <c r="W427" s="109"/>
      <c r="X427" s="109"/>
      <c r="Y427" s="109"/>
      <c r="Z427" s="109"/>
    </row>
    <row r="428" spans="1:26" ht="14.25" customHeight="1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91"/>
      <c r="R428" s="188"/>
      <c r="S428" s="109"/>
      <c r="T428" s="109"/>
      <c r="U428" s="109"/>
      <c r="V428" s="109"/>
      <c r="W428" s="109"/>
      <c r="X428" s="109"/>
      <c r="Y428" s="109"/>
      <c r="Z428" s="109"/>
    </row>
    <row r="429" spans="1:26" ht="14.25" customHeight="1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91"/>
      <c r="R429" s="188"/>
      <c r="S429" s="109"/>
      <c r="T429" s="109"/>
      <c r="U429" s="109"/>
      <c r="V429" s="109"/>
      <c r="W429" s="109"/>
      <c r="X429" s="109"/>
      <c r="Y429" s="109"/>
      <c r="Z429" s="109"/>
    </row>
    <row r="430" spans="1:26" ht="14.25" customHeight="1">
      <c r="A430" s="109"/>
      <c r="B430" s="109"/>
      <c r="C430" s="109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91"/>
      <c r="R430" s="188"/>
      <c r="S430" s="109"/>
      <c r="T430" s="109"/>
      <c r="U430" s="109"/>
      <c r="V430" s="109"/>
      <c r="W430" s="109"/>
      <c r="X430" s="109"/>
      <c r="Y430" s="109"/>
      <c r="Z430" s="109"/>
    </row>
    <row r="431" spans="1:26" ht="14.25" customHeight="1">
      <c r="A431" s="109"/>
      <c r="B431" s="109"/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91"/>
      <c r="R431" s="188"/>
      <c r="S431" s="109"/>
      <c r="T431" s="109"/>
      <c r="U431" s="109"/>
      <c r="V431" s="109"/>
      <c r="W431" s="109"/>
      <c r="X431" s="109"/>
      <c r="Y431" s="109"/>
      <c r="Z431" s="109"/>
    </row>
    <row r="432" spans="1:26" ht="14.25" customHeight="1">
      <c r="A432" s="109"/>
      <c r="B432" s="109"/>
      <c r="C432" s="109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91"/>
      <c r="R432" s="188"/>
      <c r="S432" s="109"/>
      <c r="T432" s="109"/>
      <c r="U432" s="109"/>
      <c r="V432" s="109"/>
      <c r="W432" s="109"/>
      <c r="X432" s="109"/>
      <c r="Y432" s="109"/>
      <c r="Z432" s="109"/>
    </row>
    <row r="433" spans="1:26" ht="14.25" customHeight="1">
      <c r="A433" s="109"/>
      <c r="B433" s="109"/>
      <c r="C433" s="109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91"/>
      <c r="R433" s="188"/>
      <c r="S433" s="109"/>
      <c r="T433" s="109"/>
      <c r="U433" s="109"/>
      <c r="V433" s="109"/>
      <c r="W433" s="109"/>
      <c r="X433" s="109"/>
      <c r="Y433" s="109"/>
      <c r="Z433" s="109"/>
    </row>
    <row r="434" spans="1:26" ht="14.25" customHeight="1">
      <c r="A434" s="109"/>
      <c r="B434" s="109"/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91"/>
      <c r="R434" s="188"/>
      <c r="S434" s="109"/>
      <c r="T434" s="109"/>
      <c r="U434" s="109"/>
      <c r="V434" s="109"/>
      <c r="W434" s="109"/>
      <c r="X434" s="109"/>
      <c r="Y434" s="109"/>
      <c r="Z434" s="109"/>
    </row>
    <row r="435" spans="1:26" ht="14.25" customHeight="1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91"/>
      <c r="R435" s="188"/>
      <c r="S435" s="109"/>
      <c r="T435" s="109"/>
      <c r="U435" s="109"/>
      <c r="V435" s="109"/>
      <c r="W435" s="109"/>
      <c r="X435" s="109"/>
      <c r="Y435" s="109"/>
      <c r="Z435" s="109"/>
    </row>
    <row r="436" spans="1:26" ht="14.25" customHeight="1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91"/>
      <c r="R436" s="188"/>
      <c r="S436" s="109"/>
      <c r="T436" s="109"/>
      <c r="U436" s="109"/>
      <c r="V436" s="109"/>
      <c r="W436" s="109"/>
      <c r="X436" s="109"/>
      <c r="Y436" s="109"/>
      <c r="Z436" s="109"/>
    </row>
    <row r="437" spans="1:26" ht="14.25" customHeight="1">
      <c r="A437" s="109"/>
      <c r="B437" s="109"/>
      <c r="C437" s="109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91"/>
      <c r="R437" s="188"/>
      <c r="S437" s="109"/>
      <c r="T437" s="109"/>
      <c r="U437" s="109"/>
      <c r="V437" s="109"/>
      <c r="W437" s="109"/>
      <c r="X437" s="109"/>
      <c r="Y437" s="109"/>
      <c r="Z437" s="109"/>
    </row>
    <row r="438" spans="1:26" ht="14.25" customHeight="1">
      <c r="A438" s="109"/>
      <c r="B438" s="109"/>
      <c r="C438" s="109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91"/>
      <c r="R438" s="188"/>
      <c r="S438" s="109"/>
      <c r="T438" s="109"/>
      <c r="U438" s="109"/>
      <c r="V438" s="109"/>
      <c r="W438" s="109"/>
      <c r="X438" s="109"/>
      <c r="Y438" s="109"/>
      <c r="Z438" s="109"/>
    </row>
    <row r="439" spans="1:26" ht="14.25" customHeight="1">
      <c r="A439" s="109"/>
      <c r="B439" s="109"/>
      <c r="C439" s="109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91"/>
      <c r="R439" s="188"/>
      <c r="S439" s="109"/>
      <c r="T439" s="109"/>
      <c r="U439" s="109"/>
      <c r="V439" s="109"/>
      <c r="W439" s="109"/>
      <c r="X439" s="109"/>
      <c r="Y439" s="109"/>
      <c r="Z439" s="109"/>
    </row>
    <row r="440" spans="1:26" ht="14.25" customHeight="1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91"/>
      <c r="R440" s="188"/>
      <c r="S440" s="109"/>
      <c r="T440" s="109"/>
      <c r="U440" s="109"/>
      <c r="V440" s="109"/>
      <c r="W440" s="109"/>
      <c r="X440" s="109"/>
      <c r="Y440" s="109"/>
      <c r="Z440" s="109"/>
    </row>
    <row r="441" spans="1:26" ht="14.25" customHeight="1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91"/>
      <c r="R441" s="188"/>
      <c r="S441" s="109"/>
      <c r="T441" s="109"/>
      <c r="U441" s="109"/>
      <c r="V441" s="109"/>
      <c r="W441" s="109"/>
      <c r="X441" s="109"/>
      <c r="Y441" s="109"/>
      <c r="Z441" s="109"/>
    </row>
    <row r="442" spans="1:26" ht="14.25" customHeight="1">
      <c r="A442" s="109"/>
      <c r="B442" s="109"/>
      <c r="C442" s="109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91"/>
      <c r="R442" s="188"/>
      <c r="S442" s="109"/>
      <c r="T442" s="109"/>
      <c r="U442" s="109"/>
      <c r="V442" s="109"/>
      <c r="W442" s="109"/>
      <c r="X442" s="109"/>
      <c r="Y442" s="109"/>
      <c r="Z442" s="109"/>
    </row>
    <row r="443" spans="1:26" ht="14.25" customHeight="1">
      <c r="A443" s="109"/>
      <c r="B443" s="109"/>
      <c r="C443" s="109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91"/>
      <c r="R443" s="188"/>
      <c r="S443" s="109"/>
      <c r="T443" s="109"/>
      <c r="U443" s="109"/>
      <c r="V443" s="109"/>
      <c r="W443" s="109"/>
      <c r="X443" s="109"/>
      <c r="Y443" s="109"/>
      <c r="Z443" s="109"/>
    </row>
    <row r="444" spans="1:26" ht="14.25" customHeight="1">
      <c r="A444" s="109"/>
      <c r="B444" s="109"/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91"/>
      <c r="R444" s="188"/>
      <c r="S444" s="109"/>
      <c r="T444" s="109"/>
      <c r="U444" s="109"/>
      <c r="V444" s="109"/>
      <c r="W444" s="109"/>
      <c r="X444" s="109"/>
      <c r="Y444" s="109"/>
      <c r="Z444" s="109"/>
    </row>
    <row r="445" spans="1:26" ht="14.25" customHeight="1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91"/>
      <c r="R445" s="188"/>
      <c r="S445" s="109"/>
      <c r="T445" s="109"/>
      <c r="U445" s="109"/>
      <c r="V445" s="109"/>
      <c r="W445" s="109"/>
      <c r="X445" s="109"/>
      <c r="Y445" s="109"/>
      <c r="Z445" s="109"/>
    </row>
    <row r="446" spans="1:26" ht="14.25" customHeight="1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91"/>
      <c r="R446" s="188"/>
      <c r="S446" s="109"/>
      <c r="T446" s="109"/>
      <c r="U446" s="109"/>
      <c r="V446" s="109"/>
      <c r="W446" s="109"/>
      <c r="X446" s="109"/>
      <c r="Y446" s="109"/>
      <c r="Z446" s="109"/>
    </row>
    <row r="447" spans="1:26" ht="14.25" customHeight="1">
      <c r="A447" s="109"/>
      <c r="B447" s="109"/>
      <c r="C447" s="109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91"/>
      <c r="R447" s="188"/>
      <c r="S447" s="109"/>
      <c r="T447" s="109"/>
      <c r="U447" s="109"/>
      <c r="V447" s="109"/>
      <c r="W447" s="109"/>
      <c r="X447" s="109"/>
      <c r="Y447" s="109"/>
      <c r="Z447" s="109"/>
    </row>
    <row r="448" spans="1:26" ht="14.25" customHeight="1">
      <c r="A448" s="109"/>
      <c r="B448" s="109"/>
      <c r="C448" s="109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91"/>
      <c r="R448" s="188"/>
      <c r="S448" s="109"/>
      <c r="T448" s="109"/>
      <c r="U448" s="109"/>
      <c r="V448" s="109"/>
      <c r="W448" s="109"/>
      <c r="X448" s="109"/>
      <c r="Y448" s="109"/>
      <c r="Z448" s="109"/>
    </row>
    <row r="449" spans="1:26" ht="14.25" customHeight="1">
      <c r="A449" s="109"/>
      <c r="B449" s="109"/>
      <c r="C449" s="109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91"/>
      <c r="R449" s="188"/>
      <c r="S449" s="109"/>
      <c r="T449" s="109"/>
      <c r="U449" s="109"/>
      <c r="V449" s="109"/>
      <c r="W449" s="109"/>
      <c r="X449" s="109"/>
      <c r="Y449" s="109"/>
      <c r="Z449" s="109"/>
    </row>
    <row r="450" spans="1:26" ht="14.25" customHeight="1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91"/>
      <c r="R450" s="188"/>
      <c r="S450" s="109"/>
      <c r="T450" s="109"/>
      <c r="U450" s="109"/>
      <c r="V450" s="109"/>
      <c r="W450" s="109"/>
      <c r="X450" s="109"/>
      <c r="Y450" s="109"/>
      <c r="Z450" s="109"/>
    </row>
    <row r="451" spans="1:26" ht="14.25" customHeight="1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91"/>
      <c r="R451" s="188"/>
      <c r="S451" s="109"/>
      <c r="T451" s="109"/>
      <c r="U451" s="109"/>
      <c r="V451" s="109"/>
      <c r="W451" s="109"/>
      <c r="X451" s="109"/>
      <c r="Y451" s="109"/>
      <c r="Z451" s="109"/>
    </row>
    <row r="452" spans="1:26" ht="14.25" customHeight="1">
      <c r="A452" s="109"/>
      <c r="B452" s="109"/>
      <c r="C452" s="109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91"/>
      <c r="R452" s="188"/>
      <c r="S452" s="109"/>
      <c r="T452" s="109"/>
      <c r="U452" s="109"/>
      <c r="V452" s="109"/>
      <c r="W452" s="109"/>
      <c r="X452" s="109"/>
      <c r="Y452" s="109"/>
      <c r="Z452" s="109"/>
    </row>
    <row r="453" spans="1:26" ht="14.25" customHeight="1">
      <c r="A453" s="109"/>
      <c r="B453" s="109"/>
      <c r="C453" s="109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91"/>
      <c r="R453" s="188"/>
      <c r="S453" s="109"/>
      <c r="T453" s="109"/>
      <c r="U453" s="109"/>
      <c r="V453" s="109"/>
      <c r="W453" s="109"/>
      <c r="X453" s="109"/>
      <c r="Y453" s="109"/>
      <c r="Z453" s="109"/>
    </row>
    <row r="454" spans="1:26" ht="14.25" customHeight="1">
      <c r="A454" s="109"/>
      <c r="B454" s="109"/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91"/>
      <c r="R454" s="188"/>
      <c r="S454" s="109"/>
      <c r="T454" s="109"/>
      <c r="U454" s="109"/>
      <c r="V454" s="109"/>
      <c r="W454" s="109"/>
      <c r="X454" s="109"/>
      <c r="Y454" s="109"/>
      <c r="Z454" s="109"/>
    </row>
    <row r="455" spans="1:26" ht="14.25" customHeight="1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91"/>
      <c r="R455" s="188"/>
      <c r="S455" s="109"/>
      <c r="T455" s="109"/>
      <c r="U455" s="109"/>
      <c r="V455" s="109"/>
      <c r="W455" s="109"/>
      <c r="X455" s="109"/>
      <c r="Y455" s="109"/>
      <c r="Z455" s="109"/>
    </row>
    <row r="456" spans="1:26" ht="14.25" customHeight="1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91"/>
      <c r="R456" s="188"/>
      <c r="S456" s="109"/>
      <c r="T456" s="109"/>
      <c r="U456" s="109"/>
      <c r="V456" s="109"/>
      <c r="W456" s="109"/>
      <c r="X456" s="109"/>
      <c r="Y456" s="109"/>
      <c r="Z456" s="109"/>
    </row>
    <row r="457" spans="1:26" ht="14.25" customHeight="1">
      <c r="A457" s="109"/>
      <c r="B457" s="109"/>
      <c r="C457" s="109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91"/>
      <c r="R457" s="188"/>
      <c r="S457" s="109"/>
      <c r="T457" s="109"/>
      <c r="U457" s="109"/>
      <c r="V457" s="109"/>
      <c r="W457" s="109"/>
      <c r="X457" s="109"/>
      <c r="Y457" s="109"/>
      <c r="Z457" s="109"/>
    </row>
    <row r="458" spans="1:26" ht="14.25" customHeight="1">
      <c r="A458" s="109"/>
      <c r="B458" s="109"/>
      <c r="C458" s="109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91"/>
      <c r="R458" s="188"/>
      <c r="S458" s="109"/>
      <c r="T458" s="109"/>
      <c r="U458" s="109"/>
      <c r="V458" s="109"/>
      <c r="W458" s="109"/>
      <c r="X458" s="109"/>
      <c r="Y458" s="109"/>
      <c r="Z458" s="109"/>
    </row>
    <row r="459" spans="1:26" ht="14.25" customHeight="1">
      <c r="A459" s="109"/>
      <c r="B459" s="109"/>
      <c r="C459" s="109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91"/>
      <c r="R459" s="188"/>
      <c r="S459" s="109"/>
      <c r="T459" s="109"/>
      <c r="U459" s="109"/>
      <c r="V459" s="109"/>
      <c r="W459" s="109"/>
      <c r="X459" s="109"/>
      <c r="Y459" s="109"/>
      <c r="Z459" s="109"/>
    </row>
    <row r="460" spans="1:26" ht="14.25" customHeight="1">
      <c r="A460" s="109"/>
      <c r="B460" s="109"/>
      <c r="C460" s="109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91"/>
      <c r="R460" s="188"/>
      <c r="S460" s="109"/>
      <c r="T460" s="109"/>
      <c r="U460" s="109"/>
      <c r="V460" s="109"/>
      <c r="W460" s="109"/>
      <c r="X460" s="109"/>
      <c r="Y460" s="109"/>
      <c r="Z460" s="109"/>
    </row>
    <row r="461" spans="1:26" ht="14.25" customHeight="1">
      <c r="A461" s="109"/>
      <c r="B461" s="109"/>
      <c r="C461" s="109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91"/>
      <c r="R461" s="188"/>
      <c r="S461" s="109"/>
      <c r="T461" s="109"/>
      <c r="U461" s="109"/>
      <c r="V461" s="109"/>
      <c r="W461" s="109"/>
      <c r="X461" s="109"/>
      <c r="Y461" s="109"/>
      <c r="Z461" s="109"/>
    </row>
    <row r="462" spans="1:26" ht="14.25" customHeight="1">
      <c r="A462" s="109"/>
      <c r="B462" s="109"/>
      <c r="C462" s="109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91"/>
      <c r="R462" s="188"/>
      <c r="S462" s="109"/>
      <c r="T462" s="109"/>
      <c r="U462" s="109"/>
      <c r="V462" s="109"/>
      <c r="W462" s="109"/>
      <c r="X462" s="109"/>
      <c r="Y462" s="109"/>
      <c r="Z462" s="109"/>
    </row>
    <row r="463" spans="1:26" ht="14.25" customHeight="1">
      <c r="A463" s="109"/>
      <c r="B463" s="109"/>
      <c r="C463" s="109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91"/>
      <c r="R463" s="188"/>
      <c r="S463" s="109"/>
      <c r="T463" s="109"/>
      <c r="U463" s="109"/>
      <c r="V463" s="109"/>
      <c r="W463" s="109"/>
      <c r="X463" s="109"/>
      <c r="Y463" s="109"/>
      <c r="Z463" s="109"/>
    </row>
    <row r="464" spans="1:26" ht="14.25" customHeight="1">
      <c r="A464" s="109"/>
      <c r="B464" s="109"/>
      <c r="C464" s="109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91"/>
      <c r="R464" s="188"/>
      <c r="S464" s="109"/>
      <c r="T464" s="109"/>
      <c r="U464" s="109"/>
      <c r="V464" s="109"/>
      <c r="W464" s="109"/>
      <c r="X464" s="109"/>
      <c r="Y464" s="109"/>
      <c r="Z464" s="109"/>
    </row>
    <row r="465" spans="1:26" ht="14.25" customHeight="1">
      <c r="A465" s="109"/>
      <c r="B465" s="109"/>
      <c r="C465" s="109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91"/>
      <c r="R465" s="188"/>
      <c r="S465" s="109"/>
      <c r="T465" s="109"/>
      <c r="U465" s="109"/>
      <c r="V465" s="109"/>
      <c r="W465" s="109"/>
      <c r="X465" s="109"/>
      <c r="Y465" s="109"/>
      <c r="Z465" s="109"/>
    </row>
    <row r="466" spans="1:26" ht="14.25" customHeight="1">
      <c r="A466" s="109"/>
      <c r="B466" s="109"/>
      <c r="C466" s="109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91"/>
      <c r="R466" s="188"/>
      <c r="S466" s="109"/>
      <c r="T466" s="109"/>
      <c r="U466" s="109"/>
      <c r="V466" s="109"/>
      <c r="W466" s="109"/>
      <c r="X466" s="109"/>
      <c r="Y466" s="109"/>
      <c r="Z466" s="109"/>
    </row>
    <row r="467" spans="1:26" ht="14.25" customHeight="1">
      <c r="A467" s="109"/>
      <c r="B467" s="109"/>
      <c r="C467" s="109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91"/>
      <c r="R467" s="188"/>
      <c r="S467" s="109"/>
      <c r="T467" s="109"/>
      <c r="U467" s="109"/>
      <c r="V467" s="109"/>
      <c r="W467" s="109"/>
      <c r="X467" s="109"/>
      <c r="Y467" s="109"/>
      <c r="Z467" s="109"/>
    </row>
    <row r="468" spans="1:26" ht="14.25" customHeight="1">
      <c r="A468" s="109"/>
      <c r="B468" s="109"/>
      <c r="C468" s="109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91"/>
      <c r="R468" s="188"/>
      <c r="S468" s="109"/>
      <c r="T468" s="109"/>
      <c r="U468" s="109"/>
      <c r="V468" s="109"/>
      <c r="W468" s="109"/>
      <c r="X468" s="109"/>
      <c r="Y468" s="109"/>
      <c r="Z468" s="109"/>
    </row>
    <row r="469" spans="1:26" ht="14.25" customHeight="1">
      <c r="A469" s="109"/>
      <c r="B469" s="109"/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91"/>
      <c r="R469" s="188"/>
      <c r="S469" s="109"/>
      <c r="T469" s="109"/>
      <c r="U469" s="109"/>
      <c r="V469" s="109"/>
      <c r="W469" s="109"/>
      <c r="X469" s="109"/>
      <c r="Y469" s="109"/>
      <c r="Z469" s="109"/>
    </row>
    <row r="470" spans="1:26" ht="14.25" customHeight="1">
      <c r="A470" s="109"/>
      <c r="B470" s="109"/>
      <c r="C470" s="109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91"/>
      <c r="R470" s="188"/>
      <c r="S470" s="109"/>
      <c r="T470" s="109"/>
      <c r="U470" s="109"/>
      <c r="V470" s="109"/>
      <c r="W470" s="109"/>
      <c r="X470" s="109"/>
      <c r="Y470" s="109"/>
      <c r="Z470" s="109"/>
    </row>
    <row r="471" spans="1:26" ht="14.25" customHeight="1">
      <c r="A471" s="109"/>
      <c r="B471" s="109"/>
      <c r="C471" s="109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91"/>
      <c r="R471" s="188"/>
      <c r="S471" s="109"/>
      <c r="T471" s="109"/>
      <c r="U471" s="109"/>
      <c r="V471" s="109"/>
      <c r="W471" s="109"/>
      <c r="X471" s="109"/>
      <c r="Y471" s="109"/>
      <c r="Z471" s="109"/>
    </row>
    <row r="472" spans="1:26" ht="14.25" customHeight="1">
      <c r="A472" s="109"/>
      <c r="B472" s="109"/>
      <c r="C472" s="109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91"/>
      <c r="R472" s="188"/>
      <c r="S472" s="109"/>
      <c r="T472" s="109"/>
      <c r="U472" s="109"/>
      <c r="V472" s="109"/>
      <c r="W472" s="109"/>
      <c r="X472" s="109"/>
      <c r="Y472" s="109"/>
      <c r="Z472" s="109"/>
    </row>
    <row r="473" spans="1:26" ht="14.25" customHeight="1">
      <c r="A473" s="109"/>
      <c r="B473" s="109"/>
      <c r="C473" s="109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91"/>
      <c r="R473" s="188"/>
      <c r="S473" s="109"/>
      <c r="T473" s="109"/>
      <c r="U473" s="109"/>
      <c r="V473" s="109"/>
      <c r="W473" s="109"/>
      <c r="X473" s="109"/>
      <c r="Y473" s="109"/>
      <c r="Z473" s="109"/>
    </row>
    <row r="474" spans="1:26" ht="14.25" customHeight="1">
      <c r="A474" s="109"/>
      <c r="B474" s="109"/>
      <c r="C474" s="109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91"/>
      <c r="R474" s="188"/>
      <c r="S474" s="109"/>
      <c r="T474" s="109"/>
      <c r="U474" s="109"/>
      <c r="V474" s="109"/>
      <c r="W474" s="109"/>
      <c r="X474" s="109"/>
      <c r="Y474" s="109"/>
      <c r="Z474" s="109"/>
    </row>
    <row r="475" spans="1:26" ht="14.25" customHeight="1">
      <c r="A475" s="109"/>
      <c r="B475" s="109"/>
      <c r="C475" s="109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91"/>
      <c r="R475" s="188"/>
      <c r="S475" s="109"/>
      <c r="T475" s="109"/>
      <c r="U475" s="109"/>
      <c r="V475" s="109"/>
      <c r="W475" s="109"/>
      <c r="X475" s="109"/>
      <c r="Y475" s="109"/>
      <c r="Z475" s="109"/>
    </row>
    <row r="476" spans="1:26" ht="14.25" customHeight="1">
      <c r="A476" s="109"/>
      <c r="B476" s="109"/>
      <c r="C476" s="109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91"/>
      <c r="R476" s="188"/>
      <c r="S476" s="109"/>
      <c r="T476" s="109"/>
      <c r="U476" s="109"/>
      <c r="V476" s="109"/>
      <c r="W476" s="109"/>
      <c r="X476" s="109"/>
      <c r="Y476" s="109"/>
      <c r="Z476" s="109"/>
    </row>
    <row r="477" spans="1:26" ht="14.25" customHeight="1">
      <c r="A477" s="109"/>
      <c r="B477" s="109"/>
      <c r="C477" s="109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91"/>
      <c r="R477" s="188"/>
      <c r="S477" s="109"/>
      <c r="T477" s="109"/>
      <c r="U477" s="109"/>
      <c r="V477" s="109"/>
      <c r="W477" s="109"/>
      <c r="X477" s="109"/>
      <c r="Y477" s="109"/>
      <c r="Z477" s="109"/>
    </row>
    <row r="478" spans="1:26" ht="14.25" customHeight="1">
      <c r="A478" s="109"/>
      <c r="B478" s="109"/>
      <c r="C478" s="109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91"/>
      <c r="R478" s="188"/>
      <c r="S478" s="109"/>
      <c r="T478" s="109"/>
      <c r="U478" s="109"/>
      <c r="V478" s="109"/>
      <c r="W478" s="109"/>
      <c r="X478" s="109"/>
      <c r="Y478" s="109"/>
      <c r="Z478" s="109"/>
    </row>
    <row r="479" spans="1:26" ht="14.25" customHeight="1">
      <c r="A479" s="109"/>
      <c r="B479" s="109"/>
      <c r="C479" s="109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91"/>
      <c r="R479" s="188"/>
      <c r="S479" s="109"/>
      <c r="T479" s="109"/>
      <c r="U479" s="109"/>
      <c r="V479" s="109"/>
      <c r="W479" s="109"/>
      <c r="X479" s="109"/>
      <c r="Y479" s="109"/>
      <c r="Z479" s="109"/>
    </row>
    <row r="480" spans="1:26" ht="14.25" customHeight="1">
      <c r="A480" s="109"/>
      <c r="B480" s="109"/>
      <c r="C480" s="109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91"/>
      <c r="R480" s="188"/>
      <c r="S480" s="109"/>
      <c r="T480" s="109"/>
      <c r="U480" s="109"/>
      <c r="V480" s="109"/>
      <c r="W480" s="109"/>
      <c r="X480" s="109"/>
      <c r="Y480" s="109"/>
      <c r="Z480" s="109"/>
    </row>
    <row r="481" spans="1:26" ht="14.25" customHeight="1">
      <c r="A481" s="109"/>
      <c r="B481" s="109"/>
      <c r="C481" s="109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91"/>
      <c r="R481" s="188"/>
      <c r="S481" s="109"/>
      <c r="T481" s="109"/>
      <c r="U481" s="109"/>
      <c r="V481" s="109"/>
      <c r="W481" s="109"/>
      <c r="X481" s="109"/>
      <c r="Y481" s="109"/>
      <c r="Z481" s="109"/>
    </row>
    <row r="482" spans="1:26" ht="14.25" customHeight="1">
      <c r="A482" s="109"/>
      <c r="B482" s="109"/>
      <c r="C482" s="109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91"/>
      <c r="R482" s="188"/>
      <c r="S482" s="109"/>
      <c r="T482" s="109"/>
      <c r="U482" s="109"/>
      <c r="V482" s="109"/>
      <c r="W482" s="109"/>
      <c r="X482" s="109"/>
      <c r="Y482" s="109"/>
      <c r="Z482" s="109"/>
    </row>
    <row r="483" spans="1:26" ht="14.25" customHeight="1">
      <c r="A483" s="109"/>
      <c r="B483" s="109"/>
      <c r="C483" s="109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91"/>
      <c r="R483" s="188"/>
      <c r="S483" s="109"/>
      <c r="T483" s="109"/>
      <c r="U483" s="109"/>
      <c r="V483" s="109"/>
      <c r="W483" s="109"/>
      <c r="X483" s="109"/>
      <c r="Y483" s="109"/>
      <c r="Z483" s="109"/>
    </row>
    <row r="484" spans="1:26" ht="14.25" customHeight="1">
      <c r="A484" s="109"/>
      <c r="B484" s="109"/>
      <c r="C484" s="109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91"/>
      <c r="R484" s="188"/>
      <c r="S484" s="109"/>
      <c r="T484" s="109"/>
      <c r="U484" s="109"/>
      <c r="V484" s="109"/>
      <c r="W484" s="109"/>
      <c r="X484" s="109"/>
      <c r="Y484" s="109"/>
      <c r="Z484" s="109"/>
    </row>
    <row r="485" spans="1:26" ht="14.25" customHeight="1">
      <c r="A485" s="109"/>
      <c r="B485" s="109"/>
      <c r="C485" s="109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91"/>
      <c r="R485" s="188"/>
      <c r="S485" s="109"/>
      <c r="T485" s="109"/>
      <c r="U485" s="109"/>
      <c r="V485" s="109"/>
      <c r="W485" s="109"/>
      <c r="X485" s="109"/>
      <c r="Y485" s="109"/>
      <c r="Z485" s="109"/>
    </row>
    <row r="486" spans="1:26" ht="14.25" customHeight="1">
      <c r="A486" s="109"/>
      <c r="B486" s="109"/>
      <c r="C486" s="109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91"/>
      <c r="R486" s="188"/>
      <c r="S486" s="109"/>
      <c r="T486" s="109"/>
      <c r="U486" s="109"/>
      <c r="V486" s="109"/>
      <c r="W486" s="109"/>
      <c r="X486" s="109"/>
      <c r="Y486" s="109"/>
      <c r="Z486" s="109"/>
    </row>
    <row r="487" spans="1:26" ht="14.25" customHeight="1">
      <c r="A487" s="109"/>
      <c r="B487" s="109"/>
      <c r="C487" s="109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91"/>
      <c r="R487" s="188"/>
      <c r="S487" s="109"/>
      <c r="T487" s="109"/>
      <c r="U487" s="109"/>
      <c r="V487" s="109"/>
      <c r="W487" s="109"/>
      <c r="X487" s="109"/>
      <c r="Y487" s="109"/>
      <c r="Z487" s="109"/>
    </row>
    <row r="488" spans="1:26" ht="14.25" customHeight="1">
      <c r="A488" s="109"/>
      <c r="B488" s="109"/>
      <c r="C488" s="109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91"/>
      <c r="R488" s="188"/>
      <c r="S488" s="109"/>
      <c r="T488" s="109"/>
      <c r="U488" s="109"/>
      <c r="V488" s="109"/>
      <c r="W488" s="109"/>
      <c r="X488" s="109"/>
      <c r="Y488" s="109"/>
      <c r="Z488" s="109"/>
    </row>
    <row r="489" spans="1:26" ht="14.25" customHeight="1">
      <c r="A489" s="109"/>
      <c r="B489" s="109"/>
      <c r="C489" s="109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91"/>
      <c r="R489" s="188"/>
      <c r="S489" s="109"/>
      <c r="T489" s="109"/>
      <c r="U489" s="109"/>
      <c r="V489" s="109"/>
      <c r="W489" s="109"/>
      <c r="X489" s="109"/>
      <c r="Y489" s="109"/>
      <c r="Z489" s="109"/>
    </row>
    <row r="490" spans="1:26" ht="14.25" customHeight="1">
      <c r="A490" s="109"/>
      <c r="B490" s="109"/>
      <c r="C490" s="109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91"/>
      <c r="R490" s="188"/>
      <c r="S490" s="109"/>
      <c r="T490" s="109"/>
      <c r="U490" s="109"/>
      <c r="V490" s="109"/>
      <c r="W490" s="109"/>
      <c r="X490" s="109"/>
      <c r="Y490" s="109"/>
      <c r="Z490" s="109"/>
    </row>
    <row r="491" spans="1:26" ht="14.25" customHeight="1">
      <c r="A491" s="109"/>
      <c r="B491" s="109"/>
      <c r="C491" s="109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91"/>
      <c r="R491" s="188"/>
      <c r="S491" s="109"/>
      <c r="T491" s="109"/>
      <c r="U491" s="109"/>
      <c r="V491" s="109"/>
      <c r="W491" s="109"/>
      <c r="X491" s="109"/>
      <c r="Y491" s="109"/>
      <c r="Z491" s="109"/>
    </row>
    <row r="492" spans="1:26" ht="14.25" customHeight="1">
      <c r="A492" s="109"/>
      <c r="B492" s="109"/>
      <c r="C492" s="109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91"/>
      <c r="R492" s="188"/>
      <c r="S492" s="109"/>
      <c r="T492" s="109"/>
      <c r="U492" s="109"/>
      <c r="V492" s="109"/>
      <c r="W492" s="109"/>
      <c r="X492" s="109"/>
      <c r="Y492" s="109"/>
      <c r="Z492" s="109"/>
    </row>
    <row r="493" spans="1:26" ht="14.25" customHeight="1">
      <c r="A493" s="109"/>
      <c r="B493" s="109"/>
      <c r="C493" s="109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91"/>
      <c r="R493" s="188"/>
      <c r="S493" s="109"/>
      <c r="T493" s="109"/>
      <c r="U493" s="109"/>
      <c r="V493" s="109"/>
      <c r="W493" s="109"/>
      <c r="X493" s="109"/>
      <c r="Y493" s="109"/>
      <c r="Z493" s="109"/>
    </row>
    <row r="494" spans="1:26" ht="14.25" customHeight="1">
      <c r="A494" s="109"/>
      <c r="B494" s="109"/>
      <c r="C494" s="109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91"/>
      <c r="R494" s="188"/>
      <c r="S494" s="109"/>
      <c r="T494" s="109"/>
      <c r="U494" s="109"/>
      <c r="V494" s="109"/>
      <c r="W494" s="109"/>
      <c r="X494" s="109"/>
      <c r="Y494" s="109"/>
      <c r="Z494" s="109"/>
    </row>
    <row r="495" spans="1:26" ht="14.25" customHeight="1">
      <c r="A495" s="109"/>
      <c r="B495" s="109"/>
      <c r="C495" s="109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91"/>
      <c r="R495" s="188"/>
      <c r="S495" s="109"/>
      <c r="T495" s="109"/>
      <c r="U495" s="109"/>
      <c r="V495" s="109"/>
      <c r="W495" s="109"/>
      <c r="X495" s="109"/>
      <c r="Y495" s="109"/>
      <c r="Z495" s="109"/>
    </row>
    <row r="496" spans="1:26" ht="14.25" customHeight="1">
      <c r="A496" s="109"/>
      <c r="B496" s="109"/>
      <c r="C496" s="109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91"/>
      <c r="R496" s="188"/>
      <c r="S496" s="109"/>
      <c r="T496" s="109"/>
      <c r="U496" s="109"/>
      <c r="V496" s="109"/>
      <c r="W496" s="109"/>
      <c r="X496" s="109"/>
      <c r="Y496" s="109"/>
      <c r="Z496" s="109"/>
    </row>
    <row r="497" spans="1:26" ht="14.25" customHeight="1">
      <c r="A497" s="109"/>
      <c r="B497" s="109"/>
      <c r="C497" s="109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91"/>
      <c r="R497" s="188"/>
      <c r="S497" s="109"/>
      <c r="T497" s="109"/>
      <c r="U497" s="109"/>
      <c r="V497" s="109"/>
      <c r="W497" s="109"/>
      <c r="X497" s="109"/>
      <c r="Y497" s="109"/>
      <c r="Z497" s="109"/>
    </row>
    <row r="498" spans="1:26" ht="14.25" customHeight="1">
      <c r="A498" s="109"/>
      <c r="B498" s="109"/>
      <c r="C498" s="109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91"/>
      <c r="R498" s="188"/>
      <c r="S498" s="109"/>
      <c r="T498" s="109"/>
      <c r="U498" s="109"/>
      <c r="V498" s="109"/>
      <c r="W498" s="109"/>
      <c r="X498" s="109"/>
      <c r="Y498" s="109"/>
      <c r="Z498" s="109"/>
    </row>
    <row r="499" spans="1:26" ht="14.25" customHeight="1">
      <c r="A499" s="109"/>
      <c r="B499" s="109"/>
      <c r="C499" s="109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91"/>
      <c r="R499" s="188"/>
      <c r="S499" s="109"/>
      <c r="T499" s="109"/>
      <c r="U499" s="109"/>
      <c r="V499" s="109"/>
      <c r="W499" s="109"/>
      <c r="X499" s="109"/>
      <c r="Y499" s="109"/>
      <c r="Z499" s="109"/>
    </row>
    <row r="500" spans="1:26" ht="14.25" customHeight="1">
      <c r="A500" s="109"/>
      <c r="B500" s="109"/>
      <c r="C500" s="109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91"/>
      <c r="R500" s="188"/>
      <c r="S500" s="109"/>
      <c r="T500" s="109"/>
      <c r="U500" s="109"/>
      <c r="V500" s="109"/>
      <c r="W500" s="109"/>
      <c r="X500" s="109"/>
      <c r="Y500" s="109"/>
      <c r="Z500" s="109"/>
    </row>
    <row r="501" spans="1:26" ht="14.25" customHeight="1">
      <c r="A501" s="109"/>
      <c r="B501" s="109"/>
      <c r="C501" s="109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91"/>
      <c r="R501" s="188"/>
      <c r="S501" s="109"/>
      <c r="T501" s="109"/>
      <c r="U501" s="109"/>
      <c r="V501" s="109"/>
      <c r="W501" s="109"/>
      <c r="X501" s="109"/>
      <c r="Y501" s="109"/>
      <c r="Z501" s="109"/>
    </row>
    <row r="502" spans="1:26" ht="14.25" customHeight="1">
      <c r="A502" s="109"/>
      <c r="B502" s="109"/>
      <c r="C502" s="109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91"/>
      <c r="R502" s="188"/>
      <c r="S502" s="109"/>
      <c r="T502" s="109"/>
      <c r="U502" s="109"/>
      <c r="V502" s="109"/>
      <c r="W502" s="109"/>
      <c r="X502" s="109"/>
      <c r="Y502" s="109"/>
      <c r="Z502" s="109"/>
    </row>
    <row r="503" spans="1:26" ht="14.25" customHeight="1">
      <c r="A503" s="109"/>
      <c r="B503" s="109"/>
      <c r="C503" s="109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91"/>
      <c r="R503" s="188"/>
      <c r="S503" s="109"/>
      <c r="T503" s="109"/>
      <c r="U503" s="109"/>
      <c r="V503" s="109"/>
      <c r="W503" s="109"/>
      <c r="X503" s="109"/>
      <c r="Y503" s="109"/>
      <c r="Z503" s="109"/>
    </row>
    <row r="504" spans="1:26" ht="14.25" customHeight="1">
      <c r="A504" s="109"/>
      <c r="B504" s="109"/>
      <c r="C504" s="109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91"/>
      <c r="R504" s="188"/>
      <c r="S504" s="109"/>
      <c r="T504" s="109"/>
      <c r="U504" s="109"/>
      <c r="V504" s="109"/>
      <c r="W504" s="109"/>
      <c r="X504" s="109"/>
      <c r="Y504" s="109"/>
      <c r="Z504" s="109"/>
    </row>
    <row r="505" spans="1:26" ht="14.25" customHeight="1">
      <c r="A505" s="109"/>
      <c r="B505" s="109"/>
      <c r="C505" s="109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91"/>
      <c r="R505" s="188"/>
      <c r="S505" s="109"/>
      <c r="T505" s="109"/>
      <c r="U505" s="109"/>
      <c r="V505" s="109"/>
      <c r="W505" s="109"/>
      <c r="X505" s="109"/>
      <c r="Y505" s="109"/>
      <c r="Z505" s="109"/>
    </row>
    <row r="506" spans="1:26" ht="14.25" customHeight="1">
      <c r="A506" s="109"/>
      <c r="B506" s="109"/>
      <c r="C506" s="109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91"/>
      <c r="R506" s="188"/>
      <c r="S506" s="109"/>
      <c r="T506" s="109"/>
      <c r="U506" s="109"/>
      <c r="V506" s="109"/>
      <c r="W506" s="109"/>
      <c r="X506" s="109"/>
      <c r="Y506" s="109"/>
      <c r="Z506" s="109"/>
    </row>
    <row r="507" spans="1:26" ht="14.25" customHeight="1">
      <c r="A507" s="109"/>
      <c r="B507" s="109"/>
      <c r="C507" s="109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91"/>
      <c r="R507" s="188"/>
      <c r="S507" s="109"/>
      <c r="T507" s="109"/>
      <c r="U507" s="109"/>
      <c r="V507" s="109"/>
      <c r="W507" s="109"/>
      <c r="X507" s="109"/>
      <c r="Y507" s="109"/>
      <c r="Z507" s="109"/>
    </row>
    <row r="508" spans="1:26" ht="14.25" customHeight="1">
      <c r="A508" s="109"/>
      <c r="B508" s="109"/>
      <c r="C508" s="109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91"/>
      <c r="R508" s="188"/>
      <c r="S508" s="109"/>
      <c r="T508" s="109"/>
      <c r="U508" s="109"/>
      <c r="V508" s="109"/>
      <c r="W508" s="109"/>
      <c r="X508" s="109"/>
      <c r="Y508" s="109"/>
      <c r="Z508" s="109"/>
    </row>
    <row r="509" spans="1:26" ht="14.25" customHeight="1">
      <c r="A509" s="109"/>
      <c r="B509" s="109"/>
      <c r="C509" s="109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91"/>
      <c r="R509" s="188"/>
      <c r="S509" s="109"/>
      <c r="T509" s="109"/>
      <c r="U509" s="109"/>
      <c r="V509" s="109"/>
      <c r="W509" s="109"/>
      <c r="X509" s="109"/>
      <c r="Y509" s="109"/>
      <c r="Z509" s="109"/>
    </row>
    <row r="510" spans="1:26" ht="14.25" customHeight="1">
      <c r="A510" s="109"/>
      <c r="B510" s="109"/>
      <c r="C510" s="109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91"/>
      <c r="R510" s="188"/>
      <c r="S510" s="109"/>
      <c r="T510" s="109"/>
      <c r="U510" s="109"/>
      <c r="V510" s="109"/>
      <c r="W510" s="109"/>
      <c r="X510" s="109"/>
      <c r="Y510" s="109"/>
      <c r="Z510" s="109"/>
    </row>
    <row r="511" spans="1:26" ht="14.25" customHeight="1">
      <c r="A511" s="109"/>
      <c r="B511" s="109"/>
      <c r="C511" s="109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91"/>
      <c r="R511" s="188"/>
      <c r="S511" s="109"/>
      <c r="T511" s="109"/>
      <c r="U511" s="109"/>
      <c r="V511" s="109"/>
      <c r="W511" s="109"/>
      <c r="X511" s="109"/>
      <c r="Y511" s="109"/>
      <c r="Z511" s="109"/>
    </row>
    <row r="512" spans="1:26" ht="14.25" customHeight="1">
      <c r="A512" s="109"/>
      <c r="B512" s="109"/>
      <c r="C512" s="109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91"/>
      <c r="R512" s="188"/>
      <c r="S512" s="109"/>
      <c r="T512" s="109"/>
      <c r="U512" s="109"/>
      <c r="V512" s="109"/>
      <c r="W512" s="109"/>
      <c r="X512" s="109"/>
      <c r="Y512" s="109"/>
      <c r="Z512" s="109"/>
    </row>
    <row r="513" spans="1:26" ht="14.25" customHeight="1">
      <c r="A513" s="109"/>
      <c r="B513" s="109"/>
      <c r="C513" s="109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91"/>
      <c r="R513" s="188"/>
      <c r="S513" s="109"/>
      <c r="T513" s="109"/>
      <c r="U513" s="109"/>
      <c r="V513" s="109"/>
      <c r="W513" s="109"/>
      <c r="X513" s="109"/>
      <c r="Y513" s="109"/>
      <c r="Z513" s="109"/>
    </row>
    <row r="514" spans="1:26" ht="14.25" customHeight="1">
      <c r="A514" s="109"/>
      <c r="B514" s="109"/>
      <c r="C514" s="109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91"/>
      <c r="R514" s="188"/>
      <c r="S514" s="109"/>
      <c r="T514" s="109"/>
      <c r="U514" s="109"/>
      <c r="V514" s="109"/>
      <c r="W514" s="109"/>
      <c r="X514" s="109"/>
      <c r="Y514" s="109"/>
      <c r="Z514" s="109"/>
    </row>
    <row r="515" spans="1:26" ht="14.25" customHeight="1">
      <c r="A515" s="109"/>
      <c r="B515" s="109"/>
      <c r="C515" s="109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91"/>
      <c r="R515" s="188"/>
      <c r="S515" s="109"/>
      <c r="T515" s="109"/>
      <c r="U515" s="109"/>
      <c r="V515" s="109"/>
      <c r="W515" s="109"/>
      <c r="X515" s="109"/>
      <c r="Y515" s="109"/>
      <c r="Z515" s="109"/>
    </row>
    <row r="516" spans="1:26" ht="14.25" customHeight="1">
      <c r="A516" s="109"/>
      <c r="B516" s="109"/>
      <c r="C516" s="109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91"/>
      <c r="R516" s="188"/>
      <c r="S516" s="109"/>
      <c r="T516" s="109"/>
      <c r="U516" s="109"/>
      <c r="V516" s="109"/>
      <c r="W516" s="109"/>
      <c r="X516" s="109"/>
      <c r="Y516" s="109"/>
      <c r="Z516" s="109"/>
    </row>
    <row r="517" spans="1:26" ht="14.25" customHeight="1">
      <c r="A517" s="109"/>
      <c r="B517" s="109"/>
      <c r="C517" s="109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91"/>
      <c r="R517" s="188"/>
      <c r="S517" s="109"/>
      <c r="T517" s="109"/>
      <c r="U517" s="109"/>
      <c r="V517" s="109"/>
      <c r="W517" s="109"/>
      <c r="X517" s="109"/>
      <c r="Y517" s="109"/>
      <c r="Z517" s="109"/>
    </row>
    <row r="518" spans="1:26" ht="14.25" customHeight="1">
      <c r="A518" s="109"/>
      <c r="B518" s="109"/>
      <c r="C518" s="109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91"/>
      <c r="R518" s="188"/>
      <c r="S518" s="109"/>
      <c r="T518" s="109"/>
      <c r="U518" s="109"/>
      <c r="V518" s="109"/>
      <c r="W518" s="109"/>
      <c r="X518" s="109"/>
      <c r="Y518" s="109"/>
      <c r="Z518" s="109"/>
    </row>
    <row r="519" spans="1:26" ht="14.25" customHeight="1">
      <c r="A519" s="109"/>
      <c r="B519" s="109"/>
      <c r="C519" s="109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91"/>
      <c r="R519" s="188"/>
      <c r="S519" s="109"/>
      <c r="T519" s="109"/>
      <c r="U519" s="109"/>
      <c r="V519" s="109"/>
      <c r="W519" s="109"/>
      <c r="X519" s="109"/>
      <c r="Y519" s="109"/>
      <c r="Z519" s="109"/>
    </row>
    <row r="520" spans="1:26" ht="14.25" customHeight="1">
      <c r="A520" s="109"/>
      <c r="B520" s="109"/>
      <c r="C520" s="109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91"/>
      <c r="R520" s="188"/>
      <c r="S520" s="109"/>
      <c r="T520" s="109"/>
      <c r="U520" s="109"/>
      <c r="V520" s="109"/>
      <c r="W520" s="109"/>
      <c r="X520" s="109"/>
      <c r="Y520" s="109"/>
      <c r="Z520" s="109"/>
    </row>
    <row r="521" spans="1:26" ht="14.25" customHeight="1">
      <c r="A521" s="109"/>
      <c r="B521" s="109"/>
      <c r="C521" s="109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91"/>
      <c r="R521" s="188"/>
      <c r="S521" s="109"/>
      <c r="T521" s="109"/>
      <c r="U521" s="109"/>
      <c r="V521" s="109"/>
      <c r="W521" s="109"/>
      <c r="X521" s="109"/>
      <c r="Y521" s="109"/>
      <c r="Z521" s="109"/>
    </row>
    <row r="522" spans="1:26" ht="14.25" customHeight="1">
      <c r="A522" s="109"/>
      <c r="B522" s="109"/>
      <c r="C522" s="109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91"/>
      <c r="R522" s="188"/>
      <c r="S522" s="109"/>
      <c r="T522" s="109"/>
      <c r="U522" s="109"/>
      <c r="V522" s="109"/>
      <c r="W522" s="109"/>
      <c r="X522" s="109"/>
      <c r="Y522" s="109"/>
      <c r="Z522" s="109"/>
    </row>
    <row r="523" spans="1:26" ht="14.25" customHeight="1">
      <c r="A523" s="109"/>
      <c r="B523" s="109"/>
      <c r="C523" s="109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91"/>
      <c r="R523" s="188"/>
      <c r="S523" s="109"/>
      <c r="T523" s="109"/>
      <c r="U523" s="109"/>
      <c r="V523" s="109"/>
      <c r="W523" s="109"/>
      <c r="X523" s="109"/>
      <c r="Y523" s="109"/>
      <c r="Z523" s="109"/>
    </row>
    <row r="524" spans="1:26" ht="14.25" customHeight="1">
      <c r="A524" s="109"/>
      <c r="B524" s="109"/>
      <c r="C524" s="109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91"/>
      <c r="R524" s="188"/>
      <c r="S524" s="109"/>
      <c r="T524" s="109"/>
      <c r="U524" s="109"/>
      <c r="V524" s="109"/>
      <c r="W524" s="109"/>
      <c r="X524" s="109"/>
      <c r="Y524" s="109"/>
      <c r="Z524" s="109"/>
    </row>
    <row r="525" spans="1:26" ht="14.25" customHeight="1">
      <c r="A525" s="109"/>
      <c r="B525" s="109"/>
      <c r="C525" s="109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91"/>
      <c r="R525" s="188"/>
      <c r="S525" s="109"/>
      <c r="T525" s="109"/>
      <c r="U525" s="109"/>
      <c r="V525" s="109"/>
      <c r="W525" s="109"/>
      <c r="X525" s="109"/>
      <c r="Y525" s="109"/>
      <c r="Z525" s="109"/>
    </row>
    <row r="526" spans="1:26" ht="14.25" customHeight="1">
      <c r="A526" s="109"/>
      <c r="B526" s="109"/>
      <c r="C526" s="109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91"/>
      <c r="R526" s="188"/>
      <c r="S526" s="109"/>
      <c r="T526" s="109"/>
      <c r="U526" s="109"/>
      <c r="V526" s="109"/>
      <c r="W526" s="109"/>
      <c r="X526" s="109"/>
      <c r="Y526" s="109"/>
      <c r="Z526" s="109"/>
    </row>
    <row r="527" spans="1:26" ht="14.25" customHeight="1">
      <c r="A527" s="109"/>
      <c r="B527" s="109"/>
      <c r="C527" s="109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91"/>
      <c r="R527" s="188"/>
      <c r="S527" s="109"/>
      <c r="T527" s="109"/>
      <c r="U527" s="109"/>
      <c r="V527" s="109"/>
      <c r="W527" s="109"/>
      <c r="X527" s="109"/>
      <c r="Y527" s="109"/>
      <c r="Z527" s="109"/>
    </row>
    <row r="528" spans="1:26" ht="14.25" customHeight="1">
      <c r="A528" s="109"/>
      <c r="B528" s="109"/>
      <c r="C528" s="109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91"/>
      <c r="R528" s="188"/>
      <c r="S528" s="109"/>
      <c r="T528" s="109"/>
      <c r="U528" s="109"/>
      <c r="V528" s="109"/>
      <c r="W528" s="109"/>
      <c r="X528" s="109"/>
      <c r="Y528" s="109"/>
      <c r="Z528" s="109"/>
    </row>
    <row r="529" spans="1:26" ht="14.25" customHeight="1">
      <c r="A529" s="109"/>
      <c r="B529" s="109"/>
      <c r="C529" s="109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91"/>
      <c r="R529" s="188"/>
      <c r="S529" s="109"/>
      <c r="T529" s="109"/>
      <c r="U529" s="109"/>
      <c r="V529" s="109"/>
      <c r="W529" s="109"/>
      <c r="X529" s="109"/>
      <c r="Y529" s="109"/>
      <c r="Z529" s="109"/>
    </row>
    <row r="530" spans="1:26" ht="14.25" customHeight="1">
      <c r="A530" s="109"/>
      <c r="B530" s="109"/>
      <c r="C530" s="109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91"/>
      <c r="R530" s="188"/>
      <c r="S530" s="109"/>
      <c r="T530" s="109"/>
      <c r="U530" s="109"/>
      <c r="V530" s="109"/>
      <c r="W530" s="109"/>
      <c r="X530" s="109"/>
      <c r="Y530" s="109"/>
      <c r="Z530" s="109"/>
    </row>
    <row r="531" spans="1:26" ht="14.25" customHeight="1">
      <c r="A531" s="109"/>
      <c r="B531" s="109"/>
      <c r="C531" s="109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91"/>
      <c r="R531" s="188"/>
      <c r="S531" s="109"/>
      <c r="T531" s="109"/>
      <c r="U531" s="109"/>
      <c r="V531" s="109"/>
      <c r="W531" s="109"/>
      <c r="X531" s="109"/>
      <c r="Y531" s="109"/>
      <c r="Z531" s="109"/>
    </row>
    <row r="532" spans="1:26" ht="14.25" customHeight="1">
      <c r="A532" s="109"/>
      <c r="B532" s="109"/>
      <c r="C532" s="109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91"/>
      <c r="R532" s="188"/>
      <c r="S532" s="109"/>
      <c r="T532" s="109"/>
      <c r="U532" s="109"/>
      <c r="V532" s="109"/>
      <c r="W532" s="109"/>
      <c r="X532" s="109"/>
      <c r="Y532" s="109"/>
      <c r="Z532" s="109"/>
    </row>
    <row r="533" spans="1:26" ht="14.25" customHeight="1">
      <c r="A533" s="109"/>
      <c r="B533" s="109"/>
      <c r="C533" s="109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91"/>
      <c r="R533" s="188"/>
      <c r="S533" s="109"/>
      <c r="T533" s="109"/>
      <c r="U533" s="109"/>
      <c r="V533" s="109"/>
      <c r="W533" s="109"/>
      <c r="X533" s="109"/>
      <c r="Y533" s="109"/>
      <c r="Z533" s="109"/>
    </row>
    <row r="534" spans="1:26" ht="14.25" customHeight="1">
      <c r="A534" s="109"/>
      <c r="B534" s="109"/>
      <c r="C534" s="109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91"/>
      <c r="R534" s="188"/>
      <c r="S534" s="109"/>
      <c r="T534" s="109"/>
      <c r="U534" s="109"/>
      <c r="V534" s="109"/>
      <c r="W534" s="109"/>
      <c r="X534" s="109"/>
      <c r="Y534" s="109"/>
      <c r="Z534" s="109"/>
    </row>
    <row r="535" spans="1:26" ht="14.25" customHeight="1">
      <c r="A535" s="109"/>
      <c r="B535" s="109"/>
      <c r="C535" s="109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91"/>
      <c r="R535" s="188"/>
      <c r="S535" s="109"/>
      <c r="T535" s="109"/>
      <c r="U535" s="109"/>
      <c r="V535" s="109"/>
      <c r="W535" s="109"/>
      <c r="X535" s="109"/>
      <c r="Y535" s="109"/>
      <c r="Z535" s="109"/>
    </row>
    <row r="536" spans="1:26" ht="14.25" customHeight="1">
      <c r="A536" s="109"/>
      <c r="B536" s="109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91"/>
      <c r="R536" s="188"/>
      <c r="S536" s="109"/>
      <c r="T536" s="109"/>
      <c r="U536" s="109"/>
      <c r="V536" s="109"/>
      <c r="W536" s="109"/>
      <c r="X536" s="109"/>
      <c r="Y536" s="109"/>
      <c r="Z536" s="109"/>
    </row>
    <row r="537" spans="1:26" ht="14.25" customHeight="1">
      <c r="A537" s="109"/>
      <c r="B537" s="109"/>
      <c r="C537" s="109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91"/>
      <c r="R537" s="188"/>
      <c r="S537" s="109"/>
      <c r="T537" s="109"/>
      <c r="U537" s="109"/>
      <c r="V537" s="109"/>
      <c r="W537" s="109"/>
      <c r="X537" s="109"/>
      <c r="Y537" s="109"/>
      <c r="Z537" s="109"/>
    </row>
    <row r="538" spans="1:26" ht="14.25" customHeight="1">
      <c r="A538" s="109"/>
      <c r="B538" s="109"/>
      <c r="C538" s="109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91"/>
      <c r="R538" s="188"/>
      <c r="S538" s="109"/>
      <c r="T538" s="109"/>
      <c r="U538" s="109"/>
      <c r="V538" s="109"/>
      <c r="W538" s="109"/>
      <c r="X538" s="109"/>
      <c r="Y538" s="109"/>
      <c r="Z538" s="109"/>
    </row>
    <row r="539" spans="1:26" ht="14.25" customHeight="1">
      <c r="A539" s="109"/>
      <c r="B539" s="109"/>
      <c r="C539" s="109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91"/>
      <c r="R539" s="188"/>
      <c r="S539" s="109"/>
      <c r="T539" s="109"/>
      <c r="U539" s="109"/>
      <c r="V539" s="109"/>
      <c r="W539" s="109"/>
      <c r="X539" s="109"/>
      <c r="Y539" s="109"/>
      <c r="Z539" s="109"/>
    </row>
    <row r="540" spans="1:26" ht="14.25" customHeight="1">
      <c r="A540" s="109"/>
      <c r="B540" s="109"/>
      <c r="C540" s="109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91"/>
      <c r="R540" s="188"/>
      <c r="S540" s="109"/>
      <c r="T540" s="109"/>
      <c r="U540" s="109"/>
      <c r="V540" s="109"/>
      <c r="W540" s="109"/>
      <c r="X540" s="109"/>
      <c r="Y540" s="109"/>
      <c r="Z540" s="109"/>
    </row>
    <row r="541" spans="1:26" ht="14.25" customHeight="1">
      <c r="A541" s="109"/>
      <c r="B541" s="109"/>
      <c r="C541" s="109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91"/>
      <c r="R541" s="188"/>
      <c r="S541" s="109"/>
      <c r="T541" s="109"/>
      <c r="U541" s="109"/>
      <c r="V541" s="109"/>
      <c r="W541" s="109"/>
      <c r="X541" s="109"/>
      <c r="Y541" s="109"/>
      <c r="Z541" s="109"/>
    </row>
    <row r="542" spans="1:26" ht="14.25" customHeight="1">
      <c r="A542" s="109"/>
      <c r="B542" s="109"/>
      <c r="C542" s="109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91"/>
      <c r="R542" s="188"/>
      <c r="S542" s="109"/>
      <c r="T542" s="109"/>
      <c r="U542" s="109"/>
      <c r="V542" s="109"/>
      <c r="W542" s="109"/>
      <c r="X542" s="109"/>
      <c r="Y542" s="109"/>
      <c r="Z542" s="109"/>
    </row>
    <row r="543" spans="1:26" ht="14.25" customHeight="1">
      <c r="A543" s="109"/>
      <c r="B543" s="109"/>
      <c r="C543" s="109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91"/>
      <c r="R543" s="188"/>
      <c r="S543" s="109"/>
      <c r="T543" s="109"/>
      <c r="U543" s="109"/>
      <c r="V543" s="109"/>
      <c r="W543" s="109"/>
      <c r="X543" s="109"/>
      <c r="Y543" s="109"/>
      <c r="Z543" s="109"/>
    </row>
    <row r="544" spans="1:26" ht="14.25" customHeight="1">
      <c r="A544" s="109"/>
      <c r="B544" s="109"/>
      <c r="C544" s="109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91"/>
      <c r="R544" s="188"/>
      <c r="S544" s="109"/>
      <c r="T544" s="109"/>
      <c r="U544" s="109"/>
      <c r="V544" s="109"/>
      <c r="W544" s="109"/>
      <c r="X544" s="109"/>
      <c r="Y544" s="109"/>
      <c r="Z544" s="109"/>
    </row>
    <row r="545" spans="1:26" ht="14.25" customHeight="1">
      <c r="A545" s="109"/>
      <c r="B545" s="109"/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91"/>
      <c r="R545" s="188"/>
      <c r="S545" s="109"/>
      <c r="T545" s="109"/>
      <c r="U545" s="109"/>
      <c r="V545" s="109"/>
      <c r="W545" s="109"/>
      <c r="X545" s="109"/>
      <c r="Y545" s="109"/>
      <c r="Z545" s="109"/>
    </row>
    <row r="546" spans="1:26" ht="14.25" customHeight="1">
      <c r="A546" s="109"/>
      <c r="B546" s="109"/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91"/>
      <c r="R546" s="188"/>
      <c r="S546" s="109"/>
      <c r="T546" s="109"/>
      <c r="U546" s="109"/>
      <c r="V546" s="109"/>
      <c r="W546" s="109"/>
      <c r="X546" s="109"/>
      <c r="Y546" s="109"/>
      <c r="Z546" s="109"/>
    </row>
    <row r="547" spans="1:26" ht="14.25" customHeight="1">
      <c r="A547" s="109"/>
      <c r="B547" s="109"/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91"/>
      <c r="R547" s="188"/>
      <c r="S547" s="109"/>
      <c r="T547" s="109"/>
      <c r="U547" s="109"/>
      <c r="V547" s="109"/>
      <c r="W547" s="109"/>
      <c r="X547" s="109"/>
      <c r="Y547" s="109"/>
      <c r="Z547" s="109"/>
    </row>
    <row r="548" spans="1:26" ht="14.25" customHeight="1">
      <c r="A548" s="109"/>
      <c r="B548" s="109"/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91"/>
      <c r="R548" s="188"/>
      <c r="S548" s="109"/>
      <c r="T548" s="109"/>
      <c r="U548" s="109"/>
      <c r="V548" s="109"/>
      <c r="W548" s="109"/>
      <c r="X548" s="109"/>
      <c r="Y548" s="109"/>
      <c r="Z548" s="109"/>
    </row>
    <row r="549" spans="1:26" ht="14.25" customHeight="1">
      <c r="A549" s="109"/>
      <c r="B549" s="109"/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91"/>
      <c r="R549" s="188"/>
      <c r="S549" s="109"/>
      <c r="T549" s="109"/>
      <c r="U549" s="109"/>
      <c r="V549" s="109"/>
      <c r="W549" s="109"/>
      <c r="X549" s="109"/>
      <c r="Y549" s="109"/>
      <c r="Z549" s="109"/>
    </row>
    <row r="550" spans="1:26" ht="14.25" customHeight="1">
      <c r="A550" s="109"/>
      <c r="B550" s="109"/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91"/>
      <c r="R550" s="188"/>
      <c r="S550" s="109"/>
      <c r="T550" s="109"/>
      <c r="U550" s="109"/>
      <c r="V550" s="109"/>
      <c r="W550" s="109"/>
      <c r="X550" s="109"/>
      <c r="Y550" s="109"/>
      <c r="Z550" s="109"/>
    </row>
    <row r="551" spans="1:26" ht="14.25" customHeight="1">
      <c r="A551" s="109"/>
      <c r="B551" s="109"/>
      <c r="C551" s="109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91"/>
      <c r="R551" s="188"/>
      <c r="S551" s="109"/>
      <c r="T551" s="109"/>
      <c r="U551" s="109"/>
      <c r="V551" s="109"/>
      <c r="W551" s="109"/>
      <c r="X551" s="109"/>
      <c r="Y551" s="109"/>
      <c r="Z551" s="109"/>
    </row>
    <row r="552" spans="1:26" ht="14.25" customHeight="1">
      <c r="A552" s="109"/>
      <c r="B552" s="109"/>
      <c r="C552" s="109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91"/>
      <c r="R552" s="188"/>
      <c r="S552" s="109"/>
      <c r="T552" s="109"/>
      <c r="U552" s="109"/>
      <c r="V552" s="109"/>
      <c r="W552" s="109"/>
      <c r="X552" s="109"/>
      <c r="Y552" s="109"/>
      <c r="Z552" s="109"/>
    </row>
    <row r="553" spans="1:26" ht="14.25" customHeight="1">
      <c r="A553" s="109"/>
      <c r="B553" s="109"/>
      <c r="C553" s="109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91"/>
      <c r="R553" s="188"/>
      <c r="S553" s="109"/>
      <c r="T553" s="109"/>
      <c r="U553" s="109"/>
      <c r="V553" s="109"/>
      <c r="W553" s="109"/>
      <c r="X553" s="109"/>
      <c r="Y553" s="109"/>
      <c r="Z553" s="109"/>
    </row>
    <row r="554" spans="1:26" ht="14.25" customHeight="1">
      <c r="A554" s="109"/>
      <c r="B554" s="109"/>
      <c r="C554" s="109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91"/>
      <c r="R554" s="188"/>
      <c r="S554" s="109"/>
      <c r="T554" s="109"/>
      <c r="U554" s="109"/>
      <c r="V554" s="109"/>
      <c r="W554" s="109"/>
      <c r="X554" s="109"/>
      <c r="Y554" s="109"/>
      <c r="Z554" s="109"/>
    </row>
    <row r="555" spans="1:26" ht="14.25" customHeight="1">
      <c r="A555" s="109"/>
      <c r="B555" s="109"/>
      <c r="C555" s="109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91"/>
      <c r="R555" s="188"/>
      <c r="S555" s="109"/>
      <c r="T555" s="109"/>
      <c r="U555" s="109"/>
      <c r="V555" s="109"/>
      <c r="W555" s="109"/>
      <c r="X555" s="109"/>
      <c r="Y555" s="109"/>
      <c r="Z555" s="109"/>
    </row>
    <row r="556" spans="1:26" ht="14.25" customHeight="1">
      <c r="A556" s="109"/>
      <c r="B556" s="109"/>
      <c r="C556" s="109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91"/>
      <c r="R556" s="188"/>
      <c r="S556" s="109"/>
      <c r="T556" s="109"/>
      <c r="U556" s="109"/>
      <c r="V556" s="109"/>
      <c r="W556" s="109"/>
      <c r="X556" s="109"/>
      <c r="Y556" s="109"/>
      <c r="Z556" s="109"/>
    </row>
    <row r="557" spans="1:26" ht="14.25" customHeight="1">
      <c r="A557" s="109"/>
      <c r="B557" s="109"/>
      <c r="C557" s="109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91"/>
      <c r="R557" s="188"/>
      <c r="S557" s="109"/>
      <c r="T557" s="109"/>
      <c r="U557" s="109"/>
      <c r="V557" s="109"/>
      <c r="W557" s="109"/>
      <c r="X557" s="109"/>
      <c r="Y557" s="109"/>
      <c r="Z557" s="109"/>
    </row>
    <row r="558" spans="1:26" ht="14.25" customHeight="1">
      <c r="A558" s="109"/>
      <c r="B558" s="109"/>
      <c r="C558" s="109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91"/>
      <c r="R558" s="188"/>
      <c r="S558" s="109"/>
      <c r="T558" s="109"/>
      <c r="U558" s="109"/>
      <c r="V558" s="109"/>
      <c r="W558" s="109"/>
      <c r="X558" s="109"/>
      <c r="Y558" s="109"/>
      <c r="Z558" s="109"/>
    </row>
    <row r="559" spans="1:26" ht="14.25" customHeight="1">
      <c r="A559" s="109"/>
      <c r="B559" s="109"/>
      <c r="C559" s="109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91"/>
      <c r="R559" s="188"/>
      <c r="S559" s="109"/>
      <c r="T559" s="109"/>
      <c r="U559" s="109"/>
      <c r="V559" s="109"/>
      <c r="W559" s="109"/>
      <c r="X559" s="109"/>
      <c r="Y559" s="109"/>
      <c r="Z559" s="109"/>
    </row>
    <row r="560" spans="1:26" ht="14.25" customHeight="1">
      <c r="A560" s="109"/>
      <c r="B560" s="109"/>
      <c r="C560" s="109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91"/>
      <c r="R560" s="188"/>
      <c r="S560" s="109"/>
      <c r="T560" s="109"/>
      <c r="U560" s="109"/>
      <c r="V560" s="109"/>
      <c r="W560" s="109"/>
      <c r="X560" s="109"/>
      <c r="Y560" s="109"/>
      <c r="Z560" s="109"/>
    </row>
    <row r="561" spans="1:26" ht="14.25" customHeight="1">
      <c r="A561" s="109"/>
      <c r="B561" s="109"/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91"/>
      <c r="R561" s="188"/>
      <c r="S561" s="109"/>
      <c r="T561" s="109"/>
      <c r="U561" s="109"/>
      <c r="V561" s="109"/>
      <c r="W561" s="109"/>
      <c r="X561" s="109"/>
      <c r="Y561" s="109"/>
      <c r="Z561" s="109"/>
    </row>
    <row r="562" spans="1:26" ht="14.25" customHeight="1">
      <c r="A562" s="109"/>
      <c r="B562" s="109"/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91"/>
      <c r="R562" s="188"/>
      <c r="S562" s="109"/>
      <c r="T562" s="109"/>
      <c r="U562" s="109"/>
      <c r="V562" s="109"/>
      <c r="W562" s="109"/>
      <c r="X562" s="109"/>
      <c r="Y562" s="109"/>
      <c r="Z562" s="109"/>
    </row>
    <row r="563" spans="1:26" ht="14.25" customHeight="1">
      <c r="A563" s="109"/>
      <c r="B563" s="109"/>
      <c r="C563" s="109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91"/>
      <c r="R563" s="188"/>
      <c r="S563" s="109"/>
      <c r="T563" s="109"/>
      <c r="U563" s="109"/>
      <c r="V563" s="109"/>
      <c r="W563" s="109"/>
      <c r="X563" s="109"/>
      <c r="Y563" s="109"/>
      <c r="Z563" s="109"/>
    </row>
    <row r="564" spans="1:26" ht="14.25" customHeight="1">
      <c r="A564" s="109"/>
      <c r="B564" s="109"/>
      <c r="C564" s="109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91"/>
      <c r="R564" s="188"/>
      <c r="S564" s="109"/>
      <c r="T564" s="109"/>
      <c r="U564" s="109"/>
      <c r="V564" s="109"/>
      <c r="W564" s="109"/>
      <c r="X564" s="109"/>
      <c r="Y564" s="109"/>
      <c r="Z564" s="109"/>
    </row>
    <row r="565" spans="1:26" ht="14.25" customHeight="1">
      <c r="A565" s="109"/>
      <c r="B565" s="109"/>
      <c r="C565" s="109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91"/>
      <c r="R565" s="188"/>
      <c r="S565" s="109"/>
      <c r="T565" s="109"/>
      <c r="U565" s="109"/>
      <c r="V565" s="109"/>
      <c r="W565" s="109"/>
      <c r="X565" s="109"/>
      <c r="Y565" s="109"/>
      <c r="Z565" s="109"/>
    </row>
    <row r="566" spans="1:26" ht="14.25" customHeight="1">
      <c r="A566" s="109"/>
      <c r="B566" s="109"/>
      <c r="C566" s="109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91"/>
      <c r="R566" s="188"/>
      <c r="S566" s="109"/>
      <c r="T566" s="109"/>
      <c r="U566" s="109"/>
      <c r="V566" s="109"/>
      <c r="W566" s="109"/>
      <c r="X566" s="109"/>
      <c r="Y566" s="109"/>
      <c r="Z566" s="109"/>
    </row>
    <row r="567" spans="1:26" ht="14.25" customHeight="1">
      <c r="A567" s="109"/>
      <c r="B567" s="109"/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91"/>
      <c r="R567" s="188"/>
      <c r="S567" s="109"/>
      <c r="T567" s="109"/>
      <c r="U567" s="109"/>
      <c r="V567" s="109"/>
      <c r="W567" s="109"/>
      <c r="X567" s="109"/>
      <c r="Y567" s="109"/>
      <c r="Z567" s="109"/>
    </row>
    <row r="568" spans="1:26" ht="14.25" customHeight="1">
      <c r="A568" s="109"/>
      <c r="B568" s="109"/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91"/>
      <c r="R568" s="188"/>
      <c r="S568" s="109"/>
      <c r="T568" s="109"/>
      <c r="U568" s="109"/>
      <c r="V568" s="109"/>
      <c r="W568" s="109"/>
      <c r="X568" s="109"/>
      <c r="Y568" s="109"/>
      <c r="Z568" s="109"/>
    </row>
    <row r="569" spans="1:26" ht="14.25" customHeight="1">
      <c r="A569" s="109"/>
      <c r="B569" s="109"/>
      <c r="C569" s="109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91"/>
      <c r="R569" s="188"/>
      <c r="S569" s="109"/>
      <c r="T569" s="109"/>
      <c r="U569" s="109"/>
      <c r="V569" s="109"/>
      <c r="W569" s="109"/>
      <c r="X569" s="109"/>
      <c r="Y569" s="109"/>
      <c r="Z569" s="109"/>
    </row>
    <row r="570" spans="1:26" ht="14.25" customHeight="1">
      <c r="A570" s="109"/>
      <c r="B570" s="109"/>
      <c r="C570" s="109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91"/>
      <c r="R570" s="188"/>
      <c r="S570" s="109"/>
      <c r="T570" s="109"/>
      <c r="U570" s="109"/>
      <c r="V570" s="109"/>
      <c r="W570" s="109"/>
      <c r="X570" s="109"/>
      <c r="Y570" s="109"/>
      <c r="Z570" s="109"/>
    </row>
    <row r="571" spans="1:26" ht="14.25" customHeight="1">
      <c r="A571" s="109"/>
      <c r="B571" s="109"/>
      <c r="C571" s="109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91"/>
      <c r="R571" s="188"/>
      <c r="S571" s="109"/>
      <c r="T571" s="109"/>
      <c r="U571" s="109"/>
      <c r="V571" s="109"/>
      <c r="W571" s="109"/>
      <c r="X571" s="109"/>
      <c r="Y571" s="109"/>
      <c r="Z571" s="109"/>
    </row>
    <row r="572" spans="1:26" ht="14.25" customHeight="1">
      <c r="A572" s="109"/>
      <c r="B572" s="109"/>
      <c r="C572" s="109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91"/>
      <c r="R572" s="188"/>
      <c r="S572" s="109"/>
      <c r="T572" s="109"/>
      <c r="U572" s="109"/>
      <c r="V572" s="109"/>
      <c r="W572" s="109"/>
      <c r="X572" s="109"/>
      <c r="Y572" s="109"/>
      <c r="Z572" s="109"/>
    </row>
    <row r="573" spans="1:26" ht="14.25" customHeight="1">
      <c r="A573" s="109"/>
      <c r="B573" s="109"/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91"/>
      <c r="R573" s="188"/>
      <c r="S573" s="109"/>
      <c r="T573" s="109"/>
      <c r="U573" s="109"/>
      <c r="V573" s="109"/>
      <c r="W573" s="109"/>
      <c r="X573" s="109"/>
      <c r="Y573" s="109"/>
      <c r="Z573" s="109"/>
    </row>
    <row r="574" spans="1:26" ht="14.25" customHeight="1">
      <c r="A574" s="109"/>
      <c r="B574" s="109"/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91"/>
      <c r="R574" s="188"/>
      <c r="S574" s="109"/>
      <c r="T574" s="109"/>
      <c r="U574" s="109"/>
      <c r="V574" s="109"/>
      <c r="W574" s="109"/>
      <c r="X574" s="109"/>
      <c r="Y574" s="109"/>
      <c r="Z574" s="109"/>
    </row>
    <row r="575" spans="1:26" ht="14.25" customHeight="1">
      <c r="A575" s="109"/>
      <c r="B575" s="109"/>
      <c r="C575" s="109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91"/>
      <c r="R575" s="188"/>
      <c r="S575" s="109"/>
      <c r="T575" s="109"/>
      <c r="U575" s="109"/>
      <c r="V575" s="109"/>
      <c r="W575" s="109"/>
      <c r="X575" s="109"/>
      <c r="Y575" s="109"/>
      <c r="Z575" s="109"/>
    </row>
    <row r="576" spans="1:26" ht="14.25" customHeight="1">
      <c r="A576" s="109"/>
      <c r="B576" s="109"/>
      <c r="C576" s="109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91"/>
      <c r="R576" s="188"/>
      <c r="S576" s="109"/>
      <c r="T576" s="109"/>
      <c r="U576" s="109"/>
      <c r="V576" s="109"/>
      <c r="W576" s="109"/>
      <c r="X576" s="109"/>
      <c r="Y576" s="109"/>
      <c r="Z576" s="109"/>
    </row>
    <row r="577" spans="1:26" ht="14.25" customHeight="1">
      <c r="A577" s="109"/>
      <c r="B577" s="109"/>
      <c r="C577" s="109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91"/>
      <c r="R577" s="188"/>
      <c r="S577" s="109"/>
      <c r="T577" s="109"/>
      <c r="U577" s="109"/>
      <c r="V577" s="109"/>
      <c r="W577" s="109"/>
      <c r="X577" s="109"/>
      <c r="Y577" s="109"/>
      <c r="Z577" s="109"/>
    </row>
    <row r="578" spans="1:26" ht="14.25" customHeight="1">
      <c r="A578" s="109"/>
      <c r="B578" s="109"/>
      <c r="C578" s="109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91"/>
      <c r="R578" s="188"/>
      <c r="S578" s="109"/>
      <c r="T578" s="109"/>
      <c r="U578" s="109"/>
      <c r="V578" s="109"/>
      <c r="W578" s="109"/>
      <c r="X578" s="109"/>
      <c r="Y578" s="109"/>
      <c r="Z578" s="109"/>
    </row>
    <row r="579" spans="1:26" ht="14.25" customHeight="1">
      <c r="A579" s="109"/>
      <c r="B579" s="109"/>
      <c r="C579" s="109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91"/>
      <c r="R579" s="188"/>
      <c r="S579" s="109"/>
      <c r="T579" s="109"/>
      <c r="U579" s="109"/>
      <c r="V579" s="109"/>
      <c r="W579" s="109"/>
      <c r="X579" s="109"/>
      <c r="Y579" s="109"/>
      <c r="Z579" s="109"/>
    </row>
    <row r="580" spans="1:26" ht="14.25" customHeight="1">
      <c r="A580" s="109"/>
      <c r="B580" s="109"/>
      <c r="C580" s="109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91"/>
      <c r="R580" s="188"/>
      <c r="S580" s="109"/>
      <c r="T580" s="109"/>
      <c r="U580" s="109"/>
      <c r="V580" s="109"/>
      <c r="W580" s="109"/>
      <c r="X580" s="109"/>
      <c r="Y580" s="109"/>
      <c r="Z580" s="109"/>
    </row>
    <row r="581" spans="1:26" ht="14.25" customHeight="1">
      <c r="A581" s="109"/>
      <c r="B581" s="109"/>
      <c r="C581" s="109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91"/>
      <c r="R581" s="188"/>
      <c r="S581" s="109"/>
      <c r="T581" s="109"/>
      <c r="U581" s="109"/>
      <c r="V581" s="109"/>
      <c r="W581" s="109"/>
      <c r="X581" s="109"/>
      <c r="Y581" s="109"/>
      <c r="Z581" s="109"/>
    </row>
    <row r="582" spans="1:26" ht="14.25" customHeight="1">
      <c r="A582" s="109"/>
      <c r="B582" s="109"/>
      <c r="C582" s="109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91"/>
      <c r="R582" s="188"/>
      <c r="S582" s="109"/>
      <c r="T582" s="109"/>
      <c r="U582" s="109"/>
      <c r="V582" s="109"/>
      <c r="W582" s="109"/>
      <c r="X582" s="109"/>
      <c r="Y582" s="109"/>
      <c r="Z582" s="109"/>
    </row>
    <row r="583" spans="1:26" ht="14.25" customHeight="1">
      <c r="A583" s="109"/>
      <c r="B583" s="109"/>
      <c r="C583" s="109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91"/>
      <c r="R583" s="188"/>
      <c r="S583" s="109"/>
      <c r="T583" s="109"/>
      <c r="U583" s="109"/>
      <c r="V583" s="109"/>
      <c r="W583" s="109"/>
      <c r="X583" s="109"/>
      <c r="Y583" s="109"/>
      <c r="Z583" s="109"/>
    </row>
    <row r="584" spans="1:26" ht="14.25" customHeight="1">
      <c r="A584" s="109"/>
      <c r="B584" s="109"/>
      <c r="C584" s="109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91"/>
      <c r="R584" s="188"/>
      <c r="S584" s="109"/>
      <c r="T584" s="109"/>
      <c r="U584" s="109"/>
      <c r="V584" s="109"/>
      <c r="W584" s="109"/>
      <c r="X584" s="109"/>
      <c r="Y584" s="109"/>
      <c r="Z584" s="109"/>
    </row>
    <row r="585" spans="1:26" ht="14.25" customHeight="1">
      <c r="A585" s="109"/>
      <c r="B585" s="109"/>
      <c r="C585" s="109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91"/>
      <c r="R585" s="188"/>
      <c r="S585" s="109"/>
      <c r="T585" s="109"/>
      <c r="U585" s="109"/>
      <c r="V585" s="109"/>
      <c r="W585" s="109"/>
      <c r="X585" s="109"/>
      <c r="Y585" s="109"/>
      <c r="Z585" s="109"/>
    </row>
    <row r="586" spans="1:26" ht="14.25" customHeight="1">
      <c r="A586" s="109"/>
      <c r="B586" s="109"/>
      <c r="C586" s="109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91"/>
      <c r="R586" s="188"/>
      <c r="S586" s="109"/>
      <c r="T586" s="109"/>
      <c r="U586" s="109"/>
      <c r="V586" s="109"/>
      <c r="W586" s="109"/>
      <c r="X586" s="109"/>
      <c r="Y586" s="109"/>
      <c r="Z586" s="109"/>
    </row>
    <row r="587" spans="1:26" ht="14.25" customHeight="1">
      <c r="A587" s="109"/>
      <c r="B587" s="109"/>
      <c r="C587" s="109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91"/>
      <c r="R587" s="188"/>
      <c r="S587" s="109"/>
      <c r="T587" s="109"/>
      <c r="U587" s="109"/>
      <c r="V587" s="109"/>
      <c r="W587" s="109"/>
      <c r="X587" s="109"/>
      <c r="Y587" s="109"/>
      <c r="Z587" s="109"/>
    </row>
    <row r="588" spans="1:26" ht="14.25" customHeight="1">
      <c r="A588" s="109"/>
      <c r="B588" s="109"/>
      <c r="C588" s="109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91"/>
      <c r="R588" s="188"/>
      <c r="S588" s="109"/>
      <c r="T588" s="109"/>
      <c r="U588" s="109"/>
      <c r="V588" s="109"/>
      <c r="W588" s="109"/>
      <c r="X588" s="109"/>
      <c r="Y588" s="109"/>
      <c r="Z588" s="109"/>
    </row>
    <row r="589" spans="1:26" ht="14.25" customHeight="1">
      <c r="A589" s="109"/>
      <c r="B589" s="109"/>
      <c r="C589" s="109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91"/>
      <c r="R589" s="188"/>
      <c r="S589" s="109"/>
      <c r="T589" s="109"/>
      <c r="U589" s="109"/>
      <c r="V589" s="109"/>
      <c r="W589" s="109"/>
      <c r="X589" s="109"/>
      <c r="Y589" s="109"/>
      <c r="Z589" s="109"/>
    </row>
    <row r="590" spans="1:26" ht="14.25" customHeight="1">
      <c r="A590" s="109"/>
      <c r="B590" s="109"/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91"/>
      <c r="R590" s="188"/>
      <c r="S590" s="109"/>
      <c r="T590" s="109"/>
      <c r="U590" s="109"/>
      <c r="V590" s="109"/>
      <c r="W590" s="109"/>
      <c r="X590" s="109"/>
      <c r="Y590" s="109"/>
      <c r="Z590" s="109"/>
    </row>
    <row r="591" spans="1:26" ht="14.25" customHeight="1">
      <c r="A591" s="109"/>
      <c r="B591" s="109"/>
      <c r="C591" s="109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91"/>
      <c r="R591" s="188"/>
      <c r="S591" s="109"/>
      <c r="T591" s="109"/>
      <c r="U591" s="109"/>
      <c r="V591" s="109"/>
      <c r="W591" s="109"/>
      <c r="X591" s="109"/>
      <c r="Y591" s="109"/>
      <c r="Z591" s="109"/>
    </row>
    <row r="592" spans="1:26" ht="14.25" customHeight="1">
      <c r="A592" s="109"/>
      <c r="B592" s="109"/>
      <c r="C592" s="109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91"/>
      <c r="R592" s="188"/>
      <c r="S592" s="109"/>
      <c r="T592" s="109"/>
      <c r="U592" s="109"/>
      <c r="V592" s="109"/>
      <c r="W592" s="109"/>
      <c r="X592" s="109"/>
      <c r="Y592" s="109"/>
      <c r="Z592" s="109"/>
    </row>
    <row r="593" spans="1:26" ht="14.25" customHeight="1">
      <c r="A593" s="109"/>
      <c r="B593" s="109"/>
      <c r="C593" s="109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91"/>
      <c r="R593" s="188"/>
      <c r="S593" s="109"/>
      <c r="T593" s="109"/>
      <c r="U593" s="109"/>
      <c r="V593" s="109"/>
      <c r="W593" s="109"/>
      <c r="X593" s="109"/>
      <c r="Y593" s="109"/>
      <c r="Z593" s="109"/>
    </row>
    <row r="594" spans="1:26" ht="14.25" customHeight="1">
      <c r="A594" s="109"/>
      <c r="B594" s="109"/>
      <c r="C594" s="109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91"/>
      <c r="R594" s="188"/>
      <c r="S594" s="109"/>
      <c r="T594" s="109"/>
      <c r="U594" s="109"/>
      <c r="V594" s="109"/>
      <c r="W594" s="109"/>
      <c r="X594" s="109"/>
      <c r="Y594" s="109"/>
      <c r="Z594" s="109"/>
    </row>
    <row r="595" spans="1:26" ht="14.25" customHeight="1">
      <c r="A595" s="109"/>
      <c r="B595" s="109"/>
      <c r="C595" s="109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91"/>
      <c r="R595" s="188"/>
      <c r="S595" s="109"/>
      <c r="T595" s="109"/>
      <c r="U595" s="109"/>
      <c r="V595" s="109"/>
      <c r="W595" s="109"/>
      <c r="X595" s="109"/>
      <c r="Y595" s="109"/>
      <c r="Z595" s="109"/>
    </row>
    <row r="596" spans="1:26" ht="14.25" customHeight="1">
      <c r="A596" s="109"/>
      <c r="B596" s="109"/>
      <c r="C596" s="109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91"/>
      <c r="R596" s="188"/>
      <c r="S596" s="109"/>
      <c r="T596" s="109"/>
      <c r="U596" s="109"/>
      <c r="V596" s="109"/>
      <c r="W596" s="109"/>
      <c r="X596" s="109"/>
      <c r="Y596" s="109"/>
      <c r="Z596" s="109"/>
    </row>
    <row r="597" spans="1:26" ht="14.25" customHeight="1">
      <c r="A597" s="109"/>
      <c r="B597" s="109"/>
      <c r="C597" s="109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91"/>
      <c r="R597" s="188"/>
      <c r="S597" s="109"/>
      <c r="T597" s="109"/>
      <c r="U597" s="109"/>
      <c r="V597" s="109"/>
      <c r="W597" s="109"/>
      <c r="X597" s="109"/>
      <c r="Y597" s="109"/>
      <c r="Z597" s="109"/>
    </row>
    <row r="598" spans="1:26" ht="14.25" customHeight="1">
      <c r="A598" s="109"/>
      <c r="B598" s="109"/>
      <c r="C598" s="109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91"/>
      <c r="R598" s="188"/>
      <c r="S598" s="109"/>
      <c r="T598" s="109"/>
      <c r="U598" s="109"/>
      <c r="V598" s="109"/>
      <c r="W598" s="109"/>
      <c r="X598" s="109"/>
      <c r="Y598" s="109"/>
      <c r="Z598" s="109"/>
    </row>
    <row r="599" spans="1:26" ht="14.25" customHeight="1">
      <c r="A599" s="109"/>
      <c r="B599" s="109"/>
      <c r="C599" s="109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91"/>
      <c r="R599" s="188"/>
      <c r="S599" s="109"/>
      <c r="T599" s="109"/>
      <c r="U599" s="109"/>
      <c r="V599" s="109"/>
      <c r="W599" s="109"/>
      <c r="X599" s="109"/>
      <c r="Y599" s="109"/>
      <c r="Z599" s="109"/>
    </row>
    <row r="600" spans="1:26" ht="14.25" customHeight="1">
      <c r="A600" s="109"/>
      <c r="B600" s="109"/>
      <c r="C600" s="109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91"/>
      <c r="R600" s="188"/>
      <c r="S600" s="109"/>
      <c r="T600" s="109"/>
      <c r="U600" s="109"/>
      <c r="V600" s="109"/>
      <c r="W600" s="109"/>
      <c r="X600" s="109"/>
      <c r="Y600" s="109"/>
      <c r="Z600" s="109"/>
    </row>
    <row r="601" spans="1:26" ht="14.25" customHeight="1">
      <c r="A601" s="109"/>
      <c r="B601" s="109"/>
      <c r="C601" s="109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91"/>
      <c r="R601" s="188"/>
      <c r="S601" s="109"/>
      <c r="T601" s="109"/>
      <c r="U601" s="109"/>
      <c r="V601" s="109"/>
      <c r="W601" s="109"/>
      <c r="X601" s="109"/>
      <c r="Y601" s="109"/>
      <c r="Z601" s="109"/>
    </row>
    <row r="602" spans="1:26" ht="14.25" customHeight="1">
      <c r="A602" s="109"/>
      <c r="B602" s="109"/>
      <c r="C602" s="109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91"/>
      <c r="R602" s="188"/>
      <c r="S602" s="109"/>
      <c r="T602" s="109"/>
      <c r="U602" s="109"/>
      <c r="V602" s="109"/>
      <c r="W602" s="109"/>
      <c r="X602" s="109"/>
      <c r="Y602" s="109"/>
      <c r="Z602" s="109"/>
    </row>
    <row r="603" spans="1:26" ht="14.25" customHeight="1">
      <c r="A603" s="109"/>
      <c r="B603" s="109"/>
      <c r="C603" s="109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91"/>
      <c r="R603" s="188"/>
      <c r="S603" s="109"/>
      <c r="T603" s="109"/>
      <c r="U603" s="109"/>
      <c r="V603" s="109"/>
      <c r="W603" s="109"/>
      <c r="X603" s="109"/>
      <c r="Y603" s="109"/>
      <c r="Z603" s="109"/>
    </row>
    <row r="604" spans="1:26" ht="14.25" customHeight="1">
      <c r="A604" s="109"/>
      <c r="B604" s="109"/>
      <c r="C604" s="109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91"/>
      <c r="R604" s="188"/>
      <c r="S604" s="109"/>
      <c r="T604" s="109"/>
      <c r="U604" s="109"/>
      <c r="V604" s="109"/>
      <c r="W604" s="109"/>
      <c r="X604" s="109"/>
      <c r="Y604" s="109"/>
      <c r="Z604" s="109"/>
    </row>
    <row r="605" spans="1:26" ht="14.25" customHeight="1">
      <c r="A605" s="109"/>
      <c r="B605" s="109"/>
      <c r="C605" s="109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91"/>
      <c r="R605" s="188"/>
      <c r="S605" s="109"/>
      <c r="T605" s="109"/>
      <c r="U605" s="109"/>
      <c r="V605" s="109"/>
      <c r="W605" s="109"/>
      <c r="X605" s="109"/>
      <c r="Y605" s="109"/>
      <c r="Z605" s="109"/>
    </row>
    <row r="606" spans="1:26" ht="14.25" customHeight="1">
      <c r="A606" s="109"/>
      <c r="B606" s="109"/>
      <c r="C606" s="109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91"/>
      <c r="R606" s="188"/>
      <c r="S606" s="109"/>
      <c r="T606" s="109"/>
      <c r="U606" s="109"/>
      <c r="V606" s="109"/>
      <c r="W606" s="109"/>
      <c r="X606" s="109"/>
      <c r="Y606" s="109"/>
      <c r="Z606" s="109"/>
    </row>
    <row r="607" spans="1:26" ht="14.25" customHeight="1">
      <c r="A607" s="109"/>
      <c r="B607" s="109"/>
      <c r="C607" s="109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91"/>
      <c r="R607" s="188"/>
      <c r="S607" s="109"/>
      <c r="T607" s="109"/>
      <c r="U607" s="109"/>
      <c r="V607" s="109"/>
      <c r="W607" s="109"/>
      <c r="X607" s="109"/>
      <c r="Y607" s="109"/>
      <c r="Z607" s="109"/>
    </row>
    <row r="608" spans="1:26" ht="14.25" customHeight="1">
      <c r="A608" s="109"/>
      <c r="B608" s="109"/>
      <c r="C608" s="109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91"/>
      <c r="R608" s="188"/>
      <c r="S608" s="109"/>
      <c r="T608" s="109"/>
      <c r="U608" s="109"/>
      <c r="V608" s="109"/>
      <c r="W608" s="109"/>
      <c r="X608" s="109"/>
      <c r="Y608" s="109"/>
      <c r="Z608" s="109"/>
    </row>
    <row r="609" spans="1:26" ht="14.25" customHeight="1">
      <c r="A609" s="109"/>
      <c r="B609" s="109"/>
      <c r="C609" s="109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91"/>
      <c r="R609" s="188"/>
      <c r="S609" s="109"/>
      <c r="T609" s="109"/>
      <c r="U609" s="109"/>
      <c r="V609" s="109"/>
      <c r="W609" s="109"/>
      <c r="X609" s="109"/>
      <c r="Y609" s="109"/>
      <c r="Z609" s="109"/>
    </row>
    <row r="610" spans="1:26" ht="14.25" customHeight="1">
      <c r="A610" s="109"/>
      <c r="B610" s="109"/>
      <c r="C610" s="109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91"/>
      <c r="R610" s="188"/>
      <c r="S610" s="109"/>
      <c r="T610" s="109"/>
      <c r="U610" s="109"/>
      <c r="V610" s="109"/>
      <c r="W610" s="109"/>
      <c r="X610" s="109"/>
      <c r="Y610" s="109"/>
      <c r="Z610" s="109"/>
    </row>
    <row r="611" spans="1:26" ht="14.25" customHeight="1">
      <c r="A611" s="109"/>
      <c r="B611" s="109"/>
      <c r="C611" s="109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91"/>
      <c r="R611" s="188"/>
      <c r="S611" s="109"/>
      <c r="T611" s="109"/>
      <c r="U611" s="109"/>
      <c r="V611" s="109"/>
      <c r="W611" s="109"/>
      <c r="X611" s="109"/>
      <c r="Y611" s="109"/>
      <c r="Z611" s="109"/>
    </row>
    <row r="612" spans="1:26" ht="14.25" customHeight="1">
      <c r="A612" s="109"/>
      <c r="B612" s="109"/>
      <c r="C612" s="109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91"/>
      <c r="R612" s="188"/>
      <c r="S612" s="109"/>
      <c r="T612" s="109"/>
      <c r="U612" s="109"/>
      <c r="V612" s="109"/>
      <c r="W612" s="109"/>
      <c r="X612" s="109"/>
      <c r="Y612" s="109"/>
      <c r="Z612" s="109"/>
    </row>
    <row r="613" spans="1:26" ht="14.25" customHeight="1">
      <c r="A613" s="109"/>
      <c r="B613" s="109"/>
      <c r="C613" s="109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91"/>
      <c r="R613" s="188"/>
      <c r="S613" s="109"/>
      <c r="T613" s="109"/>
      <c r="U613" s="109"/>
      <c r="V613" s="109"/>
      <c r="W613" s="109"/>
      <c r="X613" s="109"/>
      <c r="Y613" s="109"/>
      <c r="Z613" s="109"/>
    </row>
    <row r="614" spans="1:26" ht="14.25" customHeight="1">
      <c r="A614" s="109"/>
      <c r="B614" s="109"/>
      <c r="C614" s="109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91"/>
      <c r="R614" s="188"/>
      <c r="S614" s="109"/>
      <c r="T614" s="109"/>
      <c r="U614" s="109"/>
      <c r="V614" s="109"/>
      <c r="W614" s="109"/>
      <c r="X614" s="109"/>
      <c r="Y614" s="109"/>
      <c r="Z614" s="109"/>
    </row>
    <row r="615" spans="1:26" ht="14.25" customHeight="1">
      <c r="A615" s="109"/>
      <c r="B615" s="109"/>
      <c r="C615" s="109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91"/>
      <c r="R615" s="188"/>
      <c r="S615" s="109"/>
      <c r="T615" s="109"/>
      <c r="U615" s="109"/>
      <c r="V615" s="109"/>
      <c r="W615" s="109"/>
      <c r="X615" s="109"/>
      <c r="Y615" s="109"/>
      <c r="Z615" s="109"/>
    </row>
    <row r="616" spans="1:26" ht="14.25" customHeight="1">
      <c r="A616" s="109"/>
      <c r="B616" s="109"/>
      <c r="C616" s="109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91"/>
      <c r="R616" s="188"/>
      <c r="S616" s="109"/>
      <c r="T616" s="109"/>
      <c r="U616" s="109"/>
      <c r="V616" s="109"/>
      <c r="W616" s="109"/>
      <c r="X616" s="109"/>
      <c r="Y616" s="109"/>
      <c r="Z616" s="109"/>
    </row>
    <row r="617" spans="1:26" ht="14.25" customHeight="1">
      <c r="A617" s="109"/>
      <c r="B617" s="109"/>
      <c r="C617" s="109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91"/>
      <c r="R617" s="188"/>
      <c r="S617" s="109"/>
      <c r="T617" s="109"/>
      <c r="U617" s="109"/>
      <c r="V617" s="109"/>
      <c r="W617" s="109"/>
      <c r="X617" s="109"/>
      <c r="Y617" s="109"/>
      <c r="Z617" s="109"/>
    </row>
    <row r="618" spans="1:26" ht="14.25" customHeight="1">
      <c r="A618" s="109"/>
      <c r="B618" s="109"/>
      <c r="C618" s="109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91"/>
      <c r="R618" s="188"/>
      <c r="S618" s="109"/>
      <c r="T618" s="109"/>
      <c r="U618" s="109"/>
      <c r="V618" s="109"/>
      <c r="W618" s="109"/>
      <c r="X618" s="109"/>
      <c r="Y618" s="109"/>
      <c r="Z618" s="109"/>
    </row>
    <row r="619" spans="1:26" ht="14.25" customHeight="1">
      <c r="A619" s="109"/>
      <c r="B619" s="109"/>
      <c r="C619" s="109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91"/>
      <c r="R619" s="188"/>
      <c r="S619" s="109"/>
      <c r="T619" s="109"/>
      <c r="U619" s="109"/>
      <c r="V619" s="109"/>
      <c r="W619" s="109"/>
      <c r="X619" s="109"/>
      <c r="Y619" s="109"/>
      <c r="Z619" s="109"/>
    </row>
    <row r="620" spans="1:26" ht="14.25" customHeight="1">
      <c r="A620" s="109"/>
      <c r="B620" s="109"/>
      <c r="C620" s="109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91"/>
      <c r="R620" s="188"/>
      <c r="S620" s="109"/>
      <c r="T620" s="109"/>
      <c r="U620" s="109"/>
      <c r="V620" s="109"/>
      <c r="W620" s="109"/>
      <c r="X620" s="109"/>
      <c r="Y620" s="109"/>
      <c r="Z620" s="109"/>
    </row>
    <row r="621" spans="1:26" ht="14.25" customHeight="1">
      <c r="A621" s="109"/>
      <c r="B621" s="109"/>
      <c r="C621" s="109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91"/>
      <c r="R621" s="188"/>
      <c r="S621" s="109"/>
      <c r="T621" s="109"/>
      <c r="U621" s="109"/>
      <c r="V621" s="109"/>
      <c r="W621" s="109"/>
      <c r="X621" s="109"/>
      <c r="Y621" s="109"/>
      <c r="Z621" s="109"/>
    </row>
    <row r="622" spans="1:26" ht="14.25" customHeight="1">
      <c r="A622" s="109"/>
      <c r="B622" s="109"/>
      <c r="C622" s="109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91"/>
      <c r="R622" s="188"/>
      <c r="S622" s="109"/>
      <c r="T622" s="109"/>
      <c r="U622" s="109"/>
      <c r="V622" s="109"/>
      <c r="W622" s="109"/>
      <c r="X622" s="109"/>
      <c r="Y622" s="109"/>
      <c r="Z622" s="109"/>
    </row>
    <row r="623" spans="1:26" ht="14.25" customHeight="1">
      <c r="A623" s="109"/>
      <c r="B623" s="109"/>
      <c r="C623" s="109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91"/>
      <c r="R623" s="188"/>
      <c r="S623" s="109"/>
      <c r="T623" s="109"/>
      <c r="U623" s="109"/>
      <c r="V623" s="109"/>
      <c r="W623" s="109"/>
      <c r="X623" s="109"/>
      <c r="Y623" s="109"/>
      <c r="Z623" s="109"/>
    </row>
    <row r="624" spans="1:26" ht="14.25" customHeight="1">
      <c r="A624" s="109"/>
      <c r="B624" s="109"/>
      <c r="C624" s="109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91"/>
      <c r="R624" s="188"/>
      <c r="S624" s="109"/>
      <c r="T624" s="109"/>
      <c r="U624" s="109"/>
      <c r="V624" s="109"/>
      <c r="W624" s="109"/>
      <c r="X624" s="109"/>
      <c r="Y624" s="109"/>
      <c r="Z624" s="109"/>
    </row>
    <row r="625" spans="1:26" ht="14.25" customHeight="1">
      <c r="A625" s="109"/>
      <c r="B625" s="109"/>
      <c r="C625" s="109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91"/>
      <c r="R625" s="188"/>
      <c r="S625" s="109"/>
      <c r="T625" s="109"/>
      <c r="U625" s="109"/>
      <c r="V625" s="109"/>
      <c r="W625" s="109"/>
      <c r="X625" s="109"/>
      <c r="Y625" s="109"/>
      <c r="Z625" s="109"/>
    </row>
    <row r="626" spans="1:26" ht="14.25" customHeight="1">
      <c r="A626" s="109"/>
      <c r="B626" s="109"/>
      <c r="C626" s="109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91"/>
      <c r="R626" s="188"/>
      <c r="S626" s="109"/>
      <c r="T626" s="109"/>
      <c r="U626" s="109"/>
      <c r="V626" s="109"/>
      <c r="W626" s="109"/>
      <c r="X626" s="109"/>
      <c r="Y626" s="109"/>
      <c r="Z626" s="109"/>
    </row>
    <row r="627" spans="1:26" ht="14.25" customHeight="1">
      <c r="A627" s="109"/>
      <c r="B627" s="109"/>
      <c r="C627" s="109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91"/>
      <c r="R627" s="188"/>
      <c r="S627" s="109"/>
      <c r="T627" s="109"/>
      <c r="U627" s="109"/>
      <c r="V627" s="109"/>
      <c r="W627" s="109"/>
      <c r="X627" s="109"/>
      <c r="Y627" s="109"/>
      <c r="Z627" s="109"/>
    </row>
    <row r="628" spans="1:26" ht="14.25" customHeight="1">
      <c r="A628" s="109"/>
      <c r="B628" s="109"/>
      <c r="C628" s="109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91"/>
      <c r="R628" s="188"/>
      <c r="S628" s="109"/>
      <c r="T628" s="109"/>
      <c r="U628" s="109"/>
      <c r="V628" s="109"/>
      <c r="W628" s="109"/>
      <c r="X628" s="109"/>
      <c r="Y628" s="109"/>
      <c r="Z628" s="109"/>
    </row>
    <row r="629" spans="1:26" ht="14.25" customHeight="1">
      <c r="A629" s="109"/>
      <c r="B629" s="109"/>
      <c r="C629" s="109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91"/>
      <c r="R629" s="188"/>
      <c r="S629" s="109"/>
      <c r="T629" s="109"/>
      <c r="U629" s="109"/>
      <c r="V629" s="109"/>
      <c r="W629" s="109"/>
      <c r="X629" s="109"/>
      <c r="Y629" s="109"/>
      <c r="Z629" s="109"/>
    </row>
    <row r="630" spans="1:26" ht="14.25" customHeight="1">
      <c r="A630" s="109"/>
      <c r="B630" s="109"/>
      <c r="C630" s="109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91"/>
      <c r="R630" s="188"/>
      <c r="S630" s="109"/>
      <c r="T630" s="109"/>
      <c r="U630" s="109"/>
      <c r="V630" s="109"/>
      <c r="W630" s="109"/>
      <c r="X630" s="109"/>
      <c r="Y630" s="109"/>
      <c r="Z630" s="109"/>
    </row>
    <row r="631" spans="1:26" ht="14.25" customHeight="1">
      <c r="A631" s="109"/>
      <c r="B631" s="109"/>
      <c r="C631" s="109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91"/>
      <c r="R631" s="188"/>
      <c r="S631" s="109"/>
      <c r="T631" s="109"/>
      <c r="U631" s="109"/>
      <c r="V631" s="109"/>
      <c r="W631" s="109"/>
      <c r="X631" s="109"/>
      <c r="Y631" s="109"/>
      <c r="Z631" s="109"/>
    </row>
    <row r="632" spans="1:26" ht="14.25" customHeight="1">
      <c r="A632" s="109"/>
      <c r="B632" s="109"/>
      <c r="C632" s="109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91"/>
      <c r="R632" s="188"/>
      <c r="S632" s="109"/>
      <c r="T632" s="109"/>
      <c r="U632" s="109"/>
      <c r="V632" s="109"/>
      <c r="W632" s="109"/>
      <c r="X632" s="109"/>
      <c r="Y632" s="109"/>
      <c r="Z632" s="109"/>
    </row>
    <row r="633" spans="1:26" ht="14.25" customHeight="1">
      <c r="A633" s="109"/>
      <c r="B633" s="109"/>
      <c r="C633" s="109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91"/>
      <c r="R633" s="188"/>
      <c r="S633" s="109"/>
      <c r="T633" s="109"/>
      <c r="U633" s="109"/>
      <c r="V633" s="109"/>
      <c r="W633" s="109"/>
      <c r="X633" s="109"/>
      <c r="Y633" s="109"/>
      <c r="Z633" s="109"/>
    </row>
    <row r="634" spans="1:26" ht="14.25" customHeight="1">
      <c r="A634" s="109"/>
      <c r="B634" s="109"/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91"/>
      <c r="R634" s="188"/>
      <c r="S634" s="109"/>
      <c r="T634" s="109"/>
      <c r="U634" s="109"/>
      <c r="V634" s="109"/>
      <c r="W634" s="109"/>
      <c r="X634" s="109"/>
      <c r="Y634" s="109"/>
      <c r="Z634" s="109"/>
    </row>
    <row r="635" spans="1:26" ht="14.25" customHeight="1">
      <c r="A635" s="109"/>
      <c r="B635" s="109"/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91"/>
      <c r="R635" s="188"/>
      <c r="S635" s="109"/>
      <c r="T635" s="109"/>
      <c r="U635" s="109"/>
      <c r="V635" s="109"/>
      <c r="W635" s="109"/>
      <c r="X635" s="109"/>
      <c r="Y635" s="109"/>
      <c r="Z635" s="109"/>
    </row>
    <row r="636" spans="1:26" ht="14.25" customHeight="1">
      <c r="A636" s="109"/>
      <c r="B636" s="109"/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91"/>
      <c r="R636" s="188"/>
      <c r="S636" s="109"/>
      <c r="T636" s="109"/>
      <c r="U636" s="109"/>
      <c r="V636" s="109"/>
      <c r="W636" s="109"/>
      <c r="X636" s="109"/>
      <c r="Y636" s="109"/>
      <c r="Z636" s="109"/>
    </row>
    <row r="637" spans="1:26" ht="14.25" customHeight="1">
      <c r="A637" s="109"/>
      <c r="B637" s="109"/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91"/>
      <c r="R637" s="188"/>
      <c r="S637" s="109"/>
      <c r="T637" s="109"/>
      <c r="U637" s="109"/>
      <c r="V637" s="109"/>
      <c r="W637" s="109"/>
      <c r="X637" s="109"/>
      <c r="Y637" s="109"/>
      <c r="Z637" s="109"/>
    </row>
    <row r="638" spans="1:26" ht="14.25" customHeight="1">
      <c r="A638" s="109"/>
      <c r="B638" s="109"/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91"/>
      <c r="R638" s="188"/>
      <c r="S638" s="109"/>
      <c r="T638" s="109"/>
      <c r="U638" s="109"/>
      <c r="V638" s="109"/>
      <c r="W638" s="109"/>
      <c r="X638" s="109"/>
      <c r="Y638" s="109"/>
      <c r="Z638" s="109"/>
    </row>
    <row r="639" spans="1:26" ht="14.25" customHeight="1">
      <c r="A639" s="109"/>
      <c r="B639" s="109"/>
      <c r="C639" s="109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91"/>
      <c r="R639" s="188"/>
      <c r="S639" s="109"/>
      <c r="T639" s="109"/>
      <c r="U639" s="109"/>
      <c r="V639" s="109"/>
      <c r="W639" s="109"/>
      <c r="X639" s="109"/>
      <c r="Y639" s="109"/>
      <c r="Z639" s="109"/>
    </row>
    <row r="640" spans="1:26" ht="14.25" customHeight="1">
      <c r="A640" s="109"/>
      <c r="B640" s="109"/>
      <c r="C640" s="109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91"/>
      <c r="R640" s="188"/>
      <c r="S640" s="109"/>
      <c r="T640" s="109"/>
      <c r="U640" s="109"/>
      <c r="V640" s="109"/>
      <c r="W640" s="109"/>
      <c r="X640" s="109"/>
      <c r="Y640" s="109"/>
      <c r="Z640" s="109"/>
    </row>
    <row r="641" spans="1:26" ht="14.25" customHeight="1">
      <c r="A641" s="109"/>
      <c r="B641" s="109"/>
      <c r="C641" s="109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91"/>
      <c r="R641" s="188"/>
      <c r="S641" s="109"/>
      <c r="T641" s="109"/>
      <c r="U641" s="109"/>
      <c r="V641" s="109"/>
      <c r="W641" s="109"/>
      <c r="X641" s="109"/>
      <c r="Y641" s="109"/>
      <c r="Z641" s="109"/>
    </row>
    <row r="642" spans="1:26" ht="14.25" customHeight="1">
      <c r="A642" s="109"/>
      <c r="B642" s="109"/>
      <c r="C642" s="109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91"/>
      <c r="R642" s="188"/>
      <c r="S642" s="109"/>
      <c r="T642" s="109"/>
      <c r="U642" s="109"/>
      <c r="V642" s="109"/>
      <c r="W642" s="109"/>
      <c r="X642" s="109"/>
      <c r="Y642" s="109"/>
      <c r="Z642" s="109"/>
    </row>
    <row r="643" spans="1:26" ht="14.25" customHeight="1">
      <c r="A643" s="109"/>
      <c r="B643" s="109"/>
      <c r="C643" s="109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91"/>
      <c r="R643" s="188"/>
      <c r="S643" s="109"/>
      <c r="T643" s="109"/>
      <c r="U643" s="109"/>
      <c r="V643" s="109"/>
      <c r="W643" s="109"/>
      <c r="X643" s="109"/>
      <c r="Y643" s="109"/>
      <c r="Z643" s="109"/>
    </row>
    <row r="644" spans="1:26" ht="14.25" customHeight="1">
      <c r="A644" s="109"/>
      <c r="B644" s="109"/>
      <c r="C644" s="109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91"/>
      <c r="R644" s="188"/>
      <c r="S644" s="109"/>
      <c r="T644" s="109"/>
      <c r="U644" s="109"/>
      <c r="V644" s="109"/>
      <c r="W644" s="109"/>
      <c r="X644" s="109"/>
      <c r="Y644" s="109"/>
      <c r="Z644" s="109"/>
    </row>
    <row r="645" spans="1:26" ht="14.25" customHeight="1">
      <c r="A645" s="109"/>
      <c r="B645" s="109"/>
      <c r="C645" s="109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91"/>
      <c r="R645" s="188"/>
      <c r="S645" s="109"/>
      <c r="T645" s="109"/>
      <c r="U645" s="109"/>
      <c r="V645" s="109"/>
      <c r="W645" s="109"/>
      <c r="X645" s="109"/>
      <c r="Y645" s="109"/>
      <c r="Z645" s="109"/>
    </row>
    <row r="646" spans="1:26" ht="14.25" customHeight="1">
      <c r="A646" s="109"/>
      <c r="B646" s="109"/>
      <c r="C646" s="109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91"/>
      <c r="R646" s="188"/>
      <c r="S646" s="109"/>
      <c r="T646" s="109"/>
      <c r="U646" s="109"/>
      <c r="V646" s="109"/>
      <c r="W646" s="109"/>
      <c r="X646" s="109"/>
      <c r="Y646" s="109"/>
      <c r="Z646" s="109"/>
    </row>
    <row r="647" spans="1:26" ht="14.25" customHeight="1">
      <c r="A647" s="109"/>
      <c r="B647" s="109"/>
      <c r="C647" s="109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91"/>
      <c r="R647" s="188"/>
      <c r="S647" s="109"/>
      <c r="T647" s="109"/>
      <c r="U647" s="109"/>
      <c r="V647" s="109"/>
      <c r="W647" s="109"/>
      <c r="X647" s="109"/>
      <c r="Y647" s="109"/>
      <c r="Z647" s="109"/>
    </row>
    <row r="648" spans="1:26" ht="14.25" customHeight="1">
      <c r="A648" s="109"/>
      <c r="B648" s="109"/>
      <c r="C648" s="109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91"/>
      <c r="R648" s="188"/>
      <c r="S648" s="109"/>
      <c r="T648" s="109"/>
      <c r="U648" s="109"/>
      <c r="V648" s="109"/>
      <c r="W648" s="109"/>
      <c r="X648" s="109"/>
      <c r="Y648" s="109"/>
      <c r="Z648" s="109"/>
    </row>
    <row r="649" spans="1:26" ht="14.25" customHeight="1">
      <c r="A649" s="109"/>
      <c r="B649" s="109"/>
      <c r="C649" s="109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91"/>
      <c r="R649" s="188"/>
      <c r="S649" s="109"/>
      <c r="T649" s="109"/>
      <c r="U649" s="109"/>
      <c r="V649" s="109"/>
      <c r="W649" s="109"/>
      <c r="X649" s="109"/>
      <c r="Y649" s="109"/>
      <c r="Z649" s="109"/>
    </row>
    <row r="650" spans="1:26" ht="14.25" customHeight="1">
      <c r="A650" s="109"/>
      <c r="B650" s="109"/>
      <c r="C650" s="109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91"/>
      <c r="R650" s="188"/>
      <c r="S650" s="109"/>
      <c r="T650" s="109"/>
      <c r="U650" s="109"/>
      <c r="V650" s="109"/>
      <c r="W650" s="109"/>
      <c r="X650" s="109"/>
      <c r="Y650" s="109"/>
      <c r="Z650" s="109"/>
    </row>
    <row r="651" spans="1:26" ht="14.25" customHeight="1">
      <c r="A651" s="109"/>
      <c r="B651" s="109"/>
      <c r="C651" s="109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91"/>
      <c r="R651" s="188"/>
      <c r="S651" s="109"/>
      <c r="T651" s="109"/>
      <c r="U651" s="109"/>
      <c r="V651" s="109"/>
      <c r="W651" s="109"/>
      <c r="X651" s="109"/>
      <c r="Y651" s="109"/>
      <c r="Z651" s="109"/>
    </row>
    <row r="652" spans="1:26" ht="14.25" customHeight="1">
      <c r="A652" s="109"/>
      <c r="B652" s="109"/>
      <c r="C652" s="109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91"/>
      <c r="R652" s="188"/>
      <c r="S652" s="109"/>
      <c r="T652" s="109"/>
      <c r="U652" s="109"/>
      <c r="V652" s="109"/>
      <c r="W652" s="109"/>
      <c r="X652" s="109"/>
      <c r="Y652" s="109"/>
      <c r="Z652" s="109"/>
    </row>
    <row r="653" spans="1:26" ht="14.25" customHeight="1">
      <c r="A653" s="109"/>
      <c r="B653" s="109"/>
      <c r="C653" s="109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91"/>
      <c r="R653" s="188"/>
      <c r="S653" s="109"/>
      <c r="T653" s="109"/>
      <c r="U653" s="109"/>
      <c r="V653" s="109"/>
      <c r="W653" s="109"/>
      <c r="X653" s="109"/>
      <c r="Y653" s="109"/>
      <c r="Z653" s="109"/>
    </row>
    <row r="654" spans="1:26" ht="14.25" customHeight="1">
      <c r="A654" s="109"/>
      <c r="B654" s="109"/>
      <c r="C654" s="109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91"/>
      <c r="R654" s="188"/>
      <c r="S654" s="109"/>
      <c r="T654" s="109"/>
      <c r="U654" s="109"/>
      <c r="V654" s="109"/>
      <c r="W654" s="109"/>
      <c r="X654" s="109"/>
      <c r="Y654" s="109"/>
      <c r="Z654" s="109"/>
    </row>
    <row r="655" spans="1:26" ht="14.25" customHeight="1">
      <c r="A655" s="109"/>
      <c r="B655" s="109"/>
      <c r="C655" s="109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91"/>
      <c r="R655" s="188"/>
      <c r="S655" s="109"/>
      <c r="T655" s="109"/>
      <c r="U655" s="109"/>
      <c r="V655" s="109"/>
      <c r="W655" s="109"/>
      <c r="X655" s="109"/>
      <c r="Y655" s="109"/>
      <c r="Z655" s="109"/>
    </row>
    <row r="656" spans="1:26" ht="14.25" customHeight="1">
      <c r="A656" s="109"/>
      <c r="B656" s="109"/>
      <c r="C656" s="109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91"/>
      <c r="R656" s="188"/>
      <c r="S656" s="109"/>
      <c r="T656" s="109"/>
      <c r="U656" s="109"/>
      <c r="V656" s="109"/>
      <c r="W656" s="109"/>
      <c r="X656" s="109"/>
      <c r="Y656" s="109"/>
      <c r="Z656" s="109"/>
    </row>
    <row r="657" spans="1:26" ht="14.25" customHeight="1">
      <c r="A657" s="109"/>
      <c r="B657" s="109"/>
      <c r="C657" s="109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91"/>
      <c r="R657" s="188"/>
      <c r="S657" s="109"/>
      <c r="T657" s="109"/>
      <c r="U657" s="109"/>
      <c r="V657" s="109"/>
      <c r="W657" s="109"/>
      <c r="X657" s="109"/>
      <c r="Y657" s="109"/>
      <c r="Z657" s="109"/>
    </row>
    <row r="658" spans="1:26" ht="14.25" customHeight="1">
      <c r="A658" s="109"/>
      <c r="B658" s="109"/>
      <c r="C658" s="109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91"/>
      <c r="R658" s="188"/>
      <c r="S658" s="109"/>
      <c r="T658" s="109"/>
      <c r="U658" s="109"/>
      <c r="V658" s="109"/>
      <c r="W658" s="109"/>
      <c r="X658" s="109"/>
      <c r="Y658" s="109"/>
      <c r="Z658" s="109"/>
    </row>
    <row r="659" spans="1:26" ht="14.25" customHeight="1">
      <c r="A659" s="109"/>
      <c r="B659" s="109"/>
      <c r="C659" s="109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91"/>
      <c r="R659" s="188"/>
      <c r="S659" s="109"/>
      <c r="T659" s="109"/>
      <c r="U659" s="109"/>
      <c r="V659" s="109"/>
      <c r="W659" s="109"/>
      <c r="X659" s="109"/>
      <c r="Y659" s="109"/>
      <c r="Z659" s="109"/>
    </row>
    <row r="660" spans="1:26" ht="14.25" customHeight="1">
      <c r="A660" s="109"/>
      <c r="B660" s="109"/>
      <c r="C660" s="109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91"/>
      <c r="R660" s="188"/>
      <c r="S660" s="109"/>
      <c r="T660" s="109"/>
      <c r="U660" s="109"/>
      <c r="V660" s="109"/>
      <c r="W660" s="109"/>
      <c r="X660" s="109"/>
      <c r="Y660" s="109"/>
      <c r="Z660" s="109"/>
    </row>
    <row r="661" spans="1:26" ht="14.25" customHeight="1">
      <c r="A661" s="109"/>
      <c r="B661" s="109"/>
      <c r="C661" s="109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91"/>
      <c r="R661" s="188"/>
      <c r="S661" s="109"/>
      <c r="T661" s="109"/>
      <c r="U661" s="109"/>
      <c r="V661" s="109"/>
      <c r="W661" s="109"/>
      <c r="X661" s="109"/>
      <c r="Y661" s="109"/>
      <c r="Z661" s="109"/>
    </row>
    <row r="662" spans="1:26" ht="14.25" customHeight="1">
      <c r="A662" s="109"/>
      <c r="B662" s="109"/>
      <c r="C662" s="109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91"/>
      <c r="R662" s="188"/>
      <c r="S662" s="109"/>
      <c r="T662" s="109"/>
      <c r="U662" s="109"/>
      <c r="V662" s="109"/>
      <c r="W662" s="109"/>
      <c r="X662" s="109"/>
      <c r="Y662" s="109"/>
      <c r="Z662" s="109"/>
    </row>
    <row r="663" spans="1:26" ht="14.25" customHeight="1">
      <c r="A663" s="109"/>
      <c r="B663" s="109"/>
      <c r="C663" s="109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91"/>
      <c r="R663" s="188"/>
      <c r="S663" s="109"/>
      <c r="T663" s="109"/>
      <c r="U663" s="109"/>
      <c r="V663" s="109"/>
      <c r="W663" s="109"/>
      <c r="X663" s="109"/>
      <c r="Y663" s="109"/>
      <c r="Z663" s="109"/>
    </row>
    <row r="664" spans="1:26" ht="14.25" customHeight="1">
      <c r="A664" s="109"/>
      <c r="B664" s="109"/>
      <c r="C664" s="109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91"/>
      <c r="R664" s="188"/>
      <c r="S664" s="109"/>
      <c r="T664" s="109"/>
      <c r="U664" s="109"/>
      <c r="V664" s="109"/>
      <c r="W664" s="109"/>
      <c r="X664" s="109"/>
      <c r="Y664" s="109"/>
      <c r="Z664" s="109"/>
    </row>
    <row r="665" spans="1:26" ht="14.25" customHeight="1">
      <c r="A665" s="109"/>
      <c r="B665" s="109"/>
      <c r="C665" s="109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91"/>
      <c r="R665" s="188"/>
      <c r="S665" s="109"/>
      <c r="T665" s="109"/>
      <c r="U665" s="109"/>
      <c r="V665" s="109"/>
      <c r="W665" s="109"/>
      <c r="X665" s="109"/>
      <c r="Y665" s="109"/>
      <c r="Z665" s="109"/>
    </row>
    <row r="666" spans="1:26" ht="14.25" customHeight="1">
      <c r="A666" s="109"/>
      <c r="B666" s="109"/>
      <c r="C666" s="109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91"/>
      <c r="R666" s="188"/>
      <c r="S666" s="109"/>
      <c r="T666" s="109"/>
      <c r="U666" s="109"/>
      <c r="V666" s="109"/>
      <c r="W666" s="109"/>
      <c r="X666" s="109"/>
      <c r="Y666" s="109"/>
      <c r="Z666" s="109"/>
    </row>
    <row r="667" spans="1:26" ht="14.25" customHeight="1">
      <c r="A667" s="109"/>
      <c r="B667" s="109"/>
      <c r="C667" s="109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91"/>
      <c r="R667" s="188"/>
      <c r="S667" s="109"/>
      <c r="T667" s="109"/>
      <c r="U667" s="109"/>
      <c r="V667" s="109"/>
      <c r="W667" s="109"/>
      <c r="X667" s="109"/>
      <c r="Y667" s="109"/>
      <c r="Z667" s="109"/>
    </row>
    <row r="668" spans="1:26" ht="14.25" customHeight="1">
      <c r="A668" s="109"/>
      <c r="B668" s="109"/>
      <c r="C668" s="109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91"/>
      <c r="R668" s="188"/>
      <c r="S668" s="109"/>
      <c r="T668" s="109"/>
      <c r="U668" s="109"/>
      <c r="V668" s="109"/>
      <c r="W668" s="109"/>
      <c r="X668" s="109"/>
      <c r="Y668" s="109"/>
      <c r="Z668" s="109"/>
    </row>
    <row r="669" spans="1:26" ht="14.25" customHeight="1">
      <c r="A669" s="109"/>
      <c r="B669" s="109"/>
      <c r="C669" s="109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91"/>
      <c r="R669" s="188"/>
      <c r="S669" s="109"/>
      <c r="T669" s="109"/>
      <c r="U669" s="109"/>
      <c r="V669" s="109"/>
      <c r="W669" s="109"/>
      <c r="X669" s="109"/>
      <c r="Y669" s="109"/>
      <c r="Z669" s="109"/>
    </row>
    <row r="670" spans="1:26" ht="14.25" customHeight="1">
      <c r="A670" s="109"/>
      <c r="B670" s="109"/>
      <c r="C670" s="109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91"/>
      <c r="R670" s="188"/>
      <c r="S670" s="109"/>
      <c r="T670" s="109"/>
      <c r="U670" s="109"/>
      <c r="V670" s="109"/>
      <c r="W670" s="109"/>
      <c r="X670" s="109"/>
      <c r="Y670" s="109"/>
      <c r="Z670" s="109"/>
    </row>
    <row r="671" spans="1:26" ht="14.25" customHeight="1">
      <c r="A671" s="109"/>
      <c r="B671" s="109"/>
      <c r="C671" s="109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91"/>
      <c r="R671" s="188"/>
      <c r="S671" s="109"/>
      <c r="T671" s="109"/>
      <c r="U671" s="109"/>
      <c r="V671" s="109"/>
      <c r="W671" s="109"/>
      <c r="X671" s="109"/>
      <c r="Y671" s="109"/>
      <c r="Z671" s="109"/>
    </row>
    <row r="672" spans="1:26" ht="14.25" customHeight="1">
      <c r="A672" s="109"/>
      <c r="B672" s="109"/>
      <c r="C672" s="109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91"/>
      <c r="R672" s="188"/>
      <c r="S672" s="109"/>
      <c r="T672" s="109"/>
      <c r="U672" s="109"/>
      <c r="V672" s="109"/>
      <c r="W672" s="109"/>
      <c r="X672" s="109"/>
      <c r="Y672" s="109"/>
      <c r="Z672" s="109"/>
    </row>
    <row r="673" spans="1:26" ht="14.25" customHeight="1">
      <c r="A673" s="109"/>
      <c r="B673" s="109"/>
      <c r="C673" s="109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91"/>
      <c r="R673" s="188"/>
      <c r="S673" s="109"/>
      <c r="T673" s="109"/>
      <c r="U673" s="109"/>
      <c r="V673" s="109"/>
      <c r="W673" s="109"/>
      <c r="X673" s="109"/>
      <c r="Y673" s="109"/>
      <c r="Z673" s="109"/>
    </row>
    <row r="674" spans="1:26" ht="14.25" customHeight="1">
      <c r="A674" s="109"/>
      <c r="B674" s="109"/>
      <c r="C674" s="109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91"/>
      <c r="R674" s="188"/>
      <c r="S674" s="109"/>
      <c r="T674" s="109"/>
      <c r="U674" s="109"/>
      <c r="V674" s="109"/>
      <c r="W674" s="109"/>
      <c r="X674" s="109"/>
      <c r="Y674" s="109"/>
      <c r="Z674" s="109"/>
    </row>
    <row r="675" spans="1:26" ht="14.25" customHeight="1">
      <c r="A675" s="109"/>
      <c r="B675" s="109"/>
      <c r="C675" s="109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91"/>
      <c r="R675" s="188"/>
      <c r="S675" s="109"/>
      <c r="T675" s="109"/>
      <c r="U675" s="109"/>
      <c r="V675" s="109"/>
      <c r="W675" s="109"/>
      <c r="X675" s="109"/>
      <c r="Y675" s="109"/>
      <c r="Z675" s="109"/>
    </row>
    <row r="676" spans="1:26" ht="14.25" customHeight="1">
      <c r="A676" s="109"/>
      <c r="B676" s="109"/>
      <c r="C676" s="109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91"/>
      <c r="R676" s="188"/>
      <c r="S676" s="109"/>
      <c r="T676" s="109"/>
      <c r="U676" s="109"/>
      <c r="V676" s="109"/>
      <c r="W676" s="109"/>
      <c r="X676" s="109"/>
      <c r="Y676" s="109"/>
      <c r="Z676" s="109"/>
    </row>
    <row r="677" spans="1:26" ht="14.25" customHeight="1">
      <c r="A677" s="109"/>
      <c r="B677" s="109"/>
      <c r="C677" s="109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91"/>
      <c r="R677" s="188"/>
      <c r="S677" s="109"/>
      <c r="T677" s="109"/>
      <c r="U677" s="109"/>
      <c r="V677" s="109"/>
      <c r="W677" s="109"/>
      <c r="X677" s="109"/>
      <c r="Y677" s="109"/>
      <c r="Z677" s="109"/>
    </row>
    <row r="678" spans="1:26" ht="14.25" customHeight="1">
      <c r="A678" s="109"/>
      <c r="B678" s="109"/>
      <c r="C678" s="109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91"/>
      <c r="R678" s="188"/>
      <c r="S678" s="109"/>
      <c r="T678" s="109"/>
      <c r="U678" s="109"/>
      <c r="V678" s="109"/>
      <c r="W678" s="109"/>
      <c r="X678" s="109"/>
      <c r="Y678" s="109"/>
      <c r="Z678" s="109"/>
    </row>
    <row r="679" spans="1:26" ht="14.25" customHeight="1">
      <c r="A679" s="109"/>
      <c r="B679" s="109"/>
      <c r="C679" s="109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91"/>
      <c r="R679" s="188"/>
      <c r="S679" s="109"/>
      <c r="T679" s="109"/>
      <c r="U679" s="109"/>
      <c r="V679" s="109"/>
      <c r="W679" s="109"/>
      <c r="X679" s="109"/>
      <c r="Y679" s="109"/>
      <c r="Z679" s="109"/>
    </row>
    <row r="680" spans="1:26" ht="14.25" customHeight="1">
      <c r="A680" s="109"/>
      <c r="B680" s="109"/>
      <c r="C680" s="109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91"/>
      <c r="R680" s="188"/>
      <c r="S680" s="109"/>
      <c r="T680" s="109"/>
      <c r="U680" s="109"/>
      <c r="V680" s="109"/>
      <c r="W680" s="109"/>
      <c r="X680" s="109"/>
      <c r="Y680" s="109"/>
      <c r="Z680" s="109"/>
    </row>
    <row r="681" spans="1:26" ht="14.25" customHeight="1">
      <c r="A681" s="109"/>
      <c r="B681" s="109"/>
      <c r="C681" s="109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91"/>
      <c r="R681" s="188"/>
      <c r="S681" s="109"/>
      <c r="T681" s="109"/>
      <c r="U681" s="109"/>
      <c r="V681" s="109"/>
      <c r="W681" s="109"/>
      <c r="X681" s="109"/>
      <c r="Y681" s="109"/>
      <c r="Z681" s="109"/>
    </row>
    <row r="682" spans="1:26" ht="14.25" customHeight="1">
      <c r="A682" s="109"/>
      <c r="B682" s="109"/>
      <c r="C682" s="109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91"/>
      <c r="R682" s="188"/>
      <c r="S682" s="109"/>
      <c r="T682" s="109"/>
      <c r="U682" s="109"/>
      <c r="V682" s="109"/>
      <c r="W682" s="109"/>
      <c r="X682" s="109"/>
      <c r="Y682" s="109"/>
      <c r="Z682" s="109"/>
    </row>
    <row r="683" spans="1:26" ht="14.25" customHeight="1">
      <c r="A683" s="109"/>
      <c r="B683" s="109"/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91"/>
      <c r="R683" s="188"/>
      <c r="S683" s="109"/>
      <c r="T683" s="109"/>
      <c r="U683" s="109"/>
      <c r="V683" s="109"/>
      <c r="W683" s="109"/>
      <c r="X683" s="109"/>
      <c r="Y683" s="109"/>
      <c r="Z683" s="109"/>
    </row>
    <row r="684" spans="1:26" ht="14.25" customHeight="1">
      <c r="A684" s="109"/>
      <c r="B684" s="109"/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91"/>
      <c r="R684" s="188"/>
      <c r="S684" s="109"/>
      <c r="T684" s="109"/>
      <c r="U684" s="109"/>
      <c r="V684" s="109"/>
      <c r="W684" s="109"/>
      <c r="X684" s="109"/>
      <c r="Y684" s="109"/>
      <c r="Z684" s="109"/>
    </row>
    <row r="685" spans="1:26" ht="14.25" customHeight="1">
      <c r="A685" s="109"/>
      <c r="B685" s="109"/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91"/>
      <c r="R685" s="188"/>
      <c r="S685" s="109"/>
      <c r="T685" s="109"/>
      <c r="U685" s="109"/>
      <c r="V685" s="109"/>
      <c r="W685" s="109"/>
      <c r="X685" s="109"/>
      <c r="Y685" s="109"/>
      <c r="Z685" s="109"/>
    </row>
    <row r="686" spans="1:26" ht="14.25" customHeight="1">
      <c r="A686" s="109"/>
      <c r="B686" s="109"/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91"/>
      <c r="R686" s="188"/>
      <c r="S686" s="109"/>
      <c r="T686" s="109"/>
      <c r="U686" s="109"/>
      <c r="V686" s="109"/>
      <c r="W686" s="109"/>
      <c r="X686" s="109"/>
      <c r="Y686" s="109"/>
      <c r="Z686" s="109"/>
    </row>
    <row r="687" spans="1:26" ht="14.25" customHeight="1">
      <c r="A687" s="109"/>
      <c r="B687" s="109"/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91"/>
      <c r="R687" s="188"/>
      <c r="S687" s="109"/>
      <c r="T687" s="109"/>
      <c r="U687" s="109"/>
      <c r="V687" s="109"/>
      <c r="W687" s="109"/>
      <c r="X687" s="109"/>
      <c r="Y687" s="109"/>
      <c r="Z687" s="109"/>
    </row>
    <row r="688" spans="1:26" ht="14.25" customHeight="1">
      <c r="A688" s="109"/>
      <c r="B688" s="109"/>
      <c r="C688" s="109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91"/>
      <c r="R688" s="188"/>
      <c r="S688" s="109"/>
      <c r="T688" s="109"/>
      <c r="U688" s="109"/>
      <c r="V688" s="109"/>
      <c r="W688" s="109"/>
      <c r="X688" s="109"/>
      <c r="Y688" s="109"/>
      <c r="Z688" s="109"/>
    </row>
    <row r="689" spans="1:26" ht="14.25" customHeight="1">
      <c r="A689" s="109"/>
      <c r="B689" s="109"/>
      <c r="C689" s="109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91"/>
      <c r="R689" s="188"/>
      <c r="S689" s="109"/>
      <c r="T689" s="109"/>
      <c r="U689" s="109"/>
      <c r="V689" s="109"/>
      <c r="W689" s="109"/>
      <c r="X689" s="109"/>
      <c r="Y689" s="109"/>
      <c r="Z689" s="109"/>
    </row>
    <row r="690" spans="1:26" ht="14.25" customHeight="1">
      <c r="A690" s="109"/>
      <c r="B690" s="109"/>
      <c r="C690" s="109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91"/>
      <c r="R690" s="188"/>
      <c r="S690" s="109"/>
      <c r="T690" s="109"/>
      <c r="U690" s="109"/>
      <c r="V690" s="109"/>
      <c r="W690" s="109"/>
      <c r="X690" s="109"/>
      <c r="Y690" s="109"/>
      <c r="Z690" s="109"/>
    </row>
    <row r="691" spans="1:26" ht="14.25" customHeight="1">
      <c r="A691" s="109"/>
      <c r="B691" s="109"/>
      <c r="C691" s="109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91"/>
      <c r="R691" s="188"/>
      <c r="S691" s="109"/>
      <c r="T691" s="109"/>
      <c r="U691" s="109"/>
      <c r="V691" s="109"/>
      <c r="W691" s="109"/>
      <c r="X691" s="109"/>
      <c r="Y691" s="109"/>
      <c r="Z691" s="109"/>
    </row>
    <row r="692" spans="1:26" ht="14.25" customHeight="1">
      <c r="A692" s="109"/>
      <c r="B692" s="109"/>
      <c r="C692" s="109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91"/>
      <c r="R692" s="188"/>
      <c r="S692" s="109"/>
      <c r="T692" s="109"/>
      <c r="U692" s="109"/>
      <c r="V692" s="109"/>
      <c r="W692" s="109"/>
      <c r="X692" s="109"/>
      <c r="Y692" s="109"/>
      <c r="Z692" s="109"/>
    </row>
    <row r="693" spans="1:26" ht="14.25" customHeight="1">
      <c r="A693" s="109"/>
      <c r="B693" s="109"/>
      <c r="C693" s="109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91"/>
      <c r="R693" s="188"/>
      <c r="S693" s="109"/>
      <c r="T693" s="109"/>
      <c r="U693" s="109"/>
      <c r="V693" s="109"/>
      <c r="W693" s="109"/>
      <c r="X693" s="109"/>
      <c r="Y693" s="109"/>
      <c r="Z693" s="109"/>
    </row>
    <row r="694" spans="1:26" ht="14.25" customHeight="1">
      <c r="A694" s="109"/>
      <c r="B694" s="109"/>
      <c r="C694" s="109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91"/>
      <c r="R694" s="188"/>
      <c r="S694" s="109"/>
      <c r="T694" s="109"/>
      <c r="U694" s="109"/>
      <c r="V694" s="109"/>
      <c r="W694" s="109"/>
      <c r="X694" s="109"/>
      <c r="Y694" s="109"/>
      <c r="Z694" s="109"/>
    </row>
    <row r="695" spans="1:26" ht="14.25" customHeight="1">
      <c r="A695" s="109"/>
      <c r="B695" s="109"/>
      <c r="C695" s="109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91"/>
      <c r="R695" s="188"/>
      <c r="S695" s="109"/>
      <c r="T695" s="109"/>
      <c r="U695" s="109"/>
      <c r="V695" s="109"/>
      <c r="W695" s="109"/>
      <c r="X695" s="109"/>
      <c r="Y695" s="109"/>
      <c r="Z695" s="109"/>
    </row>
    <row r="696" spans="1:26" ht="14.25" customHeight="1">
      <c r="A696" s="109"/>
      <c r="B696" s="109"/>
      <c r="C696" s="109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91"/>
      <c r="R696" s="188"/>
      <c r="S696" s="109"/>
      <c r="T696" s="109"/>
      <c r="U696" s="109"/>
      <c r="V696" s="109"/>
      <c r="W696" s="109"/>
      <c r="X696" s="109"/>
      <c r="Y696" s="109"/>
      <c r="Z696" s="109"/>
    </row>
    <row r="697" spans="1:26" ht="14.25" customHeight="1">
      <c r="A697" s="109"/>
      <c r="B697" s="109"/>
      <c r="C697" s="109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91"/>
      <c r="R697" s="188"/>
      <c r="S697" s="109"/>
      <c r="T697" s="109"/>
      <c r="U697" s="109"/>
      <c r="V697" s="109"/>
      <c r="W697" s="109"/>
      <c r="X697" s="109"/>
      <c r="Y697" s="109"/>
      <c r="Z697" s="109"/>
    </row>
    <row r="698" spans="1:26" ht="14.25" customHeight="1">
      <c r="A698" s="109"/>
      <c r="B698" s="109"/>
      <c r="C698" s="109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91"/>
      <c r="R698" s="188"/>
      <c r="S698" s="109"/>
      <c r="T698" s="109"/>
      <c r="U698" s="109"/>
      <c r="V698" s="109"/>
      <c r="W698" s="109"/>
      <c r="X698" s="109"/>
      <c r="Y698" s="109"/>
      <c r="Z698" s="109"/>
    </row>
    <row r="699" spans="1:26" ht="14.25" customHeight="1">
      <c r="A699" s="109"/>
      <c r="B699" s="109"/>
      <c r="C699" s="109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91"/>
      <c r="R699" s="188"/>
      <c r="S699" s="109"/>
      <c r="T699" s="109"/>
      <c r="U699" s="109"/>
      <c r="V699" s="109"/>
      <c r="W699" s="109"/>
      <c r="X699" s="109"/>
      <c r="Y699" s="109"/>
      <c r="Z699" s="109"/>
    </row>
    <row r="700" spans="1:26" ht="14.25" customHeight="1">
      <c r="A700" s="109"/>
      <c r="B700" s="109"/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91"/>
      <c r="R700" s="188"/>
      <c r="S700" s="109"/>
      <c r="T700" s="109"/>
      <c r="U700" s="109"/>
      <c r="V700" s="109"/>
      <c r="W700" s="109"/>
      <c r="X700" s="109"/>
      <c r="Y700" s="109"/>
      <c r="Z700" s="109"/>
    </row>
    <row r="701" spans="1:26" ht="14.25" customHeight="1">
      <c r="A701" s="109"/>
      <c r="B701" s="109"/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91"/>
      <c r="R701" s="188"/>
      <c r="S701" s="109"/>
      <c r="T701" s="109"/>
      <c r="U701" s="109"/>
      <c r="V701" s="109"/>
      <c r="W701" s="109"/>
      <c r="X701" s="109"/>
      <c r="Y701" s="109"/>
      <c r="Z701" s="109"/>
    </row>
    <row r="702" spans="1:26" ht="14.25" customHeight="1">
      <c r="A702" s="109"/>
      <c r="B702" s="109"/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91"/>
      <c r="R702" s="188"/>
      <c r="S702" s="109"/>
      <c r="T702" s="109"/>
      <c r="U702" s="109"/>
      <c r="V702" s="109"/>
      <c r="W702" s="109"/>
      <c r="X702" s="109"/>
      <c r="Y702" s="109"/>
      <c r="Z702" s="109"/>
    </row>
    <row r="703" spans="1:26" ht="14.25" customHeight="1">
      <c r="A703" s="109"/>
      <c r="B703" s="109"/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91"/>
      <c r="R703" s="188"/>
      <c r="S703" s="109"/>
      <c r="T703" s="109"/>
      <c r="U703" s="109"/>
      <c r="V703" s="109"/>
      <c r="W703" s="109"/>
      <c r="X703" s="109"/>
      <c r="Y703" s="109"/>
      <c r="Z703" s="109"/>
    </row>
    <row r="704" spans="1:26" ht="14.25" customHeight="1">
      <c r="A704" s="109"/>
      <c r="B704" s="109"/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91"/>
      <c r="R704" s="188"/>
      <c r="S704" s="109"/>
      <c r="T704" s="109"/>
      <c r="U704" s="109"/>
      <c r="V704" s="109"/>
      <c r="W704" s="109"/>
      <c r="X704" s="109"/>
      <c r="Y704" s="109"/>
      <c r="Z704" s="109"/>
    </row>
    <row r="705" spans="1:26" ht="14.25" customHeight="1">
      <c r="A705" s="109"/>
      <c r="B705" s="109"/>
      <c r="C705" s="109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91"/>
      <c r="R705" s="188"/>
      <c r="S705" s="109"/>
      <c r="T705" s="109"/>
      <c r="U705" s="109"/>
      <c r="V705" s="109"/>
      <c r="W705" s="109"/>
      <c r="X705" s="109"/>
      <c r="Y705" s="109"/>
      <c r="Z705" s="109"/>
    </row>
    <row r="706" spans="1:26" ht="14.25" customHeight="1">
      <c r="A706" s="109"/>
      <c r="B706" s="109"/>
      <c r="C706" s="109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91"/>
      <c r="R706" s="188"/>
      <c r="S706" s="109"/>
      <c r="T706" s="109"/>
      <c r="U706" s="109"/>
      <c r="V706" s="109"/>
      <c r="W706" s="109"/>
      <c r="X706" s="109"/>
      <c r="Y706" s="109"/>
      <c r="Z706" s="109"/>
    </row>
    <row r="707" spans="1:26" ht="14.25" customHeight="1">
      <c r="A707" s="109"/>
      <c r="B707" s="109"/>
      <c r="C707" s="109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91"/>
      <c r="R707" s="188"/>
      <c r="S707" s="109"/>
      <c r="T707" s="109"/>
      <c r="U707" s="109"/>
      <c r="V707" s="109"/>
      <c r="W707" s="109"/>
      <c r="X707" s="109"/>
      <c r="Y707" s="109"/>
      <c r="Z707" s="109"/>
    </row>
    <row r="708" spans="1:26" ht="14.25" customHeight="1">
      <c r="A708" s="109"/>
      <c r="B708" s="109"/>
      <c r="C708" s="109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91"/>
      <c r="R708" s="188"/>
      <c r="S708" s="109"/>
      <c r="T708" s="109"/>
      <c r="U708" s="109"/>
      <c r="V708" s="109"/>
      <c r="W708" s="109"/>
      <c r="X708" s="109"/>
      <c r="Y708" s="109"/>
      <c r="Z708" s="109"/>
    </row>
    <row r="709" spans="1:26" ht="14.25" customHeight="1">
      <c r="A709" s="109"/>
      <c r="B709" s="109"/>
      <c r="C709" s="109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91"/>
      <c r="R709" s="188"/>
      <c r="S709" s="109"/>
      <c r="T709" s="109"/>
      <c r="U709" s="109"/>
      <c r="V709" s="109"/>
      <c r="W709" s="109"/>
      <c r="X709" s="109"/>
      <c r="Y709" s="109"/>
      <c r="Z709" s="109"/>
    </row>
    <row r="710" spans="1:26" ht="14.25" customHeight="1">
      <c r="A710" s="109"/>
      <c r="B710" s="109"/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91"/>
      <c r="R710" s="188"/>
      <c r="S710" s="109"/>
      <c r="T710" s="109"/>
      <c r="U710" s="109"/>
      <c r="V710" s="109"/>
      <c r="W710" s="109"/>
      <c r="X710" s="109"/>
      <c r="Y710" s="109"/>
      <c r="Z710" s="109"/>
    </row>
    <row r="711" spans="1:26" ht="14.25" customHeight="1">
      <c r="A711" s="109"/>
      <c r="B711" s="109"/>
      <c r="C711" s="109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91"/>
      <c r="R711" s="188"/>
      <c r="S711" s="109"/>
      <c r="T711" s="109"/>
      <c r="U711" s="109"/>
      <c r="V711" s="109"/>
      <c r="W711" s="109"/>
      <c r="X711" s="109"/>
      <c r="Y711" s="109"/>
      <c r="Z711" s="109"/>
    </row>
    <row r="712" spans="1:26" ht="14.25" customHeight="1">
      <c r="A712" s="109"/>
      <c r="B712" s="109"/>
      <c r="C712" s="109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91"/>
      <c r="R712" s="188"/>
      <c r="S712" s="109"/>
      <c r="T712" s="109"/>
      <c r="U712" s="109"/>
      <c r="V712" s="109"/>
      <c r="W712" s="109"/>
      <c r="X712" s="109"/>
      <c r="Y712" s="109"/>
      <c r="Z712" s="109"/>
    </row>
    <row r="713" spans="1:26" ht="14.25" customHeight="1">
      <c r="A713" s="109"/>
      <c r="B713" s="109"/>
      <c r="C713" s="109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91"/>
      <c r="R713" s="188"/>
      <c r="S713" s="109"/>
      <c r="T713" s="109"/>
      <c r="U713" s="109"/>
      <c r="V713" s="109"/>
      <c r="W713" s="109"/>
      <c r="X713" s="109"/>
      <c r="Y713" s="109"/>
      <c r="Z713" s="109"/>
    </row>
    <row r="714" spans="1:26" ht="14.25" customHeight="1">
      <c r="A714" s="109"/>
      <c r="B714" s="109"/>
      <c r="C714" s="109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91"/>
      <c r="R714" s="188"/>
      <c r="S714" s="109"/>
      <c r="T714" s="109"/>
      <c r="U714" s="109"/>
      <c r="V714" s="109"/>
      <c r="W714" s="109"/>
      <c r="X714" s="109"/>
      <c r="Y714" s="109"/>
      <c r="Z714" s="109"/>
    </row>
    <row r="715" spans="1:26" ht="14.25" customHeight="1">
      <c r="A715" s="109"/>
      <c r="B715" s="109"/>
      <c r="C715" s="109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91"/>
      <c r="R715" s="188"/>
      <c r="S715" s="109"/>
      <c r="T715" s="109"/>
      <c r="U715" s="109"/>
      <c r="V715" s="109"/>
      <c r="W715" s="109"/>
      <c r="X715" s="109"/>
      <c r="Y715" s="109"/>
      <c r="Z715" s="109"/>
    </row>
    <row r="716" spans="1:26" ht="14.25" customHeight="1">
      <c r="A716" s="109"/>
      <c r="B716" s="109"/>
      <c r="C716" s="109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91"/>
      <c r="R716" s="188"/>
      <c r="S716" s="109"/>
      <c r="T716" s="109"/>
      <c r="U716" s="109"/>
      <c r="V716" s="109"/>
      <c r="W716" s="109"/>
      <c r="X716" s="109"/>
      <c r="Y716" s="109"/>
      <c r="Z716" s="109"/>
    </row>
    <row r="717" spans="1:26" ht="14.25" customHeight="1">
      <c r="A717" s="109"/>
      <c r="B717" s="109"/>
      <c r="C717" s="109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91"/>
      <c r="R717" s="188"/>
      <c r="S717" s="109"/>
      <c r="T717" s="109"/>
      <c r="U717" s="109"/>
      <c r="V717" s="109"/>
      <c r="W717" s="109"/>
      <c r="X717" s="109"/>
      <c r="Y717" s="109"/>
      <c r="Z717" s="109"/>
    </row>
    <row r="718" spans="1:26" ht="14.25" customHeight="1">
      <c r="A718" s="109"/>
      <c r="B718" s="109"/>
      <c r="C718" s="109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91"/>
      <c r="R718" s="188"/>
      <c r="S718" s="109"/>
      <c r="T718" s="109"/>
      <c r="U718" s="109"/>
      <c r="V718" s="109"/>
      <c r="W718" s="109"/>
      <c r="X718" s="109"/>
      <c r="Y718" s="109"/>
      <c r="Z718" s="109"/>
    </row>
    <row r="719" spans="1:26" ht="14.25" customHeight="1">
      <c r="A719" s="109"/>
      <c r="B719" s="109"/>
      <c r="C719" s="109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91"/>
      <c r="R719" s="188"/>
      <c r="S719" s="109"/>
      <c r="T719" s="109"/>
      <c r="U719" s="109"/>
      <c r="V719" s="109"/>
      <c r="W719" s="109"/>
      <c r="X719" s="109"/>
      <c r="Y719" s="109"/>
      <c r="Z719" s="109"/>
    </row>
    <row r="720" spans="1:26" ht="14.25" customHeight="1">
      <c r="A720" s="109"/>
      <c r="B720" s="109"/>
      <c r="C720" s="109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91"/>
      <c r="R720" s="188"/>
      <c r="S720" s="109"/>
      <c r="T720" s="109"/>
      <c r="U720" s="109"/>
      <c r="V720" s="109"/>
      <c r="W720" s="109"/>
      <c r="X720" s="109"/>
      <c r="Y720" s="109"/>
      <c r="Z720" s="109"/>
    </row>
    <row r="721" spans="1:26" ht="14.25" customHeight="1">
      <c r="A721" s="109"/>
      <c r="B721" s="109"/>
      <c r="C721" s="109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91"/>
      <c r="R721" s="188"/>
      <c r="S721" s="109"/>
      <c r="T721" s="109"/>
      <c r="U721" s="109"/>
      <c r="V721" s="109"/>
      <c r="W721" s="109"/>
      <c r="X721" s="109"/>
      <c r="Y721" s="109"/>
      <c r="Z721" s="109"/>
    </row>
    <row r="722" spans="1:26" ht="14.25" customHeight="1">
      <c r="A722" s="109"/>
      <c r="B722" s="109"/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91"/>
      <c r="R722" s="188"/>
      <c r="S722" s="109"/>
      <c r="T722" s="109"/>
      <c r="U722" s="109"/>
      <c r="V722" s="109"/>
      <c r="W722" s="109"/>
      <c r="X722" s="109"/>
      <c r="Y722" s="109"/>
      <c r="Z722" s="109"/>
    </row>
    <row r="723" spans="1:26" ht="14.25" customHeight="1">
      <c r="A723" s="109"/>
      <c r="B723" s="109"/>
      <c r="C723" s="109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91"/>
      <c r="R723" s="188"/>
      <c r="S723" s="109"/>
      <c r="T723" s="109"/>
      <c r="U723" s="109"/>
      <c r="V723" s="109"/>
      <c r="W723" s="109"/>
      <c r="X723" s="109"/>
      <c r="Y723" s="109"/>
      <c r="Z723" s="109"/>
    </row>
    <row r="724" spans="1:26" ht="14.25" customHeight="1">
      <c r="A724" s="109"/>
      <c r="B724" s="109"/>
      <c r="C724" s="109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91"/>
      <c r="R724" s="188"/>
      <c r="S724" s="109"/>
      <c r="T724" s="109"/>
      <c r="U724" s="109"/>
      <c r="V724" s="109"/>
      <c r="W724" s="109"/>
      <c r="X724" s="109"/>
      <c r="Y724" s="109"/>
      <c r="Z724" s="109"/>
    </row>
    <row r="725" spans="1:26" ht="14.25" customHeight="1">
      <c r="A725" s="109"/>
      <c r="B725" s="109"/>
      <c r="C725" s="109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91"/>
      <c r="R725" s="188"/>
      <c r="S725" s="109"/>
      <c r="T725" s="109"/>
      <c r="U725" s="109"/>
      <c r="V725" s="109"/>
      <c r="W725" s="109"/>
      <c r="X725" s="109"/>
      <c r="Y725" s="109"/>
      <c r="Z725" s="109"/>
    </row>
    <row r="726" spans="1:26" ht="14.25" customHeight="1">
      <c r="A726" s="109"/>
      <c r="B726" s="109"/>
      <c r="C726" s="109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91"/>
      <c r="R726" s="188"/>
      <c r="S726" s="109"/>
      <c r="T726" s="109"/>
      <c r="U726" s="109"/>
      <c r="V726" s="109"/>
      <c r="W726" s="109"/>
      <c r="X726" s="109"/>
      <c r="Y726" s="109"/>
      <c r="Z726" s="109"/>
    </row>
    <row r="727" spans="1:26" ht="14.25" customHeight="1">
      <c r="A727" s="109"/>
      <c r="B727" s="109"/>
      <c r="C727" s="109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91"/>
      <c r="R727" s="188"/>
      <c r="S727" s="109"/>
      <c r="T727" s="109"/>
      <c r="U727" s="109"/>
      <c r="V727" s="109"/>
      <c r="W727" s="109"/>
      <c r="X727" s="109"/>
      <c r="Y727" s="109"/>
      <c r="Z727" s="109"/>
    </row>
    <row r="728" spans="1:26" ht="14.25" customHeight="1">
      <c r="A728" s="109"/>
      <c r="B728" s="109"/>
      <c r="C728" s="109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91"/>
      <c r="R728" s="188"/>
      <c r="S728" s="109"/>
      <c r="T728" s="109"/>
      <c r="U728" s="109"/>
      <c r="V728" s="109"/>
      <c r="W728" s="109"/>
      <c r="X728" s="109"/>
      <c r="Y728" s="109"/>
      <c r="Z728" s="109"/>
    </row>
    <row r="729" spans="1:26" ht="14.25" customHeight="1">
      <c r="A729" s="109"/>
      <c r="B729" s="109"/>
      <c r="C729" s="109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91"/>
      <c r="R729" s="188"/>
      <c r="S729" s="109"/>
      <c r="T729" s="109"/>
      <c r="U729" s="109"/>
      <c r="V729" s="109"/>
      <c r="W729" s="109"/>
      <c r="X729" s="109"/>
      <c r="Y729" s="109"/>
      <c r="Z729" s="109"/>
    </row>
    <row r="730" spans="1:26" ht="14.25" customHeight="1">
      <c r="A730" s="109"/>
      <c r="B730" s="109"/>
      <c r="C730" s="109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91"/>
      <c r="R730" s="188"/>
      <c r="S730" s="109"/>
      <c r="T730" s="109"/>
      <c r="U730" s="109"/>
      <c r="V730" s="109"/>
      <c r="W730" s="109"/>
      <c r="X730" s="109"/>
      <c r="Y730" s="109"/>
      <c r="Z730" s="109"/>
    </row>
    <row r="731" spans="1:26" ht="14.25" customHeight="1">
      <c r="A731" s="109"/>
      <c r="B731" s="109"/>
      <c r="C731" s="109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91"/>
      <c r="R731" s="188"/>
      <c r="S731" s="109"/>
      <c r="T731" s="109"/>
      <c r="U731" s="109"/>
      <c r="V731" s="109"/>
      <c r="W731" s="109"/>
      <c r="X731" s="109"/>
      <c r="Y731" s="109"/>
      <c r="Z731" s="109"/>
    </row>
    <row r="732" spans="1:26" ht="14.25" customHeight="1">
      <c r="A732" s="109"/>
      <c r="B732" s="109"/>
      <c r="C732" s="109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91"/>
      <c r="R732" s="188"/>
      <c r="S732" s="109"/>
      <c r="T732" s="109"/>
      <c r="U732" s="109"/>
      <c r="V732" s="109"/>
      <c r="W732" s="109"/>
      <c r="X732" s="109"/>
      <c r="Y732" s="109"/>
      <c r="Z732" s="109"/>
    </row>
    <row r="733" spans="1:26" ht="14.25" customHeight="1">
      <c r="A733" s="109"/>
      <c r="B733" s="109"/>
      <c r="C733" s="109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91"/>
      <c r="R733" s="188"/>
      <c r="S733" s="109"/>
      <c r="T733" s="109"/>
      <c r="U733" s="109"/>
      <c r="V733" s="109"/>
      <c r="W733" s="109"/>
      <c r="X733" s="109"/>
      <c r="Y733" s="109"/>
      <c r="Z733" s="109"/>
    </row>
    <row r="734" spans="1:26" ht="14.25" customHeight="1">
      <c r="A734" s="109"/>
      <c r="B734" s="109"/>
      <c r="C734" s="109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91"/>
      <c r="R734" s="188"/>
      <c r="S734" s="109"/>
      <c r="T734" s="109"/>
      <c r="U734" s="109"/>
      <c r="V734" s="109"/>
      <c r="W734" s="109"/>
      <c r="X734" s="109"/>
      <c r="Y734" s="109"/>
      <c r="Z734" s="109"/>
    </row>
    <row r="735" spans="1:26" ht="14.25" customHeight="1">
      <c r="A735" s="109"/>
      <c r="B735" s="109"/>
      <c r="C735" s="109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91"/>
      <c r="R735" s="188"/>
      <c r="S735" s="109"/>
      <c r="T735" s="109"/>
      <c r="U735" s="109"/>
      <c r="V735" s="109"/>
      <c r="W735" s="109"/>
      <c r="X735" s="109"/>
      <c r="Y735" s="109"/>
      <c r="Z735" s="109"/>
    </row>
    <row r="736" spans="1:26" ht="14.25" customHeight="1">
      <c r="A736" s="109"/>
      <c r="B736" s="109"/>
      <c r="C736" s="109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91"/>
      <c r="R736" s="188"/>
      <c r="S736" s="109"/>
      <c r="T736" s="109"/>
      <c r="U736" s="109"/>
      <c r="V736" s="109"/>
      <c r="W736" s="109"/>
      <c r="X736" s="109"/>
      <c r="Y736" s="109"/>
      <c r="Z736" s="109"/>
    </row>
    <row r="737" spans="1:26" ht="14.25" customHeight="1">
      <c r="A737" s="109"/>
      <c r="B737" s="109"/>
      <c r="C737" s="109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91"/>
      <c r="R737" s="188"/>
      <c r="S737" s="109"/>
      <c r="T737" s="109"/>
      <c r="U737" s="109"/>
      <c r="V737" s="109"/>
      <c r="W737" s="109"/>
      <c r="X737" s="109"/>
      <c r="Y737" s="109"/>
      <c r="Z737" s="109"/>
    </row>
    <row r="738" spans="1:26" ht="14.25" customHeight="1">
      <c r="A738" s="109"/>
      <c r="B738" s="109"/>
      <c r="C738" s="109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91"/>
      <c r="R738" s="188"/>
      <c r="S738" s="109"/>
      <c r="T738" s="109"/>
      <c r="U738" s="109"/>
      <c r="V738" s="109"/>
      <c r="W738" s="109"/>
      <c r="X738" s="109"/>
      <c r="Y738" s="109"/>
      <c r="Z738" s="109"/>
    </row>
    <row r="739" spans="1:26" ht="14.25" customHeight="1">
      <c r="A739" s="109"/>
      <c r="B739" s="109"/>
      <c r="C739" s="109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91"/>
      <c r="R739" s="188"/>
      <c r="S739" s="109"/>
      <c r="T739" s="109"/>
      <c r="U739" s="109"/>
      <c r="V739" s="109"/>
      <c r="W739" s="109"/>
      <c r="X739" s="109"/>
      <c r="Y739" s="109"/>
      <c r="Z739" s="109"/>
    </row>
    <row r="740" spans="1:26" ht="14.25" customHeight="1">
      <c r="A740" s="109"/>
      <c r="B740" s="109"/>
      <c r="C740" s="109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91"/>
      <c r="R740" s="188"/>
      <c r="S740" s="109"/>
      <c r="T740" s="109"/>
      <c r="U740" s="109"/>
      <c r="V740" s="109"/>
      <c r="W740" s="109"/>
      <c r="X740" s="109"/>
      <c r="Y740" s="109"/>
      <c r="Z740" s="109"/>
    </row>
    <row r="741" spans="1:26" ht="14.25" customHeight="1">
      <c r="A741" s="109"/>
      <c r="B741" s="109"/>
      <c r="C741" s="109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91"/>
      <c r="R741" s="188"/>
      <c r="S741" s="109"/>
      <c r="T741" s="109"/>
      <c r="U741" s="109"/>
      <c r="V741" s="109"/>
      <c r="W741" s="109"/>
      <c r="X741" s="109"/>
      <c r="Y741" s="109"/>
      <c r="Z741" s="109"/>
    </row>
    <row r="742" spans="1:26" ht="14.25" customHeight="1">
      <c r="A742" s="109"/>
      <c r="B742" s="109"/>
      <c r="C742" s="109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91"/>
      <c r="R742" s="188"/>
      <c r="S742" s="109"/>
      <c r="T742" s="109"/>
      <c r="U742" s="109"/>
      <c r="V742" s="109"/>
      <c r="W742" s="109"/>
      <c r="X742" s="109"/>
      <c r="Y742" s="109"/>
      <c r="Z742" s="109"/>
    </row>
    <row r="743" spans="1:26" ht="14.25" customHeight="1">
      <c r="A743" s="109"/>
      <c r="B743" s="109"/>
      <c r="C743" s="109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91"/>
      <c r="R743" s="188"/>
      <c r="S743" s="109"/>
      <c r="T743" s="109"/>
      <c r="U743" s="109"/>
      <c r="V743" s="109"/>
      <c r="W743" s="109"/>
      <c r="X743" s="109"/>
      <c r="Y743" s="109"/>
      <c r="Z743" s="109"/>
    </row>
    <row r="744" spans="1:26" ht="14.25" customHeight="1">
      <c r="A744" s="109"/>
      <c r="B744" s="109"/>
      <c r="C744" s="109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91"/>
      <c r="R744" s="188"/>
      <c r="S744" s="109"/>
      <c r="T744" s="109"/>
      <c r="U744" s="109"/>
      <c r="V744" s="109"/>
      <c r="W744" s="109"/>
      <c r="X744" s="109"/>
      <c r="Y744" s="109"/>
      <c r="Z744" s="109"/>
    </row>
    <row r="745" spans="1:26" ht="14.25" customHeight="1">
      <c r="A745" s="109"/>
      <c r="B745" s="109"/>
      <c r="C745" s="109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91"/>
      <c r="R745" s="188"/>
      <c r="S745" s="109"/>
      <c r="T745" s="109"/>
      <c r="U745" s="109"/>
      <c r="V745" s="109"/>
      <c r="W745" s="109"/>
      <c r="X745" s="109"/>
      <c r="Y745" s="109"/>
      <c r="Z745" s="109"/>
    </row>
    <row r="746" spans="1:26" ht="14.25" customHeight="1">
      <c r="A746" s="109"/>
      <c r="B746" s="109"/>
      <c r="C746" s="109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91"/>
      <c r="R746" s="188"/>
      <c r="S746" s="109"/>
      <c r="T746" s="109"/>
      <c r="U746" s="109"/>
      <c r="V746" s="109"/>
      <c r="W746" s="109"/>
      <c r="X746" s="109"/>
      <c r="Y746" s="109"/>
      <c r="Z746" s="109"/>
    </row>
    <row r="747" spans="1:26" ht="14.25" customHeight="1">
      <c r="A747" s="109"/>
      <c r="B747" s="109"/>
      <c r="C747" s="109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91"/>
      <c r="R747" s="188"/>
      <c r="S747" s="109"/>
      <c r="T747" s="109"/>
      <c r="U747" s="109"/>
      <c r="V747" s="109"/>
      <c r="W747" s="109"/>
      <c r="X747" s="109"/>
      <c r="Y747" s="109"/>
      <c r="Z747" s="109"/>
    </row>
    <row r="748" spans="1:26" ht="14.25" customHeight="1">
      <c r="A748" s="109"/>
      <c r="B748" s="109"/>
      <c r="C748" s="109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91"/>
      <c r="R748" s="188"/>
      <c r="S748" s="109"/>
      <c r="T748" s="109"/>
      <c r="U748" s="109"/>
      <c r="V748" s="109"/>
      <c r="W748" s="109"/>
      <c r="X748" s="109"/>
      <c r="Y748" s="109"/>
      <c r="Z748" s="109"/>
    </row>
    <row r="749" spans="1:26" ht="14.25" customHeight="1">
      <c r="A749" s="109"/>
      <c r="B749" s="109"/>
      <c r="C749" s="109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91"/>
      <c r="R749" s="188"/>
      <c r="S749" s="109"/>
      <c r="T749" s="109"/>
      <c r="U749" s="109"/>
      <c r="V749" s="109"/>
      <c r="W749" s="109"/>
      <c r="X749" s="109"/>
      <c r="Y749" s="109"/>
      <c r="Z749" s="109"/>
    </row>
    <row r="750" spans="1:26" ht="14.25" customHeight="1">
      <c r="A750" s="109"/>
      <c r="B750" s="109"/>
      <c r="C750" s="109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91"/>
      <c r="R750" s="188"/>
      <c r="S750" s="109"/>
      <c r="T750" s="109"/>
      <c r="U750" s="109"/>
      <c r="V750" s="109"/>
      <c r="W750" s="109"/>
      <c r="X750" s="109"/>
      <c r="Y750" s="109"/>
      <c r="Z750" s="109"/>
    </row>
    <row r="751" spans="1:26" ht="14.25" customHeight="1">
      <c r="A751" s="109"/>
      <c r="B751" s="109"/>
      <c r="C751" s="109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91"/>
      <c r="R751" s="188"/>
      <c r="S751" s="109"/>
      <c r="T751" s="109"/>
      <c r="U751" s="109"/>
      <c r="V751" s="109"/>
      <c r="W751" s="109"/>
      <c r="X751" s="109"/>
      <c r="Y751" s="109"/>
      <c r="Z751" s="109"/>
    </row>
    <row r="752" spans="1:26" ht="14.25" customHeight="1">
      <c r="A752" s="109"/>
      <c r="B752" s="109"/>
      <c r="C752" s="109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91"/>
      <c r="R752" s="188"/>
      <c r="S752" s="109"/>
      <c r="T752" s="109"/>
      <c r="U752" s="109"/>
      <c r="V752" s="109"/>
      <c r="W752" s="109"/>
      <c r="X752" s="109"/>
      <c r="Y752" s="109"/>
      <c r="Z752" s="109"/>
    </row>
    <row r="753" spans="1:26" ht="14.25" customHeight="1">
      <c r="A753" s="109"/>
      <c r="B753" s="109"/>
      <c r="C753" s="109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91"/>
      <c r="R753" s="188"/>
      <c r="S753" s="109"/>
      <c r="T753" s="109"/>
      <c r="U753" s="109"/>
      <c r="V753" s="109"/>
      <c r="W753" s="109"/>
      <c r="X753" s="109"/>
      <c r="Y753" s="109"/>
      <c r="Z753" s="109"/>
    </row>
    <row r="754" spans="1:26" ht="14.25" customHeight="1">
      <c r="A754" s="109"/>
      <c r="B754" s="109"/>
      <c r="C754" s="109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91"/>
      <c r="R754" s="188"/>
      <c r="S754" s="109"/>
      <c r="T754" s="109"/>
      <c r="U754" s="109"/>
      <c r="V754" s="109"/>
      <c r="W754" s="109"/>
      <c r="X754" s="109"/>
      <c r="Y754" s="109"/>
      <c r="Z754" s="109"/>
    </row>
    <row r="755" spans="1:26" ht="14.25" customHeight="1">
      <c r="A755" s="109"/>
      <c r="B755" s="109"/>
      <c r="C755" s="109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91"/>
      <c r="R755" s="188"/>
      <c r="S755" s="109"/>
      <c r="T755" s="109"/>
      <c r="U755" s="109"/>
      <c r="V755" s="109"/>
      <c r="W755" s="109"/>
      <c r="X755" s="109"/>
      <c r="Y755" s="109"/>
      <c r="Z755" s="109"/>
    </row>
    <row r="756" spans="1:26" ht="14.25" customHeight="1">
      <c r="A756" s="109"/>
      <c r="B756" s="109"/>
      <c r="C756" s="109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91"/>
      <c r="R756" s="188"/>
      <c r="S756" s="109"/>
      <c r="T756" s="109"/>
      <c r="U756" s="109"/>
      <c r="V756" s="109"/>
      <c r="W756" s="109"/>
      <c r="X756" s="109"/>
      <c r="Y756" s="109"/>
      <c r="Z756" s="109"/>
    </row>
    <row r="757" spans="1:26" ht="14.25" customHeight="1">
      <c r="A757" s="109"/>
      <c r="B757" s="109"/>
      <c r="C757" s="109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91"/>
      <c r="R757" s="188"/>
      <c r="S757" s="109"/>
      <c r="T757" s="109"/>
      <c r="U757" s="109"/>
      <c r="V757" s="109"/>
      <c r="W757" s="109"/>
      <c r="X757" s="109"/>
      <c r="Y757" s="109"/>
      <c r="Z757" s="109"/>
    </row>
    <row r="758" spans="1:26" ht="14.25" customHeight="1">
      <c r="A758" s="109"/>
      <c r="B758" s="109"/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91"/>
      <c r="R758" s="188"/>
      <c r="S758" s="109"/>
      <c r="T758" s="109"/>
      <c r="U758" s="109"/>
      <c r="V758" s="109"/>
      <c r="W758" s="109"/>
      <c r="X758" s="109"/>
      <c r="Y758" s="109"/>
      <c r="Z758" s="109"/>
    </row>
    <row r="759" spans="1:26" ht="14.25" customHeight="1">
      <c r="A759" s="109"/>
      <c r="B759" s="109"/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91"/>
      <c r="R759" s="188"/>
      <c r="S759" s="109"/>
      <c r="T759" s="109"/>
      <c r="U759" s="109"/>
      <c r="V759" s="109"/>
      <c r="W759" s="109"/>
      <c r="X759" s="109"/>
      <c r="Y759" s="109"/>
      <c r="Z759" s="109"/>
    </row>
    <row r="760" spans="1:26" ht="14.25" customHeight="1">
      <c r="A760" s="109"/>
      <c r="B760" s="109"/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91"/>
      <c r="R760" s="188"/>
      <c r="S760" s="109"/>
      <c r="T760" s="109"/>
      <c r="U760" s="109"/>
      <c r="V760" s="109"/>
      <c r="W760" s="109"/>
      <c r="X760" s="109"/>
      <c r="Y760" s="109"/>
      <c r="Z760" s="109"/>
    </row>
    <row r="761" spans="1:26" ht="14.25" customHeight="1">
      <c r="A761" s="109"/>
      <c r="B761" s="109"/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91"/>
      <c r="R761" s="188"/>
      <c r="S761" s="109"/>
      <c r="T761" s="109"/>
      <c r="U761" s="109"/>
      <c r="V761" s="109"/>
      <c r="W761" s="109"/>
      <c r="X761" s="109"/>
      <c r="Y761" s="109"/>
      <c r="Z761" s="109"/>
    </row>
    <row r="762" spans="1:26" ht="14.25" customHeight="1">
      <c r="A762" s="109"/>
      <c r="B762" s="109"/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91"/>
      <c r="R762" s="188"/>
      <c r="S762" s="109"/>
      <c r="T762" s="109"/>
      <c r="U762" s="109"/>
      <c r="V762" s="109"/>
      <c r="W762" s="109"/>
      <c r="X762" s="109"/>
      <c r="Y762" s="109"/>
      <c r="Z762" s="109"/>
    </row>
    <row r="763" spans="1:26" ht="14.25" customHeight="1">
      <c r="A763" s="109"/>
      <c r="B763" s="109"/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91"/>
      <c r="R763" s="188"/>
      <c r="S763" s="109"/>
      <c r="T763" s="109"/>
      <c r="U763" s="109"/>
      <c r="V763" s="109"/>
      <c r="W763" s="109"/>
      <c r="X763" s="109"/>
      <c r="Y763" s="109"/>
      <c r="Z763" s="109"/>
    </row>
    <row r="764" spans="1:26" ht="14.25" customHeight="1">
      <c r="A764" s="109"/>
      <c r="B764" s="109"/>
      <c r="C764" s="109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91"/>
      <c r="R764" s="188"/>
      <c r="S764" s="109"/>
      <c r="T764" s="109"/>
      <c r="U764" s="109"/>
      <c r="V764" s="109"/>
      <c r="W764" s="109"/>
      <c r="X764" s="109"/>
      <c r="Y764" s="109"/>
      <c r="Z764" s="109"/>
    </row>
    <row r="765" spans="1:26" ht="14.25" customHeight="1">
      <c r="A765" s="109"/>
      <c r="B765" s="109"/>
      <c r="C765" s="109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91"/>
      <c r="R765" s="188"/>
      <c r="S765" s="109"/>
      <c r="T765" s="109"/>
      <c r="U765" s="109"/>
      <c r="V765" s="109"/>
      <c r="W765" s="109"/>
      <c r="X765" s="109"/>
      <c r="Y765" s="109"/>
      <c r="Z765" s="109"/>
    </row>
    <row r="766" spans="1:26" ht="14.25" customHeight="1">
      <c r="A766" s="109"/>
      <c r="B766" s="109"/>
      <c r="C766" s="109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91"/>
      <c r="R766" s="188"/>
      <c r="S766" s="109"/>
      <c r="T766" s="109"/>
      <c r="U766" s="109"/>
      <c r="V766" s="109"/>
      <c r="W766" s="109"/>
      <c r="X766" s="109"/>
      <c r="Y766" s="109"/>
      <c r="Z766" s="109"/>
    </row>
    <row r="767" spans="1:26" ht="14.25" customHeight="1">
      <c r="A767" s="109"/>
      <c r="B767" s="109"/>
      <c r="C767" s="109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91"/>
      <c r="R767" s="188"/>
      <c r="S767" s="109"/>
      <c r="T767" s="109"/>
      <c r="U767" s="109"/>
      <c r="V767" s="109"/>
      <c r="W767" s="109"/>
      <c r="X767" s="109"/>
      <c r="Y767" s="109"/>
      <c r="Z767" s="109"/>
    </row>
    <row r="768" spans="1:26" ht="14.25" customHeight="1">
      <c r="A768" s="109"/>
      <c r="B768" s="109"/>
      <c r="C768" s="109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91"/>
      <c r="R768" s="188"/>
      <c r="S768" s="109"/>
      <c r="T768" s="109"/>
      <c r="U768" s="109"/>
      <c r="V768" s="109"/>
      <c r="W768" s="109"/>
      <c r="X768" s="109"/>
      <c r="Y768" s="109"/>
      <c r="Z768" s="109"/>
    </row>
    <row r="769" spans="1:26" ht="14.25" customHeight="1">
      <c r="A769" s="109"/>
      <c r="B769" s="109"/>
      <c r="C769" s="109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91"/>
      <c r="R769" s="188"/>
      <c r="S769" s="109"/>
      <c r="T769" s="109"/>
      <c r="U769" s="109"/>
      <c r="V769" s="109"/>
      <c r="W769" s="109"/>
      <c r="X769" s="109"/>
      <c r="Y769" s="109"/>
      <c r="Z769" s="109"/>
    </row>
    <row r="770" spans="1:26" ht="14.25" customHeight="1">
      <c r="A770" s="109"/>
      <c r="B770" s="109"/>
      <c r="C770" s="109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91"/>
      <c r="R770" s="188"/>
      <c r="S770" s="109"/>
      <c r="T770" s="109"/>
      <c r="U770" s="109"/>
      <c r="V770" s="109"/>
      <c r="W770" s="109"/>
      <c r="X770" s="109"/>
      <c r="Y770" s="109"/>
      <c r="Z770" s="109"/>
    </row>
    <row r="771" spans="1:26" ht="14.25" customHeight="1">
      <c r="A771" s="109"/>
      <c r="B771" s="109"/>
      <c r="C771" s="109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91"/>
      <c r="R771" s="188"/>
      <c r="S771" s="109"/>
      <c r="T771" s="109"/>
      <c r="U771" s="109"/>
      <c r="V771" s="109"/>
      <c r="W771" s="109"/>
      <c r="X771" s="109"/>
      <c r="Y771" s="109"/>
      <c r="Z771" s="109"/>
    </row>
    <row r="772" spans="1:26" ht="14.25" customHeight="1">
      <c r="A772" s="109"/>
      <c r="B772" s="109"/>
      <c r="C772" s="109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91"/>
      <c r="R772" s="188"/>
      <c r="S772" s="109"/>
      <c r="T772" s="109"/>
      <c r="U772" s="109"/>
      <c r="V772" s="109"/>
      <c r="W772" s="109"/>
      <c r="X772" s="109"/>
      <c r="Y772" s="109"/>
      <c r="Z772" s="109"/>
    </row>
    <row r="773" spans="1:26" ht="14.25" customHeight="1">
      <c r="A773" s="109"/>
      <c r="B773" s="109"/>
      <c r="C773" s="109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91"/>
      <c r="R773" s="188"/>
      <c r="S773" s="109"/>
      <c r="T773" s="109"/>
      <c r="U773" s="109"/>
      <c r="V773" s="109"/>
      <c r="W773" s="109"/>
      <c r="X773" s="109"/>
      <c r="Y773" s="109"/>
      <c r="Z773" s="109"/>
    </row>
    <row r="774" spans="1:26" ht="14.25" customHeight="1">
      <c r="A774" s="109"/>
      <c r="B774" s="109"/>
      <c r="C774" s="109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91"/>
      <c r="R774" s="188"/>
      <c r="S774" s="109"/>
      <c r="T774" s="109"/>
      <c r="U774" s="109"/>
      <c r="V774" s="109"/>
      <c r="W774" s="109"/>
      <c r="X774" s="109"/>
      <c r="Y774" s="109"/>
      <c r="Z774" s="109"/>
    </row>
    <row r="775" spans="1:26" ht="14.25" customHeight="1">
      <c r="A775" s="109"/>
      <c r="B775" s="109"/>
      <c r="C775" s="109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91"/>
      <c r="R775" s="188"/>
      <c r="S775" s="109"/>
      <c r="T775" s="109"/>
      <c r="U775" s="109"/>
      <c r="V775" s="109"/>
      <c r="W775" s="109"/>
      <c r="X775" s="109"/>
      <c r="Y775" s="109"/>
      <c r="Z775" s="109"/>
    </row>
    <row r="776" spans="1:26" ht="14.25" customHeight="1">
      <c r="A776" s="109"/>
      <c r="B776" s="109"/>
      <c r="C776" s="109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91"/>
      <c r="R776" s="188"/>
      <c r="S776" s="109"/>
      <c r="T776" s="109"/>
      <c r="U776" s="109"/>
      <c r="V776" s="109"/>
      <c r="W776" s="109"/>
      <c r="X776" s="109"/>
      <c r="Y776" s="109"/>
      <c r="Z776" s="109"/>
    </row>
    <row r="777" spans="1:26" ht="14.25" customHeight="1">
      <c r="A777" s="109"/>
      <c r="B777" s="109"/>
      <c r="C777" s="109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91"/>
      <c r="R777" s="188"/>
      <c r="S777" s="109"/>
      <c r="T777" s="109"/>
      <c r="U777" s="109"/>
      <c r="V777" s="109"/>
      <c r="W777" s="109"/>
      <c r="X777" s="109"/>
      <c r="Y777" s="109"/>
      <c r="Z777" s="109"/>
    </row>
    <row r="778" spans="1:26" ht="14.25" customHeight="1">
      <c r="A778" s="109"/>
      <c r="B778" s="109"/>
      <c r="C778" s="109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91"/>
      <c r="R778" s="188"/>
      <c r="S778" s="109"/>
      <c r="T778" s="109"/>
      <c r="U778" s="109"/>
      <c r="V778" s="109"/>
      <c r="W778" s="109"/>
      <c r="X778" s="109"/>
      <c r="Y778" s="109"/>
      <c r="Z778" s="109"/>
    </row>
    <row r="779" spans="1:26" ht="14.25" customHeight="1">
      <c r="A779" s="109"/>
      <c r="B779" s="109"/>
      <c r="C779" s="109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91"/>
      <c r="R779" s="188"/>
      <c r="S779" s="109"/>
      <c r="T779" s="109"/>
      <c r="U779" s="109"/>
      <c r="V779" s="109"/>
      <c r="W779" s="109"/>
      <c r="X779" s="109"/>
      <c r="Y779" s="109"/>
      <c r="Z779" s="109"/>
    </row>
    <row r="780" spans="1:26" ht="14.25" customHeight="1">
      <c r="A780" s="109"/>
      <c r="B780" s="109"/>
      <c r="C780" s="109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91"/>
      <c r="R780" s="188"/>
      <c r="S780" s="109"/>
      <c r="T780" s="109"/>
      <c r="U780" s="109"/>
      <c r="V780" s="109"/>
      <c r="W780" s="109"/>
      <c r="X780" s="109"/>
      <c r="Y780" s="109"/>
      <c r="Z780" s="109"/>
    </row>
    <row r="781" spans="1:26" ht="14.25" customHeight="1">
      <c r="A781" s="109"/>
      <c r="B781" s="109"/>
      <c r="C781" s="109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91"/>
      <c r="R781" s="188"/>
      <c r="S781" s="109"/>
      <c r="T781" s="109"/>
      <c r="U781" s="109"/>
      <c r="V781" s="109"/>
      <c r="W781" s="109"/>
      <c r="X781" s="109"/>
      <c r="Y781" s="109"/>
      <c r="Z781" s="109"/>
    </row>
    <row r="782" spans="1:26" ht="14.25" customHeight="1">
      <c r="A782" s="109"/>
      <c r="B782" s="109"/>
      <c r="C782" s="109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91"/>
      <c r="R782" s="188"/>
      <c r="S782" s="109"/>
      <c r="T782" s="109"/>
      <c r="U782" s="109"/>
      <c r="V782" s="109"/>
      <c r="W782" s="109"/>
      <c r="X782" s="109"/>
      <c r="Y782" s="109"/>
      <c r="Z782" s="109"/>
    </row>
    <row r="783" spans="1:26" ht="14.25" customHeight="1">
      <c r="A783" s="109"/>
      <c r="B783" s="109"/>
      <c r="C783" s="109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91"/>
      <c r="R783" s="188"/>
      <c r="S783" s="109"/>
      <c r="T783" s="109"/>
      <c r="U783" s="109"/>
      <c r="V783" s="109"/>
      <c r="W783" s="109"/>
      <c r="X783" s="109"/>
      <c r="Y783" s="109"/>
      <c r="Z783" s="109"/>
    </row>
    <row r="784" spans="1:26" ht="14.25" customHeight="1">
      <c r="A784" s="109"/>
      <c r="B784" s="109"/>
      <c r="C784" s="109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91"/>
      <c r="R784" s="188"/>
      <c r="S784" s="109"/>
      <c r="T784" s="109"/>
      <c r="U784" s="109"/>
      <c r="V784" s="109"/>
      <c r="W784" s="109"/>
      <c r="X784" s="109"/>
      <c r="Y784" s="109"/>
      <c r="Z784" s="109"/>
    </row>
    <row r="785" spans="1:26" ht="14.25" customHeight="1">
      <c r="A785" s="109"/>
      <c r="B785" s="109"/>
      <c r="C785" s="109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91"/>
      <c r="R785" s="188"/>
      <c r="S785" s="109"/>
      <c r="T785" s="109"/>
      <c r="U785" s="109"/>
      <c r="V785" s="109"/>
      <c r="W785" s="109"/>
      <c r="X785" s="109"/>
      <c r="Y785" s="109"/>
      <c r="Z785" s="109"/>
    </row>
    <row r="786" spans="1:26" ht="14.25" customHeight="1">
      <c r="A786" s="109"/>
      <c r="B786" s="109"/>
      <c r="C786" s="109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91"/>
      <c r="R786" s="188"/>
      <c r="S786" s="109"/>
      <c r="T786" s="109"/>
      <c r="U786" s="109"/>
      <c r="V786" s="109"/>
      <c r="W786" s="109"/>
      <c r="X786" s="109"/>
      <c r="Y786" s="109"/>
      <c r="Z786" s="109"/>
    </row>
    <row r="787" spans="1:26" ht="14.25" customHeight="1">
      <c r="A787" s="109"/>
      <c r="B787" s="109"/>
      <c r="C787" s="109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91"/>
      <c r="R787" s="188"/>
      <c r="S787" s="109"/>
      <c r="T787" s="109"/>
      <c r="U787" s="109"/>
      <c r="V787" s="109"/>
      <c r="W787" s="109"/>
      <c r="X787" s="109"/>
      <c r="Y787" s="109"/>
      <c r="Z787" s="109"/>
    </row>
    <row r="788" spans="1:26" ht="14.25" customHeight="1">
      <c r="A788" s="109"/>
      <c r="B788" s="109"/>
      <c r="C788" s="109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91"/>
      <c r="R788" s="188"/>
      <c r="S788" s="109"/>
      <c r="T788" s="109"/>
      <c r="U788" s="109"/>
      <c r="V788" s="109"/>
      <c r="W788" s="109"/>
      <c r="X788" s="109"/>
      <c r="Y788" s="109"/>
      <c r="Z788" s="109"/>
    </row>
    <row r="789" spans="1:26" ht="14.25" customHeight="1">
      <c r="A789" s="109"/>
      <c r="B789" s="109"/>
      <c r="C789" s="109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91"/>
      <c r="R789" s="188"/>
      <c r="S789" s="109"/>
      <c r="T789" s="109"/>
      <c r="U789" s="109"/>
      <c r="V789" s="109"/>
      <c r="W789" s="109"/>
      <c r="X789" s="109"/>
      <c r="Y789" s="109"/>
      <c r="Z789" s="109"/>
    </row>
    <row r="790" spans="1:26" ht="14.25" customHeight="1">
      <c r="A790" s="109"/>
      <c r="B790" s="109"/>
      <c r="C790" s="109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91"/>
      <c r="R790" s="188"/>
      <c r="S790" s="109"/>
      <c r="T790" s="109"/>
      <c r="U790" s="109"/>
      <c r="V790" s="109"/>
      <c r="W790" s="109"/>
      <c r="X790" s="109"/>
      <c r="Y790" s="109"/>
      <c r="Z790" s="109"/>
    </row>
    <row r="791" spans="1:26" ht="14.25" customHeight="1">
      <c r="A791" s="109"/>
      <c r="B791" s="109"/>
      <c r="C791" s="109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91"/>
      <c r="R791" s="188"/>
      <c r="S791" s="109"/>
      <c r="T791" s="109"/>
      <c r="U791" s="109"/>
      <c r="V791" s="109"/>
      <c r="W791" s="109"/>
      <c r="X791" s="109"/>
      <c r="Y791" s="109"/>
      <c r="Z791" s="109"/>
    </row>
    <row r="792" spans="1:26" ht="14.25" customHeight="1">
      <c r="A792" s="109"/>
      <c r="B792" s="109"/>
      <c r="C792" s="109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91"/>
      <c r="R792" s="188"/>
      <c r="S792" s="109"/>
      <c r="T792" s="109"/>
      <c r="U792" s="109"/>
      <c r="V792" s="109"/>
      <c r="W792" s="109"/>
      <c r="X792" s="109"/>
      <c r="Y792" s="109"/>
      <c r="Z792" s="109"/>
    </row>
    <row r="793" spans="1:26" ht="14.25" customHeight="1">
      <c r="A793" s="109"/>
      <c r="B793" s="109"/>
      <c r="C793" s="109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91"/>
      <c r="R793" s="188"/>
      <c r="S793" s="109"/>
      <c r="T793" s="109"/>
      <c r="U793" s="109"/>
      <c r="V793" s="109"/>
      <c r="W793" s="109"/>
      <c r="X793" s="109"/>
      <c r="Y793" s="109"/>
      <c r="Z793" s="109"/>
    </row>
    <row r="794" spans="1:26" ht="14.25" customHeight="1">
      <c r="A794" s="109"/>
      <c r="B794" s="109"/>
      <c r="C794" s="109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91"/>
      <c r="R794" s="188"/>
      <c r="S794" s="109"/>
      <c r="T794" s="109"/>
      <c r="U794" s="109"/>
      <c r="V794" s="109"/>
      <c r="W794" s="109"/>
      <c r="X794" s="109"/>
      <c r="Y794" s="109"/>
      <c r="Z794" s="109"/>
    </row>
    <row r="795" spans="1:26" ht="14.25" customHeight="1">
      <c r="A795" s="109"/>
      <c r="B795" s="109"/>
      <c r="C795" s="109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91"/>
      <c r="R795" s="188"/>
      <c r="S795" s="109"/>
      <c r="T795" s="109"/>
      <c r="U795" s="109"/>
      <c r="V795" s="109"/>
      <c r="W795" s="109"/>
      <c r="X795" s="109"/>
      <c r="Y795" s="109"/>
      <c r="Z795" s="109"/>
    </row>
    <row r="796" spans="1:26" ht="14.25" customHeight="1">
      <c r="A796" s="109"/>
      <c r="B796" s="109"/>
      <c r="C796" s="109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91"/>
      <c r="R796" s="188"/>
      <c r="S796" s="109"/>
      <c r="T796" s="109"/>
      <c r="U796" s="109"/>
      <c r="V796" s="109"/>
      <c r="W796" s="109"/>
      <c r="X796" s="109"/>
      <c r="Y796" s="109"/>
      <c r="Z796" s="109"/>
    </row>
    <row r="797" spans="1:26" ht="14.25" customHeight="1">
      <c r="A797" s="109"/>
      <c r="B797" s="109"/>
      <c r="C797" s="109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91"/>
      <c r="R797" s="188"/>
      <c r="S797" s="109"/>
      <c r="T797" s="109"/>
      <c r="U797" s="109"/>
      <c r="V797" s="109"/>
      <c r="W797" s="109"/>
      <c r="X797" s="109"/>
      <c r="Y797" s="109"/>
      <c r="Z797" s="109"/>
    </row>
    <row r="798" spans="1:26" ht="14.25" customHeight="1">
      <c r="A798" s="109"/>
      <c r="B798" s="109"/>
      <c r="C798" s="109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91"/>
      <c r="R798" s="188"/>
      <c r="S798" s="109"/>
      <c r="T798" s="109"/>
      <c r="U798" s="109"/>
      <c r="V798" s="109"/>
      <c r="W798" s="109"/>
      <c r="X798" s="109"/>
      <c r="Y798" s="109"/>
      <c r="Z798" s="109"/>
    </row>
    <row r="799" spans="1:26" ht="14.25" customHeight="1">
      <c r="A799" s="109"/>
      <c r="B799" s="109"/>
      <c r="C799" s="109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91"/>
      <c r="R799" s="188"/>
      <c r="S799" s="109"/>
      <c r="T799" s="109"/>
      <c r="U799" s="109"/>
      <c r="V799" s="109"/>
      <c r="W799" s="109"/>
      <c r="X799" s="109"/>
      <c r="Y799" s="109"/>
      <c r="Z799" s="109"/>
    </row>
    <row r="800" spans="1:26" ht="14.25" customHeight="1">
      <c r="A800" s="109"/>
      <c r="B800" s="109"/>
      <c r="C800" s="109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91"/>
      <c r="R800" s="188"/>
      <c r="S800" s="109"/>
      <c r="T800" s="109"/>
      <c r="U800" s="109"/>
      <c r="V800" s="109"/>
      <c r="W800" s="109"/>
      <c r="X800" s="109"/>
      <c r="Y800" s="109"/>
      <c r="Z800" s="109"/>
    </row>
    <row r="801" spans="1:26" ht="14.25" customHeight="1">
      <c r="A801" s="109"/>
      <c r="B801" s="109"/>
      <c r="C801" s="109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91"/>
      <c r="R801" s="188"/>
      <c r="S801" s="109"/>
      <c r="T801" s="109"/>
      <c r="U801" s="109"/>
      <c r="V801" s="109"/>
      <c r="W801" s="109"/>
      <c r="X801" s="109"/>
      <c r="Y801" s="109"/>
      <c r="Z801" s="109"/>
    </row>
    <row r="802" spans="1:26" ht="14.25" customHeight="1">
      <c r="A802" s="109"/>
      <c r="B802" s="109"/>
      <c r="C802" s="109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91"/>
      <c r="R802" s="188"/>
      <c r="S802" s="109"/>
      <c r="T802" s="109"/>
      <c r="U802" s="109"/>
      <c r="V802" s="109"/>
      <c r="W802" s="109"/>
      <c r="X802" s="109"/>
      <c r="Y802" s="109"/>
      <c r="Z802" s="109"/>
    </row>
    <row r="803" spans="1:26" ht="14.25" customHeight="1">
      <c r="A803" s="109"/>
      <c r="B803" s="109"/>
      <c r="C803" s="109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91"/>
      <c r="R803" s="188"/>
      <c r="S803" s="109"/>
      <c r="T803" s="109"/>
      <c r="U803" s="109"/>
      <c r="V803" s="109"/>
      <c r="W803" s="109"/>
      <c r="X803" s="109"/>
      <c r="Y803" s="109"/>
      <c r="Z803" s="109"/>
    </row>
    <row r="804" spans="1:26" ht="14.25" customHeight="1">
      <c r="A804" s="109"/>
      <c r="B804" s="109"/>
      <c r="C804" s="109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91"/>
      <c r="R804" s="188"/>
      <c r="S804" s="109"/>
      <c r="T804" s="109"/>
      <c r="U804" s="109"/>
      <c r="V804" s="109"/>
      <c r="W804" s="109"/>
      <c r="X804" s="109"/>
      <c r="Y804" s="109"/>
      <c r="Z804" s="109"/>
    </row>
    <row r="805" spans="1:26" ht="14.25" customHeight="1">
      <c r="A805" s="109"/>
      <c r="B805" s="109"/>
      <c r="C805" s="109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91"/>
      <c r="R805" s="188"/>
      <c r="S805" s="109"/>
      <c r="T805" s="109"/>
      <c r="U805" s="109"/>
      <c r="V805" s="109"/>
      <c r="W805" s="109"/>
      <c r="X805" s="109"/>
      <c r="Y805" s="109"/>
      <c r="Z805" s="109"/>
    </row>
    <row r="806" spans="1:26" ht="14.25" customHeight="1">
      <c r="A806" s="109"/>
      <c r="B806" s="109"/>
      <c r="C806" s="109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91"/>
      <c r="R806" s="188"/>
      <c r="S806" s="109"/>
      <c r="T806" s="109"/>
      <c r="U806" s="109"/>
      <c r="V806" s="109"/>
      <c r="W806" s="109"/>
      <c r="X806" s="109"/>
      <c r="Y806" s="109"/>
      <c r="Z806" s="109"/>
    </row>
    <row r="807" spans="1:26" ht="14.25" customHeight="1">
      <c r="A807" s="109"/>
      <c r="B807" s="109"/>
      <c r="C807" s="109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91"/>
      <c r="R807" s="188"/>
      <c r="S807" s="109"/>
      <c r="T807" s="109"/>
      <c r="U807" s="109"/>
      <c r="V807" s="109"/>
      <c r="W807" s="109"/>
      <c r="X807" s="109"/>
      <c r="Y807" s="109"/>
      <c r="Z807" s="109"/>
    </row>
    <row r="808" spans="1:26" ht="14.25" customHeight="1">
      <c r="A808" s="109"/>
      <c r="B808" s="109"/>
      <c r="C808" s="109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91"/>
      <c r="R808" s="188"/>
      <c r="S808" s="109"/>
      <c r="T808" s="109"/>
      <c r="U808" s="109"/>
      <c r="V808" s="109"/>
      <c r="W808" s="109"/>
      <c r="X808" s="109"/>
      <c r="Y808" s="109"/>
      <c r="Z808" s="109"/>
    </row>
    <row r="809" spans="1:26" ht="14.25" customHeight="1">
      <c r="A809" s="109"/>
      <c r="B809" s="109"/>
      <c r="C809" s="109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91"/>
      <c r="R809" s="188"/>
      <c r="S809" s="109"/>
      <c r="T809" s="109"/>
      <c r="U809" s="109"/>
      <c r="V809" s="109"/>
      <c r="W809" s="109"/>
      <c r="X809" s="109"/>
      <c r="Y809" s="109"/>
      <c r="Z809" s="109"/>
    </row>
    <row r="810" spans="1:26" ht="14.25" customHeight="1">
      <c r="A810" s="109"/>
      <c r="B810" s="109"/>
      <c r="C810" s="109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91"/>
      <c r="R810" s="188"/>
      <c r="S810" s="109"/>
      <c r="T810" s="109"/>
      <c r="U810" s="109"/>
      <c r="V810" s="109"/>
      <c r="W810" s="109"/>
      <c r="X810" s="109"/>
      <c r="Y810" s="109"/>
      <c r="Z810" s="109"/>
    </row>
    <row r="811" spans="1:26" ht="14.25" customHeight="1">
      <c r="A811" s="109"/>
      <c r="B811" s="109"/>
      <c r="C811" s="109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91"/>
      <c r="R811" s="188"/>
      <c r="S811" s="109"/>
      <c r="T811" s="109"/>
      <c r="U811" s="109"/>
      <c r="V811" s="109"/>
      <c r="W811" s="109"/>
      <c r="X811" s="109"/>
      <c r="Y811" s="109"/>
      <c r="Z811" s="109"/>
    </row>
    <row r="812" spans="1:26" ht="14.25" customHeight="1">
      <c r="A812" s="109"/>
      <c r="B812" s="109"/>
      <c r="C812" s="109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91"/>
      <c r="R812" s="188"/>
      <c r="S812" s="109"/>
      <c r="T812" s="109"/>
      <c r="U812" s="109"/>
      <c r="V812" s="109"/>
      <c r="W812" s="109"/>
      <c r="X812" s="109"/>
      <c r="Y812" s="109"/>
      <c r="Z812" s="109"/>
    </row>
    <row r="813" spans="1:26" ht="14.25" customHeight="1">
      <c r="A813" s="109"/>
      <c r="B813" s="109"/>
      <c r="C813" s="109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91"/>
      <c r="R813" s="188"/>
      <c r="S813" s="109"/>
      <c r="T813" s="109"/>
      <c r="U813" s="109"/>
      <c r="V813" s="109"/>
      <c r="W813" s="109"/>
      <c r="X813" s="109"/>
      <c r="Y813" s="109"/>
      <c r="Z813" s="109"/>
    </row>
    <row r="814" spans="1:26" ht="14.25" customHeight="1">
      <c r="A814" s="109"/>
      <c r="B814" s="109"/>
      <c r="C814" s="109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91"/>
      <c r="R814" s="188"/>
      <c r="S814" s="109"/>
      <c r="T814" s="109"/>
      <c r="U814" s="109"/>
      <c r="V814" s="109"/>
      <c r="W814" s="109"/>
      <c r="X814" s="109"/>
      <c r="Y814" s="109"/>
      <c r="Z814" s="109"/>
    </row>
    <row r="815" spans="1:26" ht="14.25" customHeight="1">
      <c r="A815" s="109"/>
      <c r="B815" s="109"/>
      <c r="C815" s="109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91"/>
      <c r="R815" s="188"/>
      <c r="S815" s="109"/>
      <c r="T815" s="109"/>
      <c r="U815" s="109"/>
      <c r="V815" s="109"/>
      <c r="W815" s="109"/>
      <c r="X815" s="109"/>
      <c r="Y815" s="109"/>
      <c r="Z815" s="109"/>
    </row>
    <row r="816" spans="1:26" ht="14.25" customHeight="1">
      <c r="A816" s="109"/>
      <c r="B816" s="109"/>
      <c r="C816" s="109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91"/>
      <c r="R816" s="188"/>
      <c r="S816" s="109"/>
      <c r="T816" s="109"/>
      <c r="U816" s="109"/>
      <c r="V816" s="109"/>
      <c r="W816" s="109"/>
      <c r="X816" s="109"/>
      <c r="Y816" s="109"/>
      <c r="Z816" s="109"/>
    </row>
    <row r="817" spans="1:26" ht="14.25" customHeight="1">
      <c r="A817" s="109"/>
      <c r="B817" s="109"/>
      <c r="C817" s="109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91"/>
      <c r="R817" s="188"/>
      <c r="S817" s="109"/>
      <c r="T817" s="109"/>
      <c r="U817" s="109"/>
      <c r="V817" s="109"/>
      <c r="W817" s="109"/>
      <c r="X817" s="109"/>
      <c r="Y817" s="109"/>
      <c r="Z817" s="109"/>
    </row>
    <row r="818" spans="1:26" ht="14.25" customHeight="1">
      <c r="A818" s="109"/>
      <c r="B818" s="109"/>
      <c r="C818" s="109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91"/>
      <c r="R818" s="188"/>
      <c r="S818" s="109"/>
      <c r="T818" s="109"/>
      <c r="U818" s="109"/>
      <c r="V818" s="109"/>
      <c r="W818" s="109"/>
      <c r="X818" s="109"/>
      <c r="Y818" s="109"/>
      <c r="Z818" s="109"/>
    </row>
    <row r="819" spans="1:26" ht="14.25" customHeight="1">
      <c r="A819" s="109"/>
      <c r="B819" s="109"/>
      <c r="C819" s="109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91"/>
      <c r="R819" s="188"/>
      <c r="S819" s="109"/>
      <c r="T819" s="109"/>
      <c r="U819" s="109"/>
      <c r="V819" s="109"/>
      <c r="W819" s="109"/>
      <c r="X819" s="109"/>
      <c r="Y819" s="109"/>
      <c r="Z819" s="109"/>
    </row>
    <row r="820" spans="1:26" ht="14.25" customHeight="1">
      <c r="A820" s="109"/>
      <c r="B820" s="109"/>
      <c r="C820" s="109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91"/>
      <c r="R820" s="188"/>
      <c r="S820" s="109"/>
      <c r="T820" s="109"/>
      <c r="U820" s="109"/>
      <c r="V820" s="109"/>
      <c r="W820" s="109"/>
      <c r="X820" s="109"/>
      <c r="Y820" s="109"/>
      <c r="Z820" s="109"/>
    </row>
    <row r="821" spans="1:26" ht="14.25" customHeight="1">
      <c r="A821" s="109"/>
      <c r="B821" s="109"/>
      <c r="C821" s="109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91"/>
      <c r="R821" s="188"/>
      <c r="S821" s="109"/>
      <c r="T821" s="109"/>
      <c r="U821" s="109"/>
      <c r="V821" s="109"/>
      <c r="W821" s="109"/>
      <c r="X821" s="109"/>
      <c r="Y821" s="109"/>
      <c r="Z821" s="109"/>
    </row>
    <row r="822" spans="1:26" ht="14.25" customHeight="1">
      <c r="A822" s="109"/>
      <c r="B822" s="109"/>
      <c r="C822" s="109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91"/>
      <c r="R822" s="188"/>
      <c r="S822" s="109"/>
      <c r="T822" s="109"/>
      <c r="U822" s="109"/>
      <c r="V822" s="109"/>
      <c r="W822" s="109"/>
      <c r="X822" s="109"/>
      <c r="Y822" s="109"/>
      <c r="Z822" s="109"/>
    </row>
    <row r="823" spans="1:26" ht="14.25" customHeight="1">
      <c r="A823" s="109"/>
      <c r="B823" s="109"/>
      <c r="C823" s="109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91"/>
      <c r="R823" s="188"/>
      <c r="S823" s="109"/>
      <c r="T823" s="109"/>
      <c r="U823" s="109"/>
      <c r="V823" s="109"/>
      <c r="W823" s="109"/>
      <c r="X823" s="109"/>
      <c r="Y823" s="109"/>
      <c r="Z823" s="109"/>
    </row>
    <row r="824" spans="1:26" ht="14.25" customHeight="1">
      <c r="A824" s="109"/>
      <c r="B824" s="109"/>
      <c r="C824" s="109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91"/>
      <c r="R824" s="188"/>
      <c r="S824" s="109"/>
      <c r="T824" s="109"/>
      <c r="U824" s="109"/>
      <c r="V824" s="109"/>
      <c r="W824" s="109"/>
      <c r="X824" s="109"/>
      <c r="Y824" s="109"/>
      <c r="Z824" s="109"/>
    </row>
    <row r="825" spans="1:26" ht="14.25" customHeight="1">
      <c r="A825" s="109"/>
      <c r="B825" s="109"/>
      <c r="C825" s="109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91"/>
      <c r="R825" s="188"/>
      <c r="S825" s="109"/>
      <c r="T825" s="109"/>
      <c r="U825" s="109"/>
      <c r="V825" s="109"/>
      <c r="W825" s="109"/>
      <c r="X825" s="109"/>
      <c r="Y825" s="109"/>
      <c r="Z825" s="109"/>
    </row>
    <row r="826" spans="1:26" ht="14.25" customHeight="1">
      <c r="A826" s="109"/>
      <c r="B826" s="109"/>
      <c r="C826" s="109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91"/>
      <c r="R826" s="188"/>
      <c r="S826" s="109"/>
      <c r="T826" s="109"/>
      <c r="U826" s="109"/>
      <c r="V826" s="109"/>
      <c r="W826" s="109"/>
      <c r="X826" s="109"/>
      <c r="Y826" s="109"/>
      <c r="Z826" s="109"/>
    </row>
    <row r="827" spans="1:26" ht="14.25" customHeight="1">
      <c r="A827" s="109"/>
      <c r="B827" s="109"/>
      <c r="C827" s="109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91"/>
      <c r="R827" s="188"/>
      <c r="S827" s="109"/>
      <c r="T827" s="109"/>
      <c r="U827" s="109"/>
      <c r="V827" s="109"/>
      <c r="W827" s="109"/>
      <c r="X827" s="109"/>
      <c r="Y827" s="109"/>
      <c r="Z827" s="109"/>
    </row>
    <row r="828" spans="1:26" ht="14.25" customHeight="1">
      <c r="A828" s="109"/>
      <c r="B828" s="109"/>
      <c r="C828" s="109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91"/>
      <c r="R828" s="188"/>
      <c r="S828" s="109"/>
      <c r="T828" s="109"/>
      <c r="U828" s="109"/>
      <c r="V828" s="109"/>
      <c r="W828" s="109"/>
      <c r="X828" s="109"/>
      <c r="Y828" s="109"/>
      <c r="Z828" s="109"/>
    </row>
    <row r="829" spans="1:26" ht="14.25" customHeight="1">
      <c r="A829" s="109"/>
      <c r="B829" s="109"/>
      <c r="C829" s="109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91"/>
      <c r="R829" s="188"/>
      <c r="S829" s="109"/>
      <c r="T829" s="109"/>
      <c r="U829" s="109"/>
      <c r="V829" s="109"/>
      <c r="W829" s="109"/>
      <c r="X829" s="109"/>
      <c r="Y829" s="109"/>
      <c r="Z829" s="109"/>
    </row>
    <row r="830" spans="1:26" ht="14.25" customHeight="1">
      <c r="A830" s="109"/>
      <c r="B830" s="109"/>
      <c r="C830" s="109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91"/>
      <c r="R830" s="188"/>
      <c r="S830" s="109"/>
      <c r="T830" s="109"/>
      <c r="U830" s="109"/>
      <c r="V830" s="109"/>
      <c r="W830" s="109"/>
      <c r="X830" s="109"/>
      <c r="Y830" s="109"/>
      <c r="Z830" s="109"/>
    </row>
    <row r="831" spans="1:26" ht="14.25" customHeight="1">
      <c r="A831" s="109"/>
      <c r="B831" s="109"/>
      <c r="C831" s="109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91"/>
      <c r="R831" s="188"/>
      <c r="S831" s="109"/>
      <c r="T831" s="109"/>
      <c r="U831" s="109"/>
      <c r="V831" s="109"/>
      <c r="W831" s="109"/>
      <c r="X831" s="109"/>
      <c r="Y831" s="109"/>
      <c r="Z831" s="109"/>
    </row>
    <row r="832" spans="1:26" ht="14.25" customHeight="1">
      <c r="A832" s="109"/>
      <c r="B832" s="109"/>
      <c r="C832" s="109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91"/>
      <c r="R832" s="188"/>
      <c r="S832" s="109"/>
      <c r="T832" s="109"/>
      <c r="U832" s="109"/>
      <c r="V832" s="109"/>
      <c r="W832" s="109"/>
      <c r="X832" s="109"/>
      <c r="Y832" s="109"/>
      <c r="Z832" s="109"/>
    </row>
    <row r="833" spans="1:26" ht="14.25" customHeight="1">
      <c r="A833" s="109"/>
      <c r="B833" s="109"/>
      <c r="C833" s="109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91"/>
      <c r="R833" s="188"/>
      <c r="S833" s="109"/>
      <c r="T833" s="109"/>
      <c r="U833" s="109"/>
      <c r="V833" s="109"/>
      <c r="W833" s="109"/>
      <c r="X833" s="109"/>
      <c r="Y833" s="109"/>
      <c r="Z833" s="109"/>
    </row>
    <row r="834" spans="1:26" ht="14.25" customHeight="1">
      <c r="A834" s="109"/>
      <c r="B834" s="109"/>
      <c r="C834" s="109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91"/>
      <c r="R834" s="188"/>
      <c r="S834" s="109"/>
      <c r="T834" s="109"/>
      <c r="U834" s="109"/>
      <c r="V834" s="109"/>
      <c r="W834" s="109"/>
      <c r="X834" s="109"/>
      <c r="Y834" s="109"/>
      <c r="Z834" s="109"/>
    </row>
    <row r="835" spans="1:26" ht="14.25" customHeight="1">
      <c r="A835" s="109"/>
      <c r="B835" s="109"/>
      <c r="C835" s="109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91"/>
      <c r="R835" s="188"/>
      <c r="S835" s="109"/>
      <c r="T835" s="109"/>
      <c r="U835" s="109"/>
      <c r="V835" s="109"/>
      <c r="W835" s="109"/>
      <c r="X835" s="109"/>
      <c r="Y835" s="109"/>
      <c r="Z835" s="109"/>
    </row>
    <row r="836" spans="1:26" ht="14.25" customHeight="1">
      <c r="A836" s="109"/>
      <c r="B836" s="109"/>
      <c r="C836" s="109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91"/>
      <c r="R836" s="188"/>
      <c r="S836" s="109"/>
      <c r="T836" s="109"/>
      <c r="U836" s="109"/>
      <c r="V836" s="109"/>
      <c r="W836" s="109"/>
      <c r="X836" s="109"/>
      <c r="Y836" s="109"/>
      <c r="Z836" s="109"/>
    </row>
    <row r="837" spans="1:26" ht="14.25" customHeight="1">
      <c r="A837" s="109"/>
      <c r="B837" s="109"/>
      <c r="C837" s="109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91"/>
      <c r="R837" s="188"/>
      <c r="S837" s="109"/>
      <c r="T837" s="109"/>
      <c r="U837" s="109"/>
      <c r="V837" s="109"/>
      <c r="W837" s="109"/>
      <c r="X837" s="109"/>
      <c r="Y837" s="109"/>
      <c r="Z837" s="109"/>
    </row>
    <row r="838" spans="1:26" ht="14.25" customHeight="1">
      <c r="A838" s="109"/>
      <c r="B838" s="109"/>
      <c r="C838" s="109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91"/>
      <c r="R838" s="188"/>
      <c r="S838" s="109"/>
      <c r="T838" s="109"/>
      <c r="U838" s="109"/>
      <c r="V838" s="109"/>
      <c r="W838" s="109"/>
      <c r="X838" s="109"/>
      <c r="Y838" s="109"/>
      <c r="Z838" s="109"/>
    </row>
    <row r="839" spans="1:26" ht="14.25" customHeight="1">
      <c r="A839" s="109"/>
      <c r="B839" s="109"/>
      <c r="C839" s="109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91"/>
      <c r="R839" s="188"/>
      <c r="S839" s="109"/>
      <c r="T839" s="109"/>
      <c r="U839" s="109"/>
      <c r="V839" s="109"/>
      <c r="W839" s="109"/>
      <c r="X839" s="109"/>
      <c r="Y839" s="109"/>
      <c r="Z839" s="109"/>
    </row>
    <row r="840" spans="1:26" ht="14.25" customHeight="1">
      <c r="A840" s="109"/>
      <c r="B840" s="109"/>
      <c r="C840" s="109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91"/>
      <c r="R840" s="188"/>
      <c r="S840" s="109"/>
      <c r="T840" s="109"/>
      <c r="U840" s="109"/>
      <c r="V840" s="109"/>
      <c r="W840" s="109"/>
      <c r="X840" s="109"/>
      <c r="Y840" s="109"/>
      <c r="Z840" s="109"/>
    </row>
    <row r="841" spans="1:26" ht="14.25" customHeight="1">
      <c r="A841" s="109"/>
      <c r="B841" s="109"/>
      <c r="C841" s="109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91"/>
      <c r="R841" s="188"/>
      <c r="S841" s="109"/>
      <c r="T841" s="109"/>
      <c r="U841" s="109"/>
      <c r="V841" s="109"/>
      <c r="W841" s="109"/>
      <c r="X841" s="109"/>
      <c r="Y841" s="109"/>
      <c r="Z841" s="109"/>
    </row>
    <row r="842" spans="1:26" ht="14.25" customHeight="1">
      <c r="A842" s="109"/>
      <c r="B842" s="109"/>
      <c r="C842" s="109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91"/>
      <c r="R842" s="188"/>
      <c r="S842" s="109"/>
      <c r="T842" s="109"/>
      <c r="U842" s="109"/>
      <c r="V842" s="109"/>
      <c r="W842" s="109"/>
      <c r="X842" s="109"/>
      <c r="Y842" s="109"/>
      <c r="Z842" s="109"/>
    </row>
    <row r="843" spans="1:26" ht="14.25" customHeight="1">
      <c r="A843" s="109"/>
      <c r="B843" s="109"/>
      <c r="C843" s="109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91"/>
      <c r="R843" s="188"/>
      <c r="S843" s="109"/>
      <c r="T843" s="109"/>
      <c r="U843" s="109"/>
      <c r="V843" s="109"/>
      <c r="W843" s="109"/>
      <c r="X843" s="109"/>
      <c r="Y843" s="109"/>
      <c r="Z843" s="109"/>
    </row>
    <row r="844" spans="1:26" ht="14.25" customHeight="1">
      <c r="A844" s="109"/>
      <c r="B844" s="109"/>
      <c r="C844" s="109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91"/>
      <c r="R844" s="188"/>
      <c r="S844" s="109"/>
      <c r="T844" s="109"/>
      <c r="U844" s="109"/>
      <c r="V844" s="109"/>
      <c r="W844" s="109"/>
      <c r="X844" s="109"/>
      <c r="Y844" s="109"/>
      <c r="Z844" s="109"/>
    </row>
    <row r="845" spans="1:26" ht="14.25" customHeight="1">
      <c r="A845" s="109"/>
      <c r="B845" s="109"/>
      <c r="C845" s="109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91"/>
      <c r="R845" s="188"/>
      <c r="S845" s="109"/>
      <c r="T845" s="109"/>
      <c r="U845" s="109"/>
      <c r="V845" s="109"/>
      <c r="W845" s="109"/>
      <c r="X845" s="109"/>
      <c r="Y845" s="109"/>
      <c r="Z845" s="109"/>
    </row>
    <row r="846" spans="1:26" ht="14.25" customHeight="1">
      <c r="A846" s="109"/>
      <c r="B846" s="109"/>
      <c r="C846" s="109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91"/>
      <c r="R846" s="188"/>
      <c r="S846" s="109"/>
      <c r="T846" s="109"/>
      <c r="U846" s="109"/>
      <c r="V846" s="109"/>
      <c r="W846" s="109"/>
      <c r="X846" s="109"/>
      <c r="Y846" s="109"/>
      <c r="Z846" s="109"/>
    </row>
    <row r="847" spans="1:26" ht="14.25" customHeight="1">
      <c r="A847" s="109"/>
      <c r="B847" s="109"/>
      <c r="C847" s="109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91"/>
      <c r="R847" s="188"/>
      <c r="S847" s="109"/>
      <c r="T847" s="109"/>
      <c r="U847" s="109"/>
      <c r="V847" s="109"/>
      <c r="W847" s="109"/>
      <c r="X847" s="109"/>
      <c r="Y847" s="109"/>
      <c r="Z847" s="109"/>
    </row>
    <row r="848" spans="1:26" ht="14.25" customHeight="1">
      <c r="A848" s="109"/>
      <c r="B848" s="109"/>
      <c r="C848" s="109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91"/>
      <c r="R848" s="188"/>
      <c r="S848" s="109"/>
      <c r="T848" s="109"/>
      <c r="U848" s="109"/>
      <c r="V848" s="109"/>
      <c r="W848" s="109"/>
      <c r="X848" s="109"/>
      <c r="Y848" s="109"/>
      <c r="Z848" s="109"/>
    </row>
    <row r="849" spans="1:26" ht="14.25" customHeight="1">
      <c r="A849" s="109"/>
      <c r="B849" s="109"/>
      <c r="C849" s="109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91"/>
      <c r="R849" s="188"/>
      <c r="S849" s="109"/>
      <c r="T849" s="109"/>
      <c r="U849" s="109"/>
      <c r="V849" s="109"/>
      <c r="W849" s="109"/>
      <c r="X849" s="109"/>
      <c r="Y849" s="109"/>
      <c r="Z849" s="109"/>
    </row>
    <row r="850" spans="1:26" ht="14.25" customHeight="1">
      <c r="A850" s="109"/>
      <c r="B850" s="109"/>
      <c r="C850" s="109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91"/>
      <c r="R850" s="188"/>
      <c r="S850" s="109"/>
      <c r="T850" s="109"/>
      <c r="U850" s="109"/>
      <c r="V850" s="109"/>
      <c r="W850" s="109"/>
      <c r="X850" s="109"/>
      <c r="Y850" s="109"/>
      <c r="Z850" s="109"/>
    </row>
    <row r="851" spans="1:26" ht="14.25" customHeight="1">
      <c r="A851" s="109"/>
      <c r="B851" s="109"/>
      <c r="C851" s="109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91"/>
      <c r="R851" s="188"/>
      <c r="S851" s="109"/>
      <c r="T851" s="109"/>
      <c r="U851" s="109"/>
      <c r="V851" s="109"/>
      <c r="W851" s="109"/>
      <c r="X851" s="109"/>
      <c r="Y851" s="109"/>
      <c r="Z851" s="109"/>
    </row>
    <row r="852" spans="1:26" ht="14.25" customHeight="1">
      <c r="A852" s="109"/>
      <c r="B852" s="109"/>
      <c r="C852" s="109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91"/>
      <c r="R852" s="188"/>
      <c r="S852" s="109"/>
      <c r="T852" s="109"/>
      <c r="U852" s="109"/>
      <c r="V852" s="109"/>
      <c r="W852" s="109"/>
      <c r="X852" s="109"/>
      <c r="Y852" s="109"/>
      <c r="Z852" s="109"/>
    </row>
    <row r="853" spans="1:26" ht="14.25" customHeight="1">
      <c r="A853" s="109"/>
      <c r="B853" s="109"/>
      <c r="C853" s="109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91"/>
      <c r="R853" s="188"/>
      <c r="S853" s="109"/>
      <c r="T853" s="109"/>
      <c r="U853" s="109"/>
      <c r="V853" s="109"/>
      <c r="W853" s="109"/>
      <c r="X853" s="109"/>
      <c r="Y853" s="109"/>
      <c r="Z853" s="109"/>
    </row>
    <row r="854" spans="1:26" ht="14.25" customHeight="1">
      <c r="A854" s="109"/>
      <c r="B854" s="109"/>
      <c r="C854" s="109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91"/>
      <c r="R854" s="188"/>
      <c r="S854" s="109"/>
      <c r="T854" s="109"/>
      <c r="U854" s="109"/>
      <c r="V854" s="109"/>
      <c r="W854" s="109"/>
      <c r="X854" s="109"/>
      <c r="Y854" s="109"/>
      <c r="Z854" s="109"/>
    </row>
    <row r="855" spans="1:26" ht="14.25" customHeight="1">
      <c r="A855" s="109"/>
      <c r="B855" s="109"/>
      <c r="C855" s="109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91"/>
      <c r="R855" s="188"/>
      <c r="S855" s="109"/>
      <c r="T855" s="109"/>
      <c r="U855" s="109"/>
      <c r="V855" s="109"/>
      <c r="W855" s="109"/>
      <c r="X855" s="109"/>
      <c r="Y855" s="109"/>
      <c r="Z855" s="109"/>
    </row>
    <row r="856" spans="1:26" ht="14.25" customHeight="1">
      <c r="A856" s="109"/>
      <c r="B856" s="109"/>
      <c r="C856" s="109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91"/>
      <c r="R856" s="188"/>
      <c r="S856" s="109"/>
      <c r="T856" s="109"/>
      <c r="U856" s="109"/>
      <c r="V856" s="109"/>
      <c r="W856" s="109"/>
      <c r="X856" s="109"/>
      <c r="Y856" s="109"/>
      <c r="Z856" s="109"/>
    </row>
    <row r="857" spans="1:26" ht="14.25" customHeight="1">
      <c r="A857" s="109"/>
      <c r="B857" s="109"/>
      <c r="C857" s="109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91"/>
      <c r="R857" s="188"/>
      <c r="S857" s="109"/>
      <c r="T857" s="109"/>
      <c r="U857" s="109"/>
      <c r="V857" s="109"/>
      <c r="W857" s="109"/>
      <c r="X857" s="109"/>
      <c r="Y857" s="109"/>
      <c r="Z857" s="109"/>
    </row>
    <row r="858" spans="1:26" ht="14.25" customHeight="1">
      <c r="A858" s="109"/>
      <c r="B858" s="109"/>
      <c r="C858" s="109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91"/>
      <c r="R858" s="188"/>
      <c r="S858" s="109"/>
      <c r="T858" s="109"/>
      <c r="U858" s="109"/>
      <c r="V858" s="109"/>
      <c r="W858" s="109"/>
      <c r="X858" s="109"/>
      <c r="Y858" s="109"/>
      <c r="Z858" s="109"/>
    </row>
    <row r="859" spans="1:26" ht="14.25" customHeight="1">
      <c r="A859" s="109"/>
      <c r="B859" s="109"/>
      <c r="C859" s="109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91"/>
      <c r="R859" s="188"/>
      <c r="S859" s="109"/>
      <c r="T859" s="109"/>
      <c r="U859" s="109"/>
      <c r="V859" s="109"/>
      <c r="W859" s="109"/>
      <c r="X859" s="109"/>
      <c r="Y859" s="109"/>
      <c r="Z859" s="109"/>
    </row>
    <row r="860" spans="1:26" ht="14.25" customHeight="1">
      <c r="A860" s="109"/>
      <c r="B860" s="109"/>
      <c r="C860" s="109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91"/>
      <c r="R860" s="188"/>
      <c r="S860" s="109"/>
      <c r="T860" s="109"/>
      <c r="U860" s="109"/>
      <c r="V860" s="109"/>
      <c r="W860" s="109"/>
      <c r="X860" s="109"/>
      <c r="Y860" s="109"/>
      <c r="Z860" s="109"/>
    </row>
    <row r="861" spans="1:26" ht="14.25" customHeight="1">
      <c r="A861" s="109"/>
      <c r="B861" s="109"/>
      <c r="C861" s="109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91"/>
      <c r="R861" s="188"/>
      <c r="S861" s="109"/>
      <c r="T861" s="109"/>
      <c r="U861" s="109"/>
      <c r="V861" s="109"/>
      <c r="W861" s="109"/>
      <c r="X861" s="109"/>
      <c r="Y861" s="109"/>
      <c r="Z861" s="109"/>
    </row>
    <row r="862" spans="1:26" ht="14.25" customHeight="1">
      <c r="A862" s="109"/>
      <c r="B862" s="109"/>
      <c r="C862" s="109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91"/>
      <c r="R862" s="188"/>
      <c r="S862" s="109"/>
      <c r="T862" s="109"/>
      <c r="U862" s="109"/>
      <c r="V862" s="109"/>
      <c r="W862" s="109"/>
      <c r="X862" s="109"/>
      <c r="Y862" s="109"/>
      <c r="Z862" s="109"/>
    </row>
    <row r="863" spans="1:26" ht="14.25" customHeight="1">
      <c r="A863" s="109"/>
      <c r="B863" s="109"/>
      <c r="C863" s="109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91"/>
      <c r="R863" s="188"/>
      <c r="S863" s="109"/>
      <c r="T863" s="109"/>
      <c r="U863" s="109"/>
      <c r="V863" s="109"/>
      <c r="W863" s="109"/>
      <c r="X863" s="109"/>
      <c r="Y863" s="109"/>
      <c r="Z863" s="109"/>
    </row>
    <row r="864" spans="1:26" ht="14.25" customHeight="1">
      <c r="A864" s="109"/>
      <c r="B864" s="109"/>
      <c r="C864" s="109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91"/>
      <c r="R864" s="188"/>
      <c r="S864" s="109"/>
      <c r="T864" s="109"/>
      <c r="U864" s="109"/>
      <c r="V864" s="109"/>
      <c r="W864" s="109"/>
      <c r="X864" s="109"/>
      <c r="Y864" s="109"/>
      <c r="Z864" s="109"/>
    </row>
    <row r="865" spans="1:26" ht="14.25" customHeight="1">
      <c r="A865" s="109"/>
      <c r="B865" s="109"/>
      <c r="C865" s="109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91"/>
      <c r="R865" s="188"/>
      <c r="S865" s="109"/>
      <c r="T865" s="109"/>
      <c r="U865" s="109"/>
      <c r="V865" s="109"/>
      <c r="W865" s="109"/>
      <c r="X865" s="109"/>
      <c r="Y865" s="109"/>
      <c r="Z865" s="109"/>
    </row>
    <row r="866" spans="1:26" ht="14.25" customHeight="1">
      <c r="A866" s="109"/>
      <c r="B866" s="109"/>
      <c r="C866" s="109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91"/>
      <c r="R866" s="188"/>
      <c r="S866" s="109"/>
      <c r="T866" s="109"/>
      <c r="U866" s="109"/>
      <c r="V866" s="109"/>
      <c r="W866" s="109"/>
      <c r="X866" s="109"/>
      <c r="Y866" s="109"/>
      <c r="Z866" s="109"/>
    </row>
    <row r="867" spans="1:26" ht="14.25" customHeight="1">
      <c r="A867" s="109"/>
      <c r="B867" s="109"/>
      <c r="C867" s="109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91"/>
      <c r="R867" s="188"/>
      <c r="S867" s="109"/>
      <c r="T867" s="109"/>
      <c r="U867" s="109"/>
      <c r="V867" s="109"/>
      <c r="W867" s="109"/>
      <c r="X867" s="109"/>
      <c r="Y867" s="109"/>
      <c r="Z867" s="109"/>
    </row>
    <row r="868" spans="1:26" ht="14.25" customHeight="1">
      <c r="A868" s="109"/>
      <c r="B868" s="109"/>
      <c r="C868" s="109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91"/>
      <c r="R868" s="188"/>
      <c r="S868" s="109"/>
      <c r="T868" s="109"/>
      <c r="U868" s="109"/>
      <c r="V868" s="109"/>
      <c r="W868" s="109"/>
      <c r="X868" s="109"/>
      <c r="Y868" s="109"/>
      <c r="Z868" s="109"/>
    </row>
    <row r="869" spans="1:26" ht="14.25" customHeight="1">
      <c r="A869" s="109"/>
      <c r="B869" s="109"/>
      <c r="C869" s="109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91"/>
      <c r="R869" s="188"/>
      <c r="S869" s="109"/>
      <c r="T869" s="109"/>
      <c r="U869" s="109"/>
      <c r="V869" s="109"/>
      <c r="W869" s="109"/>
      <c r="X869" s="109"/>
      <c r="Y869" s="109"/>
      <c r="Z869" s="109"/>
    </row>
    <row r="870" spans="1:26" ht="14.25" customHeight="1">
      <c r="A870" s="109"/>
      <c r="B870" s="109"/>
      <c r="C870" s="109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91"/>
      <c r="R870" s="188"/>
      <c r="S870" s="109"/>
      <c r="T870" s="109"/>
      <c r="U870" s="109"/>
      <c r="V870" s="109"/>
      <c r="W870" s="109"/>
      <c r="X870" s="109"/>
      <c r="Y870" s="109"/>
      <c r="Z870" s="109"/>
    </row>
    <row r="871" spans="1:26" ht="14.25" customHeight="1">
      <c r="A871" s="109"/>
      <c r="B871" s="109"/>
      <c r="C871" s="109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91"/>
      <c r="R871" s="188"/>
      <c r="S871" s="109"/>
      <c r="T871" s="109"/>
      <c r="U871" s="109"/>
      <c r="V871" s="109"/>
      <c r="W871" s="109"/>
      <c r="X871" s="109"/>
      <c r="Y871" s="109"/>
      <c r="Z871" s="109"/>
    </row>
    <row r="872" spans="1:26" ht="14.25" customHeight="1">
      <c r="A872" s="109"/>
      <c r="B872" s="109"/>
      <c r="C872" s="109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91"/>
      <c r="R872" s="188"/>
      <c r="S872" s="109"/>
      <c r="T872" s="109"/>
      <c r="U872" s="109"/>
      <c r="V872" s="109"/>
      <c r="W872" s="109"/>
      <c r="X872" s="109"/>
      <c r="Y872" s="109"/>
      <c r="Z872" s="109"/>
    </row>
    <row r="873" spans="1:26" ht="14.25" customHeight="1">
      <c r="A873" s="109"/>
      <c r="B873" s="109"/>
      <c r="C873" s="109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91"/>
      <c r="R873" s="188"/>
      <c r="S873" s="109"/>
      <c r="T873" s="109"/>
      <c r="U873" s="109"/>
      <c r="V873" s="109"/>
      <c r="W873" s="109"/>
      <c r="X873" s="109"/>
      <c r="Y873" s="109"/>
      <c r="Z873" s="109"/>
    </row>
    <row r="874" spans="1:26" ht="14.25" customHeight="1">
      <c r="A874" s="109"/>
      <c r="B874" s="109"/>
      <c r="C874" s="109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91"/>
      <c r="R874" s="188"/>
      <c r="S874" s="109"/>
      <c r="T874" s="109"/>
      <c r="U874" s="109"/>
      <c r="V874" s="109"/>
      <c r="W874" s="109"/>
      <c r="X874" s="109"/>
      <c r="Y874" s="109"/>
      <c r="Z874" s="109"/>
    </row>
    <row r="875" spans="1:26" ht="14.25" customHeight="1">
      <c r="A875" s="109"/>
      <c r="B875" s="109"/>
      <c r="C875" s="109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91"/>
      <c r="R875" s="188"/>
      <c r="S875" s="109"/>
      <c r="T875" s="109"/>
      <c r="U875" s="109"/>
      <c r="V875" s="109"/>
      <c r="W875" s="109"/>
      <c r="X875" s="109"/>
      <c r="Y875" s="109"/>
      <c r="Z875" s="109"/>
    </row>
    <row r="876" spans="1:26" ht="14.25" customHeight="1">
      <c r="A876" s="109"/>
      <c r="B876" s="109"/>
      <c r="C876" s="109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91"/>
      <c r="R876" s="188"/>
      <c r="S876" s="109"/>
      <c r="T876" s="109"/>
      <c r="U876" s="109"/>
      <c r="V876" s="109"/>
      <c r="W876" s="109"/>
      <c r="X876" s="109"/>
      <c r="Y876" s="109"/>
      <c r="Z876" s="109"/>
    </row>
    <row r="877" spans="1:26" ht="14.25" customHeight="1">
      <c r="A877" s="109"/>
      <c r="B877" s="109"/>
      <c r="C877" s="109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91"/>
      <c r="R877" s="188"/>
      <c r="S877" s="109"/>
      <c r="T877" s="109"/>
      <c r="U877" s="109"/>
      <c r="V877" s="109"/>
      <c r="W877" s="109"/>
      <c r="X877" s="109"/>
      <c r="Y877" s="109"/>
      <c r="Z877" s="109"/>
    </row>
    <row r="878" spans="1:26" ht="14.25" customHeight="1">
      <c r="A878" s="109"/>
      <c r="B878" s="109"/>
      <c r="C878" s="109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91"/>
      <c r="R878" s="188"/>
      <c r="S878" s="109"/>
      <c r="T878" s="109"/>
      <c r="U878" s="109"/>
      <c r="V878" s="109"/>
      <c r="W878" s="109"/>
      <c r="X878" s="109"/>
      <c r="Y878" s="109"/>
      <c r="Z878" s="109"/>
    </row>
    <row r="879" spans="1:26" ht="14.25" customHeight="1">
      <c r="A879" s="109"/>
      <c r="B879" s="109"/>
      <c r="C879" s="109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91"/>
      <c r="R879" s="188"/>
      <c r="S879" s="109"/>
      <c r="T879" s="109"/>
      <c r="U879" s="109"/>
      <c r="V879" s="109"/>
      <c r="W879" s="109"/>
      <c r="X879" s="109"/>
      <c r="Y879" s="109"/>
      <c r="Z879" s="109"/>
    </row>
    <row r="880" spans="1:26" ht="14.25" customHeight="1">
      <c r="A880" s="109"/>
      <c r="B880" s="109"/>
      <c r="C880" s="109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91"/>
      <c r="R880" s="188"/>
      <c r="S880" s="109"/>
      <c r="T880" s="109"/>
      <c r="U880" s="109"/>
      <c r="V880" s="109"/>
      <c r="W880" s="109"/>
      <c r="X880" s="109"/>
      <c r="Y880" s="109"/>
      <c r="Z880" s="109"/>
    </row>
    <row r="881" spans="1:26" ht="14.25" customHeight="1">
      <c r="A881" s="109"/>
      <c r="B881" s="109"/>
      <c r="C881" s="109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91"/>
      <c r="R881" s="188"/>
      <c r="S881" s="109"/>
      <c r="T881" s="109"/>
      <c r="U881" s="109"/>
      <c r="V881" s="109"/>
      <c r="W881" s="109"/>
      <c r="X881" s="109"/>
      <c r="Y881" s="109"/>
      <c r="Z881" s="109"/>
    </row>
    <row r="882" spans="1:26" ht="14.25" customHeight="1">
      <c r="A882" s="109"/>
      <c r="B882" s="109"/>
      <c r="C882" s="109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91"/>
      <c r="R882" s="188"/>
      <c r="S882" s="109"/>
      <c r="T882" s="109"/>
      <c r="U882" s="109"/>
      <c r="V882" s="109"/>
      <c r="W882" s="109"/>
      <c r="X882" s="109"/>
      <c r="Y882" s="109"/>
      <c r="Z882" s="109"/>
    </row>
    <row r="883" spans="1:26" ht="14.25" customHeight="1">
      <c r="A883" s="109"/>
      <c r="B883" s="109"/>
      <c r="C883" s="109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91"/>
      <c r="R883" s="188"/>
      <c r="S883" s="109"/>
      <c r="T883" s="109"/>
      <c r="U883" s="109"/>
      <c r="V883" s="109"/>
      <c r="W883" s="109"/>
      <c r="X883" s="109"/>
      <c r="Y883" s="109"/>
      <c r="Z883" s="109"/>
    </row>
    <row r="884" spans="1:26" ht="14.25" customHeight="1">
      <c r="A884" s="109"/>
      <c r="B884" s="109"/>
      <c r="C884" s="109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91"/>
      <c r="R884" s="188"/>
      <c r="S884" s="109"/>
      <c r="T884" s="109"/>
      <c r="U884" s="109"/>
      <c r="V884" s="109"/>
      <c r="W884" s="109"/>
      <c r="X884" s="109"/>
      <c r="Y884" s="109"/>
      <c r="Z884" s="109"/>
    </row>
    <row r="885" spans="1:26" ht="14.25" customHeight="1">
      <c r="A885" s="109"/>
      <c r="B885" s="109"/>
      <c r="C885" s="109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91"/>
      <c r="R885" s="188"/>
      <c r="S885" s="109"/>
      <c r="T885" s="109"/>
      <c r="U885" s="109"/>
      <c r="V885" s="109"/>
      <c r="W885" s="109"/>
      <c r="X885" s="109"/>
      <c r="Y885" s="109"/>
      <c r="Z885" s="109"/>
    </row>
    <row r="886" spans="1:26" ht="14.25" customHeight="1">
      <c r="A886" s="109"/>
      <c r="B886" s="109"/>
      <c r="C886" s="109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91"/>
      <c r="R886" s="188"/>
      <c r="S886" s="109"/>
      <c r="T886" s="109"/>
      <c r="U886" s="109"/>
      <c r="V886" s="109"/>
      <c r="W886" s="109"/>
      <c r="X886" s="109"/>
      <c r="Y886" s="109"/>
      <c r="Z886" s="109"/>
    </row>
    <row r="887" spans="1:26" ht="14.25" customHeight="1">
      <c r="A887" s="109"/>
      <c r="B887" s="109"/>
      <c r="C887" s="109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91"/>
      <c r="R887" s="188"/>
      <c r="S887" s="109"/>
      <c r="T887" s="109"/>
      <c r="U887" s="109"/>
      <c r="V887" s="109"/>
      <c r="W887" s="109"/>
      <c r="X887" s="109"/>
      <c r="Y887" s="109"/>
      <c r="Z887" s="109"/>
    </row>
    <row r="888" spans="1:26" ht="14.25" customHeight="1">
      <c r="A888" s="109"/>
      <c r="B888" s="109"/>
      <c r="C888" s="109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91"/>
      <c r="R888" s="188"/>
      <c r="S888" s="109"/>
      <c r="T888" s="109"/>
      <c r="U888" s="109"/>
      <c r="V888" s="109"/>
      <c r="W888" s="109"/>
      <c r="X888" s="109"/>
      <c r="Y888" s="109"/>
      <c r="Z888" s="109"/>
    </row>
    <row r="889" spans="1:26" ht="14.25" customHeight="1">
      <c r="A889" s="109"/>
      <c r="B889" s="109"/>
      <c r="C889" s="109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91"/>
      <c r="R889" s="188"/>
      <c r="S889" s="109"/>
      <c r="T889" s="109"/>
      <c r="U889" s="109"/>
      <c r="V889" s="109"/>
      <c r="W889" s="109"/>
      <c r="X889" s="109"/>
      <c r="Y889" s="109"/>
      <c r="Z889" s="109"/>
    </row>
    <row r="890" spans="1:26" ht="14.25" customHeight="1">
      <c r="A890" s="109"/>
      <c r="B890" s="109"/>
      <c r="C890" s="109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91"/>
      <c r="R890" s="188"/>
      <c r="S890" s="109"/>
      <c r="T890" s="109"/>
      <c r="U890" s="109"/>
      <c r="V890" s="109"/>
      <c r="W890" s="109"/>
      <c r="X890" s="109"/>
      <c r="Y890" s="109"/>
      <c r="Z890" s="109"/>
    </row>
    <row r="891" spans="1:26" ht="14.25" customHeight="1">
      <c r="A891" s="109"/>
      <c r="B891" s="109"/>
      <c r="C891" s="109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91"/>
      <c r="R891" s="188"/>
      <c r="S891" s="109"/>
      <c r="T891" s="109"/>
      <c r="U891" s="109"/>
      <c r="V891" s="109"/>
      <c r="W891" s="109"/>
      <c r="X891" s="109"/>
      <c r="Y891" s="109"/>
      <c r="Z891" s="109"/>
    </row>
    <row r="892" spans="1:26" ht="14.25" customHeight="1">
      <c r="A892" s="109"/>
      <c r="B892" s="109"/>
      <c r="C892" s="109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91"/>
      <c r="R892" s="188"/>
      <c r="S892" s="109"/>
      <c r="T892" s="109"/>
      <c r="U892" s="109"/>
      <c r="V892" s="109"/>
      <c r="W892" s="109"/>
      <c r="X892" s="109"/>
      <c r="Y892" s="109"/>
      <c r="Z892" s="109"/>
    </row>
    <row r="893" spans="1:26" ht="14.25" customHeight="1">
      <c r="A893" s="109"/>
      <c r="B893" s="109"/>
      <c r="C893" s="109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91"/>
      <c r="R893" s="188"/>
      <c r="S893" s="109"/>
      <c r="T893" s="109"/>
      <c r="U893" s="109"/>
      <c r="V893" s="109"/>
      <c r="W893" s="109"/>
      <c r="X893" s="109"/>
      <c r="Y893" s="109"/>
      <c r="Z893" s="109"/>
    </row>
    <row r="894" spans="1:26" ht="14.25" customHeight="1">
      <c r="A894" s="109"/>
      <c r="B894" s="109"/>
      <c r="C894" s="109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91"/>
      <c r="R894" s="188"/>
      <c r="S894" s="109"/>
      <c r="T894" s="109"/>
      <c r="U894" s="109"/>
      <c r="V894" s="109"/>
      <c r="W894" s="109"/>
      <c r="X894" s="109"/>
      <c r="Y894" s="109"/>
      <c r="Z894" s="109"/>
    </row>
    <row r="895" spans="1:26" ht="14.25" customHeight="1">
      <c r="A895" s="109"/>
      <c r="B895" s="109"/>
      <c r="C895" s="109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91"/>
      <c r="R895" s="188"/>
      <c r="S895" s="109"/>
      <c r="T895" s="109"/>
      <c r="U895" s="109"/>
      <c r="V895" s="109"/>
      <c r="W895" s="109"/>
      <c r="X895" s="109"/>
      <c r="Y895" s="109"/>
      <c r="Z895" s="109"/>
    </row>
    <row r="896" spans="1:26" ht="14.25" customHeight="1">
      <c r="A896" s="109"/>
      <c r="B896" s="109"/>
      <c r="C896" s="109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91"/>
      <c r="R896" s="188"/>
      <c r="S896" s="109"/>
      <c r="T896" s="109"/>
      <c r="U896" s="109"/>
      <c r="V896" s="109"/>
      <c r="W896" s="109"/>
      <c r="X896" s="109"/>
      <c r="Y896" s="109"/>
      <c r="Z896" s="109"/>
    </row>
    <row r="897" spans="1:26" ht="14.25" customHeight="1">
      <c r="A897" s="109"/>
      <c r="B897" s="109"/>
      <c r="C897" s="109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91"/>
      <c r="R897" s="188"/>
      <c r="S897" s="109"/>
      <c r="T897" s="109"/>
      <c r="U897" s="109"/>
      <c r="V897" s="109"/>
      <c r="W897" s="109"/>
      <c r="X897" s="109"/>
      <c r="Y897" s="109"/>
      <c r="Z897" s="109"/>
    </row>
    <row r="898" spans="1:26" ht="14.25" customHeight="1">
      <c r="A898" s="109"/>
      <c r="B898" s="109"/>
      <c r="C898" s="109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91"/>
      <c r="R898" s="188"/>
      <c r="S898" s="109"/>
      <c r="T898" s="109"/>
      <c r="U898" s="109"/>
      <c r="V898" s="109"/>
      <c r="W898" s="109"/>
      <c r="X898" s="109"/>
      <c r="Y898" s="109"/>
      <c r="Z898" s="109"/>
    </row>
    <row r="899" spans="1:26" ht="14.25" customHeight="1">
      <c r="A899" s="109"/>
      <c r="B899" s="109"/>
      <c r="C899" s="109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91"/>
      <c r="R899" s="188"/>
      <c r="S899" s="109"/>
      <c r="T899" s="109"/>
      <c r="U899" s="109"/>
      <c r="V899" s="109"/>
      <c r="W899" s="109"/>
      <c r="X899" s="109"/>
      <c r="Y899" s="109"/>
      <c r="Z899" s="109"/>
    </row>
    <row r="900" spans="1:26" ht="14.25" customHeight="1">
      <c r="A900" s="109"/>
      <c r="B900" s="109"/>
      <c r="C900" s="109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91"/>
      <c r="R900" s="188"/>
      <c r="S900" s="109"/>
      <c r="T900" s="109"/>
      <c r="U900" s="109"/>
      <c r="V900" s="109"/>
      <c r="W900" s="109"/>
      <c r="X900" s="109"/>
      <c r="Y900" s="109"/>
      <c r="Z900" s="109"/>
    </row>
    <row r="901" spans="1:26" ht="14.25" customHeight="1">
      <c r="A901" s="109"/>
      <c r="B901" s="109"/>
      <c r="C901" s="109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91"/>
      <c r="R901" s="188"/>
      <c r="S901" s="109"/>
      <c r="T901" s="109"/>
      <c r="U901" s="109"/>
      <c r="V901" s="109"/>
      <c r="W901" s="109"/>
      <c r="X901" s="109"/>
      <c r="Y901" s="109"/>
      <c r="Z901" s="109"/>
    </row>
    <row r="902" spans="1:26" ht="14.25" customHeight="1">
      <c r="A902" s="109"/>
      <c r="B902" s="109"/>
      <c r="C902" s="109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91"/>
      <c r="R902" s="188"/>
      <c r="S902" s="109"/>
      <c r="T902" s="109"/>
      <c r="U902" s="109"/>
      <c r="V902" s="109"/>
      <c r="W902" s="109"/>
      <c r="X902" s="109"/>
      <c r="Y902" s="109"/>
      <c r="Z902" s="109"/>
    </row>
    <row r="903" spans="1:26" ht="14.25" customHeight="1">
      <c r="A903" s="109"/>
      <c r="B903" s="109"/>
      <c r="C903" s="109"/>
      <c r="D903" s="10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91"/>
      <c r="R903" s="188"/>
      <c r="S903" s="109"/>
      <c r="T903" s="109"/>
      <c r="U903" s="109"/>
      <c r="V903" s="109"/>
      <c r="W903" s="109"/>
      <c r="X903" s="109"/>
      <c r="Y903" s="109"/>
      <c r="Z903" s="109"/>
    </row>
    <row r="904" spans="1:26" ht="14.25" customHeight="1">
      <c r="A904" s="109"/>
      <c r="B904" s="109"/>
      <c r="C904" s="109"/>
      <c r="D904" s="10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91"/>
      <c r="R904" s="188"/>
      <c r="S904" s="109"/>
      <c r="T904" s="109"/>
      <c r="U904" s="109"/>
      <c r="V904" s="109"/>
      <c r="W904" s="109"/>
      <c r="X904" s="109"/>
      <c r="Y904" s="109"/>
      <c r="Z904" s="109"/>
    </row>
    <row r="905" spans="1:26" ht="14.25" customHeight="1">
      <c r="A905" s="109"/>
      <c r="B905" s="109"/>
      <c r="C905" s="109"/>
      <c r="D905" s="109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91"/>
      <c r="R905" s="188"/>
      <c r="S905" s="109"/>
      <c r="T905" s="109"/>
      <c r="U905" s="109"/>
      <c r="V905" s="109"/>
      <c r="W905" s="109"/>
      <c r="X905" s="109"/>
      <c r="Y905" s="109"/>
      <c r="Z905" s="109"/>
    </row>
    <row r="906" spans="1:26" ht="14.25" customHeight="1">
      <c r="A906" s="109"/>
      <c r="B906" s="109"/>
      <c r="C906" s="109"/>
      <c r="D906" s="109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91"/>
      <c r="R906" s="188"/>
      <c r="S906" s="109"/>
      <c r="T906" s="109"/>
      <c r="U906" s="109"/>
      <c r="V906" s="109"/>
      <c r="W906" s="109"/>
      <c r="X906" s="109"/>
      <c r="Y906" s="109"/>
      <c r="Z906" s="109"/>
    </row>
    <row r="907" spans="1:26" ht="14.25" customHeight="1">
      <c r="A907" s="109"/>
      <c r="B907" s="109"/>
      <c r="C907" s="109"/>
      <c r="D907" s="109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91"/>
      <c r="R907" s="188"/>
      <c r="S907" s="109"/>
      <c r="T907" s="109"/>
      <c r="U907" s="109"/>
      <c r="V907" s="109"/>
      <c r="W907" s="109"/>
      <c r="X907" s="109"/>
      <c r="Y907" s="109"/>
      <c r="Z907" s="109"/>
    </row>
    <row r="908" spans="1:26" ht="14.25" customHeight="1">
      <c r="A908" s="109"/>
      <c r="B908" s="109"/>
      <c r="C908" s="109"/>
      <c r="D908" s="109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91"/>
      <c r="R908" s="188"/>
      <c r="S908" s="109"/>
      <c r="T908" s="109"/>
      <c r="U908" s="109"/>
      <c r="V908" s="109"/>
      <c r="W908" s="109"/>
      <c r="X908" s="109"/>
      <c r="Y908" s="109"/>
      <c r="Z908" s="109"/>
    </row>
    <row r="909" spans="1:26" ht="14.25" customHeight="1">
      <c r="A909" s="109"/>
      <c r="B909" s="109"/>
      <c r="C909" s="109"/>
      <c r="D909" s="109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91"/>
      <c r="R909" s="188"/>
      <c r="S909" s="109"/>
      <c r="T909" s="109"/>
      <c r="U909" s="109"/>
      <c r="V909" s="109"/>
      <c r="W909" s="109"/>
      <c r="X909" s="109"/>
      <c r="Y909" s="109"/>
      <c r="Z909" s="109"/>
    </row>
    <row r="910" spans="1:26" ht="14.25" customHeight="1">
      <c r="A910" s="109"/>
      <c r="B910" s="109"/>
      <c r="C910" s="109"/>
      <c r="D910" s="109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91"/>
      <c r="R910" s="188"/>
      <c r="S910" s="109"/>
      <c r="T910" s="109"/>
      <c r="U910" s="109"/>
      <c r="V910" s="109"/>
      <c r="W910" s="109"/>
      <c r="X910" s="109"/>
      <c r="Y910" s="109"/>
      <c r="Z910" s="109"/>
    </row>
    <row r="911" spans="1:26" ht="14.25" customHeight="1">
      <c r="A911" s="109"/>
      <c r="B911" s="109"/>
      <c r="C911" s="109"/>
      <c r="D911" s="109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91"/>
      <c r="R911" s="188"/>
      <c r="S911" s="109"/>
      <c r="T911" s="109"/>
      <c r="U911" s="109"/>
      <c r="V911" s="109"/>
      <c r="W911" s="109"/>
      <c r="X911" s="109"/>
      <c r="Y911" s="109"/>
      <c r="Z911" s="109"/>
    </row>
    <row r="912" spans="1:26" ht="14.25" customHeight="1">
      <c r="A912" s="109"/>
      <c r="B912" s="109"/>
      <c r="C912" s="109"/>
      <c r="D912" s="109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91"/>
      <c r="R912" s="188"/>
      <c r="S912" s="109"/>
      <c r="T912" s="109"/>
      <c r="U912" s="109"/>
      <c r="V912" s="109"/>
      <c r="W912" s="109"/>
      <c r="X912" s="109"/>
      <c r="Y912" s="109"/>
      <c r="Z912" s="109"/>
    </row>
    <row r="913" spans="1:26" ht="14.25" customHeight="1">
      <c r="A913" s="109"/>
      <c r="B913" s="109"/>
      <c r="C913" s="109"/>
      <c r="D913" s="109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91"/>
      <c r="R913" s="188"/>
      <c r="S913" s="109"/>
      <c r="T913" s="109"/>
      <c r="U913" s="109"/>
      <c r="V913" s="109"/>
      <c r="W913" s="109"/>
      <c r="X913" s="109"/>
      <c r="Y913" s="109"/>
      <c r="Z913" s="109"/>
    </row>
    <row r="914" spans="1:26" ht="14.25" customHeight="1">
      <c r="A914" s="109"/>
      <c r="B914" s="109"/>
      <c r="C914" s="109"/>
      <c r="D914" s="109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91"/>
      <c r="R914" s="188"/>
      <c r="S914" s="109"/>
      <c r="T914" s="109"/>
      <c r="U914" s="109"/>
      <c r="V914" s="109"/>
      <c r="W914" s="109"/>
      <c r="X914" s="109"/>
      <c r="Y914" s="109"/>
      <c r="Z914" s="109"/>
    </row>
    <row r="915" spans="1:26" ht="14.25" customHeight="1">
      <c r="A915" s="109"/>
      <c r="B915" s="109"/>
      <c r="C915" s="109"/>
      <c r="D915" s="109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91"/>
      <c r="R915" s="188"/>
      <c r="S915" s="109"/>
      <c r="T915" s="109"/>
      <c r="U915" s="109"/>
      <c r="V915" s="109"/>
      <c r="W915" s="109"/>
      <c r="X915" s="109"/>
      <c r="Y915" s="109"/>
      <c r="Z915" s="109"/>
    </row>
    <row r="916" spans="1:26" ht="14.25" customHeight="1">
      <c r="A916" s="109"/>
      <c r="B916" s="109"/>
      <c r="C916" s="109"/>
      <c r="D916" s="109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91"/>
      <c r="R916" s="188"/>
      <c r="S916" s="109"/>
      <c r="T916" s="109"/>
      <c r="U916" s="109"/>
      <c r="V916" s="109"/>
      <c r="W916" s="109"/>
      <c r="X916" s="109"/>
      <c r="Y916" s="109"/>
      <c r="Z916" s="109"/>
    </row>
    <row r="917" spans="1:26" ht="14.25" customHeight="1">
      <c r="A917" s="109"/>
      <c r="B917" s="109"/>
      <c r="C917" s="109"/>
      <c r="D917" s="109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91"/>
      <c r="R917" s="188"/>
      <c r="S917" s="109"/>
      <c r="T917" s="109"/>
      <c r="U917" s="109"/>
      <c r="V917" s="109"/>
      <c r="W917" s="109"/>
      <c r="X917" s="109"/>
      <c r="Y917" s="109"/>
      <c r="Z917" s="109"/>
    </row>
    <row r="918" spans="1:26" ht="14.25" customHeight="1">
      <c r="A918" s="109"/>
      <c r="B918" s="109"/>
      <c r="C918" s="109"/>
      <c r="D918" s="109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91"/>
      <c r="R918" s="188"/>
      <c r="S918" s="109"/>
      <c r="T918" s="109"/>
      <c r="U918" s="109"/>
      <c r="V918" s="109"/>
      <c r="W918" s="109"/>
      <c r="X918" s="109"/>
      <c r="Y918" s="109"/>
      <c r="Z918" s="109"/>
    </row>
    <row r="919" spans="1:26" ht="14.25" customHeight="1">
      <c r="A919" s="109"/>
      <c r="B919" s="109"/>
      <c r="C919" s="109"/>
      <c r="D919" s="109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91"/>
      <c r="R919" s="188"/>
      <c r="S919" s="109"/>
      <c r="T919" s="109"/>
      <c r="U919" s="109"/>
      <c r="V919" s="109"/>
      <c r="W919" s="109"/>
      <c r="X919" s="109"/>
      <c r="Y919" s="109"/>
      <c r="Z919" s="109"/>
    </row>
    <row r="920" spans="1:26" ht="14.25" customHeight="1">
      <c r="A920" s="109"/>
      <c r="B920" s="109"/>
      <c r="C920" s="109"/>
      <c r="D920" s="109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91"/>
      <c r="R920" s="188"/>
      <c r="S920" s="109"/>
      <c r="T920" s="109"/>
      <c r="U920" s="109"/>
      <c r="V920" s="109"/>
      <c r="W920" s="109"/>
      <c r="X920" s="109"/>
      <c r="Y920" s="109"/>
      <c r="Z920" s="109"/>
    </row>
    <row r="921" spans="1:26" ht="14.25" customHeight="1">
      <c r="A921" s="109"/>
      <c r="B921" s="109"/>
      <c r="C921" s="109"/>
      <c r="D921" s="109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91"/>
      <c r="R921" s="188"/>
      <c r="S921" s="109"/>
      <c r="T921" s="109"/>
      <c r="U921" s="109"/>
      <c r="V921" s="109"/>
      <c r="W921" s="109"/>
      <c r="X921" s="109"/>
      <c r="Y921" s="109"/>
      <c r="Z921" s="109"/>
    </row>
    <row r="922" spans="1:26" ht="14.25" customHeight="1">
      <c r="A922" s="109"/>
      <c r="B922" s="109"/>
      <c r="C922" s="109"/>
      <c r="D922" s="109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91"/>
      <c r="R922" s="188"/>
      <c r="S922" s="109"/>
      <c r="T922" s="109"/>
      <c r="U922" s="109"/>
      <c r="V922" s="109"/>
      <c r="W922" s="109"/>
      <c r="X922" s="109"/>
      <c r="Y922" s="109"/>
      <c r="Z922" s="109"/>
    </row>
    <row r="923" spans="1:26" ht="14.25" customHeight="1">
      <c r="A923" s="109"/>
      <c r="B923" s="109"/>
      <c r="C923" s="109"/>
      <c r="D923" s="109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91"/>
      <c r="R923" s="188"/>
      <c r="S923" s="109"/>
      <c r="T923" s="109"/>
      <c r="U923" s="109"/>
      <c r="V923" s="109"/>
      <c r="W923" s="109"/>
      <c r="X923" s="109"/>
      <c r="Y923" s="109"/>
      <c r="Z923" s="109"/>
    </row>
    <row r="924" spans="1:26" ht="14.25" customHeight="1">
      <c r="A924" s="109"/>
      <c r="B924" s="109"/>
      <c r="C924" s="109"/>
      <c r="D924" s="109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91"/>
      <c r="R924" s="188"/>
      <c r="S924" s="109"/>
      <c r="T924" s="109"/>
      <c r="U924" s="109"/>
      <c r="V924" s="109"/>
      <c r="W924" s="109"/>
      <c r="X924" s="109"/>
      <c r="Y924" s="109"/>
      <c r="Z924" s="109"/>
    </row>
    <row r="925" spans="1:26" ht="14.25" customHeight="1">
      <c r="A925" s="109"/>
      <c r="B925" s="109"/>
      <c r="C925" s="109"/>
      <c r="D925" s="109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91"/>
      <c r="R925" s="188"/>
      <c r="S925" s="109"/>
      <c r="T925" s="109"/>
      <c r="U925" s="109"/>
      <c r="V925" s="109"/>
      <c r="W925" s="109"/>
      <c r="X925" s="109"/>
      <c r="Y925" s="109"/>
      <c r="Z925" s="109"/>
    </row>
    <row r="926" spans="1:26" ht="14.25" customHeight="1">
      <c r="A926" s="109"/>
      <c r="B926" s="109"/>
      <c r="C926" s="109"/>
      <c r="D926" s="109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91"/>
      <c r="R926" s="188"/>
      <c r="S926" s="109"/>
      <c r="T926" s="109"/>
      <c r="U926" s="109"/>
      <c r="V926" s="109"/>
      <c r="W926" s="109"/>
      <c r="X926" s="109"/>
      <c r="Y926" s="109"/>
      <c r="Z926" s="109"/>
    </row>
    <row r="927" spans="1:26" ht="14.25" customHeight="1">
      <c r="A927" s="109"/>
      <c r="B927" s="109"/>
      <c r="C927" s="109"/>
      <c r="D927" s="109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91"/>
      <c r="R927" s="188"/>
      <c r="S927" s="109"/>
      <c r="T927" s="109"/>
      <c r="U927" s="109"/>
      <c r="V927" s="109"/>
      <c r="W927" s="109"/>
      <c r="X927" s="109"/>
      <c r="Y927" s="109"/>
      <c r="Z927" s="109"/>
    </row>
    <row r="928" spans="1:26" ht="14.25" customHeight="1">
      <c r="A928" s="109"/>
      <c r="B928" s="109"/>
      <c r="C928" s="109"/>
      <c r="D928" s="109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91"/>
      <c r="R928" s="188"/>
      <c r="S928" s="109"/>
      <c r="T928" s="109"/>
      <c r="U928" s="109"/>
      <c r="V928" s="109"/>
      <c r="W928" s="109"/>
      <c r="X928" s="109"/>
      <c r="Y928" s="109"/>
      <c r="Z928" s="109"/>
    </row>
    <row r="929" spans="1:26" ht="14.25" customHeight="1">
      <c r="A929" s="109"/>
      <c r="B929" s="109"/>
      <c r="C929" s="109"/>
      <c r="D929" s="109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91"/>
      <c r="R929" s="188"/>
      <c r="S929" s="109"/>
      <c r="T929" s="109"/>
      <c r="U929" s="109"/>
      <c r="V929" s="109"/>
      <c r="W929" s="109"/>
      <c r="X929" s="109"/>
      <c r="Y929" s="109"/>
      <c r="Z929" s="109"/>
    </row>
    <row r="930" spans="1:26" ht="14.25" customHeight="1">
      <c r="A930" s="109"/>
      <c r="B930" s="109"/>
      <c r="C930" s="109"/>
      <c r="D930" s="109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91"/>
      <c r="R930" s="188"/>
      <c r="S930" s="109"/>
      <c r="T930" s="109"/>
      <c r="U930" s="109"/>
      <c r="V930" s="109"/>
      <c r="W930" s="109"/>
      <c r="X930" s="109"/>
      <c r="Y930" s="109"/>
      <c r="Z930" s="109"/>
    </row>
    <row r="931" spans="1:26" ht="14.25" customHeight="1">
      <c r="A931" s="109"/>
      <c r="B931" s="109"/>
      <c r="C931" s="109"/>
      <c r="D931" s="109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91"/>
      <c r="R931" s="188"/>
      <c r="S931" s="109"/>
      <c r="T931" s="109"/>
      <c r="U931" s="109"/>
      <c r="V931" s="109"/>
      <c r="W931" s="109"/>
      <c r="X931" s="109"/>
      <c r="Y931" s="109"/>
      <c r="Z931" s="109"/>
    </row>
    <row r="932" spans="1:26" ht="14.25" customHeight="1">
      <c r="A932" s="109"/>
      <c r="B932" s="109"/>
      <c r="C932" s="109"/>
      <c r="D932" s="109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91"/>
      <c r="R932" s="188"/>
      <c r="S932" s="109"/>
      <c r="T932" s="109"/>
      <c r="U932" s="109"/>
      <c r="V932" s="109"/>
      <c r="W932" s="109"/>
      <c r="X932" s="109"/>
      <c r="Y932" s="109"/>
      <c r="Z932" s="109"/>
    </row>
    <row r="933" spans="1:26" ht="14.25" customHeight="1">
      <c r="A933" s="109"/>
      <c r="B933" s="109"/>
      <c r="C933" s="109"/>
      <c r="D933" s="109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91"/>
      <c r="R933" s="188"/>
      <c r="S933" s="109"/>
      <c r="T933" s="109"/>
      <c r="U933" s="109"/>
      <c r="V933" s="109"/>
      <c r="W933" s="109"/>
      <c r="X933" s="109"/>
      <c r="Y933" s="109"/>
      <c r="Z933" s="109"/>
    </row>
    <row r="934" spans="1:26" ht="14.25" customHeight="1">
      <c r="A934" s="109"/>
      <c r="B934" s="109"/>
      <c r="C934" s="109"/>
      <c r="D934" s="109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91"/>
      <c r="R934" s="188"/>
      <c r="S934" s="109"/>
      <c r="T934" s="109"/>
      <c r="U934" s="109"/>
      <c r="V934" s="109"/>
      <c r="W934" s="109"/>
      <c r="X934" s="109"/>
      <c r="Y934" s="109"/>
      <c r="Z934" s="109"/>
    </row>
    <row r="935" spans="1:26" ht="14.25" customHeight="1">
      <c r="A935" s="109"/>
      <c r="B935" s="109"/>
      <c r="C935" s="109"/>
      <c r="D935" s="109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91"/>
      <c r="R935" s="188"/>
      <c r="S935" s="109"/>
      <c r="T935" s="109"/>
      <c r="U935" s="109"/>
      <c r="V935" s="109"/>
      <c r="W935" s="109"/>
      <c r="X935" s="109"/>
      <c r="Y935" s="109"/>
      <c r="Z935" s="109"/>
    </row>
    <row r="936" spans="1:26" ht="14.25" customHeight="1">
      <c r="A936" s="109"/>
      <c r="B936" s="109"/>
      <c r="C936" s="109"/>
      <c r="D936" s="109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91"/>
      <c r="R936" s="188"/>
      <c r="S936" s="109"/>
      <c r="T936" s="109"/>
      <c r="U936" s="109"/>
      <c r="V936" s="109"/>
      <c r="W936" s="109"/>
      <c r="X936" s="109"/>
      <c r="Y936" s="109"/>
      <c r="Z936" s="109"/>
    </row>
    <row r="937" spans="1:26" ht="14.25" customHeight="1">
      <c r="A937" s="109"/>
      <c r="B937" s="109"/>
      <c r="C937" s="109"/>
      <c r="D937" s="109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91"/>
      <c r="R937" s="188"/>
      <c r="S937" s="109"/>
      <c r="T937" s="109"/>
      <c r="U937" s="109"/>
      <c r="V937" s="109"/>
      <c r="W937" s="109"/>
      <c r="X937" s="109"/>
      <c r="Y937" s="109"/>
      <c r="Z937" s="109"/>
    </row>
    <row r="938" spans="1:26" ht="14.25" customHeight="1">
      <c r="A938" s="109"/>
      <c r="B938" s="109"/>
      <c r="C938" s="109"/>
      <c r="D938" s="109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91"/>
      <c r="R938" s="188"/>
      <c r="S938" s="109"/>
      <c r="T938" s="109"/>
      <c r="U938" s="109"/>
      <c r="V938" s="109"/>
      <c r="W938" s="109"/>
      <c r="X938" s="109"/>
      <c r="Y938" s="109"/>
      <c r="Z938" s="109"/>
    </row>
    <row r="939" spans="1:26" ht="14.25" customHeight="1">
      <c r="A939" s="109"/>
      <c r="B939" s="109"/>
      <c r="C939" s="109"/>
      <c r="D939" s="109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91"/>
      <c r="R939" s="188"/>
      <c r="S939" s="109"/>
      <c r="T939" s="109"/>
      <c r="U939" s="109"/>
      <c r="V939" s="109"/>
      <c r="W939" s="109"/>
      <c r="X939" s="109"/>
      <c r="Y939" s="109"/>
      <c r="Z939" s="109"/>
    </row>
    <row r="940" spans="1:26" ht="14.25" customHeight="1">
      <c r="A940" s="109"/>
      <c r="B940" s="109"/>
      <c r="C940" s="109"/>
      <c r="D940" s="109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91"/>
      <c r="R940" s="188"/>
      <c r="S940" s="109"/>
      <c r="T940" s="109"/>
      <c r="U940" s="109"/>
      <c r="V940" s="109"/>
      <c r="W940" s="109"/>
      <c r="X940" s="109"/>
      <c r="Y940" s="109"/>
      <c r="Z940" s="109"/>
    </row>
    <row r="941" spans="1:26" ht="14.25" customHeight="1">
      <c r="A941" s="109"/>
      <c r="B941" s="109"/>
      <c r="C941" s="109"/>
      <c r="D941" s="109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91"/>
      <c r="R941" s="188"/>
      <c r="S941" s="109"/>
      <c r="T941" s="109"/>
      <c r="U941" s="109"/>
      <c r="V941" s="109"/>
      <c r="W941" s="109"/>
      <c r="X941" s="109"/>
      <c r="Y941" s="109"/>
      <c r="Z941" s="109"/>
    </row>
    <row r="942" spans="1:26" ht="14.25" customHeight="1">
      <c r="A942" s="109"/>
      <c r="B942" s="109"/>
      <c r="C942" s="109"/>
      <c r="D942" s="109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91"/>
      <c r="R942" s="188"/>
      <c r="S942" s="109"/>
      <c r="T942" s="109"/>
      <c r="U942" s="109"/>
      <c r="V942" s="109"/>
      <c r="W942" s="109"/>
      <c r="X942" s="109"/>
      <c r="Y942" s="109"/>
      <c r="Z942" s="109"/>
    </row>
    <row r="943" spans="1:26" ht="14.25" customHeight="1">
      <c r="A943" s="109"/>
      <c r="B943" s="109"/>
      <c r="C943" s="109"/>
      <c r="D943" s="109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91"/>
      <c r="R943" s="188"/>
      <c r="S943" s="109"/>
      <c r="T943" s="109"/>
      <c r="U943" s="109"/>
      <c r="V943" s="109"/>
      <c r="W943" s="109"/>
      <c r="X943" s="109"/>
      <c r="Y943" s="109"/>
      <c r="Z943" s="109"/>
    </row>
    <row r="944" spans="1:26" ht="14.25" customHeight="1">
      <c r="A944" s="109"/>
      <c r="B944" s="109"/>
      <c r="C944" s="109"/>
      <c r="D944" s="109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91"/>
      <c r="R944" s="188"/>
      <c r="S944" s="109"/>
      <c r="T944" s="109"/>
      <c r="U944" s="109"/>
      <c r="V944" s="109"/>
      <c r="W944" s="109"/>
      <c r="X944" s="109"/>
      <c r="Y944" s="109"/>
      <c r="Z944" s="109"/>
    </row>
    <row r="945" spans="1:26" ht="14.25" customHeight="1">
      <c r="A945" s="109"/>
      <c r="B945" s="109"/>
      <c r="C945" s="109"/>
      <c r="D945" s="109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91"/>
      <c r="R945" s="188"/>
      <c r="S945" s="109"/>
      <c r="T945" s="109"/>
      <c r="U945" s="109"/>
      <c r="V945" s="109"/>
      <c r="W945" s="109"/>
      <c r="X945" s="109"/>
      <c r="Y945" s="109"/>
      <c r="Z945" s="109"/>
    </row>
    <row r="946" spans="1:26" ht="14.25" customHeight="1">
      <c r="A946" s="109"/>
      <c r="B946" s="109"/>
      <c r="C946" s="109"/>
      <c r="D946" s="109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91"/>
      <c r="R946" s="188"/>
      <c r="S946" s="109"/>
      <c r="T946" s="109"/>
      <c r="U946" s="109"/>
      <c r="V946" s="109"/>
      <c r="W946" s="109"/>
      <c r="X946" s="109"/>
      <c r="Y946" s="109"/>
      <c r="Z946" s="109"/>
    </row>
    <row r="947" spans="1:26" ht="14.25" customHeight="1">
      <c r="A947" s="109"/>
      <c r="B947" s="109"/>
      <c r="C947" s="109"/>
      <c r="D947" s="109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91"/>
      <c r="R947" s="188"/>
      <c r="S947" s="109"/>
      <c r="T947" s="109"/>
      <c r="U947" s="109"/>
      <c r="V947" s="109"/>
      <c r="W947" s="109"/>
      <c r="X947" s="109"/>
      <c r="Y947" s="109"/>
      <c r="Z947" s="109"/>
    </row>
    <row r="948" spans="1:26" ht="14.25" customHeight="1">
      <c r="A948" s="109"/>
      <c r="B948" s="109"/>
      <c r="C948" s="109"/>
      <c r="D948" s="109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91"/>
      <c r="R948" s="188"/>
      <c r="S948" s="109"/>
      <c r="T948" s="109"/>
      <c r="U948" s="109"/>
      <c r="V948" s="109"/>
      <c r="W948" s="109"/>
      <c r="X948" s="109"/>
      <c r="Y948" s="109"/>
      <c r="Z948" s="109"/>
    </row>
    <row r="949" spans="1:26" ht="14.25" customHeight="1">
      <c r="A949" s="109"/>
      <c r="B949" s="109"/>
      <c r="C949" s="109"/>
      <c r="D949" s="109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91"/>
      <c r="R949" s="188"/>
      <c r="S949" s="109"/>
      <c r="T949" s="109"/>
      <c r="U949" s="109"/>
      <c r="V949" s="109"/>
      <c r="W949" s="109"/>
      <c r="X949" s="109"/>
      <c r="Y949" s="109"/>
      <c r="Z949" s="109"/>
    </row>
    <row r="950" spans="1:26" ht="14.25" customHeight="1">
      <c r="A950" s="109"/>
      <c r="B950" s="109"/>
      <c r="C950" s="109"/>
      <c r="D950" s="109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91"/>
      <c r="R950" s="188"/>
      <c r="S950" s="109"/>
      <c r="T950" s="109"/>
      <c r="U950" s="109"/>
      <c r="V950" s="109"/>
      <c r="W950" s="109"/>
      <c r="X950" s="109"/>
      <c r="Y950" s="109"/>
      <c r="Z950" s="109"/>
    </row>
    <row r="951" spans="1:26" ht="14.25" customHeight="1">
      <c r="A951" s="109"/>
      <c r="B951" s="109"/>
      <c r="C951" s="109"/>
      <c r="D951" s="109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91"/>
      <c r="R951" s="188"/>
      <c r="S951" s="109"/>
      <c r="T951" s="109"/>
      <c r="U951" s="109"/>
      <c r="V951" s="109"/>
      <c r="W951" s="109"/>
      <c r="X951" s="109"/>
      <c r="Y951" s="109"/>
      <c r="Z951" s="109"/>
    </row>
    <row r="952" spans="1:26" ht="14.25" customHeight="1">
      <c r="A952" s="109"/>
      <c r="B952" s="109"/>
      <c r="C952" s="109"/>
      <c r="D952" s="109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91"/>
      <c r="R952" s="188"/>
      <c r="S952" s="109"/>
      <c r="T952" s="109"/>
      <c r="U952" s="109"/>
      <c r="V952" s="109"/>
      <c r="W952" s="109"/>
      <c r="X952" s="109"/>
      <c r="Y952" s="109"/>
      <c r="Z952" s="109"/>
    </row>
    <row r="953" spans="1:26" ht="14.25" customHeight="1">
      <c r="A953" s="109"/>
      <c r="B953" s="109"/>
      <c r="C953" s="109"/>
      <c r="D953" s="109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91"/>
      <c r="R953" s="188"/>
      <c r="S953" s="109"/>
      <c r="T953" s="109"/>
      <c r="U953" s="109"/>
      <c r="V953" s="109"/>
      <c r="W953" s="109"/>
      <c r="X953" s="109"/>
      <c r="Y953" s="109"/>
      <c r="Z953" s="109"/>
    </row>
    <row r="954" spans="1:26" ht="14.25" customHeight="1">
      <c r="A954" s="109"/>
      <c r="B954" s="109"/>
      <c r="C954" s="109"/>
      <c r="D954" s="109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91"/>
      <c r="R954" s="188"/>
      <c r="S954" s="109"/>
      <c r="T954" s="109"/>
      <c r="U954" s="109"/>
      <c r="V954" s="109"/>
      <c r="W954" s="109"/>
      <c r="X954" s="109"/>
      <c r="Y954" s="109"/>
      <c r="Z954" s="109"/>
    </row>
    <row r="955" spans="1:26" ht="14.25" customHeight="1">
      <c r="A955" s="109"/>
      <c r="B955" s="109"/>
      <c r="C955" s="109"/>
      <c r="D955" s="109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91"/>
      <c r="R955" s="188"/>
      <c r="S955" s="109"/>
      <c r="T955" s="109"/>
      <c r="U955" s="109"/>
      <c r="V955" s="109"/>
      <c r="W955" s="109"/>
      <c r="X955" s="109"/>
      <c r="Y955" s="109"/>
      <c r="Z955" s="109"/>
    </row>
    <row r="956" spans="1:26" ht="14.25" customHeight="1">
      <c r="A956" s="109"/>
      <c r="B956" s="109"/>
      <c r="C956" s="109"/>
      <c r="D956" s="109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91"/>
      <c r="R956" s="188"/>
      <c r="S956" s="109"/>
      <c r="T956" s="109"/>
      <c r="U956" s="109"/>
      <c r="V956" s="109"/>
      <c r="W956" s="109"/>
      <c r="X956" s="109"/>
      <c r="Y956" s="109"/>
      <c r="Z956" s="109"/>
    </row>
    <row r="957" spans="1:26" ht="14.25" customHeight="1">
      <c r="A957" s="109"/>
      <c r="B957" s="109"/>
      <c r="C957" s="109"/>
      <c r="D957" s="109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91"/>
      <c r="R957" s="188"/>
      <c r="S957" s="109"/>
      <c r="T957" s="109"/>
      <c r="U957" s="109"/>
      <c r="V957" s="109"/>
      <c r="W957" s="109"/>
      <c r="X957" s="109"/>
      <c r="Y957" s="109"/>
      <c r="Z957" s="109"/>
    </row>
    <row r="958" spans="1:26" ht="14.25" customHeight="1">
      <c r="A958" s="109"/>
      <c r="B958" s="109"/>
      <c r="C958" s="109"/>
      <c r="D958" s="109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91"/>
      <c r="R958" s="188"/>
      <c r="S958" s="109"/>
      <c r="T958" s="109"/>
      <c r="U958" s="109"/>
      <c r="V958" s="109"/>
      <c r="W958" s="109"/>
      <c r="X958" s="109"/>
      <c r="Y958" s="109"/>
      <c r="Z958" s="109"/>
    </row>
    <row r="959" spans="1:26" ht="14.25" customHeight="1">
      <c r="A959" s="109"/>
      <c r="B959" s="109"/>
      <c r="C959" s="109"/>
      <c r="D959" s="109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91"/>
      <c r="R959" s="188"/>
      <c r="S959" s="109"/>
      <c r="T959" s="109"/>
      <c r="U959" s="109"/>
      <c r="V959" s="109"/>
      <c r="W959" s="109"/>
      <c r="X959" s="109"/>
      <c r="Y959" s="109"/>
      <c r="Z959" s="109"/>
    </row>
    <row r="960" spans="1:26" ht="14.25" customHeight="1">
      <c r="A960" s="109"/>
      <c r="B960" s="109"/>
      <c r="C960" s="109"/>
      <c r="D960" s="109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91"/>
      <c r="R960" s="188"/>
      <c r="S960" s="109"/>
      <c r="T960" s="109"/>
      <c r="U960" s="109"/>
      <c r="V960" s="109"/>
      <c r="W960" s="109"/>
      <c r="X960" s="109"/>
      <c r="Y960" s="109"/>
      <c r="Z960" s="109"/>
    </row>
    <row r="961" spans="1:26" ht="14.25" customHeight="1">
      <c r="A961" s="109"/>
      <c r="B961" s="109"/>
      <c r="C961" s="109"/>
      <c r="D961" s="109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91"/>
      <c r="R961" s="188"/>
      <c r="S961" s="109"/>
      <c r="T961" s="109"/>
      <c r="U961" s="109"/>
      <c r="V961" s="109"/>
      <c r="W961" s="109"/>
      <c r="X961" s="109"/>
      <c r="Y961" s="109"/>
      <c r="Z961" s="109"/>
    </row>
    <row r="962" spans="1:26" ht="14.25" customHeight="1">
      <c r="A962" s="109"/>
      <c r="B962" s="109"/>
      <c r="C962" s="109"/>
      <c r="D962" s="109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91"/>
      <c r="R962" s="188"/>
      <c r="S962" s="109"/>
      <c r="T962" s="109"/>
      <c r="U962" s="109"/>
      <c r="V962" s="109"/>
      <c r="W962" s="109"/>
      <c r="X962" s="109"/>
      <c r="Y962" s="109"/>
      <c r="Z962" s="109"/>
    </row>
    <row r="963" spans="1:26" ht="14.25" customHeight="1">
      <c r="A963" s="109"/>
      <c r="B963" s="109"/>
      <c r="C963" s="109"/>
      <c r="D963" s="109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91"/>
      <c r="R963" s="188"/>
      <c r="S963" s="109"/>
      <c r="T963" s="109"/>
      <c r="U963" s="109"/>
      <c r="V963" s="109"/>
      <c r="W963" s="109"/>
      <c r="X963" s="109"/>
      <c r="Y963" s="109"/>
      <c r="Z963" s="109"/>
    </row>
    <row r="964" spans="1:26" ht="14.25" customHeight="1">
      <c r="A964" s="109"/>
      <c r="B964" s="109"/>
      <c r="C964" s="109"/>
      <c r="D964" s="109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91"/>
      <c r="R964" s="188"/>
      <c r="S964" s="109"/>
      <c r="T964" s="109"/>
      <c r="U964" s="109"/>
      <c r="V964" s="109"/>
      <c r="W964" s="109"/>
      <c r="X964" s="109"/>
      <c r="Y964" s="109"/>
      <c r="Z964" s="109"/>
    </row>
    <row r="965" spans="1:26" ht="14.25" customHeight="1">
      <c r="A965" s="109"/>
      <c r="B965" s="109"/>
      <c r="C965" s="109"/>
      <c r="D965" s="109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91"/>
      <c r="R965" s="188"/>
      <c r="S965" s="109"/>
      <c r="T965" s="109"/>
      <c r="U965" s="109"/>
      <c r="V965" s="109"/>
      <c r="W965" s="109"/>
      <c r="X965" s="109"/>
      <c r="Y965" s="109"/>
      <c r="Z965" s="109"/>
    </row>
    <row r="966" spans="1:26" ht="14.25" customHeight="1">
      <c r="A966" s="109"/>
      <c r="B966" s="109"/>
      <c r="C966" s="109"/>
      <c r="D966" s="109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91"/>
      <c r="R966" s="188"/>
      <c r="S966" s="109"/>
      <c r="T966" s="109"/>
      <c r="U966" s="109"/>
      <c r="V966" s="109"/>
      <c r="W966" s="109"/>
      <c r="X966" s="109"/>
      <c r="Y966" s="109"/>
      <c r="Z966" s="109"/>
    </row>
    <row r="967" spans="1:26" ht="14.25" customHeight="1">
      <c r="A967" s="109"/>
      <c r="B967" s="109"/>
      <c r="C967" s="109"/>
      <c r="D967" s="109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91"/>
      <c r="R967" s="188"/>
      <c r="S967" s="109"/>
      <c r="T967" s="109"/>
      <c r="U967" s="109"/>
      <c r="V967" s="109"/>
      <c r="W967" s="109"/>
      <c r="X967" s="109"/>
      <c r="Y967" s="109"/>
      <c r="Z967" s="109"/>
    </row>
    <row r="968" spans="1:26" ht="14.25" customHeight="1">
      <c r="A968" s="109"/>
      <c r="B968" s="109"/>
      <c r="C968" s="109"/>
      <c r="D968" s="109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91"/>
      <c r="R968" s="188"/>
      <c r="S968" s="109"/>
      <c r="T968" s="109"/>
      <c r="U968" s="109"/>
      <c r="V968" s="109"/>
      <c r="W968" s="109"/>
      <c r="X968" s="109"/>
      <c r="Y968" s="109"/>
      <c r="Z968" s="109"/>
    </row>
    <row r="969" spans="1:26" ht="14.25" customHeight="1">
      <c r="A969" s="109"/>
      <c r="B969" s="109"/>
      <c r="C969" s="109"/>
      <c r="D969" s="109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91"/>
      <c r="R969" s="188"/>
      <c r="S969" s="109"/>
      <c r="T969" s="109"/>
      <c r="U969" s="109"/>
      <c r="V969" s="109"/>
      <c r="W969" s="109"/>
      <c r="X969" s="109"/>
      <c r="Y969" s="109"/>
      <c r="Z969" s="109"/>
    </row>
    <row r="970" spans="1:26" ht="14.25" customHeight="1">
      <c r="A970" s="109"/>
      <c r="B970" s="109"/>
      <c r="C970" s="109"/>
      <c r="D970" s="109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91"/>
      <c r="R970" s="188"/>
      <c r="S970" s="109"/>
      <c r="T970" s="109"/>
      <c r="U970" s="109"/>
      <c r="V970" s="109"/>
      <c r="W970" s="109"/>
      <c r="X970" s="109"/>
      <c r="Y970" s="109"/>
      <c r="Z970" s="109"/>
    </row>
    <row r="971" spans="1:26" ht="14.25" customHeight="1">
      <c r="A971" s="109"/>
      <c r="B971" s="109"/>
      <c r="C971" s="109"/>
      <c r="D971" s="109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91"/>
      <c r="R971" s="188"/>
      <c r="S971" s="109"/>
      <c r="T971" s="109"/>
      <c r="U971" s="109"/>
      <c r="V971" s="109"/>
      <c r="W971" s="109"/>
      <c r="X971" s="109"/>
      <c r="Y971" s="109"/>
      <c r="Z971" s="109"/>
    </row>
    <row r="972" spans="1:26" ht="14.25" customHeight="1">
      <c r="A972" s="109"/>
      <c r="B972" s="109"/>
      <c r="C972" s="109"/>
      <c r="D972" s="109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91"/>
      <c r="R972" s="188"/>
      <c r="S972" s="109"/>
      <c r="T972" s="109"/>
      <c r="U972" s="109"/>
      <c r="V972" s="109"/>
      <c r="W972" s="109"/>
      <c r="X972" s="109"/>
      <c r="Y972" s="109"/>
      <c r="Z972" s="109"/>
    </row>
    <row r="973" spans="1:26" ht="14.25" customHeight="1">
      <c r="A973" s="109"/>
      <c r="B973" s="109"/>
      <c r="C973" s="109"/>
      <c r="D973" s="109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91"/>
      <c r="R973" s="188"/>
      <c r="S973" s="109"/>
      <c r="T973" s="109"/>
      <c r="U973" s="109"/>
      <c r="V973" s="109"/>
      <c r="W973" s="109"/>
      <c r="X973" s="109"/>
      <c r="Y973" s="109"/>
      <c r="Z973" s="109"/>
    </row>
    <row r="974" spans="1:26" ht="14.25" customHeight="1">
      <c r="A974" s="109"/>
      <c r="B974" s="109"/>
      <c r="C974" s="109"/>
      <c r="D974" s="109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91"/>
      <c r="R974" s="188"/>
      <c r="S974" s="109"/>
      <c r="T974" s="109"/>
      <c r="U974" s="109"/>
      <c r="V974" s="109"/>
      <c r="W974" s="109"/>
      <c r="X974" s="109"/>
      <c r="Y974" s="109"/>
      <c r="Z974" s="109"/>
    </row>
    <row r="975" spans="1:26" ht="14.25" customHeight="1">
      <c r="A975" s="109"/>
      <c r="B975" s="109"/>
      <c r="C975" s="109"/>
      <c r="D975" s="109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91"/>
      <c r="R975" s="188"/>
      <c r="S975" s="109"/>
      <c r="T975" s="109"/>
      <c r="U975" s="109"/>
      <c r="V975" s="109"/>
      <c r="W975" s="109"/>
      <c r="X975" s="109"/>
      <c r="Y975" s="109"/>
      <c r="Z975" s="109"/>
    </row>
    <row r="976" spans="1:26" ht="14.25" customHeight="1">
      <c r="A976" s="109"/>
      <c r="B976" s="109"/>
      <c r="C976" s="109"/>
      <c r="D976" s="109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91"/>
      <c r="R976" s="188"/>
      <c r="S976" s="109"/>
      <c r="T976" s="109"/>
      <c r="U976" s="109"/>
      <c r="V976" s="109"/>
      <c r="W976" s="109"/>
      <c r="X976" s="109"/>
      <c r="Y976" s="109"/>
      <c r="Z976" s="109"/>
    </row>
    <row r="977" spans="1:26" ht="14.25" customHeight="1">
      <c r="A977" s="109"/>
      <c r="B977" s="109"/>
      <c r="C977" s="109"/>
      <c r="D977" s="109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91"/>
      <c r="R977" s="188"/>
      <c r="S977" s="109"/>
      <c r="T977" s="109"/>
      <c r="U977" s="109"/>
      <c r="V977" s="109"/>
      <c r="W977" s="109"/>
      <c r="X977" s="109"/>
      <c r="Y977" s="109"/>
      <c r="Z977" s="109"/>
    </row>
    <row r="978" spans="1:26" ht="14.25" customHeight="1">
      <c r="A978" s="109"/>
      <c r="B978" s="109"/>
      <c r="C978" s="109"/>
      <c r="D978" s="109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91"/>
      <c r="R978" s="188"/>
      <c r="S978" s="109"/>
      <c r="T978" s="109"/>
      <c r="U978" s="109"/>
      <c r="V978" s="109"/>
      <c r="W978" s="109"/>
      <c r="X978" s="109"/>
      <c r="Y978" s="109"/>
      <c r="Z978" s="109"/>
    </row>
    <row r="979" spans="1:26" ht="14.25" customHeight="1">
      <c r="A979" s="109"/>
      <c r="B979" s="109"/>
      <c r="C979" s="109"/>
      <c r="D979" s="109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91"/>
      <c r="R979" s="188"/>
      <c r="S979" s="109"/>
      <c r="T979" s="109"/>
      <c r="U979" s="109"/>
      <c r="V979" s="109"/>
      <c r="W979" s="109"/>
      <c r="X979" s="109"/>
      <c r="Y979" s="109"/>
      <c r="Z979" s="109"/>
    </row>
    <row r="980" spans="1:26" ht="14.25" customHeight="1">
      <c r="A980" s="109"/>
      <c r="B980" s="109"/>
      <c r="C980" s="109"/>
      <c r="S980" s="109"/>
      <c r="T980" s="109"/>
      <c r="U980" s="109"/>
      <c r="V980" s="109"/>
      <c r="W980" s="109"/>
      <c r="X980" s="109"/>
      <c r="Y980" s="109"/>
      <c r="Z980" s="109"/>
    </row>
    <row r="981" spans="1:26" ht="14.25" customHeight="1">
      <c r="A981" s="109"/>
      <c r="B981" s="109"/>
      <c r="C981" s="109"/>
      <c r="S981" s="109"/>
      <c r="T981" s="109"/>
      <c r="U981" s="109"/>
      <c r="V981" s="109"/>
      <c r="W981" s="109"/>
      <c r="X981" s="109"/>
      <c r="Y981" s="109"/>
      <c r="Z981" s="109"/>
    </row>
    <row r="982" spans="1:26" ht="14.25" customHeight="1">
      <c r="A982" s="109"/>
      <c r="B982" s="109"/>
      <c r="C982" s="109"/>
      <c r="S982" s="109"/>
      <c r="T982" s="109"/>
      <c r="U982" s="109"/>
      <c r="V982" s="109"/>
      <c r="W982" s="109"/>
      <c r="X982" s="109"/>
      <c r="Y982" s="109"/>
      <c r="Z982" s="109"/>
    </row>
    <row r="983" spans="1:26" ht="14.25" customHeight="1">
      <c r="A983" s="109"/>
      <c r="B983" s="109"/>
      <c r="C983" s="109"/>
      <c r="S983" s="109"/>
      <c r="T983" s="109"/>
      <c r="U983" s="109"/>
      <c r="V983" s="109"/>
      <c r="W983" s="109"/>
      <c r="X983" s="109"/>
      <c r="Y983" s="109"/>
      <c r="Z983" s="109"/>
    </row>
    <row r="984" spans="1:26" ht="14.25" customHeight="1">
      <c r="A984" s="109"/>
      <c r="B984" s="109"/>
      <c r="C984" s="109"/>
      <c r="S984" s="109"/>
      <c r="T984" s="109"/>
      <c r="U984" s="109"/>
      <c r="V984" s="109"/>
      <c r="W984" s="109"/>
      <c r="X984" s="109"/>
      <c r="Y984" s="109"/>
      <c r="Z984" s="109"/>
    </row>
    <row r="985" spans="1:26" ht="14.25" customHeight="1">
      <c r="A985" s="109"/>
      <c r="B985" s="109"/>
      <c r="C985" s="109"/>
      <c r="S985" s="109"/>
      <c r="T985" s="109"/>
      <c r="U985" s="109"/>
      <c r="V985" s="109"/>
      <c r="W985" s="109"/>
      <c r="X985" s="109"/>
      <c r="Y985" s="109"/>
      <c r="Z985" s="109"/>
    </row>
    <row r="986" spans="1:26" ht="14.25" customHeight="1">
      <c r="A986" s="109"/>
      <c r="B986" s="109"/>
      <c r="C986" s="109"/>
      <c r="S986" s="109"/>
      <c r="T986" s="109"/>
      <c r="U986" s="109"/>
      <c r="V986" s="109"/>
      <c r="W986" s="109"/>
      <c r="X986" s="109"/>
      <c r="Y986" s="109"/>
      <c r="Z986" s="109"/>
    </row>
    <row r="987" spans="1:26" ht="14.25" customHeight="1">
      <c r="A987" s="109"/>
      <c r="B987" s="109"/>
      <c r="C987" s="109"/>
      <c r="S987" s="109"/>
      <c r="T987" s="109"/>
      <c r="U987" s="109"/>
      <c r="V987" s="109"/>
      <c r="W987" s="109"/>
      <c r="X987" s="109"/>
      <c r="Y987" s="109"/>
      <c r="Z987" s="109"/>
    </row>
    <row r="988" spans="1:26" ht="14.25" customHeight="1">
      <c r="A988" s="109"/>
      <c r="B988" s="109"/>
      <c r="C988" s="109"/>
      <c r="S988" s="109"/>
      <c r="T988" s="109"/>
      <c r="U988" s="109"/>
      <c r="V988" s="109"/>
      <c r="W988" s="109"/>
      <c r="X988" s="109"/>
      <c r="Y988" s="109"/>
      <c r="Z988" s="109"/>
    </row>
  </sheetData>
  <mergeCells count="423">
    <mergeCell ref="D129:D131"/>
    <mergeCell ref="E129:E131"/>
    <mergeCell ref="F129:F131"/>
    <mergeCell ref="J129:J131"/>
    <mergeCell ref="K129:K131"/>
    <mergeCell ref="L129:L131"/>
    <mergeCell ref="O129:O131"/>
    <mergeCell ref="R129:R131"/>
    <mergeCell ref="D132:D134"/>
    <mergeCell ref="E132:E134"/>
    <mergeCell ref="F132:F134"/>
    <mergeCell ref="J132:J134"/>
    <mergeCell ref="K132:K134"/>
    <mergeCell ref="L132:L134"/>
    <mergeCell ref="O132:O134"/>
    <mergeCell ref="R132:R134"/>
    <mergeCell ref="D123:D125"/>
    <mergeCell ref="E123:E125"/>
    <mergeCell ref="F123:F125"/>
    <mergeCell ref="J123:J125"/>
    <mergeCell ref="K123:K125"/>
    <mergeCell ref="L123:L125"/>
    <mergeCell ref="O123:O125"/>
    <mergeCell ref="R123:R125"/>
    <mergeCell ref="D126:D128"/>
    <mergeCell ref="E126:E128"/>
    <mergeCell ref="F126:F128"/>
    <mergeCell ref="J126:J128"/>
    <mergeCell ref="K126:K128"/>
    <mergeCell ref="L126:L128"/>
    <mergeCell ref="O126:O128"/>
    <mergeCell ref="R126:R128"/>
    <mergeCell ref="D117:D119"/>
    <mergeCell ref="E117:E119"/>
    <mergeCell ref="F117:F119"/>
    <mergeCell ref="J117:J119"/>
    <mergeCell ref="K117:K119"/>
    <mergeCell ref="L117:L119"/>
    <mergeCell ref="O117:O119"/>
    <mergeCell ref="R117:R119"/>
    <mergeCell ref="D120:D122"/>
    <mergeCell ref="E120:E122"/>
    <mergeCell ref="F120:F122"/>
    <mergeCell ref="J120:J122"/>
    <mergeCell ref="K120:K122"/>
    <mergeCell ref="L120:L122"/>
    <mergeCell ref="O120:O122"/>
    <mergeCell ref="R120:R122"/>
    <mergeCell ref="D111:D113"/>
    <mergeCell ref="E111:E113"/>
    <mergeCell ref="F111:F113"/>
    <mergeCell ref="J111:J113"/>
    <mergeCell ref="K111:K113"/>
    <mergeCell ref="L111:L113"/>
    <mergeCell ref="O111:O113"/>
    <mergeCell ref="R111:R113"/>
    <mergeCell ref="D114:D116"/>
    <mergeCell ref="E114:E116"/>
    <mergeCell ref="F114:F116"/>
    <mergeCell ref="J114:J116"/>
    <mergeCell ref="K114:K116"/>
    <mergeCell ref="L114:L116"/>
    <mergeCell ref="O114:O116"/>
    <mergeCell ref="R114:R116"/>
    <mergeCell ref="D105:D107"/>
    <mergeCell ref="E105:E107"/>
    <mergeCell ref="F105:F107"/>
    <mergeCell ref="J105:J107"/>
    <mergeCell ref="K105:K107"/>
    <mergeCell ref="L105:L107"/>
    <mergeCell ref="O105:O107"/>
    <mergeCell ref="R105:R107"/>
    <mergeCell ref="D108:D110"/>
    <mergeCell ref="E108:E110"/>
    <mergeCell ref="F108:F110"/>
    <mergeCell ref="J108:J110"/>
    <mergeCell ref="K108:K110"/>
    <mergeCell ref="L108:L110"/>
    <mergeCell ref="O108:O110"/>
    <mergeCell ref="R108:R110"/>
    <mergeCell ref="D99:D101"/>
    <mergeCell ref="E99:E101"/>
    <mergeCell ref="F99:F101"/>
    <mergeCell ref="J99:J101"/>
    <mergeCell ref="K99:K101"/>
    <mergeCell ref="L99:L101"/>
    <mergeCell ref="O99:O101"/>
    <mergeCell ref="R99:R101"/>
    <mergeCell ref="D102:D104"/>
    <mergeCell ref="E102:E104"/>
    <mergeCell ref="F102:F104"/>
    <mergeCell ref="J102:J104"/>
    <mergeCell ref="K102:K104"/>
    <mergeCell ref="L102:L104"/>
    <mergeCell ref="O102:O104"/>
    <mergeCell ref="R102:R104"/>
    <mergeCell ref="D93:D95"/>
    <mergeCell ref="E93:E95"/>
    <mergeCell ref="F93:F95"/>
    <mergeCell ref="J93:J95"/>
    <mergeCell ref="K93:K95"/>
    <mergeCell ref="L93:L95"/>
    <mergeCell ref="O93:O95"/>
    <mergeCell ref="R93:R95"/>
    <mergeCell ref="D96:D98"/>
    <mergeCell ref="E96:E98"/>
    <mergeCell ref="F96:F98"/>
    <mergeCell ref="J96:J98"/>
    <mergeCell ref="K96:K98"/>
    <mergeCell ref="L96:L98"/>
    <mergeCell ref="O96:O98"/>
    <mergeCell ref="R96:R98"/>
    <mergeCell ref="D87:D89"/>
    <mergeCell ref="E87:E89"/>
    <mergeCell ref="F87:F89"/>
    <mergeCell ref="J87:J89"/>
    <mergeCell ref="K87:K89"/>
    <mergeCell ref="L87:L89"/>
    <mergeCell ref="O87:O89"/>
    <mergeCell ref="R87:R89"/>
    <mergeCell ref="D90:D92"/>
    <mergeCell ref="E90:E92"/>
    <mergeCell ref="F90:F92"/>
    <mergeCell ref="J90:J92"/>
    <mergeCell ref="K90:K92"/>
    <mergeCell ref="L90:L92"/>
    <mergeCell ref="O90:O92"/>
    <mergeCell ref="R90:R92"/>
    <mergeCell ref="D81:D83"/>
    <mergeCell ref="E81:E83"/>
    <mergeCell ref="F81:F83"/>
    <mergeCell ref="J81:J83"/>
    <mergeCell ref="K81:K83"/>
    <mergeCell ref="L81:L83"/>
    <mergeCell ref="O81:O83"/>
    <mergeCell ref="R81:R83"/>
    <mergeCell ref="D84:D86"/>
    <mergeCell ref="E84:E86"/>
    <mergeCell ref="F84:F86"/>
    <mergeCell ref="J84:J86"/>
    <mergeCell ref="K84:K86"/>
    <mergeCell ref="L84:L86"/>
    <mergeCell ref="O84:O86"/>
    <mergeCell ref="R84:R86"/>
    <mergeCell ref="D75:D77"/>
    <mergeCell ref="E75:E77"/>
    <mergeCell ref="F75:F77"/>
    <mergeCell ref="J75:J77"/>
    <mergeCell ref="K75:K77"/>
    <mergeCell ref="L75:L77"/>
    <mergeCell ref="O75:O77"/>
    <mergeCell ref="R75:R77"/>
    <mergeCell ref="D78:D80"/>
    <mergeCell ref="E78:E80"/>
    <mergeCell ref="F78:F80"/>
    <mergeCell ref="J78:J80"/>
    <mergeCell ref="K78:K80"/>
    <mergeCell ref="L78:L80"/>
    <mergeCell ref="O78:O80"/>
    <mergeCell ref="R78:R80"/>
    <mergeCell ref="D69:D71"/>
    <mergeCell ref="E69:E71"/>
    <mergeCell ref="F69:F71"/>
    <mergeCell ref="J69:J71"/>
    <mergeCell ref="K69:K71"/>
    <mergeCell ref="L69:L71"/>
    <mergeCell ref="O69:O71"/>
    <mergeCell ref="R69:R71"/>
    <mergeCell ref="D72:D74"/>
    <mergeCell ref="E72:E74"/>
    <mergeCell ref="F72:F74"/>
    <mergeCell ref="J72:J74"/>
    <mergeCell ref="K72:K74"/>
    <mergeCell ref="L72:L74"/>
    <mergeCell ref="O72:O74"/>
    <mergeCell ref="R72:R74"/>
    <mergeCell ref="D63:D65"/>
    <mergeCell ref="E63:E65"/>
    <mergeCell ref="F63:F65"/>
    <mergeCell ref="J63:J65"/>
    <mergeCell ref="K63:K65"/>
    <mergeCell ref="L63:L65"/>
    <mergeCell ref="O63:O65"/>
    <mergeCell ref="R63:R65"/>
    <mergeCell ref="D66:D68"/>
    <mergeCell ref="E66:E68"/>
    <mergeCell ref="F66:F68"/>
    <mergeCell ref="J66:J68"/>
    <mergeCell ref="K66:K68"/>
    <mergeCell ref="L66:L68"/>
    <mergeCell ref="O66:O68"/>
    <mergeCell ref="R66:R68"/>
    <mergeCell ref="D57:D59"/>
    <mergeCell ref="E57:E59"/>
    <mergeCell ref="F57:F59"/>
    <mergeCell ref="J57:J59"/>
    <mergeCell ref="K57:K59"/>
    <mergeCell ref="L57:L59"/>
    <mergeCell ref="O57:O59"/>
    <mergeCell ref="R57:R59"/>
    <mergeCell ref="D60:D62"/>
    <mergeCell ref="E60:E62"/>
    <mergeCell ref="F60:F62"/>
    <mergeCell ref="J60:J62"/>
    <mergeCell ref="K60:K62"/>
    <mergeCell ref="L60:L62"/>
    <mergeCell ref="O60:O62"/>
    <mergeCell ref="R60:R62"/>
    <mergeCell ref="D51:D53"/>
    <mergeCell ref="E51:E53"/>
    <mergeCell ref="F51:F53"/>
    <mergeCell ref="J51:J53"/>
    <mergeCell ref="K51:K53"/>
    <mergeCell ref="L51:L53"/>
    <mergeCell ref="O51:O53"/>
    <mergeCell ref="R51:R53"/>
    <mergeCell ref="D54:D56"/>
    <mergeCell ref="E54:E56"/>
    <mergeCell ref="F54:F56"/>
    <mergeCell ref="J54:J56"/>
    <mergeCell ref="K54:K56"/>
    <mergeCell ref="L54:L56"/>
    <mergeCell ref="O54:O56"/>
    <mergeCell ref="R54:R56"/>
    <mergeCell ref="D45:D47"/>
    <mergeCell ref="E45:E47"/>
    <mergeCell ref="F45:F47"/>
    <mergeCell ref="J45:J47"/>
    <mergeCell ref="K45:K47"/>
    <mergeCell ref="L45:L47"/>
    <mergeCell ref="O45:O47"/>
    <mergeCell ref="R45:R47"/>
    <mergeCell ref="D48:D50"/>
    <mergeCell ref="E48:E50"/>
    <mergeCell ref="F48:F50"/>
    <mergeCell ref="J48:J50"/>
    <mergeCell ref="K48:K50"/>
    <mergeCell ref="L48:L50"/>
    <mergeCell ref="O48:O50"/>
    <mergeCell ref="R48:R50"/>
    <mergeCell ref="J39:J41"/>
    <mergeCell ref="K39:K41"/>
    <mergeCell ref="L39:L41"/>
    <mergeCell ref="O39:O41"/>
    <mergeCell ref="R39:R41"/>
    <mergeCell ref="J42:J44"/>
    <mergeCell ref="K42:K44"/>
    <mergeCell ref="L42:L44"/>
    <mergeCell ref="O42:O44"/>
    <mergeCell ref="R42:R44"/>
    <mergeCell ref="T1:U1"/>
    <mergeCell ref="J1:J2"/>
    <mergeCell ref="T2:U2"/>
    <mergeCell ref="R3:R5"/>
    <mergeCell ref="T4:U4"/>
    <mergeCell ref="R6:R8"/>
    <mergeCell ref="R9:R11"/>
    <mergeCell ref="F1:F2"/>
    <mergeCell ref="K1:K2"/>
    <mergeCell ref="P1:Q1"/>
    <mergeCell ref="F3:F5"/>
    <mergeCell ref="O3:O5"/>
    <mergeCell ref="K9:K11"/>
    <mergeCell ref="L9:L11"/>
    <mergeCell ref="K3:K5"/>
    <mergeCell ref="L3:L5"/>
    <mergeCell ref="K6:K8"/>
    <mergeCell ref="L6:L8"/>
    <mergeCell ref="O6:O8"/>
    <mergeCell ref="O9:O11"/>
    <mergeCell ref="D9:D11"/>
    <mergeCell ref="E9:E11"/>
    <mergeCell ref="D3:D5"/>
    <mergeCell ref="E3:E5"/>
    <mergeCell ref="D6:D8"/>
    <mergeCell ref="E6:E8"/>
    <mergeCell ref="F6:F8"/>
    <mergeCell ref="F9:F11"/>
    <mergeCell ref="J3:J5"/>
    <mergeCell ref="J6:J8"/>
    <mergeCell ref="J9:J11"/>
    <mergeCell ref="R30:R32"/>
    <mergeCell ref="R33:R35"/>
    <mergeCell ref="R36:R38"/>
    <mergeCell ref="R12:R14"/>
    <mergeCell ref="R15:R17"/>
    <mergeCell ref="R21:R23"/>
    <mergeCell ref="O12:O14"/>
    <mergeCell ref="K21:K23"/>
    <mergeCell ref="L21:L23"/>
    <mergeCell ref="K36:K38"/>
    <mergeCell ref="L36:L38"/>
    <mergeCell ref="O36:O38"/>
    <mergeCell ref="K24:K26"/>
    <mergeCell ref="L24:L26"/>
    <mergeCell ref="O24:O26"/>
    <mergeCell ref="R24:R26"/>
    <mergeCell ref="O18:O20"/>
    <mergeCell ref="R18:R20"/>
    <mergeCell ref="J27:J29"/>
    <mergeCell ref="K27:K29"/>
    <mergeCell ref="L27:L29"/>
    <mergeCell ref="O21:O23"/>
    <mergeCell ref="O27:O29"/>
    <mergeCell ref="R27:R29"/>
    <mergeCell ref="E12:E14"/>
    <mergeCell ref="F12:F14"/>
    <mergeCell ref="J12:J14"/>
    <mergeCell ref="K12:K14"/>
    <mergeCell ref="L12:L14"/>
    <mergeCell ref="J15:J17"/>
    <mergeCell ref="K15:K17"/>
    <mergeCell ref="L15:L17"/>
    <mergeCell ref="O15:O17"/>
    <mergeCell ref="J21:J23"/>
    <mergeCell ref="E27:E29"/>
    <mergeCell ref="F27:F29"/>
    <mergeCell ref="E24:E26"/>
    <mergeCell ref="F24:F26"/>
    <mergeCell ref="J24:J26"/>
    <mergeCell ref="J18:J20"/>
    <mergeCell ref="K18:K20"/>
    <mergeCell ref="L18:L20"/>
    <mergeCell ref="J30:J32"/>
    <mergeCell ref="K30:K32"/>
    <mergeCell ref="L30:L32"/>
    <mergeCell ref="O30:O32"/>
    <mergeCell ref="K33:K35"/>
    <mergeCell ref="L33:L35"/>
    <mergeCell ref="O33:O35"/>
    <mergeCell ref="J33:J35"/>
    <mergeCell ref="J36:J38"/>
    <mergeCell ref="D42:D44"/>
    <mergeCell ref="E42:E44"/>
    <mergeCell ref="F42:F44"/>
    <mergeCell ref="D33:D35"/>
    <mergeCell ref="E33:E35"/>
    <mergeCell ref="F33:F35"/>
    <mergeCell ref="D36:D38"/>
    <mergeCell ref="E36:E38"/>
    <mergeCell ref="F36:F38"/>
    <mergeCell ref="D39:D41"/>
    <mergeCell ref="E39:E41"/>
    <mergeCell ref="F39:F41"/>
    <mergeCell ref="D30:D32"/>
    <mergeCell ref="E30:E32"/>
    <mergeCell ref="F30:F32"/>
    <mergeCell ref="D12:D14"/>
    <mergeCell ref="D15:D17"/>
    <mergeCell ref="E15:E17"/>
    <mergeCell ref="F15:F17"/>
    <mergeCell ref="E21:E23"/>
    <mergeCell ref="F21:F23"/>
    <mergeCell ref="D21:D23"/>
    <mergeCell ref="D27:D29"/>
    <mergeCell ref="D24:D26"/>
    <mergeCell ref="D18:D20"/>
    <mergeCell ref="E18:E20"/>
    <mergeCell ref="F18:F20"/>
    <mergeCell ref="D135:D137"/>
    <mergeCell ref="E135:E137"/>
    <mergeCell ref="F135:F137"/>
    <mergeCell ref="J135:J137"/>
    <mergeCell ref="K135:K137"/>
    <mergeCell ref="L135:L137"/>
    <mergeCell ref="O135:O137"/>
    <mergeCell ref="R135:R137"/>
    <mergeCell ref="D138:D140"/>
    <mergeCell ref="E138:E140"/>
    <mergeCell ref="F138:F140"/>
    <mergeCell ref="J138:J140"/>
    <mergeCell ref="K138:K140"/>
    <mergeCell ref="L138:L140"/>
    <mergeCell ref="O138:O140"/>
    <mergeCell ref="R138:R140"/>
    <mergeCell ref="D141:D143"/>
    <mergeCell ref="E141:E143"/>
    <mergeCell ref="F141:F143"/>
    <mergeCell ref="J141:J143"/>
    <mergeCell ref="K141:K143"/>
    <mergeCell ref="L141:L143"/>
    <mergeCell ref="O141:O143"/>
    <mergeCell ref="R141:R143"/>
    <mergeCell ref="D144:D146"/>
    <mergeCell ref="E144:E146"/>
    <mergeCell ref="F144:F146"/>
    <mergeCell ref="J144:J146"/>
    <mergeCell ref="K144:K146"/>
    <mergeCell ref="L144:L146"/>
    <mergeCell ref="O144:O146"/>
    <mergeCell ref="R144:R146"/>
    <mergeCell ref="D147:D149"/>
    <mergeCell ref="E147:E149"/>
    <mergeCell ref="F147:F149"/>
    <mergeCell ref="J147:J149"/>
    <mergeCell ref="K147:K149"/>
    <mergeCell ref="L147:L149"/>
    <mergeCell ref="O147:O149"/>
    <mergeCell ref="R147:R149"/>
    <mergeCell ref="D150:D152"/>
    <mergeCell ref="E150:E152"/>
    <mergeCell ref="F150:F152"/>
    <mergeCell ref="J150:J152"/>
    <mergeCell ref="K150:K152"/>
    <mergeCell ref="L150:L152"/>
    <mergeCell ref="O150:O152"/>
    <mergeCell ref="R150:R152"/>
    <mergeCell ref="D153:D155"/>
    <mergeCell ref="E153:E155"/>
    <mergeCell ref="F153:F155"/>
    <mergeCell ref="J153:J155"/>
    <mergeCell ref="K153:K155"/>
    <mergeCell ref="L153:L155"/>
    <mergeCell ref="O153:O155"/>
    <mergeCell ref="R153:R155"/>
    <mergeCell ref="D156:D158"/>
    <mergeCell ref="E156:E158"/>
    <mergeCell ref="F156:F158"/>
    <mergeCell ref="J156:J158"/>
    <mergeCell ref="K156:K158"/>
    <mergeCell ref="L156:L158"/>
    <mergeCell ref="O156:O158"/>
    <mergeCell ref="R156:R158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Li reactions</vt:lpstr>
      <vt:lpstr>Maintenance</vt:lpstr>
      <vt:lpstr>Maintenance - 1-5d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34608</dc:creator>
  <cp:lastModifiedBy>Manuel Vazquez</cp:lastModifiedBy>
  <dcterms:created xsi:type="dcterms:W3CDTF">2023-07-12T11:37:28Z</dcterms:created>
  <dcterms:modified xsi:type="dcterms:W3CDTF">2023-09-21T07:22:44Z</dcterms:modified>
</cp:coreProperties>
</file>