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hidePivotFieldList="1"/>
  <mc:AlternateContent xmlns:mc="http://schemas.openxmlformats.org/markup-compatibility/2006">
    <mc:Choice Requires="x15">
      <x15ac:absPath xmlns:x15ac="http://schemas.microsoft.com/office/spreadsheetml/2010/11/ac" url="https://cognizantonline.sharepoint.com/sites/DIRECTVITProfessionalServicesRFPCognizant/Shared Documents/General/16 Enhance Productivity Model/$ CP Simulation/"/>
    </mc:Choice>
  </mc:AlternateContent>
  <xr:revisionPtr revIDLastSave="1630" documentId="8_{59AC1A9F-A2EB-4FF9-8FEA-126847A3CFB4}" xr6:coauthVersionLast="47" xr6:coauthVersionMax="47" xr10:uidLastSave="{A5AC3F9C-F375-4580-B571-A61399D314F0}"/>
  <bookViews>
    <workbookView xWindow="-120" yWindow="-120" windowWidth="29040" windowHeight="15720" firstSheet="5" activeTab="7" xr2:uid="{FFBCBCAB-9413-4978-AB1E-B748531EB875}"/>
  </bookViews>
  <sheets>
    <sheet name="$ CP" sheetId="2" r:id="rId1"/>
    <sheet name="Role And Rate" sheetId="1" r:id="rId2"/>
    <sheet name="Locations" sheetId="3" r:id="rId3"/>
    <sheet name="ACQ Historical $ per CP Data" sheetId="4" r:id="rId4"/>
    <sheet name="ACQ $ per CP Trend" sheetId="5" r:id="rId5"/>
    <sheet name="O&amp;D Historical $ per CP Data" sheetId="6" r:id="rId6"/>
    <sheet name="O&amp;D $ per CP Trend" sheetId="7" r:id="rId7"/>
    <sheet name="B&amp;P Historical $ per CP Data" sheetId="12" r:id="rId8"/>
    <sheet name="ECLC Historical $ per CP Data" sheetId="8" r:id="rId9"/>
    <sheet name="ECLC $ per CP Trend" sheetId="9" r:id="rId10"/>
    <sheet name="DCP Historical $ per CP Data" sheetId="10" r:id="rId11"/>
    <sheet name="DCP $ per CP Trend" sheetId="11" r:id="rId12"/>
  </sheets>
  <definedNames>
    <definedName name="_xlnm._FilterDatabase" localSheetId="0" hidden="1">'$ CP'!$A$2:$M$3</definedName>
    <definedName name="_xlnm._FilterDatabase" localSheetId="3" hidden="1">'ACQ Historical $ per CP Data'!$B$2:$O$142</definedName>
    <definedName name="_xlnm._FilterDatabase" localSheetId="7" hidden="1">'B&amp;P Historical $ per CP Data'!$B$2:$O$115</definedName>
    <definedName name="_xlnm._FilterDatabase" localSheetId="10" hidden="1">'DCP Historical $ per CP Data'!$B$2:$O$142</definedName>
    <definedName name="_xlnm._FilterDatabase" localSheetId="8" hidden="1">'ECLC Historical $ per CP Data'!$B$2:$O$142</definedName>
    <definedName name="_xlnm._FilterDatabase" localSheetId="5" hidden="1">'O&amp;D Historical $ per CP Data'!$C$2:$K$72</definedName>
    <definedName name="_xlnm._FilterDatabase" localSheetId="1" hidden="1">'Role And Rate'!$A$1:$G$105</definedName>
    <definedName name="Level">'Role And Rate'!$B$2:$B$105</definedName>
    <definedName name="Location">Locations!$A$2:$A$6</definedName>
    <definedName name="Role">'Role And Rate'!$A$2:$A$105</definedName>
    <definedName name="RoleName">'Role And Rate'!$A$2:$A$105</definedName>
  </definedNames>
  <calcPr calcId="191028"/>
  <pivotCaches>
    <pivotCache cacheId="10821" r:id="rId13"/>
    <pivotCache cacheId="10822" r:id="rId14"/>
    <pivotCache cacheId="10823" r:id="rId15"/>
    <pivotCache cacheId="10824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6" l="1"/>
  <c r="K1" i="6" s="1"/>
  <c r="I1" i="6"/>
  <c r="K68" i="6"/>
  <c r="K70" i="6"/>
  <c r="K71" i="6"/>
  <c r="K72" i="6"/>
  <c r="K67" i="6"/>
  <c r="E19" i="5" l="1"/>
  <c r="G19" i="5" s="1"/>
  <c r="E18" i="5"/>
  <c r="E17" i="5"/>
  <c r="N28" i="12"/>
  <c r="N27" i="12"/>
  <c r="N26" i="12"/>
  <c r="N25" i="12"/>
  <c r="N24" i="12"/>
  <c r="N23" i="12"/>
  <c r="N22" i="12"/>
  <c r="N21" i="12"/>
  <c r="N20" i="12"/>
  <c r="N19" i="12"/>
  <c r="M28" i="12"/>
  <c r="M27" i="12"/>
  <c r="M26" i="12"/>
  <c r="M25" i="12"/>
  <c r="M24" i="12"/>
  <c r="K61" i="6"/>
  <c r="K62" i="6"/>
  <c r="K63" i="6"/>
  <c r="K64" i="6"/>
  <c r="K65" i="6"/>
  <c r="K66" i="6"/>
  <c r="N14" i="12"/>
  <c r="N15" i="12"/>
  <c r="N16" i="12"/>
  <c r="N17" i="12"/>
  <c r="M15" i="12"/>
  <c r="M16" i="12"/>
  <c r="M17" i="12"/>
  <c r="M18" i="12"/>
  <c r="M14" i="12"/>
  <c r="M20" i="12"/>
  <c r="M21" i="12"/>
  <c r="M22" i="12"/>
  <c r="M23" i="12"/>
  <c r="M19" i="12"/>
  <c r="N12" i="12"/>
  <c r="N18" i="12"/>
  <c r="N13" i="12"/>
  <c r="N11" i="12"/>
  <c r="N10" i="12"/>
  <c r="N9" i="12"/>
  <c r="N8" i="12"/>
  <c r="N7" i="12"/>
  <c r="N6" i="12"/>
  <c r="N5" i="12"/>
  <c r="N4" i="12"/>
  <c r="N3" i="12"/>
  <c r="F18" i="5" l="1"/>
  <c r="F17" i="5"/>
  <c r="E10" i="11"/>
  <c r="E9" i="11"/>
  <c r="F10" i="11" s="1"/>
  <c r="E8" i="11"/>
  <c r="F9" i="11" s="1"/>
  <c r="E7" i="11"/>
  <c r="E6" i="11"/>
  <c r="F8" i="11" s="1"/>
  <c r="E5" i="11"/>
  <c r="F6" i="11" s="1"/>
  <c r="E4" i="11"/>
  <c r="F5" i="11" s="1"/>
  <c r="N6" i="10"/>
  <c r="N5" i="10"/>
  <c r="N4" i="10"/>
  <c r="N3" i="10"/>
  <c r="E10" i="9"/>
  <c r="E9" i="9"/>
  <c r="F10" i="9" s="1"/>
  <c r="E8" i="9"/>
  <c r="F9" i="9" s="1"/>
  <c r="E7" i="9"/>
  <c r="E6" i="9"/>
  <c r="F8" i="9" s="1"/>
  <c r="E5" i="9"/>
  <c r="F6" i="9" s="1"/>
  <c r="E4" i="9"/>
  <c r="F5" i="9" s="1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K56" i="6"/>
  <c r="K58" i="6"/>
  <c r="K59" i="6"/>
  <c r="K60" i="6"/>
  <c r="K55" i="6"/>
  <c r="E14" i="7"/>
  <c r="E13" i="7"/>
  <c r="E12" i="7"/>
  <c r="E11" i="7"/>
  <c r="E10" i="7"/>
  <c r="E9" i="7"/>
  <c r="E7" i="7"/>
  <c r="E6" i="7"/>
  <c r="E5" i="7"/>
  <c r="E8" i="7"/>
  <c r="K48" i="6" l="1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E16" i="5"/>
  <c r="E15" i="5"/>
  <c r="E14" i="5"/>
  <c r="E13" i="5"/>
  <c r="E12" i="5"/>
  <c r="E11" i="5"/>
  <c r="E10" i="5"/>
  <c r="E9" i="5"/>
  <c r="E8" i="5"/>
  <c r="E7" i="5"/>
  <c r="E6" i="5"/>
  <c r="E5" i="5"/>
  <c r="E4" i="5"/>
  <c r="T6" i="2"/>
  <c r="T7" i="2"/>
  <c r="T8" i="2"/>
  <c r="T9" i="2"/>
  <c r="T10" i="2"/>
  <c r="T11" i="2"/>
  <c r="T12" i="2"/>
  <c r="T13" i="2"/>
  <c r="T14" i="2"/>
  <c r="T15" i="2"/>
  <c r="T5" i="2"/>
  <c r="F16" i="5" l="1"/>
  <c r="F6" i="5"/>
  <c r="F9" i="5"/>
  <c r="G15" i="5"/>
  <c r="F5" i="5"/>
  <c r="F14" i="5"/>
  <c r="F8" i="5"/>
  <c r="F10" i="5"/>
  <c r="F12" i="5"/>
  <c r="G11" i="5"/>
  <c r="F13" i="5"/>
  <c r="I5" i="2" a="1"/>
  <c r="I5" i="2" s="1"/>
  <c r="I7" i="2" a="1"/>
  <c r="I7" i="2" s="1"/>
  <c r="J23" i="2" a="1"/>
  <c r="J23" i="2" s="1"/>
  <c r="I23" i="2" a="1"/>
  <c r="I23" i="2" s="1"/>
  <c r="J22" i="2" a="1"/>
  <c r="J22" i="2" s="1"/>
  <c r="I22" i="2" a="1"/>
  <c r="I22" i="2" s="1"/>
  <c r="J21" i="2" a="1"/>
  <c r="J21" i="2" s="1"/>
  <c r="I21" i="2" a="1"/>
  <c r="I21" i="2" s="1"/>
  <c r="J20" i="2" a="1"/>
  <c r="J20" i="2" s="1"/>
  <c r="I20" i="2" a="1"/>
  <c r="I20" i="2" s="1"/>
  <c r="J19" i="2" a="1"/>
  <c r="J19" i="2" s="1"/>
  <c r="I19" i="2" a="1"/>
  <c r="I19" i="2" s="1"/>
  <c r="J18" i="2" a="1"/>
  <c r="J18" i="2" s="1"/>
  <c r="I18" i="2" a="1"/>
  <c r="I18" i="2" s="1"/>
  <c r="J17" i="2" a="1"/>
  <c r="J17" i="2" s="1"/>
  <c r="I17" i="2" a="1"/>
  <c r="I17" i="2" s="1"/>
  <c r="J16" i="2" a="1"/>
  <c r="J16" i="2" s="1"/>
  <c r="I16" i="2" a="1"/>
  <c r="I16" i="2" s="1"/>
  <c r="J15" i="2" a="1"/>
  <c r="J15" i="2" s="1"/>
  <c r="I15" i="2" a="1"/>
  <c r="I15" i="2" s="1"/>
  <c r="J14" i="2" a="1"/>
  <c r="J14" i="2" s="1"/>
  <c r="I14" i="2" a="1"/>
  <c r="I14" i="2" s="1"/>
  <c r="J13" i="2" a="1"/>
  <c r="J13" i="2" s="1"/>
  <c r="I13" i="2" a="1"/>
  <c r="I13" i="2" s="1"/>
  <c r="J12" i="2" a="1"/>
  <c r="J12" i="2" s="1"/>
  <c r="I12" i="2" a="1"/>
  <c r="I12" i="2" s="1"/>
  <c r="J11" i="2" a="1"/>
  <c r="J11" i="2" s="1"/>
  <c r="I11" i="2" a="1"/>
  <c r="I11" i="2" s="1"/>
  <c r="J10" i="2" a="1"/>
  <c r="J10" i="2" s="1"/>
  <c r="I10" i="2" a="1"/>
  <c r="I10" i="2" s="1"/>
  <c r="J9" i="2" a="1"/>
  <c r="J9" i="2" s="1"/>
  <c r="I9" i="2" a="1"/>
  <c r="I9" i="2" s="1"/>
  <c r="J8" i="2" a="1"/>
  <c r="J8" i="2" s="1"/>
  <c r="I8" i="2" a="1"/>
  <c r="I8" i="2" s="1"/>
  <c r="J7" i="2" a="1"/>
  <c r="J7" i="2" s="1"/>
  <c r="J6" i="2" a="1"/>
  <c r="J6" i="2" s="1"/>
  <c r="I6" i="2" a="1"/>
  <c r="I6" i="2" s="1"/>
  <c r="J5" i="2" a="1"/>
  <c r="J5" i="2" s="1"/>
  <c r="J4" i="2" a="1"/>
  <c r="J4" i="2" s="1"/>
  <c r="I4" i="2" a="1"/>
  <c r="I4" i="2" s="1"/>
  <c r="J3" i="2" a="1"/>
  <c r="J3" i="2" s="1"/>
  <c r="I3" i="2" a="1"/>
  <c r="I3" i="2" s="1"/>
  <c r="O4" i="1" a="1"/>
  <c r="O4" i="1" s="1"/>
  <c r="K14" i="2" l="1"/>
  <c r="L14" i="2" s="1"/>
  <c r="M14" i="2" s="1"/>
  <c r="K18" i="2"/>
  <c r="L18" i="2" s="1"/>
  <c r="M18" i="2" s="1"/>
  <c r="K20" i="2"/>
  <c r="L20" i="2" s="1"/>
  <c r="M20" i="2" s="1"/>
  <c r="K8" i="2"/>
  <c r="L8" i="2" s="1"/>
  <c r="M8" i="2" s="1"/>
  <c r="K6" i="2"/>
  <c r="L6" i="2" s="1"/>
  <c r="M6" i="2" s="1"/>
  <c r="K5" i="2"/>
  <c r="L5" i="2" s="1"/>
  <c r="K10" i="2"/>
  <c r="L10" i="2" s="1"/>
  <c r="M10" i="2" s="1"/>
  <c r="K3" i="2"/>
  <c r="K9" i="2"/>
  <c r="L9" i="2" s="1"/>
  <c r="M9" i="2" s="1"/>
  <c r="K15" i="2"/>
  <c r="L15" i="2" s="1"/>
  <c r="M15" i="2" s="1"/>
  <c r="K21" i="2"/>
  <c r="L21" i="2" s="1"/>
  <c r="M21" i="2" s="1"/>
  <c r="K7" i="2"/>
  <c r="L7" i="2" s="1"/>
  <c r="M7" i="2" s="1"/>
  <c r="K16" i="2"/>
  <c r="L16" i="2" s="1"/>
  <c r="M16" i="2" s="1"/>
  <c r="K22" i="2"/>
  <c r="L22" i="2" s="1"/>
  <c r="M22" i="2" s="1"/>
  <c r="K11" i="2"/>
  <c r="L11" i="2" s="1"/>
  <c r="M11" i="2" s="1"/>
  <c r="K17" i="2"/>
  <c r="L17" i="2" s="1"/>
  <c r="M17" i="2" s="1"/>
  <c r="K23" i="2"/>
  <c r="L23" i="2" s="1"/>
  <c r="M23" i="2" s="1"/>
  <c r="K12" i="2"/>
  <c r="L12" i="2" s="1"/>
  <c r="M12" i="2" s="1"/>
  <c r="K13" i="2"/>
  <c r="L13" i="2" s="1"/>
  <c r="M13" i="2" s="1"/>
  <c r="K19" i="2"/>
  <c r="L19" i="2" s="1"/>
  <c r="M19" i="2" s="1"/>
  <c r="K4" i="2"/>
  <c r="L4" i="2" s="1"/>
  <c r="M4" i="2" s="1"/>
  <c r="M5" i="2" l="1"/>
  <c r="L3" i="2"/>
  <c r="K1" i="2"/>
  <c r="M3" i="2" l="1"/>
  <c r="M1" i="2" s="1"/>
  <c r="L1" i="2"/>
  <c r="U6" i="2" l="1"/>
  <c r="V6" i="2" s="1"/>
  <c r="U14" i="2"/>
  <c r="V14" i="2" s="1"/>
  <c r="U7" i="2"/>
  <c r="V7" i="2" s="1"/>
  <c r="U15" i="2"/>
  <c r="V15" i="2" s="1"/>
  <c r="U13" i="2"/>
  <c r="V13" i="2" s="1"/>
  <c r="U8" i="2"/>
  <c r="V8" i="2" s="1"/>
  <c r="U5" i="2"/>
  <c r="V5" i="2" s="1"/>
  <c r="U9" i="2"/>
  <c r="V9" i="2" s="1"/>
  <c r="U11" i="2"/>
  <c r="V11" i="2" s="1"/>
  <c r="U12" i="2"/>
  <c r="V12" i="2" s="1"/>
  <c r="U10" i="2"/>
  <c r="V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<sst xmlns="http://schemas.openxmlformats.org/spreadsheetml/2006/main" count="2610" uniqueCount="237">
  <si>
    <t>Current Role</t>
  </si>
  <si>
    <t>Level</t>
  </si>
  <si>
    <t>Location</t>
  </si>
  <si>
    <t>Count</t>
  </si>
  <si>
    <t>New Role</t>
  </si>
  <si>
    <t>Current Role Rate</t>
  </si>
  <si>
    <t>New Role Rate</t>
  </si>
  <si>
    <t>Hour Savings</t>
  </si>
  <si>
    <t>Month Savings</t>
  </si>
  <si>
    <t>Year Savings</t>
  </si>
  <si>
    <t>Lead Developer</t>
  </si>
  <si>
    <t>III</t>
  </si>
  <si>
    <t>Canada</t>
  </si>
  <si>
    <t>II</t>
  </si>
  <si>
    <t>India</t>
  </si>
  <si>
    <t>$ CP Calculation</t>
  </si>
  <si>
    <t>ART Architect</t>
  </si>
  <si>
    <t>USA</t>
  </si>
  <si>
    <t>Value Stream</t>
  </si>
  <si>
    <t>ART</t>
  </si>
  <si>
    <t>Team</t>
  </si>
  <si>
    <t>Adjusted CP</t>
  </si>
  <si>
    <t>Current $</t>
  </si>
  <si>
    <t>Before $/CP</t>
  </si>
  <si>
    <t>Future $/CP</t>
  </si>
  <si>
    <t>% Improvement</t>
  </si>
  <si>
    <t>Product Owner</t>
  </si>
  <si>
    <t>O&amp;D</t>
  </si>
  <si>
    <t>DTV via Satellite</t>
  </si>
  <si>
    <t>Avengers (EPOCH Stream) Internet</t>
  </si>
  <si>
    <t>Role Name</t>
  </si>
  <si>
    <t>Mexico</t>
  </si>
  <si>
    <t>Romania</t>
  </si>
  <si>
    <t>Application Architect</t>
  </si>
  <si>
    <t>I</t>
  </si>
  <si>
    <t>Select</t>
  </si>
  <si>
    <t>Country</t>
  </si>
  <si>
    <t>Role</t>
  </si>
  <si>
    <t>Delivery Manager</t>
  </si>
  <si>
    <t xml:space="preserve"> $             -   </t>
  </si>
  <si>
    <t>ART Lead Developer</t>
  </si>
  <si>
    <t>Business Analyst</t>
  </si>
  <si>
    <t>Database Administrator (DBA)</t>
  </si>
  <si>
    <t>Business Value Management Expert</t>
  </si>
  <si>
    <t>Database Architect</t>
  </si>
  <si>
    <t>Data Designer</t>
  </si>
  <si>
    <t>Data Engineer</t>
  </si>
  <si>
    <t>Developer</t>
  </si>
  <si>
    <t xml:space="preserve">Engagement Program Director </t>
  </si>
  <si>
    <t>Enterprise Architect - Telecom</t>
  </si>
  <si>
    <t xml:space="preserve">Enterprise SAFe Agile Coach </t>
  </si>
  <si>
    <t>Functional Solution Analyst</t>
  </si>
  <si>
    <t xml:space="preserve">Gen AI Enterprise Architect </t>
  </si>
  <si>
    <t xml:space="preserve">Innovation Evangelist </t>
  </si>
  <si>
    <t>Mule Architect</t>
  </si>
  <si>
    <t>Mule Developer</t>
  </si>
  <si>
    <t>OCM</t>
  </si>
  <si>
    <t>Offer Configurator</t>
  </si>
  <si>
    <t>Platform Operations</t>
  </si>
  <si>
    <t>Product Manager</t>
  </si>
  <si>
    <t>Production Support</t>
  </si>
  <si>
    <t>QA (Tester)</t>
  </si>
  <si>
    <t>QE Engineer</t>
  </si>
  <si>
    <t>QE Lead</t>
  </si>
  <si>
    <t>Release Lead</t>
  </si>
  <si>
    <t>Release Train Engineer</t>
  </si>
  <si>
    <t>Salesforce Admin</t>
  </si>
  <si>
    <t>Salesforce Architect</t>
  </si>
  <si>
    <t>Salesforce Developer</t>
  </si>
  <si>
    <t>Scrum Master</t>
  </si>
  <si>
    <t>System Architect</t>
  </si>
  <si>
    <t>Technical Product Owner</t>
  </si>
  <si>
    <t>Technical Solution Analyst</t>
  </si>
  <si>
    <t>Transformation Lead</t>
  </si>
  <si>
    <t>UX/UI Designer</t>
  </si>
  <si>
    <t xml:space="preserve"> $                  -   </t>
  </si>
  <si>
    <t xml:space="preserve"> $              -   </t>
  </si>
  <si>
    <t xml:space="preserve"> $               -   </t>
  </si>
  <si>
    <t>Locations</t>
  </si>
  <si>
    <t>Scrum team</t>
  </si>
  <si>
    <t>ECLC</t>
  </si>
  <si>
    <t>Assisted Sales</t>
  </si>
  <si>
    <t>Gladiators</t>
  </si>
  <si>
    <t>Acq</t>
  </si>
  <si>
    <t>Digital Sales</t>
  </si>
  <si>
    <t>Legends</t>
  </si>
  <si>
    <t>Billing OTC &amp; Middleware ART</t>
  </si>
  <si>
    <t>Legends Stream</t>
  </si>
  <si>
    <t>B&amp;P</t>
  </si>
  <si>
    <t>Content Payment &amp; Commissions ART</t>
  </si>
  <si>
    <t>VPM-DTVi</t>
  </si>
  <si>
    <t>Agent &amp; Field Care services</t>
  </si>
  <si>
    <t>VPM-DTVs</t>
  </si>
  <si>
    <t>Self-Care &amp; Identity Management</t>
  </si>
  <si>
    <t>VPM ECL</t>
  </si>
  <si>
    <t>Traditional Agent Care</t>
  </si>
  <si>
    <t>OPE OG</t>
  </si>
  <si>
    <t>Cash Cow</t>
  </si>
  <si>
    <t>DTV via Internet &amp; BYOD</t>
  </si>
  <si>
    <t>Digital MuleSoft</t>
  </si>
  <si>
    <t>Customer Graph</t>
  </si>
  <si>
    <t>Himalayas</t>
  </si>
  <si>
    <t>Mewtwo</t>
  </si>
  <si>
    <t>WatchdatVideo</t>
  </si>
  <si>
    <t>Titans</t>
  </si>
  <si>
    <t>CPM-SPARKS</t>
  </si>
  <si>
    <t>CPM-Payments</t>
  </si>
  <si>
    <t>Middleware EI (NGM/ICAN) &amp; Middleware Mule</t>
  </si>
  <si>
    <t>Middleware DTVMW Mulesoft Migration</t>
  </si>
  <si>
    <t>Content Payment Core &amp; Enterprise</t>
  </si>
  <si>
    <t>DTV360 Services</t>
  </si>
  <si>
    <t>Tech Care 1 - Agent</t>
  </si>
  <si>
    <t>Tech Care 2 - Self Care</t>
  </si>
  <si>
    <t>Spark</t>
  </si>
  <si>
    <t>Ariane</t>
  </si>
  <si>
    <t>Ariane MFR</t>
  </si>
  <si>
    <t>Service Champion</t>
  </si>
  <si>
    <t>Digital BAU</t>
  </si>
  <si>
    <t>IDP Service Warriors/DTV Comms</t>
  </si>
  <si>
    <t>Porta</t>
  </si>
  <si>
    <t>DTV Sales Java</t>
  </si>
  <si>
    <t>DTV Sales SF</t>
  </si>
  <si>
    <t>RIO</t>
  </si>
  <si>
    <t>Jarvis C3 &amp; EPOCH – Satellite</t>
  </si>
  <si>
    <t>TAOS - Satellite</t>
  </si>
  <si>
    <t>DTVs Decisioning (Pega) Satellite</t>
  </si>
  <si>
    <t>DTVs Decisioning(Mule) Satellite</t>
  </si>
  <si>
    <t>DTVs Decisioning (Pega) Internet</t>
  </si>
  <si>
    <t>DTVs Decisioning(AMES-M1) Internet</t>
  </si>
  <si>
    <t>DTVCG</t>
  </si>
  <si>
    <t>Quarter</t>
  </si>
  <si>
    <t>Month</t>
  </si>
  <si>
    <t>Sprint</t>
  </si>
  <si>
    <t>VS</t>
  </si>
  <si>
    <t>App Name</t>
  </si>
  <si>
    <t>Unadjusted Complexity Points</t>
  </si>
  <si>
    <t>Adjusted Complexity Points</t>
  </si>
  <si>
    <t>Effort in Hrs</t>
  </si>
  <si>
    <t>$ Billed</t>
  </si>
  <si>
    <t>$/Hour</t>
  </si>
  <si>
    <t>$/ACP</t>
  </si>
  <si>
    <t>Hr/ACP</t>
  </si>
  <si>
    <t>25.Q1</t>
  </si>
  <si>
    <t>Feb</t>
  </si>
  <si>
    <t>25.1.3 and 25.1.4</t>
  </si>
  <si>
    <t>Acquisition</t>
  </si>
  <si>
    <t>Dealer Partner Portal</t>
  </si>
  <si>
    <t>Mar</t>
  </si>
  <si>
    <t>25.1.5 and 25.1.6</t>
  </si>
  <si>
    <t>DTV 360 Sales</t>
  </si>
  <si>
    <t>24.Q3</t>
  </si>
  <si>
    <t>Sep</t>
  </si>
  <si>
    <t>DTV Call Center Agent Portal</t>
  </si>
  <si>
    <t>24.Q4</t>
  </si>
  <si>
    <t>Oct</t>
  </si>
  <si>
    <t>Jan</t>
  </si>
  <si>
    <t>25.1.1 and 25.1.2</t>
  </si>
  <si>
    <t>DTV Unified Shopping Flow</t>
  </si>
  <si>
    <t>OPE-OG</t>
  </si>
  <si>
    <t>Order Processing Engine</t>
  </si>
  <si>
    <t>Video Platform Microservices</t>
  </si>
  <si>
    <t>Video Business portal</t>
  </si>
  <si>
    <t>VPM-ECL</t>
  </si>
  <si>
    <t>Jul</t>
  </si>
  <si>
    <t>Aug</t>
  </si>
  <si>
    <t>Dec</t>
  </si>
  <si>
    <t>24.4.6, 24.4.7 and 24.4.8</t>
  </si>
  <si>
    <t>DTV External Next Gen APIs</t>
  </si>
  <si>
    <t>MewTwo</t>
  </si>
  <si>
    <t>DIRECTV.com Sales</t>
  </si>
  <si>
    <t>CashCow</t>
  </si>
  <si>
    <t>WatchDatVideo</t>
  </si>
  <si>
    <t>DTV-VIDEO_UPPER FUNNEL</t>
  </si>
  <si>
    <t>Quadro</t>
  </si>
  <si>
    <t>OmniOPPV</t>
  </si>
  <si>
    <t>Nov</t>
  </si>
  <si>
    <t>Polaris</t>
  </si>
  <si>
    <t>Transformers</t>
  </si>
  <si>
    <t>25.Q2</t>
  </si>
  <si>
    <t>Apr</t>
  </si>
  <si>
    <t>25.2.1 &amp; 25.2.2</t>
  </si>
  <si>
    <t>May</t>
  </si>
  <si>
    <t>25.2.3 &amp; 25.2.4</t>
  </si>
  <si>
    <t>Jun</t>
  </si>
  <si>
    <t>25.2.5 &amp; 25.2.6</t>
  </si>
  <si>
    <t>OPE/OG/ECL</t>
  </si>
  <si>
    <t>(All)</t>
  </si>
  <si>
    <t>Sum of Adjusted Complexity Points</t>
  </si>
  <si>
    <t>Sum of $ Billed</t>
  </si>
  <si>
    <t>$/CP</t>
  </si>
  <si>
    <t>Monthly Impr</t>
  </si>
  <si>
    <t>Qtrly Impr</t>
  </si>
  <si>
    <t>24.Q3 Total</t>
  </si>
  <si>
    <t>24.Q4 Total</t>
  </si>
  <si>
    <t>25.Q1 Total</t>
  </si>
  <si>
    <t>25.Q2 Total</t>
  </si>
  <si>
    <t>Grand Total</t>
  </si>
  <si>
    <t>Scrum Team</t>
  </si>
  <si>
    <t>Application Name</t>
  </si>
  <si>
    <t>No Of Features</t>
  </si>
  <si>
    <t>Adjusted Size</t>
  </si>
  <si>
    <t>DTV via Satellite/BYOD</t>
  </si>
  <si>
    <t>Mavricks</t>
  </si>
  <si>
    <t>Accelerated Media Enablement Solutions</t>
  </si>
  <si>
    <t>Incredible</t>
  </si>
  <si>
    <t>Active Decisioning Engine</t>
  </si>
  <si>
    <t>Jarvis</t>
  </si>
  <si>
    <t>C3</t>
  </si>
  <si>
    <t>eCat</t>
  </si>
  <si>
    <t>Jarvis/Avengers</t>
  </si>
  <si>
    <t>Enterprise Product and Offer Central Hub</t>
  </si>
  <si>
    <t>Groots</t>
  </si>
  <si>
    <t>Track Activation Offer System</t>
  </si>
  <si>
    <t>Row Labels</t>
  </si>
  <si>
    <t>Months (Month)</t>
  </si>
  <si>
    <t>Sum of Adjusted Size</t>
  </si>
  <si>
    <t>&lt;7/1/2024</t>
  </si>
  <si>
    <t>Billing &amp; Payment</t>
  </si>
  <si>
    <t>Billing, OTC, and Middleware</t>
  </si>
  <si>
    <t>Content Payments and Commissions</t>
  </si>
  <si>
    <t>DTVMW</t>
  </si>
  <si>
    <t>CPM</t>
  </si>
  <si>
    <t>CPM Payments</t>
  </si>
  <si>
    <t>CPM Sparks</t>
  </si>
  <si>
    <t>25.2.1 and 25.2.2</t>
  </si>
  <si>
    <t>25.2.3 and 25.2.4</t>
  </si>
  <si>
    <t>25.2.5 and 25.2.6</t>
  </si>
  <si>
    <t>Agent Care &amp; Field Service</t>
  </si>
  <si>
    <t>DTV360</t>
  </si>
  <si>
    <t>ECLC Shared Services</t>
  </si>
  <si>
    <t>Self Care/Support &amp; Identity Mgmt</t>
  </si>
  <si>
    <t>IDP/Comms</t>
  </si>
  <si>
    <t>DSJAVA</t>
  </si>
  <si>
    <t>DTVSF</t>
  </si>
  <si>
    <t>IDP Comms</t>
  </si>
  <si>
    <t>DCP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</si>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</sst>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;;;"/>
    <numFmt numFmtId="165" formatCode="_(* #,##0_);_(* \(#,##0\);_(* &quot;-&quot;??_);_(@_)"/>
    <numFmt numFmtId="166" formatCode="[$-409]mmm\-yy;@"/>
    <numFmt numFmtId="167" formatCode="0.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8"/>
      <name val="Aptos Narrow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44B3E1"/>
      </left>
      <right/>
      <top/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0" fillId="0" borderId="0" xfId="1" applyFont="1"/>
    <xf numFmtId="164" fontId="0" fillId="0" borderId="0" xfId="0" applyNumberFormat="1"/>
    <xf numFmtId="0" fontId="2" fillId="0" borderId="0" xfId="0" applyFont="1"/>
    <xf numFmtId="0" fontId="0" fillId="0" borderId="1" xfId="0" applyBorder="1"/>
    <xf numFmtId="44" fontId="3" fillId="2" borderId="1" xfId="1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/>
    <xf numFmtId="44" fontId="2" fillId="2" borderId="1" xfId="1" applyFont="1" applyFill="1" applyBorder="1" applyProtection="1"/>
    <xf numFmtId="44" fontId="0" fillId="0" borderId="0" xfId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2" fontId="2" fillId="2" borderId="1" xfId="0" applyNumberFormat="1" applyFont="1" applyFill="1" applyBorder="1" applyProtection="1">
      <protection locked="0"/>
    </xf>
    <xf numFmtId="2" fontId="0" fillId="0" borderId="1" xfId="0" applyNumberFormat="1" applyBorder="1"/>
    <xf numFmtId="0" fontId="0" fillId="0" borderId="0" xfId="0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9" fontId="0" fillId="0" borderId="1" xfId="2" applyFont="1" applyBorder="1" applyAlignment="1" applyProtection="1">
      <alignment horizontal="center"/>
    </xf>
    <xf numFmtId="44" fontId="0" fillId="0" borderId="1" xfId="1" applyFont="1" applyBorder="1" applyProtection="1">
      <protection hidden="1"/>
    </xf>
    <xf numFmtId="0" fontId="4" fillId="3" borderId="3" xfId="0" applyFont="1" applyFill="1" applyBorder="1"/>
    <xf numFmtId="0" fontId="4" fillId="3" borderId="4" xfId="0" applyFont="1" applyFill="1" applyBorder="1"/>
    <xf numFmtId="0" fontId="5" fillId="0" borderId="3" xfId="0" applyFont="1" applyBorder="1"/>
    <xf numFmtId="0" fontId="5" fillId="0" borderId="4" xfId="0" applyFont="1" applyBorder="1"/>
    <xf numFmtId="2" fontId="5" fillId="4" borderId="4" xfId="0" applyNumberFormat="1" applyFont="1" applyFill="1" applyBorder="1"/>
    <xf numFmtId="2" fontId="5" fillId="0" borderId="4" xfId="0" applyNumberFormat="1" applyFont="1" applyBorder="1"/>
    <xf numFmtId="1" fontId="5" fillId="0" borderId="4" xfId="0" applyNumberFormat="1" applyFont="1" applyBorder="1"/>
    <xf numFmtId="0" fontId="0" fillId="0" borderId="0" xfId="0" pivotButton="1"/>
    <xf numFmtId="43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44" fontId="4" fillId="3" borderId="3" xfId="1" applyFont="1" applyFill="1" applyBorder="1"/>
    <xf numFmtId="44" fontId="2" fillId="5" borderId="5" xfId="1" applyFont="1" applyFill="1" applyBorder="1"/>
    <xf numFmtId="0" fontId="4" fillId="3" borderId="6" xfId="0" applyFont="1" applyFill="1" applyBorder="1"/>
    <xf numFmtId="44" fontId="0" fillId="0" borderId="0" xfId="0" applyNumberFormat="1"/>
    <xf numFmtId="167" fontId="0" fillId="0" borderId="0" xfId="0" applyNumberFormat="1"/>
    <xf numFmtId="0" fontId="5" fillId="0" borderId="1" xfId="0" applyFont="1" applyBorder="1" applyAlignment="1">
      <alignment vertical="center"/>
    </xf>
    <xf numFmtId="165" fontId="0" fillId="0" borderId="1" xfId="3" applyNumberFormat="1" applyFont="1" applyBorder="1"/>
    <xf numFmtId="165" fontId="5" fillId="0" borderId="1" xfId="3" applyNumberFormat="1" applyFont="1" applyBorder="1" applyAlignment="1">
      <alignment horizontal="right" vertical="center"/>
    </xf>
    <xf numFmtId="0" fontId="4" fillId="3" borderId="7" xfId="0" applyFont="1" applyFill="1" applyBorder="1"/>
    <xf numFmtId="0" fontId="4" fillId="3" borderId="8" xfId="0" applyFont="1" applyFill="1" applyBorder="1"/>
    <xf numFmtId="0" fontId="5" fillId="0" borderId="1" xfId="0" applyFont="1" applyBorder="1"/>
    <xf numFmtId="1" fontId="5" fillId="0" borderId="1" xfId="0" applyNumberFormat="1" applyFont="1" applyBorder="1"/>
    <xf numFmtId="2" fontId="5" fillId="0" borderId="1" xfId="0" applyNumberFormat="1" applyFont="1" applyBorder="1"/>
    <xf numFmtId="165" fontId="5" fillId="0" borderId="1" xfId="3" applyNumberFormat="1" applyFont="1" applyBorder="1" applyAlignment="1">
      <alignment vertical="center"/>
    </xf>
    <xf numFmtId="165" fontId="5" fillId="0" borderId="1" xfId="3" applyNumberFormat="1" applyFont="1" applyBorder="1"/>
    <xf numFmtId="43" fontId="5" fillId="0" borderId="1" xfId="3" applyFont="1" applyBorder="1" applyAlignment="1">
      <alignment vertical="center"/>
    </xf>
    <xf numFmtId="2" fontId="5" fillId="0" borderId="9" xfId="0" applyNumberFormat="1" applyFont="1" applyBorder="1"/>
    <xf numFmtId="0" fontId="0" fillId="0" borderId="10" xfId="0" applyBorder="1"/>
    <xf numFmtId="0" fontId="7" fillId="0" borderId="9" xfId="0" applyFont="1" applyBorder="1"/>
    <xf numFmtId="0" fontId="7" fillId="0" borderId="11" xfId="0" applyFont="1" applyBorder="1"/>
    <xf numFmtId="0" fontId="4" fillId="3" borderId="10" xfId="0" applyFont="1" applyFill="1" applyBorder="1"/>
    <xf numFmtId="0" fontId="5" fillId="4" borderId="10" xfId="0" applyFont="1" applyFill="1" applyBorder="1"/>
    <xf numFmtId="1" fontId="5" fillId="4" borderId="10" xfId="0" applyNumberFormat="1" applyFont="1" applyFill="1" applyBorder="1"/>
    <xf numFmtId="2" fontId="5" fillId="4" borderId="10" xfId="0" applyNumberFormat="1" applyFont="1" applyFill="1" applyBorder="1"/>
    <xf numFmtId="0" fontId="5" fillId="0" borderId="10" xfId="0" applyFont="1" applyBorder="1"/>
    <xf numFmtId="1" fontId="5" fillId="0" borderId="10" xfId="0" applyNumberFormat="1" applyFont="1" applyBorder="1"/>
    <xf numFmtId="2" fontId="5" fillId="0" borderId="10" xfId="0" applyNumberFormat="1" applyFont="1" applyBorder="1"/>
    <xf numFmtId="14" fontId="5" fillId="0" borderId="10" xfId="0" applyNumberFormat="1" applyFont="1" applyBorder="1"/>
    <xf numFmtId="14" fontId="5" fillId="4" borderId="10" xfId="0" applyNumberFormat="1" applyFont="1" applyFill="1" applyBorder="1"/>
    <xf numFmtId="1" fontId="7" fillId="0" borderId="10" xfId="0" applyNumberFormat="1" applyFont="1" applyBorder="1"/>
    <xf numFmtId="3" fontId="0" fillId="0" borderId="10" xfId="0" applyNumberFormat="1" applyBorder="1"/>
    <xf numFmtId="4" fontId="0" fillId="0" borderId="10" xfId="0" applyNumberFormat="1" applyBorder="1"/>
    <xf numFmtId="0" fontId="7" fillId="0" borderId="10" xfId="0" applyFont="1" applyBorder="1"/>
    <xf numFmtId="4" fontId="7" fillId="0" borderId="10" xfId="0" applyNumberFormat="1" applyFont="1" applyBorder="1"/>
    <xf numFmtId="3" fontId="7" fillId="0" borderId="10" xfId="0" applyNumberFormat="1" applyFont="1" applyBorder="1"/>
    <xf numFmtId="0" fontId="2" fillId="2" borderId="2" xfId="0" applyFont="1" applyFill="1" applyBorder="1" applyAlignment="1" applyProtection="1">
      <alignment horizontal="center"/>
      <protection locked="0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6"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5.884534375" createdVersion="8" refreshedVersion="8" minRefreshableVersion="3" recordCount="154" xr:uid="{67224204-E47B-4CA4-A5AB-56DDB5CF6B7B}">
  <cacheSource type="worksheet">
    <worksheetSource ref="B2:N156" sheet="DCP Historical $ per CP Data"/>
  </cacheSource>
  <cacheFields count="13">
    <cacheField name="Quarter" numFmtId="0">
      <sharedItems containsBlank="1" count="3">
        <s v="25.Q1"/>
        <s v="25.Q2"/>
        <m/>
      </sharedItems>
    </cacheField>
    <cacheField name="Month" numFmtId="0">
      <sharedItems containsBlank="1" count="5">
        <s v="Jan"/>
        <s v="Feb"/>
        <s v="Mar"/>
        <s v="Apr"/>
        <m/>
      </sharedItems>
    </cacheField>
    <cacheField name="Sprint" numFmtId="0">
      <sharedItems containsBlank="1"/>
    </cacheField>
    <cacheField name="VS" numFmtId="0">
      <sharedItems containsBlank="1" count="2">
        <s v="DCP"/>
        <m/>
      </sharedItems>
    </cacheField>
    <cacheField name="ART" numFmtId="0">
      <sharedItems containsBlank="1"/>
    </cacheField>
    <cacheField name="Scrum team" numFmtId="0">
      <sharedItems containsBlank="1"/>
    </cacheField>
    <cacheField name="App Name" numFmtId="0">
      <sharedItems containsNonDate="0" containsString="0" containsBlank="1"/>
    </cacheField>
    <cacheField name="Unadjusted Complexity Points" numFmtId="1">
      <sharedItems containsNonDate="0" containsString="0" containsBlank="1"/>
    </cacheField>
    <cacheField name="Adjusted Complexity Points" numFmtId="1">
      <sharedItems containsString="0" containsBlank="1" containsNumber="1" minValue="178.55" maxValue="306.82999999999993"/>
    </cacheField>
    <cacheField name="Effort in Hrs" numFmtId="1">
      <sharedItems containsNonDate="0" containsString="0" containsBlank="1"/>
    </cacheField>
    <cacheField name="$ Billed" numFmtId="2">
      <sharedItems containsString="0" containsBlank="1" containsNumber="1" minValue="93858.66100568531" maxValue="124394.35572403375"/>
    </cacheField>
    <cacheField name="$/Hour" numFmtId="2">
      <sharedItems containsNonDate="0" containsString="0" containsBlank="1"/>
    </cacheField>
    <cacheField name="$/ACP" numFmtId="2">
      <sharedItems containsString="0" containsBlank="1" containsNumber="1" minValue="405.41783959858481" maxValue="525.671582221704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5.884576157405" createdVersion="8" refreshedVersion="8" minRefreshableVersion="3" recordCount="154" xr:uid="{31DEC0C1-BB54-4BE9-92B0-93FC40CD9B78}">
  <cacheSource type="worksheet">
    <worksheetSource ref="B2:N156" sheet="ECLC Historical $ per CP Data"/>
  </cacheSource>
  <cacheFields count="13">
    <cacheField name="Quarter" numFmtId="0">
      <sharedItems containsBlank="1" count="3">
        <s v="25.Q1"/>
        <s v="25.Q2"/>
        <m/>
      </sharedItems>
    </cacheField>
    <cacheField name="Month" numFmtId="0">
      <sharedItems containsBlank="1" count="5">
        <s v="Jan"/>
        <s v="Feb"/>
        <s v="Mar"/>
        <s v="Apr"/>
        <m/>
      </sharedItems>
    </cacheField>
    <cacheField name="Sprint" numFmtId="0">
      <sharedItems containsBlank="1"/>
    </cacheField>
    <cacheField name="VS" numFmtId="0">
      <sharedItems containsBlank="1" count="2">
        <s v="ECLC"/>
        <m/>
      </sharedItems>
    </cacheField>
    <cacheField name="ART" numFmtId="0">
      <sharedItems containsBlank="1"/>
    </cacheField>
    <cacheField name="Scrum team" numFmtId="0">
      <sharedItems containsBlank="1"/>
    </cacheField>
    <cacheField name="App Name" numFmtId="0">
      <sharedItems containsNonDate="0" containsString="0" containsBlank="1"/>
    </cacheField>
    <cacheField name="Unadjusted Complexity Points" numFmtId="1">
      <sharedItems containsNonDate="0" containsString="0" containsBlank="1"/>
    </cacheField>
    <cacheField name="Adjusted Complexity Points" numFmtId="1">
      <sharedItems containsString="0" containsBlank="1" containsNumber="1" minValue="18.079999999999998" maxValue="369.14999999999981"/>
    </cacheField>
    <cacheField name="Effort in Hrs" numFmtId="1">
      <sharedItems containsNonDate="0" containsString="0" containsBlank="1"/>
    </cacheField>
    <cacheField name="$ Billed" numFmtId="2">
      <sharedItems containsString="0" containsBlank="1" containsNumber="1" minValue="14840.999999999996" maxValue="242808.00000000012"/>
    </cacheField>
    <cacheField name="$/Hour" numFmtId="2">
      <sharedItems containsNonDate="0" containsString="0" containsBlank="1"/>
    </cacheField>
    <cacheField name="$/ACP" numFmtId="2">
      <sharedItems containsString="0" containsBlank="1" containsNumber="1" minValue="341.3415216178762" maxValue="1341.77718832891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isetty, Manjunath (Cognizant)" refreshedDate="45776.647371874998" createdVersion="8" refreshedVersion="8" minRefreshableVersion="3" recordCount="59" xr:uid="{1B15F73C-AEF2-4128-B6D2-282EA3207014}">
  <cacheSource type="worksheet">
    <worksheetSource ref="B2:K70" sheet="O&amp;D Historical $ per CP Data"/>
  </cacheSource>
  <cacheFields count="13">
    <cacheField name="Quarter" numFmtId="0">
      <sharedItems containsBlank="1"/>
    </cacheField>
    <cacheField name="Value Stream" numFmtId="0">
      <sharedItems containsBlank="1"/>
    </cacheField>
    <cacheField name="Month" numFmtId="0">
      <sharedItems containsNonDate="0" containsDate="1" containsString="0" containsBlank="1" minDate="2024-07-01T00:00:00" maxDate="2025-04-02T00:00:00" count="34">
        <d v="2024-07-01T00:00:00"/>
        <d v="2024-08-07T00:00:00"/>
        <d v="2024-08-08T00:00:00"/>
        <d v="2024-08-09T00:00:00"/>
        <d v="2024-08-10T00:00:00"/>
        <d v="2024-08-11T00:00:00"/>
        <d v="2024-08-12T00:00:00"/>
        <d v="2024-09-13T00:00:00"/>
        <d v="2024-09-14T00:00:00"/>
        <d v="2024-09-15T00:00:00"/>
        <d v="2024-09-16T00:00:00"/>
        <d v="2024-09-17T00:00:00"/>
        <d v="2024-09-18T00:00:00"/>
        <d v="2024-10-01T00:00:00"/>
        <d v="2024-10-02T00:00:00"/>
        <d v="2024-10-03T00:00:00"/>
        <d v="2024-10-04T00:00:00"/>
        <d v="2024-10-05T00:00:00"/>
        <d v="2024-10-06T00:00:00"/>
        <d v="2024-11-02T00:00:00"/>
        <d v="2024-11-03T00:00:00"/>
        <d v="2024-11-04T00:00:00"/>
        <d v="2024-11-05T00:00:00"/>
        <d v="2024-11-06T00:00:00"/>
        <d v="2024-12-07T00:00:00"/>
        <d v="2024-12-08T00:00:00"/>
        <d v="2024-12-09T00:00:00"/>
        <d v="2024-12-10T00:00:00"/>
        <d v="2024-12-11T00:00:00"/>
        <d v="2025-01-30T00:00:00"/>
        <d v="2025-02-01T00:00:00"/>
        <d v="2025-03-01T00:00:00"/>
        <d v="2025-04-01T00:00:00"/>
        <m/>
      </sharedItems>
      <fieldGroup par="12"/>
    </cacheField>
    <cacheField name="ART" numFmtId="0">
      <sharedItems containsBlank="1"/>
    </cacheField>
    <cacheField name="Scrum Team" numFmtId="0">
      <sharedItems containsBlank="1"/>
    </cacheField>
    <cacheField name="Application Name" numFmtId="0">
      <sharedItems containsBlank="1" count="7">
        <s v="Accelerated Media Enablement Solutions"/>
        <s v="Active Decisioning Engine"/>
        <s v="C3"/>
        <s v="eCat"/>
        <s v="Enterprise Product and Offer Central Hub"/>
        <s v="Track Activation Offer System"/>
        <m/>
      </sharedItems>
    </cacheField>
    <cacheField name="No Of Features" numFmtId="0">
      <sharedItems containsString="0" containsBlank="1" containsNumber="1" containsInteger="1" minValue="740" maxValue="900"/>
    </cacheField>
    <cacheField name="Adjusted Size" numFmtId="0">
      <sharedItems containsString="0" containsBlank="1" containsNumber="1" minValue="0" maxValue="854.92999999999984"/>
    </cacheField>
    <cacheField name="$ Billed" numFmtId="44">
      <sharedItems containsString="0" containsBlank="1" containsNumber="1" minValue="0" maxValue="578112.95448510442"/>
    </cacheField>
    <cacheField name="$/CP" numFmtId="44">
      <sharedItems containsString="0" containsBlank="1" containsNumber="1" minValue="0" maxValue="1329.4138107416877"/>
    </cacheField>
    <cacheField name="Months (Month)" numFmtId="0" databaseField="0">
      <fieldGroup base="2">
        <rangePr groupBy="months" startDate="2024-07-01T00:00:00" endDate="2025-04-02T00:00:00"/>
        <groupItems count="14">
          <s v="&lt;7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5"/>
        </groupItems>
      </fieldGroup>
    </cacheField>
    <cacheField name="Quarters (Month)" numFmtId="0" databaseField="0">
      <fieldGroup base="2">
        <rangePr groupBy="quarters" startDate="2024-07-01T00:00:00" endDate="2025-04-02T00:00:00"/>
        <groupItems count="6">
          <s v="&lt;7/1/2024"/>
          <s v="Qtr1"/>
          <s v="Qtr2"/>
          <s v="Qtr3"/>
          <s v="Qtr4"/>
          <s v="&gt;4/2/2025"/>
        </groupItems>
      </fieldGroup>
    </cacheField>
    <cacheField name="Years (Month)" numFmtId="0" databaseField="0">
      <fieldGroup base="2">
        <rangePr groupBy="years" startDate="2024-07-01T00:00:00" endDate="2025-04-02T00:00:00"/>
        <groupItems count="4">
          <s v="&lt;7/1/2024"/>
          <s v="2024"/>
          <s v="2025"/>
          <s v="&gt;4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2.527069444448" createdVersion="8" refreshedVersion="8" minRefreshableVersion="3" recordCount="177" xr:uid="{469E32D7-7B45-4622-8C9D-BFDD1F2469F9}">
  <cacheSource type="worksheet">
    <worksheetSource ref="B2:O179" sheet="ACQ Historical $ per CP Data"/>
  </cacheSource>
  <cacheFields count="14">
    <cacheField name="Quarter" numFmtId="0">
      <sharedItems count="4">
        <s v="25.Q1"/>
        <s v="24.Q3"/>
        <s v="24.Q4"/>
        <s v="25.Q2"/>
      </sharedItems>
    </cacheField>
    <cacheField name="Month" numFmtId="0">
      <sharedItems count="12">
        <s v="Feb"/>
        <s v="Mar"/>
        <s v="Sep"/>
        <s v="Oct"/>
        <s v="Jan"/>
        <s v="Jul"/>
        <s v="Aug"/>
        <s v="Dec"/>
        <s v="Nov"/>
        <s v="Apr"/>
        <s v="May"/>
        <s v="Jun"/>
      </sharedItems>
    </cacheField>
    <cacheField name="Sprint" numFmtId="0">
      <sharedItems containsBlank="1"/>
    </cacheField>
    <cacheField name="VS" numFmtId="0">
      <sharedItems count="1">
        <s v="Acquisition"/>
      </sharedItems>
    </cacheField>
    <cacheField name="ART" numFmtId="0">
      <sharedItems/>
    </cacheField>
    <cacheField name="Scrum team" numFmtId="0">
      <sharedItems/>
    </cacheField>
    <cacheField name="App Name" numFmtId="0">
      <sharedItems/>
    </cacheField>
    <cacheField name="Unadjusted Complexity Points" numFmtId="0">
      <sharedItems containsSemiMixedTypes="0" containsString="0" containsNumber="1" containsInteger="1" minValue="2" maxValue="526"/>
    </cacheField>
    <cacheField name="Adjusted Complexity Points" numFmtId="0">
      <sharedItems containsSemiMixedTypes="0" containsString="0" containsNumber="1" minValue="2.34" maxValue="597.24"/>
    </cacheField>
    <cacheField name="Effort in Hrs" numFmtId="0">
      <sharedItems containsSemiMixedTypes="0" containsString="0" containsNumber="1" minValue="19" maxValue="3999.63"/>
    </cacheField>
    <cacheField name="$ Billed" numFmtId="0">
      <sharedItems containsSemiMixedTypes="0" containsString="0" containsNumber="1" minValue="604.79999999999995" maxValue="279945.09999999998"/>
    </cacheField>
    <cacheField name="$/Hour" numFmtId="0">
      <sharedItems containsSemiMixedTypes="0" containsString="0" containsNumber="1" minValue="28.217140000000001" maxValue="224.7328"/>
    </cacheField>
    <cacheField name="$/ACP" numFmtId="0">
      <sharedItems containsSemiMixedTypes="0" containsString="0" containsNumber="1" minValue="258.45999999999998" maxValue="1829.038"/>
    </cacheField>
    <cacheField name="Hr/ACP" numFmtId="0">
      <sharedItems containsSemiMixedTypes="0" containsString="0" containsNumber="1" minValue="6.353345" maxValue="14.95454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s v="25.1.1 and 25.1.2"/>
    <x v="0"/>
    <s v="Platform"/>
    <s v="DTVCG"/>
    <m/>
    <m/>
    <n v="178.55"/>
    <m/>
    <n v="93858.66100568531"/>
    <m/>
    <n v="525.67158222170428"/>
  </r>
  <r>
    <x v="0"/>
    <x v="1"/>
    <s v="25.1.3 and 25.1.4"/>
    <x v="0"/>
    <s v="Platform"/>
    <s v="DTVCG"/>
    <m/>
    <m/>
    <n v="306.82999999999993"/>
    <m/>
    <n v="124394.35572403375"/>
    <m/>
    <n v="405.41783959858481"/>
  </r>
  <r>
    <x v="0"/>
    <x v="2"/>
    <s v="25.1.5 and 25.1.6"/>
    <x v="0"/>
    <s v="Platform"/>
    <s v="DTVCG"/>
    <m/>
    <m/>
    <n v="236.98"/>
    <m/>
    <n v="99311.165813139392"/>
    <m/>
    <n v="419.06981944948689"/>
  </r>
  <r>
    <x v="1"/>
    <x v="3"/>
    <s v="25.2.1 and 25.2.2"/>
    <x v="0"/>
    <s v="Platform"/>
    <s v="DTVCG"/>
    <m/>
    <m/>
    <n v="234"/>
    <m/>
    <n v="97850.59"/>
    <m/>
    <n v="418.16491452991454"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s v="25.1.1 and 25.1.2"/>
    <x v="0"/>
    <s v="Agent Care &amp; Field Service"/>
    <s v="DTV360"/>
    <m/>
    <m/>
    <n v="273.7"/>
    <m/>
    <n v="192010.56000000008"/>
    <m/>
    <n v="701.53657289002592"/>
  </r>
  <r>
    <x v="0"/>
    <x v="0"/>
    <s v="25.1.1 and 25.1.2"/>
    <x v="0"/>
    <s v="ECLC Shared Services"/>
    <s v="ECLC Shared Services"/>
    <m/>
    <m/>
    <n v="81.36"/>
    <m/>
    <n v="48280.588235294112"/>
    <m/>
    <n v="593.41922609751862"/>
  </r>
  <r>
    <x v="0"/>
    <x v="0"/>
    <s v="25.1.1 and 25.1.2"/>
    <x v="0"/>
    <s v="Self Care/Support &amp; Identity Mgmt"/>
    <s v="Ariane"/>
    <m/>
    <m/>
    <n v="91.529999999999987"/>
    <m/>
    <n v="114539.99999999997"/>
    <m/>
    <n v="1251.39298590626"/>
  </r>
  <r>
    <x v="0"/>
    <x v="0"/>
    <s v="25.1.1 and 25.1.2"/>
    <x v="0"/>
    <s v="Self Care/Support &amp; Identity Mgmt"/>
    <s v="Digital BAU"/>
    <m/>
    <m/>
    <n v="177.41"/>
    <m/>
    <n v="108168"/>
    <m/>
    <n v="609.70632997012569"/>
  </r>
  <r>
    <x v="0"/>
    <x v="0"/>
    <s v="25.1.1 and 25.1.2"/>
    <x v="0"/>
    <s v="Self Care/Support &amp; Identity Mgmt"/>
    <s v="IDP/Comms"/>
    <m/>
    <m/>
    <n v="120.77999999999994"/>
    <m/>
    <n v="92481.000000000029"/>
    <m/>
    <n v="765.69796323894741"/>
  </r>
  <r>
    <x v="0"/>
    <x v="0"/>
    <s v="25.1.1 and 25.1.2"/>
    <x v="0"/>
    <s v="Self Care/Support &amp; Identity Mgmt"/>
    <s v="Porta"/>
    <m/>
    <m/>
    <n v="209.96000000000006"/>
    <m/>
    <n v="225031.66777973398"/>
    <m/>
    <n v="1071.7835196215181"/>
  </r>
  <r>
    <x v="0"/>
    <x v="0"/>
    <s v="25.1.1 and 25.1.2"/>
    <x v="0"/>
    <s v="Self Care/Support &amp; Identity Mgmt"/>
    <s v="Service Champion"/>
    <m/>
    <m/>
    <n v="195.49999999999991"/>
    <m/>
    <n v="110647"/>
    <m/>
    <n v="565.96930946291582"/>
  </r>
  <r>
    <x v="0"/>
    <x v="0"/>
    <s v="25.1.1 and 25.1.2"/>
    <x v="0"/>
    <s v="Self Care/Support &amp; Identity Mgmt"/>
    <s v="Spark"/>
    <m/>
    <m/>
    <n v="18.079999999999998"/>
    <m/>
    <n v="14840.999999999996"/>
    <m/>
    <n v="820.85176991150433"/>
  </r>
  <r>
    <x v="0"/>
    <x v="0"/>
    <s v="25.1.1 and 25.1.2"/>
    <x v="0"/>
    <s v="Traditional Agent Care"/>
    <s v="DSJAVA"/>
    <m/>
    <m/>
    <n v="101.63"/>
    <m/>
    <n v="36888.598580188802"/>
    <m/>
    <n v="362.96958162145825"/>
  </r>
  <r>
    <x v="0"/>
    <x v="0"/>
    <s v="25.1.1 and 25.1.2"/>
    <x v="0"/>
    <s v="Traditional Agent Care"/>
    <s v="DTVSF"/>
    <m/>
    <m/>
    <n v="101.11"/>
    <m/>
    <n v="41480.801104623999"/>
    <m/>
    <n v="410.25418954232026"/>
  </r>
  <r>
    <x v="0"/>
    <x v="0"/>
    <s v="25.1.1 and 25.1.2"/>
    <x v="0"/>
    <s v="Traditional Agent Care"/>
    <s v="RIO"/>
    <m/>
    <m/>
    <n v="102"/>
    <m/>
    <n v="69118.38"/>
    <m/>
    <n v="677.63117647058823"/>
  </r>
  <r>
    <x v="0"/>
    <x v="1"/>
    <s v="25.1.3 and 25.1.4"/>
    <x v="0"/>
    <s v="Agent Care &amp; Field Service"/>
    <s v="DTV360"/>
    <m/>
    <m/>
    <n v="273.69999999999965"/>
    <m/>
    <n v="184904.61999999997"/>
    <m/>
    <n v="675.57405918889367"/>
  </r>
  <r>
    <x v="0"/>
    <x v="1"/>
    <s v="25.1.3 and 25.1.4"/>
    <x v="0"/>
    <s v="ECLC Shared Services"/>
    <s v="ECLC Shared Services"/>
    <m/>
    <m/>
    <n v="140.12"/>
    <m/>
    <n v="56140.91389207809"/>
    <m/>
    <n v="400.66310228431405"/>
  </r>
  <r>
    <x v="0"/>
    <x v="1"/>
    <s v="25.1.3 and 25.1.4"/>
    <x v="0"/>
    <s v="Self Care/Support &amp; Identity Mgmt"/>
    <s v="Ariane"/>
    <m/>
    <m/>
    <n v="111.87000000000002"/>
    <m/>
    <n v="111509.79310344832"/>
    <m/>
    <n v="996.78012964555558"/>
  </r>
  <r>
    <x v="0"/>
    <x v="1"/>
    <s v="25.1.3 and 25.1.4"/>
    <x v="0"/>
    <s v="Self Care/Support &amp; Identity Mgmt"/>
    <s v="IDP/Comms"/>
    <m/>
    <m/>
    <n v="120.77999999999994"/>
    <m/>
    <n v="101142.99999999997"/>
    <m/>
    <n v="837.41513495611866"/>
  </r>
  <r>
    <x v="0"/>
    <x v="1"/>
    <s v="25.1.3 and 25.1.4"/>
    <x v="0"/>
    <s v="Self Care/Support &amp; Identity Mgmt"/>
    <s v="Porta"/>
    <m/>
    <m/>
    <n v="180.95999999999992"/>
    <m/>
    <n v="242808.00000000012"/>
    <m/>
    <n v="1341.7771883289138"/>
  </r>
  <r>
    <x v="0"/>
    <x v="1"/>
    <s v="25.1.3 and 25.1.4"/>
    <x v="0"/>
    <s v="Self Care/Support &amp; Identity Mgmt"/>
    <s v="Service Champion"/>
    <m/>
    <m/>
    <n v="313.94999999999987"/>
    <m/>
    <n v="151810.99999999994"/>
    <m/>
    <n v="483.55152094282528"/>
  </r>
  <r>
    <x v="0"/>
    <x v="1"/>
    <s v="25.1.3 and 25.1.4"/>
    <x v="0"/>
    <s v="Self Care/Support &amp; Identity Mgmt"/>
    <s v="Spark"/>
    <m/>
    <m/>
    <n v="30.509999999999991"/>
    <m/>
    <n v="22213"/>
    <m/>
    <n v="728.05637495902999"/>
  </r>
  <r>
    <x v="0"/>
    <x v="1"/>
    <s v="25.1.3 and 25.1.4"/>
    <x v="0"/>
    <s v="Traditional Agent Care"/>
    <s v="DSJAVA"/>
    <m/>
    <m/>
    <n v="89.75"/>
    <m/>
    <n v="41796.229999999996"/>
    <m/>
    <n v="465.69615598885787"/>
  </r>
  <r>
    <x v="0"/>
    <x v="1"/>
    <s v="25.1.3 and 25.1.4"/>
    <x v="0"/>
    <s v="Traditional Agent Care"/>
    <s v="DTVSF"/>
    <m/>
    <m/>
    <n v="74.94"/>
    <m/>
    <n v="33439.135382493761"/>
    <m/>
    <n v="446.21210811974595"/>
  </r>
  <r>
    <x v="0"/>
    <x v="1"/>
    <s v="25.1.3 and 25.1.4"/>
    <x v="0"/>
    <s v="Traditional Agent Care"/>
    <s v="RIO"/>
    <m/>
    <m/>
    <n v="112.97"/>
    <m/>
    <n v="68801.169999999984"/>
    <m/>
    <n v="609.02159865450994"/>
  </r>
  <r>
    <x v="0"/>
    <x v="2"/>
    <s v="25.1.5 and 25.1.6"/>
    <x v="0"/>
    <s v="Agent Care &amp; Field Service"/>
    <s v="DTV360"/>
    <m/>
    <m/>
    <n v="271.92"/>
    <m/>
    <n v="169647.74000000011"/>
    <m/>
    <n v="623.88842306560787"/>
  </r>
  <r>
    <x v="0"/>
    <x v="2"/>
    <s v="25.1.5 and 25.1.6"/>
    <x v="0"/>
    <s v="ECLC Shared Services"/>
    <s v="ECLC Shared Services"/>
    <m/>
    <m/>
    <n v="171.76000000000002"/>
    <m/>
    <n v="58628.81975308642"/>
    <m/>
    <n v="341.3415216178762"/>
  </r>
  <r>
    <x v="0"/>
    <x v="2"/>
    <s v="25.1.5 and 25.1.6"/>
    <x v="0"/>
    <s v="Self Care/Support &amp; Identity Mgmt"/>
    <s v="Ariane"/>
    <m/>
    <m/>
    <n v="216.95999999999984"/>
    <m/>
    <n v="154518.20689655159"/>
    <m/>
    <n v="712.19675007628928"/>
  </r>
  <r>
    <x v="0"/>
    <x v="2"/>
    <s v="25.1.5 and 25.1.6"/>
    <x v="0"/>
    <s v="Self Care/Support &amp; Identity Mgmt"/>
    <s v="IDP/Comms"/>
    <m/>
    <m/>
    <n v="142.73999999999998"/>
    <m/>
    <n v="100444.23809523812"/>
    <m/>
    <n v="703.68668975226376"/>
  </r>
  <r>
    <x v="0"/>
    <x v="2"/>
    <s v="25.1.5 and 25.1.6"/>
    <x v="0"/>
    <s v="Self Care/Support &amp; Identity Mgmt"/>
    <s v="Porta"/>
    <m/>
    <m/>
    <n v="212.2799999999998"/>
    <m/>
    <n v="201204.99999999991"/>
    <m/>
    <n v="947.82833992839699"/>
  </r>
  <r>
    <x v="0"/>
    <x v="2"/>
    <s v="25.1.5 and 25.1.6"/>
    <x v="0"/>
    <s v="Self Care/Support &amp; Identity Mgmt"/>
    <s v="Service Champion"/>
    <m/>
    <m/>
    <n v="357.64999999999975"/>
    <m/>
    <n v="182506.00000000003"/>
    <m/>
    <n v="510.29218509716247"/>
  </r>
  <r>
    <x v="0"/>
    <x v="2"/>
    <s v="25.1.5 and 25.1.6"/>
    <x v="0"/>
    <s v="Self Care/Support &amp; Identity Mgmt"/>
    <s v="Spark"/>
    <m/>
    <m/>
    <n v="38.419999999999987"/>
    <m/>
    <n v="20640.000000000004"/>
    <m/>
    <n v="537.22019781363895"/>
  </r>
  <r>
    <x v="0"/>
    <x v="2"/>
    <s v="25.1.5 and 25.1.6"/>
    <x v="0"/>
    <s v="Traditional Agent Care"/>
    <s v="DSJAVA"/>
    <m/>
    <m/>
    <n v="197.58"/>
    <m/>
    <n v="83442.416834770411"/>
    <m/>
    <n v="422.32218258310763"/>
  </r>
  <r>
    <x v="0"/>
    <x v="2"/>
    <s v="25.1.5 and 25.1.6"/>
    <x v="0"/>
    <s v="Traditional Agent Care"/>
    <s v="DTVSF"/>
    <m/>
    <m/>
    <n v="63.73"/>
    <m/>
    <n v="30570.874053479798"/>
    <m/>
    <n v="479.69361452188605"/>
  </r>
  <r>
    <x v="0"/>
    <x v="2"/>
    <s v="25.1.5 and 25.1.6"/>
    <x v="0"/>
    <s v="Traditional Agent Care"/>
    <s v="RIO"/>
    <m/>
    <m/>
    <n v="100.1"/>
    <m/>
    <n v="69672.100000000006"/>
    <m/>
    <n v="696.02497502497511"/>
  </r>
  <r>
    <x v="1"/>
    <x v="3"/>
    <s v="25.2.1 and 25.2.2"/>
    <x v="0"/>
    <s v="Agent Care &amp; Field Service"/>
    <s v="DTV360"/>
    <m/>
    <m/>
    <n v="233.23999999999975"/>
    <m/>
    <n v="165237.68999999994"/>
    <m/>
    <n v="708.44490653404273"/>
  </r>
  <r>
    <x v="1"/>
    <x v="3"/>
    <s v="25.2.1 and 25.2.2"/>
    <x v="0"/>
    <s v="ECLC Shared Services"/>
    <s v="ECLC Shared Services"/>
    <m/>
    <m/>
    <n v="217.15224965563544"/>
    <m/>
    <n v="82723.12"/>
    <m/>
    <n v="380.94525905756922"/>
  </r>
  <r>
    <x v="1"/>
    <x v="3"/>
    <s v="25.2.1 and 25.2.2"/>
    <x v="0"/>
    <s v="Self Care/Support &amp; Identity Mgmt"/>
    <s v="Ariane"/>
    <m/>
    <m/>
    <n v="143.51000000000005"/>
    <m/>
    <n v="121212.24000000003"/>
    <m/>
    <n v="844.62574036652495"/>
  </r>
  <r>
    <x v="1"/>
    <x v="3"/>
    <s v="25.2.1 and 25.2.2"/>
    <x v="0"/>
    <s v="Self Care/Support &amp; Identity Mgmt"/>
    <s v="Ariane MFR"/>
    <m/>
    <m/>
    <n v="135.6"/>
    <m/>
    <n v="79703.920000000013"/>
    <m/>
    <n v="587.78702064896765"/>
  </r>
  <r>
    <x v="1"/>
    <x v="3"/>
    <s v="25.2.1 and 25.2.2"/>
    <x v="0"/>
    <s v="Self Care/Support &amp; Identity Mgmt"/>
    <s v="Digital BAU"/>
    <m/>
    <m/>
    <n v="163.85"/>
    <m/>
    <n v="91461.999999999985"/>
    <m/>
    <n v="558.20567592310033"/>
  </r>
  <r>
    <x v="1"/>
    <x v="3"/>
    <s v="25.2.1 and 25.2.2"/>
    <x v="0"/>
    <s v="Self Care/Support &amp; Identity Mgmt"/>
    <s v="IDP Comms"/>
    <m/>
    <m/>
    <n v="146.39999999999992"/>
    <m/>
    <n v="95474.999999999971"/>
    <m/>
    <n v="652.15163934426243"/>
  </r>
  <r>
    <x v="1"/>
    <x v="3"/>
    <s v="25.2.1 and 25.2.2"/>
    <x v="0"/>
    <s v="Self Care/Support &amp; Identity Mgmt"/>
    <s v="Porta"/>
    <m/>
    <m/>
    <n v="207.63999999999973"/>
    <m/>
    <n v="186293.44000000021"/>
    <m/>
    <n v="897.19437487960147"/>
  </r>
  <r>
    <x v="1"/>
    <x v="3"/>
    <s v="25.2.1 and 25.2.2"/>
    <x v="0"/>
    <s v="Self Care/Support &amp; Identity Mgmt"/>
    <s v="Service Champion"/>
    <m/>
    <m/>
    <n v="369.14999999999981"/>
    <m/>
    <n v="183432.00000000003"/>
    <m/>
    <n v="496.9036976838687"/>
  </r>
  <r>
    <x v="1"/>
    <x v="3"/>
    <s v="25.2.1 and 25.2.2"/>
    <x v="0"/>
    <s v="Self Care/Support &amp; Identity Mgmt"/>
    <s v="Spark"/>
    <m/>
    <m/>
    <n v="44.069999999999993"/>
    <m/>
    <n v="17519.999999999996"/>
    <m/>
    <n v="397.54935330156565"/>
  </r>
  <r>
    <x v="1"/>
    <x v="3"/>
    <s v="25.2.1 and 25.2.2"/>
    <x v="0"/>
    <s v="Traditional Agent Care"/>
    <s v="DSJAVA"/>
    <m/>
    <m/>
    <n v="76.5"/>
    <m/>
    <n v="47137.440000000002"/>
    <m/>
    <n v="616.17568627450987"/>
  </r>
  <r>
    <x v="1"/>
    <x v="3"/>
    <s v="25.2.1 and 25.2.2"/>
    <x v="0"/>
    <s v="Traditional Agent Care"/>
    <s v="DTVSF"/>
    <m/>
    <m/>
    <n v="44.69"/>
    <m/>
    <n v="24645.119999999999"/>
    <m/>
    <n v="551.46833743566799"/>
  </r>
  <r>
    <x v="1"/>
    <x v="3"/>
    <s v="25.2.1 and 25.2.2"/>
    <x v="0"/>
    <s v="Traditional Agent Care"/>
    <s v="RIO"/>
    <m/>
    <m/>
    <n v="158.71"/>
    <m/>
    <n v="75698.17"/>
    <m/>
    <n v="476.95904479868938"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  <r>
    <x v="2"/>
    <x v="4"/>
    <m/>
    <x v="1"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s v="24.Q3"/>
    <s v="O&amp;D"/>
    <x v="0"/>
    <s v="DTV via Satellite/BYOD"/>
    <s v="Mavricks"/>
    <x v="0"/>
    <m/>
    <n v="39.520000000000003"/>
    <n v="16399.498075359999"/>
    <n v="414.96705656275299"/>
  </r>
  <r>
    <s v="24.Q3"/>
    <s v="O&amp;D"/>
    <x v="0"/>
    <s v="DTV via Satellite/BYOD"/>
    <s v="Incredible"/>
    <x v="1"/>
    <m/>
    <n v="374.08999999999969"/>
    <n v="348308.56511000392"/>
    <n v="931.08226659361173"/>
  </r>
  <r>
    <s v="24.Q3"/>
    <s v="O&amp;D"/>
    <x v="0"/>
    <s v="DTV via Satellite/BYOD"/>
    <s v="Jarvis"/>
    <x v="2"/>
    <m/>
    <n v="313.50999999999976"/>
    <n v="177480.86376280003"/>
    <n v="566.10909943159754"/>
  </r>
  <r>
    <s v="24.Q3"/>
    <s v="O&amp;D"/>
    <x v="0"/>
    <s v="DTV via Satellite/BYOD"/>
    <s v="Jarvis"/>
    <x v="3"/>
    <m/>
    <n v="90.3"/>
    <n v="41189.360000000001"/>
    <n v="456.1390919158361"/>
  </r>
  <r>
    <s v="24.Q3"/>
    <s v="O&amp;D"/>
    <x v="0"/>
    <s v="DTV via Satellite/BYOD"/>
    <s v="Jarvis/Avengers"/>
    <x v="4"/>
    <m/>
    <n v="570.95999999999992"/>
    <n v="381906.88615877589"/>
    <n v="668.88553691813081"/>
  </r>
  <r>
    <s v="24.Q3"/>
    <s v="O&amp;D"/>
    <x v="0"/>
    <s v="DTV via Satellite/BYOD"/>
    <s v="Groots"/>
    <x v="5"/>
    <m/>
    <n v="33.99"/>
    <n v="22066.039182330005"/>
    <n v="649.19209127184479"/>
  </r>
  <r>
    <s v="24.Q3"/>
    <s v="O&amp;D"/>
    <x v="1"/>
    <s v="DTV via Satellite/BYOD"/>
    <s v="Mavricks"/>
    <x v="0"/>
    <m/>
    <n v="30.16"/>
    <n v="11440.819537680001"/>
    <n v="379.33751782758623"/>
  </r>
  <r>
    <s v="24.Q3"/>
    <s v="O&amp;D"/>
    <x v="2"/>
    <s v="DTV via Satellite/BYOD"/>
    <s v="Incredible"/>
    <x v="1"/>
    <m/>
    <n v="360.57000000000016"/>
    <n v="350349.42663809983"/>
    <n v="971.65439897412341"/>
  </r>
  <r>
    <s v="24.Q3"/>
    <s v="O&amp;D"/>
    <x v="3"/>
    <s v="DTV via Satellite/BYOD"/>
    <s v="Jarvis"/>
    <x v="2"/>
    <m/>
    <n v="633.44000000000085"/>
    <n v="350209.62430240004"/>
    <n v="552.86944983329056"/>
  </r>
  <r>
    <s v="24.Q3"/>
    <s v="O&amp;D"/>
    <x v="4"/>
    <s v="DTV via Satellite/BYOD"/>
    <s v="Jarvis"/>
    <x v="3"/>
    <m/>
    <n v="67.94"/>
    <n v="34070.22"/>
    <n v="501.47512511039156"/>
  </r>
  <r>
    <s v="24.Q3"/>
    <s v="O&amp;D"/>
    <x v="5"/>
    <s v="DTV via Satellite/BYOD"/>
    <s v="Jarvis/Avengers"/>
    <x v="4"/>
    <m/>
    <n v="539.75999999999988"/>
    <n v="382573.01442735584"/>
    <n v="708.78356015146721"/>
  </r>
  <r>
    <s v="24.Q3"/>
    <s v="O&amp;D"/>
    <x v="6"/>
    <s v="DTV via Satellite/BYOD"/>
    <s v="Groots"/>
    <x v="5"/>
    <m/>
    <n v="58.710000000000008"/>
    <n v="46105.249546399995"/>
    <n v="785.30488070856734"/>
  </r>
  <r>
    <s v="24.Q3"/>
    <s v="O&amp;D"/>
    <x v="7"/>
    <s v="DTV via Satellite/BYOD"/>
    <s v="Mavricks"/>
    <x v="0"/>
    <m/>
    <n v="37.440000000000005"/>
    <n v="11627.0319"/>
    <n v="310.55106570512817"/>
  </r>
  <r>
    <s v="24.Q3"/>
    <s v="O&amp;D"/>
    <x v="8"/>
    <s v="DTV via Satellite/BYOD"/>
    <s v="Incredible"/>
    <x v="1"/>
    <m/>
    <n v="813.04999999999905"/>
    <n v="578112.95448510442"/>
    <n v="711.04231533743939"/>
  </r>
  <r>
    <s v="24.Q3"/>
    <s v="O&amp;D"/>
    <x v="9"/>
    <s v="DTV via Satellite/BYOD"/>
    <s v="Jarvis"/>
    <x v="2"/>
    <m/>
    <n v="521.09000000000037"/>
    <n v="252793.35970320008"/>
    <n v="485.12418143353335"/>
  </r>
  <r>
    <s v="24.Q3"/>
    <s v="O&amp;D"/>
    <x v="10"/>
    <s v="DTV via Satellite/BYOD"/>
    <s v="Jarvis"/>
    <x v="3"/>
    <m/>
    <n v="79.11999999999999"/>
    <n v="36523.230000000003"/>
    <n v="461.61817492416594"/>
  </r>
  <r>
    <s v="24.Q3"/>
    <s v="O&amp;D"/>
    <x v="11"/>
    <s v="DTV via Satellite/BYOD"/>
    <s v="Jarvis/Avengers"/>
    <x v="4"/>
    <m/>
    <n v="593.84000000000015"/>
    <n v="395465.5566999999"/>
    <n v="665.94630994880742"/>
  </r>
  <r>
    <s v="24.Q3"/>
    <s v="O&amp;D"/>
    <x v="12"/>
    <s v="DTV via Satellite/BYOD"/>
    <s v="Groots"/>
    <x v="5"/>
    <m/>
    <n v="79.310000000000016"/>
    <n v="50702.239648775008"/>
    <n v="639.29188814493762"/>
  </r>
  <r>
    <s v="24.Q4"/>
    <s v="O&amp;D"/>
    <x v="13"/>
    <s v="DTV via Satellite/BYOD"/>
    <s v="Mavricks"/>
    <x v="0"/>
    <m/>
    <n v="13.52"/>
    <n v="10625.731879456001"/>
    <n v="785.92691416094692"/>
  </r>
  <r>
    <s v="24.Q4"/>
    <s v="O&amp;D"/>
    <x v="14"/>
    <s v="DTV via Satellite/BYOD"/>
    <s v="Incredible"/>
    <x v="1"/>
    <m/>
    <n v="431.2699999999993"/>
    <n v="289404.77000000019"/>
    <n v="671.05240336680197"/>
  </r>
  <r>
    <s v="24.Q4"/>
    <s v="O&amp;D"/>
    <x v="15"/>
    <s v="DTV via Satellite/BYOD"/>
    <s v="Jarvis"/>
    <x v="2"/>
    <m/>
    <n v="854.92999999999984"/>
    <n v="389875.37"/>
    <n v="456.03192074204912"/>
  </r>
  <r>
    <s v="24.Q4"/>
    <s v="O&amp;D"/>
    <x v="16"/>
    <s v="DTV via Satellite/BYOD"/>
    <s v="Jarvis"/>
    <x v="3"/>
    <m/>
    <n v="81.699999999999989"/>
    <n v="36653.1"/>
    <n v="448.63035495716036"/>
  </r>
  <r>
    <s v="24.Q4"/>
    <s v="O&amp;D"/>
    <x v="17"/>
    <s v="DTV via Satellite/BYOD"/>
    <s v="Groots"/>
    <x v="5"/>
    <m/>
    <n v="154.5"/>
    <n v="90994.13"/>
    <n v="588.95877022653724"/>
  </r>
  <r>
    <s v="24.Q4"/>
    <s v="O&amp;D"/>
    <x v="18"/>
    <s v="DTV via Satellite/BYOD"/>
    <s v="Jarvis/Avengers"/>
    <x v="4"/>
    <m/>
    <n v="682.24000000000115"/>
    <n v="506506.31423809507"/>
    <n v="742.41661913416715"/>
  </r>
  <r>
    <s v="24.Q4"/>
    <s v="O&amp;D"/>
    <x v="19"/>
    <s v="DTV via Satellite/BYOD"/>
    <s v="Jarvis/Avengers"/>
    <x v="4"/>
    <m/>
    <n v="503.35999999999973"/>
    <n v="366049.72400000016"/>
    <n v="727.21257946598928"/>
  </r>
  <r>
    <s v="24.Q4"/>
    <s v="O&amp;D"/>
    <x v="20"/>
    <s v="DTV via Satellite/BYOD"/>
    <s v="Incredible"/>
    <x v="1"/>
    <m/>
    <n v="236.3400000000002"/>
    <n v="166298.26999999976"/>
    <n v="703.63996784293647"/>
  </r>
  <r>
    <s v="24.Q4"/>
    <s v="O&amp;D"/>
    <x v="21"/>
    <s v="DTV via Satellite/BYOD"/>
    <s v="Jarvis"/>
    <x v="2"/>
    <m/>
    <n v="353.10000000000008"/>
    <n v="164969.07999999999"/>
    <n v="467.20215236476906"/>
  </r>
  <r>
    <s v="24.Q4"/>
    <s v="O&amp;D"/>
    <x v="22"/>
    <s v="DTV via Satellite/BYOD"/>
    <s v="Jarvis"/>
    <x v="3"/>
    <m/>
    <n v="63.64"/>
    <n v="32999.81"/>
    <n v="518.53881206788185"/>
  </r>
  <r>
    <s v="24.Q4"/>
    <s v="O&amp;D"/>
    <x v="23"/>
    <s v="DTV via Satellite/BYOD"/>
    <s v="Groots"/>
    <x v="5"/>
    <m/>
    <n v="105.06"/>
    <n v="55659.180000000008"/>
    <n v="529.7846944603084"/>
  </r>
  <r>
    <s v="24.Q4"/>
    <s v="O&amp;D"/>
    <x v="24"/>
    <s v="DTV via Satellite/BYOD"/>
    <s v="Jarvis/Avengers"/>
    <x v="4"/>
    <m/>
    <n v="464.87999999999994"/>
    <n v="372845.68635131436"/>
    <n v="802.02565468790749"/>
  </r>
  <r>
    <s v="24.Q4"/>
    <s v="O&amp;D"/>
    <x v="25"/>
    <s v="DTV via Satellite/BYOD"/>
    <s v="Incredible"/>
    <x v="1"/>
    <m/>
    <n v="355.51999999999947"/>
    <n v="198306.76999999984"/>
    <n v="557.79356998199864"/>
  </r>
  <r>
    <s v="24.Q4"/>
    <s v="O&amp;D"/>
    <x v="26"/>
    <s v="DTV via Satellite/BYOD"/>
    <s v="Jarvis"/>
    <x v="2"/>
    <m/>
    <n v="545.70000000000039"/>
    <n v="232093.92"/>
    <n v="425.31412864211075"/>
  </r>
  <r>
    <s v="24.Q4"/>
    <s v="O&amp;D"/>
    <x v="27"/>
    <s v="DTV via Satellite/BYOD"/>
    <s v="Jarvis"/>
    <x v="3"/>
    <m/>
    <n v="102.34"/>
    <n v="49323.590000000004"/>
    <n v="481.95808090678133"/>
  </r>
  <r>
    <s v="24.Q4"/>
    <s v="O&amp;D"/>
    <x v="28"/>
    <s v="DTV via Satellite/BYOD"/>
    <s v="Groots"/>
    <x v="5"/>
    <m/>
    <n v="138.02000000000007"/>
    <n v="68801.87999999999"/>
    <n v="498.49210259382664"/>
  </r>
  <r>
    <s v="25.Q1"/>
    <s v="O&amp;D"/>
    <x v="29"/>
    <s v="DTV via Satellite/BYOD"/>
    <s v="Mavricks"/>
    <x v="0"/>
    <m/>
    <n v="34"/>
    <n v="43389.760000000002"/>
    <n v="1276.169411764706"/>
  </r>
  <r>
    <s v="25.Q1"/>
    <s v="O&amp;D"/>
    <x v="29"/>
    <s v="DTV via Satellite/BYOD"/>
    <s v="Incredible"/>
    <x v="1"/>
    <m/>
    <n v="314.11000000000007"/>
    <n v="234438.5399999998"/>
    <n v="746.35809111457695"/>
  </r>
  <r>
    <s v="25.Q1"/>
    <s v="O&amp;D"/>
    <x v="29"/>
    <s v="DTV via Satellite/BYOD"/>
    <s v="Jarvis"/>
    <x v="2"/>
    <m/>
    <n v="491.13000000000017"/>
    <n v="211787.59000000014"/>
    <n v="431.22511351373379"/>
  </r>
  <r>
    <s v="25.Q1"/>
    <s v="O&amp;D"/>
    <x v="29"/>
    <s v="DTV via Satellite/BYOD"/>
    <s v="Jarvis"/>
    <x v="3"/>
    <m/>
    <n v="36.26"/>
    <n v="21178.23"/>
    <n v="584.0659128516271"/>
  </r>
  <r>
    <s v="25.Q1"/>
    <s v="O&amp;D"/>
    <x v="29"/>
    <s v="DTV via Satellite/BYOD"/>
    <s v="Jarvis/Avengers"/>
    <x v="4"/>
    <n v="750"/>
    <n v="527.28"/>
    <n v="399517.57"/>
    <n v="757.69528523744509"/>
  </r>
  <r>
    <s v="25.Q1"/>
    <s v="O&amp;D"/>
    <x v="29"/>
    <s v="DTV via Satellite/BYOD"/>
    <s v="Groots"/>
    <x v="5"/>
    <m/>
    <n v="52.53"/>
    <n v="30772.039999999994"/>
    <n v="585.79935275080891"/>
  </r>
  <r>
    <s v="25.Q1"/>
    <s v="O&amp;D"/>
    <x v="30"/>
    <s v="DTV via Satellite/BYOD"/>
    <s v="Incredible"/>
    <x v="1"/>
    <m/>
    <n v="295"/>
    <n v="240861.56999999995"/>
    <n v="816.47989830508459"/>
  </r>
  <r>
    <s v="25.Q1"/>
    <s v="O&amp;D"/>
    <x v="30"/>
    <s v="DTV via Satellite/BYOD"/>
    <s v="Jarvis"/>
    <x v="2"/>
    <m/>
    <n v="573.52000000000146"/>
    <n v="244583.0499999999"/>
    <n v="426.45949574556994"/>
  </r>
  <r>
    <s v="25.Q1"/>
    <s v="O&amp;D"/>
    <x v="30"/>
    <s v="DTV via Satellite/BYOD"/>
    <s v="Jarvis"/>
    <x v="3"/>
    <m/>
    <n v="36.120000000000005"/>
    <n v="22598.89"/>
    <n v="625.66140642303424"/>
  </r>
  <r>
    <s v="25.Q1"/>
    <s v="O&amp;D"/>
    <x v="30"/>
    <s v="DTV via Satellite/BYOD"/>
    <s v="Jarvis/Avengers"/>
    <x v="4"/>
    <n v="740"/>
    <n v="529.36"/>
    <n v="390130.26720000018"/>
    <n v="736.98478766812786"/>
  </r>
  <r>
    <s v="25.Q1"/>
    <s v="O&amp;D"/>
    <x v="30"/>
    <s v="DTV via Satellite/BYOD"/>
    <s v="Groots"/>
    <x v="5"/>
    <m/>
    <n v="50.470000000000006"/>
    <n v="32607.400000000005"/>
    <n v="646.07489597780864"/>
  </r>
  <r>
    <s v="25.Q1"/>
    <s v="O&amp;D"/>
    <x v="30"/>
    <s v="DTV via Satellite/BYOD"/>
    <s v="Mavricks"/>
    <x v="0"/>
    <m/>
    <n v="38.729999999999997"/>
    <n v="48097.199300000007"/>
    <n v="1241.8590059385492"/>
  </r>
  <r>
    <s v="25.Q1"/>
    <s v="O&amp;D"/>
    <x v="31"/>
    <s v="DTV via Satellite/BYOD"/>
    <s v="Incredible"/>
    <x v="1"/>
    <m/>
    <n v="319.16000000000003"/>
    <n v="253665.91999999998"/>
    <n v="794.79232986589784"/>
  </r>
  <r>
    <s v="25.Q1"/>
    <s v="O&amp;D"/>
    <x v="31"/>
    <s v="DTV via Satellite/BYOD"/>
    <s v="Jarvis"/>
    <x v="2"/>
    <m/>
    <n v="663.4"/>
    <n v="271551.53041612811"/>
    <n v="409.33302745873999"/>
  </r>
  <r>
    <s v="25.Q1"/>
    <s v="O&amp;D"/>
    <x v="31"/>
    <s v="DTV via Satellite/BYOD"/>
    <s v="Jarvis"/>
    <x v="3"/>
    <m/>
    <n v="6.88"/>
    <n v="3913.23"/>
    <n v="568.7834302325582"/>
  </r>
  <r>
    <s v="25.Q1"/>
    <s v="O&amp;D"/>
    <x v="31"/>
    <s v="DTV via Satellite/BYOD"/>
    <s v="Jarvis/Avengers"/>
    <x v="4"/>
    <n v="900"/>
    <n v="690.56"/>
    <n v="518206.4680092003"/>
    <n v="750.41483435067244"/>
  </r>
  <r>
    <s v="25.Q1"/>
    <s v="O&amp;D"/>
    <x v="31"/>
    <s v="DTV via Satellite/BYOD"/>
    <s v="Groots"/>
    <x v="5"/>
    <m/>
    <n v="30.9"/>
    <n v="25439.429999999997"/>
    <n v="823.28252427184464"/>
  </r>
  <r>
    <s v="25.Q1"/>
    <s v="O&amp;D"/>
    <x v="31"/>
    <s v="DTV via Satellite/BYOD"/>
    <s v="Mavricks"/>
    <x v="0"/>
    <m/>
    <n v="19.55"/>
    <n v="25990.039999999997"/>
    <n v="1329.4138107416877"/>
  </r>
  <r>
    <s v="25.Q1"/>
    <s v="O&amp;D"/>
    <x v="32"/>
    <s v="DTV via Satellite/BYOD"/>
    <s v="Incredible"/>
    <x v="1"/>
    <m/>
    <n v="247.25"/>
    <n v="197117.90999999997"/>
    <n v="797.24129423660247"/>
  </r>
  <r>
    <s v="25.Q1"/>
    <s v="O&amp;D"/>
    <x v="32"/>
    <s v="DTV via Satellite/BYOD"/>
    <s v="Jarvis"/>
    <x v="2"/>
    <m/>
    <n v="477.96"/>
    <n v="185349.33783718405"/>
    <n v="387.79257225956997"/>
  </r>
  <r>
    <s v="25.Q1"/>
    <s v="O&amp;D"/>
    <x v="32"/>
    <s v="DTV via Satellite/BYOD"/>
    <s v="Jarvis"/>
    <x v="3"/>
    <m/>
    <n v="0"/>
    <n v="0"/>
    <n v="0"/>
  </r>
  <r>
    <s v="25.Q1"/>
    <s v="O&amp;D"/>
    <x v="32"/>
    <s v="DTV via Satellite/BYOD"/>
    <s v="Jarvis/Avengers"/>
    <x v="4"/>
    <m/>
    <n v="502.2"/>
    <n v="394564.07"/>
    <n v="785.67118677817609"/>
  </r>
  <r>
    <s v="25.Q1"/>
    <s v="O&amp;D"/>
    <x v="32"/>
    <s v="DTV via Satellite/BYOD"/>
    <s v="Groots"/>
    <x v="5"/>
    <m/>
    <n v="105.64"/>
    <n v="53434.590000000018"/>
    <n v="505.81777735706191"/>
  </r>
  <r>
    <s v="25.Q1"/>
    <s v="O&amp;D"/>
    <x v="32"/>
    <s v="DTV via Satellite/BYOD"/>
    <s v="Mavricks"/>
    <x v="0"/>
    <m/>
    <n v="25.5"/>
    <n v="28705.79"/>
    <n v="1125.7172549019608"/>
  </r>
  <r>
    <m/>
    <m/>
    <x v="33"/>
    <m/>
    <m/>
    <x v="6"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x v="0"/>
    <x v="0"/>
    <s v="25.1.3 and 25.1.4"/>
    <x v="0"/>
    <s v="Assisted Sales"/>
    <s v="Gladiators"/>
    <s v="Dealer Partner Portal"/>
    <n v="21"/>
    <n v="23.31"/>
    <n v="203.78"/>
    <n v="14816.6"/>
    <n v="72.708799999999997"/>
    <n v="635.63279999999997"/>
    <n v="8.7421710000000008"/>
  </r>
  <r>
    <x v="0"/>
    <x v="1"/>
    <s v="25.1.5 and 25.1.6"/>
    <x v="0"/>
    <s v="Assisted Sales"/>
    <s v="Titans"/>
    <s v="DTV 360 Sales"/>
    <n v="16"/>
    <n v="18.239999999999998"/>
    <n v="117.35388"/>
    <n v="8452.9680000000008"/>
    <n v="72.029730000000001"/>
    <n v="463.43020000000001"/>
    <n v="6.4338749999999996"/>
  </r>
  <r>
    <x v="1"/>
    <x v="2"/>
    <m/>
    <x v="0"/>
    <s v="Assisted Sales"/>
    <s v="Gladiators"/>
    <s v="Dealer Partner Portal"/>
    <n v="50"/>
    <n v="55.5"/>
    <n v="552"/>
    <n v="37525.800000000003"/>
    <n v="67.981520000000003"/>
    <n v="676.14049999999997"/>
    <n v="9.9459459999999993"/>
  </r>
  <r>
    <x v="0"/>
    <x v="0"/>
    <s v="25.1.3 and 25.1.4"/>
    <x v="0"/>
    <s v="Assisted Sales"/>
    <s v="Titans"/>
    <s v="DTV Call Center Agent Portal"/>
    <n v="24"/>
    <n v="28.08"/>
    <n v="228.55"/>
    <n v="12861.28"/>
    <n v="56.273380000000003"/>
    <n v="458.02280000000002"/>
    <n v="8.1392450000000007"/>
  </r>
  <r>
    <x v="2"/>
    <x v="3"/>
    <m/>
    <x v="0"/>
    <s v="Assisted Sales"/>
    <s v="Gladiators"/>
    <s v="Dealer Partner Portal"/>
    <n v="50"/>
    <n v="55.5"/>
    <n v="581.80999999999995"/>
    <n v="35767.57"/>
    <n v="61.476379999999999"/>
    <n v="644.46069999999997"/>
    <n v="10.48306"/>
  </r>
  <r>
    <x v="0"/>
    <x v="1"/>
    <s v="25.1.5 and 25.1.6"/>
    <x v="0"/>
    <s v="Assisted Sales"/>
    <s v="Titans"/>
    <s v="DTV Call Center Agent Portal"/>
    <n v="20"/>
    <n v="23.4"/>
    <n v="190.45926900000001"/>
    <n v="15369.03"/>
    <n v="80.694590000000005"/>
    <n v="656.79629999999997"/>
    <n v="8.1392849999999992"/>
  </r>
  <r>
    <x v="0"/>
    <x v="4"/>
    <s v="25.1.1 and 25.1.2"/>
    <x v="0"/>
    <s v="Assisted Sales"/>
    <s v="Titans"/>
    <s v="DTV 360 Sales"/>
    <n v="43"/>
    <n v="56.76"/>
    <n v="365.17"/>
    <n v="17163.98"/>
    <n v="47.00271"/>
    <n v="302.39569999999998"/>
    <n v="6.4335800000000001"/>
  </r>
  <r>
    <x v="0"/>
    <x v="0"/>
    <s v="25.1.3 and 25.1.4"/>
    <x v="0"/>
    <s v="Assisted Sales"/>
    <s v="Titans"/>
    <s v="DTV 360 Sales"/>
    <n v="43"/>
    <n v="49.02"/>
    <n v="315.37"/>
    <n v="21401.73"/>
    <n v="67.862290000000002"/>
    <n v="436.59179999999998"/>
    <n v="6.433497"/>
  </r>
  <r>
    <x v="0"/>
    <x v="4"/>
    <s v="25.1.1 and 25.1.2"/>
    <x v="0"/>
    <s v="Assisted Sales"/>
    <s v="Gladiators"/>
    <s v="DTV Unified Shopping Flow"/>
    <n v="62"/>
    <n v="68.819999999999993"/>
    <n v="601.62"/>
    <n v="49882.77"/>
    <n v="82.914079999999998"/>
    <n v="724.82960000000003"/>
    <n v="8.7419349999999998"/>
  </r>
  <r>
    <x v="0"/>
    <x v="0"/>
    <s v="25.1.3 and 25.1.4"/>
    <x v="0"/>
    <s v="Assisted Sales"/>
    <s v="OPE-OG"/>
    <s v="Order Processing Engine"/>
    <n v="99"/>
    <n v="117.81"/>
    <n v="1260.7"/>
    <n v="55339.74"/>
    <n v="43.896039999999999"/>
    <n v="469.73719999999997"/>
    <n v="10.701129999999999"/>
  </r>
  <r>
    <x v="0"/>
    <x v="0"/>
    <s v="25.1.3 and 25.1.4"/>
    <x v="0"/>
    <s v="Assisted Sales"/>
    <s v="Gladiators"/>
    <s v="DTV Unified Shopping Flow"/>
    <n v="84"/>
    <n v="93.24"/>
    <n v="815.11"/>
    <n v="59266.41"/>
    <n v="72.709710000000001"/>
    <n v="635.63289999999995"/>
    <n v="8.7420629999999999"/>
  </r>
  <r>
    <x v="0"/>
    <x v="1"/>
    <s v="25.1.5 and 25.1.6"/>
    <x v="0"/>
    <s v="Assisted Sales"/>
    <s v="OPE-OG"/>
    <s v="Order Processing Engine"/>
    <n v="75"/>
    <n v="89.25"/>
    <n v="1042.5"/>
    <n v="59404.83"/>
    <n v="56.983049999999999"/>
    <n v="665.60029999999995"/>
    <n v="11.680669999999999"/>
  </r>
  <r>
    <x v="0"/>
    <x v="1"/>
    <s v="25.1.5 and 25.1.6"/>
    <x v="0"/>
    <s v="Assisted Sales"/>
    <s v="Gladiators"/>
    <s v="DTV Unified Shopping Flow"/>
    <n v="97"/>
    <n v="107.67"/>
    <n v="941.27"/>
    <n v="62393.93"/>
    <n v="66.286959999999993"/>
    <n v="579.49220000000003"/>
    <n v="8.7421749999999996"/>
  </r>
  <r>
    <x v="0"/>
    <x v="4"/>
    <s v="25.1.1 and 25.1.2"/>
    <x v="0"/>
    <s v="Assisted Sales"/>
    <s v="OPE-OG"/>
    <s v="Order Processing Engine"/>
    <n v="84"/>
    <n v="99.96"/>
    <n v="1105.94"/>
    <n v="69153.59"/>
    <n v="62.529240000000001"/>
    <n v="691.81259999999997"/>
    <n v="11.063829999999999"/>
  </r>
  <r>
    <x v="0"/>
    <x v="1"/>
    <s v="25.1.5 and 25.1.6"/>
    <x v="0"/>
    <s v="Digital Sales"/>
    <s v="Digital MuleSoft"/>
    <s v="Video Platform Microservices"/>
    <n v="97"/>
    <n v="122.22"/>
    <n v="1242.303557"/>
    <n v="70186.289999999994"/>
    <n v="56.49689"/>
    <n v="574.26189999999997"/>
    <n v="10.164490000000001"/>
  </r>
  <r>
    <x v="0"/>
    <x v="1"/>
    <s v="25.1.5 and 25.1.6"/>
    <x v="0"/>
    <s v="Digital Sales"/>
    <s v="Himalayas"/>
    <s v="Video Business portal"/>
    <n v="145"/>
    <n v="176.9"/>
    <n v="1766.143628"/>
    <n v="72882"/>
    <n v="41.266179999999999"/>
    <n v="411.99549999999999"/>
    <n v="9.9838529999999999"/>
  </r>
  <r>
    <x v="0"/>
    <x v="1"/>
    <s v="25.1.5 and 25.1.6"/>
    <x v="0"/>
    <s v="Assisted Sales"/>
    <s v="VPM-ECL"/>
    <s v="Video Platform Microservices"/>
    <n v="100"/>
    <n v="119"/>
    <n v="1479.35"/>
    <n v="78000.95"/>
    <n v="52.726500000000001"/>
    <n v="655.47019999999998"/>
    <n v="12.431509999999999"/>
  </r>
  <r>
    <x v="0"/>
    <x v="1"/>
    <s v="25.1.5 and 25.1.6"/>
    <x v="0"/>
    <s v="Assisted Sales"/>
    <s v="VPM-DTVs"/>
    <s v="Video Platform Microservices"/>
    <n v="91"/>
    <n v="119.21"/>
    <n v="1628.61"/>
    <n v="83192.92"/>
    <n v="51.082160000000002"/>
    <n v="697.86860000000001"/>
    <n v="13.66169"/>
  </r>
  <r>
    <x v="0"/>
    <x v="0"/>
    <s v="25.1.3 and 25.1.4"/>
    <x v="0"/>
    <s v="Digital Sales"/>
    <s v="Himalayas"/>
    <s v="Video Business portal"/>
    <n v="126"/>
    <n v="153.72"/>
    <n v="1578.7454969999999"/>
    <n v="85300"/>
    <n v="54.030239999999999"/>
    <n v="554.90499999999997"/>
    <n v="10.27027"/>
  </r>
  <r>
    <x v="0"/>
    <x v="4"/>
    <s v="25.1.1 and 25.1.2"/>
    <x v="0"/>
    <s v="Digital Sales"/>
    <s v="Himalayas"/>
    <s v="Video Business portal"/>
    <n v="142"/>
    <n v="173.24"/>
    <n v="1568.6045340000001"/>
    <n v="86003.4"/>
    <n v="54.827970000000001"/>
    <n v="496.44080000000002"/>
    <n v="9.0545170000000006"/>
  </r>
  <r>
    <x v="0"/>
    <x v="4"/>
    <s v="25.1.1 and 25.1.2"/>
    <x v="0"/>
    <s v="Assisted Sales"/>
    <s v="VPM-ECL"/>
    <s v="Video Platform Microservices"/>
    <n v="99"/>
    <n v="117.81"/>
    <n v="1466.47"/>
    <n v="86047.99"/>
    <n v="58.676949999999998"/>
    <n v="730.3963"/>
    <n v="12.447749999999999"/>
  </r>
  <r>
    <x v="0"/>
    <x v="0"/>
    <s v="25.1.3 and 25.1.4"/>
    <x v="0"/>
    <s v="Digital Sales"/>
    <s v="Digital MuleSoft"/>
    <s v="Video Platform Microservices"/>
    <n v="103"/>
    <n v="127.72"/>
    <n v="1221.5541450000001"/>
    <n v="86963"/>
    <n v="71.190460000000002"/>
    <n v="680.88789999999995"/>
    <n v="9.5643139999999995"/>
  </r>
  <r>
    <x v="0"/>
    <x v="0"/>
    <s v="25.1.3 and 25.1.4"/>
    <x v="0"/>
    <s v="Assisted Sales"/>
    <s v="VPM-ECL"/>
    <s v="Video Platform Microservices"/>
    <n v="101"/>
    <n v="120.19"/>
    <n v="1492.25"/>
    <n v="89352.33"/>
    <n v="59.877589999999998"/>
    <n v="743.42570000000001"/>
    <n v="12.415760000000001"/>
  </r>
  <r>
    <x v="0"/>
    <x v="4"/>
    <s v="25.1.1 and 25.1.2"/>
    <x v="0"/>
    <s v="Digital Sales"/>
    <s v="Digital MuleSoft"/>
    <s v="Video Platform Microservices"/>
    <n v="100"/>
    <n v="124"/>
    <n v="1272.46"/>
    <n v="89882.79"/>
    <n v="70.637029999999996"/>
    <n v="724.86120000000005"/>
    <n v="10.26177"/>
  </r>
  <r>
    <x v="1"/>
    <x v="5"/>
    <m/>
    <x v="0"/>
    <s v="Assisted Sales"/>
    <s v="VPM-DTVi"/>
    <s v="Video Platform Microservices"/>
    <n v="168"/>
    <n v="220.08"/>
    <n v="3078.93"/>
    <n v="182838.2"/>
    <n v="59.383679999999998"/>
    <n v="830.78060000000005"/>
    <n v="13.99005"/>
  </r>
  <r>
    <x v="0"/>
    <x v="4"/>
    <s v="25.1.1 and 25.1.2"/>
    <x v="0"/>
    <s v="Assisted Sales"/>
    <s v="VPM-DTVs"/>
    <s v="Video Platform Microservices"/>
    <n v="128"/>
    <n v="167.68"/>
    <n v="2137.4699999999998"/>
    <n v="114656.5"/>
    <n v="53.641210000000001"/>
    <n v="683.78139999999996"/>
    <n v="12.74732"/>
  </r>
  <r>
    <x v="0"/>
    <x v="0"/>
    <s v="25.1.3 and 25.1.4"/>
    <x v="0"/>
    <s v="Assisted Sales"/>
    <s v="VPM-DTVs"/>
    <s v="Video Platform Microservices"/>
    <n v="135"/>
    <n v="176.85"/>
    <n v="2245.23"/>
    <n v="119869.9"/>
    <n v="53.388710000000003"/>
    <n v="677.8057"/>
    <n v="12.69567"/>
  </r>
  <r>
    <x v="1"/>
    <x v="6"/>
    <m/>
    <x v="0"/>
    <s v="Assisted Sales"/>
    <s v="VPM-DTVi"/>
    <s v="Video Platform Microservices"/>
    <n v="192"/>
    <n v="249.52"/>
    <n v="3433.75"/>
    <n v="189000.35"/>
    <n v="55.041969999999999"/>
    <n v="757.45569999999998"/>
    <n v="13.761419999999999"/>
  </r>
  <r>
    <x v="2"/>
    <x v="7"/>
    <s v="24.4.6, 24.4.7 and 24.4.8"/>
    <x v="0"/>
    <s v="Assisted Sales"/>
    <s v="VPM-DTVi"/>
    <s v="Video Platform Microservices"/>
    <n v="135"/>
    <n v="176.85"/>
    <n v="2253.63"/>
    <n v="131268.5325"/>
    <n v="58.247599999999998"/>
    <n v="742.25919999999996"/>
    <n v="12.743169999999999"/>
  </r>
  <r>
    <x v="0"/>
    <x v="0"/>
    <s v="25.1.3 and 25.1.4"/>
    <x v="0"/>
    <s v="Assisted Sales"/>
    <s v="Legends"/>
    <s v="DTV External Next Gen APIs"/>
    <n v="312"/>
    <n v="411.84"/>
    <n v="2664.48"/>
    <n v="171266.1"/>
    <n v="64.277510000000007"/>
    <n v="415.85599999999999"/>
    <n v="6.469697"/>
  </r>
  <r>
    <x v="0"/>
    <x v="1"/>
    <s v="25.1.5 and 25.1.6"/>
    <x v="0"/>
    <s v="Assisted Sales"/>
    <s v="Legends"/>
    <s v="DTV External Next Gen APIs"/>
    <n v="229"/>
    <n v="284.12"/>
    <n v="2057.2800000000002"/>
    <n v="171541.5"/>
    <n v="83.382689999999997"/>
    <n v="603.76440000000002"/>
    <n v="7.2408840000000003"/>
  </r>
  <r>
    <x v="0"/>
    <x v="4"/>
    <s v="25.1.1 and 25.1.2"/>
    <x v="0"/>
    <s v="Assisted Sales"/>
    <s v="Legends"/>
    <s v="DTV External Next Gen APIs"/>
    <n v="273"/>
    <n v="360.36"/>
    <n v="2479.56"/>
    <n v="175485.1"/>
    <n v="70.772689999999997"/>
    <n v="486.9717"/>
    <n v="6.8807859999999996"/>
  </r>
  <r>
    <x v="0"/>
    <x v="1"/>
    <s v="25.1.5 and 25.1.6"/>
    <x v="0"/>
    <s v="Digital Sales"/>
    <s v="MewTwo"/>
    <s v="DIRECTV.com Sales"/>
    <n v="223"/>
    <n v="296.58999999999997"/>
    <n v="3076.8780980000001"/>
    <n v="180082"/>
    <n v="58.527509999999999"/>
    <n v="607.17489999999998"/>
    <n v="10.374180000000001"/>
  </r>
  <r>
    <x v="0"/>
    <x v="4"/>
    <s v="25.1.1 and 25.1.2"/>
    <x v="0"/>
    <s v="Digital Sales"/>
    <s v="CashCow"/>
    <s v="DIRECTV.com Sales"/>
    <n v="197"/>
    <n v="262.01"/>
    <n v="2732.56"/>
    <n v="184063.6"/>
    <n v="67.359380000000002"/>
    <n v="702.50580000000002"/>
    <n v="10.429220000000001"/>
  </r>
  <r>
    <x v="0"/>
    <x v="1"/>
    <s v="25.1.5 and 25.1.6"/>
    <x v="0"/>
    <s v="Digital Sales"/>
    <s v="CashCow"/>
    <s v="DIRECTV.com Sales"/>
    <n v="246"/>
    <n v="320.52999999999997"/>
    <n v="3342.8867230000001"/>
    <n v="196592.5"/>
    <n v="58.809199999999997"/>
    <n v="613.33569999999997"/>
    <n v="10.42925"/>
  </r>
  <r>
    <x v="0"/>
    <x v="0"/>
    <s v="25.1.3 and 25.1.4"/>
    <x v="0"/>
    <s v="Digital Sales"/>
    <s v="MewTwo"/>
    <s v="DIRECTV.com Sales"/>
    <n v="266"/>
    <n v="353.78"/>
    <n v="3566.3789499999998"/>
    <n v="197902"/>
    <n v="55.491019999999999"/>
    <n v="559.39279999999997"/>
    <n v="10.080780000000001"/>
  </r>
  <r>
    <x v="0"/>
    <x v="0"/>
    <s v="25.1.3 and 25.1.4"/>
    <x v="0"/>
    <s v="Digital Sales"/>
    <s v="CashCow"/>
    <s v="DIRECTV.com Sales"/>
    <n v="225"/>
    <n v="299.25"/>
    <n v="3139.1927540000001"/>
    <n v="199411.7"/>
    <n v="63.523249999999997"/>
    <n v="666.37170000000003"/>
    <n v="10.4902"/>
  </r>
  <r>
    <x v="0"/>
    <x v="4"/>
    <s v="25.1.1 and 25.1.2"/>
    <x v="0"/>
    <s v="Digital Sales"/>
    <s v="MewTwo"/>
    <s v="DIRECTV.com Sales"/>
    <n v="268"/>
    <n v="356.44"/>
    <n v="3399.27"/>
    <n v="222611.3"/>
    <n v="65.487979999999993"/>
    <n v="624.54079999999999"/>
    <n v="9.5367239999999995"/>
  </r>
  <r>
    <x v="0"/>
    <x v="1"/>
    <s v="25.1.5 and 25.1.6"/>
    <x v="0"/>
    <s v="Digital Sales"/>
    <s v="WatchDatVideo"/>
    <s v="DTV-VIDEO_UPPER FUNNEL"/>
    <n v="296"/>
    <n v="361.12"/>
    <n v="3945.2103149999998"/>
    <n v="240038.9"/>
    <n v="60.843119999999999"/>
    <n v="664.70680000000004"/>
    <n v="10.92493"/>
  </r>
  <r>
    <x v="0"/>
    <x v="4"/>
    <s v="25.1.1 and 25.1.2"/>
    <x v="0"/>
    <s v="Digital Sales"/>
    <s v="WatchDatVideo"/>
    <s v="DTV-VIDEO_UPPER FUNNEL"/>
    <n v="293"/>
    <n v="357.46"/>
    <n v="3897.8048180000001"/>
    <n v="248291.7"/>
    <n v="63.700389999999999"/>
    <n v="694.59990000000005"/>
    <n v="10.904170000000001"/>
  </r>
  <r>
    <x v="0"/>
    <x v="0"/>
    <s v="25.1.3 and 25.1.4"/>
    <x v="0"/>
    <s v="Digital Sales"/>
    <s v="WatchDatVideo"/>
    <s v="DTV-VIDEO_UPPER FUNNEL"/>
    <n v="295"/>
    <n v="359.9"/>
    <n v="3917.6025530000002"/>
    <n v="265279"/>
    <n v="67.71463"/>
    <n v="737.09079999999994"/>
    <n v="10.885249999999999"/>
  </r>
  <r>
    <x v="1"/>
    <x v="6"/>
    <m/>
    <x v="0"/>
    <s v="Assisted Sales"/>
    <s v="Gladiators"/>
    <s v="Dealer Partner Portal"/>
    <n v="44"/>
    <n v="48.84"/>
    <n v="490.77"/>
    <n v="26652.22"/>
    <n v="54.306950000000001"/>
    <n v="545.70479999999998"/>
    <n v="10.04853"/>
  </r>
  <r>
    <x v="1"/>
    <x v="5"/>
    <m/>
    <x v="0"/>
    <s v="Assisted Sales"/>
    <s v="Gladiators"/>
    <s v="Dealer Partner Portal"/>
    <n v="47"/>
    <n v="52.17"/>
    <n v="660.91"/>
    <n v="31021.759999999998"/>
    <n v="46.937950000000001"/>
    <n v="594.62829999999997"/>
    <n v="12.66839"/>
  </r>
  <r>
    <x v="0"/>
    <x v="1"/>
    <s v="25.1.5 and 25.1.6"/>
    <x v="0"/>
    <s v="Assisted Sales"/>
    <s v="Gladiators"/>
    <s v="Dealer Partner Portal"/>
    <n v="21"/>
    <n v="23.31"/>
    <n v="203.78"/>
    <n v="8362.0730000000003"/>
    <n v="41.03481"/>
    <n v="358.73329999999999"/>
    <n v="8.7421710000000008"/>
  </r>
  <r>
    <x v="1"/>
    <x v="6"/>
    <m/>
    <x v="0"/>
    <s v="Assisted Sales"/>
    <s v="Gladiators"/>
    <s v="DTV Unified Shopping Flow"/>
    <n v="67"/>
    <n v="74.37"/>
    <n v="780"/>
    <n v="54374.720000000001"/>
    <n v="69.711179999999999"/>
    <n v="731.13779999999997"/>
    <n v="10.488099999999999"/>
  </r>
  <r>
    <x v="1"/>
    <x v="5"/>
    <m/>
    <x v="0"/>
    <s v="Assisted Sales"/>
    <s v="Gladiators"/>
    <s v="DTV Unified Shopping Flow"/>
    <n v="73"/>
    <n v="83.95"/>
    <n v="843.6"/>
    <n v="58840.36"/>
    <n v="69.749120000000005"/>
    <n v="700.89769999999999"/>
    <n v="10.04884"/>
  </r>
  <r>
    <x v="1"/>
    <x v="6"/>
    <m/>
    <x v="0"/>
    <s v="Assisted Sales"/>
    <s v="Titans"/>
    <s v="DTV Call Center Agent Portal"/>
    <n v="85"/>
    <n v="99.45"/>
    <n v="930.42"/>
    <n v="66539.02"/>
    <n v="71.515039999999999"/>
    <n v="669.07010000000002"/>
    <n v="9.3556559999999998"/>
  </r>
  <r>
    <x v="1"/>
    <x v="5"/>
    <m/>
    <x v="0"/>
    <s v="Digital Sales"/>
    <s v="Himalayas"/>
    <s v="Video Business portal"/>
    <n v="69"/>
    <n v="84.18"/>
    <n v="950.16"/>
    <n v="80014.05"/>
    <n v="84.211129999999997"/>
    <n v="950.51139999999998"/>
    <n v="11.287240000000001"/>
  </r>
  <r>
    <x v="1"/>
    <x v="2"/>
    <m/>
    <x v="0"/>
    <s v="Assisted Sales"/>
    <s v="Gladiators"/>
    <s v="DTV Unified Shopping Flow"/>
    <n v="89"/>
    <n v="98.8"/>
    <n v="964"/>
    <n v="65492.26"/>
    <n v="67.938029999999998"/>
    <n v="662.87710000000004"/>
    <n v="9.757085"/>
  </r>
  <r>
    <x v="1"/>
    <x v="2"/>
    <m/>
    <x v="0"/>
    <s v="Digital Sales"/>
    <s v="Himalayas"/>
    <s v="Video Business portal"/>
    <n v="78"/>
    <n v="95.16"/>
    <n v="1052.2765999999999"/>
    <n v="72400.953529999999"/>
    <n v="68.804109999999994"/>
    <n v="760.83389999999997"/>
    <n v="11.057969999999999"/>
  </r>
  <r>
    <x v="1"/>
    <x v="2"/>
    <m/>
    <x v="0"/>
    <s v="Assisted Sales"/>
    <s v="Titans"/>
    <s v="DTV Call Center Agent Portal"/>
    <n v="102"/>
    <n v="119.34"/>
    <n v="1116.52"/>
    <n v="58851.41"/>
    <n v="52.709679999999999"/>
    <n v="493.14069999999998"/>
    <n v="9.3557900000000007"/>
  </r>
  <r>
    <x v="1"/>
    <x v="6"/>
    <m/>
    <x v="0"/>
    <s v="Digital Sales"/>
    <s v="Himalayas"/>
    <s v="Video Business portal"/>
    <n v="78"/>
    <n v="95.16"/>
    <n v="1220.2743"/>
    <n v="81245.792610000004"/>
    <n v="66.579939999999993"/>
    <n v="853.78089999999997"/>
    <n v="12.823399999999999"/>
  </r>
  <r>
    <x v="1"/>
    <x v="2"/>
    <m/>
    <x v="0"/>
    <s v="Assisted Sales"/>
    <s v="OPE-OG"/>
    <s v="Order Processing Engine"/>
    <n v="69"/>
    <n v="90.39"/>
    <n v="1257.7"/>
    <n v="83872.789999999994"/>
    <n v="66.687439999999995"/>
    <n v="927.899"/>
    <n v="13.914149999999999"/>
  </r>
  <r>
    <x v="1"/>
    <x v="6"/>
    <m/>
    <x v="0"/>
    <s v="Assisted Sales"/>
    <s v="OPE-OG"/>
    <s v="Order Processing Engine"/>
    <n v="81"/>
    <n v="106.11"/>
    <n v="1267.3499999999999"/>
    <n v="99833.8"/>
    <n v="78.773660000000007"/>
    <n v="940.8519"/>
    <n v="11.94374"/>
  </r>
  <r>
    <x v="1"/>
    <x v="5"/>
    <m/>
    <x v="0"/>
    <s v="Assisted Sales"/>
    <s v="Titans"/>
    <s v="DTV 360 Sales"/>
    <n v="79"/>
    <n v="92.43"/>
    <n v="1269.76"/>
    <n v="76433.289999999994"/>
    <n v="60.195070000000001"/>
    <n v="826.9316"/>
    <n v="13.73753"/>
  </r>
  <r>
    <x v="1"/>
    <x v="5"/>
    <m/>
    <x v="0"/>
    <s v="Assisted Sales"/>
    <s v="OPE-OG"/>
    <s v="Order Processing Engine"/>
    <n v="81"/>
    <n v="106.11"/>
    <n v="1295"/>
    <n v="97243.09"/>
    <n v="75.091189999999997"/>
    <n v="916.4366"/>
    <n v="12.204319999999999"/>
  </r>
  <r>
    <x v="1"/>
    <x v="5"/>
    <m/>
    <x v="0"/>
    <s v="Digital Sales"/>
    <s v="Quadro"/>
    <s v="OmniOPPV"/>
    <n v="93"/>
    <n v="113.46"/>
    <n v="1306.3699999999999"/>
    <n v="90024"/>
    <n v="68.911559999999994"/>
    <n v="793.44259999999997"/>
    <n v="11.51393"/>
  </r>
  <r>
    <x v="1"/>
    <x v="2"/>
    <m/>
    <x v="0"/>
    <s v="Digital Sales"/>
    <s v="Quadro"/>
    <s v="OmniOPPV"/>
    <n v="98"/>
    <n v="119.56"/>
    <n v="1363.01"/>
    <n v="82523.98"/>
    <n v="60.545400000000001"/>
    <n v="690.23069999999996"/>
    <n v="11.400219999999999"/>
  </r>
  <r>
    <x v="1"/>
    <x v="6"/>
    <m/>
    <x v="0"/>
    <s v="Digital Sales"/>
    <s v="Quadro"/>
    <s v="OmniOPPV"/>
    <n v="102"/>
    <n v="124.44"/>
    <n v="1408.3587"/>
    <n v="91255.606719999996"/>
    <n v="64.79571"/>
    <n v="733.33019999999999"/>
    <n v="11.31757"/>
  </r>
  <r>
    <x v="1"/>
    <x v="5"/>
    <m/>
    <x v="0"/>
    <s v="Assisted Sales"/>
    <s v="VPM-ECL"/>
    <s v="Video Platform Microservices"/>
    <n v="78"/>
    <n v="102.18"/>
    <n v="1525.51"/>
    <n v="98954.23"/>
    <n v="64.866330000000005"/>
    <n v="968.43050000000005"/>
    <n v="14.92963"/>
  </r>
  <r>
    <x v="1"/>
    <x v="6"/>
    <m/>
    <x v="0"/>
    <s v="Assisted Sales"/>
    <s v="VPM-ECL"/>
    <s v="Video Platform Microservices"/>
    <n v="84"/>
    <n v="110"/>
    <n v="1645"/>
    <n v="106057.59"/>
    <n v="64.472700000000003"/>
    <n v="964.15989999999999"/>
    <n v="14.954549999999999"/>
  </r>
  <r>
    <x v="1"/>
    <x v="5"/>
    <m/>
    <x v="0"/>
    <s v="Assisted Sales"/>
    <s v="VPM-DTVs"/>
    <s v="Video Platform Microservices"/>
    <n v="106"/>
    <n v="138.86000000000001"/>
    <n v="1730.66"/>
    <n v="90114.28"/>
    <n v="52.069310000000002"/>
    <n v="648.95780000000002"/>
    <n v="12.463340000000001"/>
  </r>
  <r>
    <x v="1"/>
    <x v="2"/>
    <m/>
    <x v="0"/>
    <s v="Assisted Sales"/>
    <s v="VPM-ECL"/>
    <s v="Video Platform Microservices"/>
    <n v="109"/>
    <n v="142.79"/>
    <n v="1985"/>
    <n v="140783.01"/>
    <n v="70.923429999999996"/>
    <n v="985.94449999999995"/>
    <n v="13.901529999999999"/>
  </r>
  <r>
    <x v="2"/>
    <x v="8"/>
    <m/>
    <x v="0"/>
    <s v="Assisted Sales"/>
    <s v="VPM-DTVi"/>
    <s v="Video Platform Microservices"/>
    <n v="160"/>
    <n v="209.6"/>
    <n v="2608.65"/>
    <n v="155075.20000000001"/>
    <n v="59.446530000000003"/>
    <n v="739.86260000000004"/>
    <n v="12.44585"/>
  </r>
  <r>
    <x v="1"/>
    <x v="5"/>
    <m/>
    <x v="0"/>
    <s v="Assisted Sales"/>
    <s v="Polaris"/>
    <s v="DTV 360 Sales"/>
    <n v="181"/>
    <n v="238.92"/>
    <n v="2023.1"/>
    <n v="137811.59"/>
    <n v="68.119020000000006"/>
    <n v="576.81060000000002"/>
    <n v="8.4676880000000008"/>
  </r>
  <r>
    <x v="1"/>
    <x v="5"/>
    <m/>
    <x v="0"/>
    <s v="Digital Sales"/>
    <s v="WatchDatVideo"/>
    <s v="DTV-VIDEO_UPPER FUNNEL"/>
    <n v="163"/>
    <n v="198.86"/>
    <n v="2183.9"/>
    <n v="178970"/>
    <n v="81.949719999999999"/>
    <n v="899.97990000000004"/>
    <n v="10.982100000000001"/>
  </r>
  <r>
    <x v="1"/>
    <x v="6"/>
    <m/>
    <x v="0"/>
    <s v="Digital Sales"/>
    <s v="WatchDatVideo"/>
    <s v="DTV-VIDEO_UPPER FUNNEL"/>
    <n v="186"/>
    <n v="226.92"/>
    <n v="2360.65"/>
    <n v="181433.35329999999"/>
    <n v="76.857370000000003"/>
    <n v="799.54769999999996"/>
    <n v="10.40301"/>
  </r>
  <r>
    <x v="1"/>
    <x v="6"/>
    <m/>
    <x v="0"/>
    <s v="Assisted Sales"/>
    <s v="VPM-DTVs"/>
    <s v="Video Platform Microservices"/>
    <n v="158"/>
    <n v="206.98"/>
    <n v="2579.6999999999998"/>
    <n v="109751.43"/>
    <n v="42.544260000000001"/>
    <n v="530.25139999999999"/>
    <n v="12.463520000000001"/>
  </r>
  <r>
    <x v="1"/>
    <x v="2"/>
    <m/>
    <x v="0"/>
    <s v="Assisted Sales"/>
    <s v="VPM-DTVs"/>
    <s v="Video Platform Microservices"/>
    <n v="176"/>
    <n v="231"/>
    <n v="2620"/>
    <n v="144177.35"/>
    <n v="55.029519999999998"/>
    <n v="624.14440000000002"/>
    <n v="11.341989999999999"/>
  </r>
  <r>
    <x v="1"/>
    <x v="2"/>
    <m/>
    <x v="0"/>
    <s v="Digital Sales"/>
    <s v="WatchDatVideo"/>
    <s v="DTV-VIDEO_UPPER FUNNEL"/>
    <n v="220"/>
    <n v="268.39999999999998"/>
    <n v="2662.11"/>
    <n v="172721.6807"/>
    <n v="64.881500000000003"/>
    <n v="643.52340000000004"/>
    <n v="9.9184429999999999"/>
  </r>
  <r>
    <x v="1"/>
    <x v="2"/>
    <m/>
    <x v="0"/>
    <s v="Assisted Sales"/>
    <s v="Polaris"/>
    <s v="DTV 360 Sales"/>
    <n v="305"/>
    <n v="326.35000000000002"/>
    <n v="2726.7"/>
    <n v="189054.37"/>
    <n v="69.334500000000006"/>
    <n v="579.29939999999999"/>
    <n v="6.7727269999999997"/>
  </r>
  <r>
    <x v="1"/>
    <x v="6"/>
    <m/>
    <x v="0"/>
    <s v="Assisted Sales"/>
    <s v="Polaris"/>
    <s v="DTV 360 Sales"/>
    <n v="209"/>
    <n v="275.88"/>
    <n v="2895"/>
    <n v="198756.9"/>
    <n v="68.655230000000003"/>
    <n v="720.44690000000003"/>
    <n v="10.493690000000001"/>
  </r>
  <r>
    <x v="1"/>
    <x v="2"/>
    <m/>
    <x v="0"/>
    <s v="Digital Sales"/>
    <s v="CashCow"/>
    <s v="DIRECTV.com Sales"/>
    <n v="200"/>
    <n v="266"/>
    <n v="3058"/>
    <n v="211333.24849999999"/>
    <n v="69.108320000000006"/>
    <n v="794.48590000000002"/>
    <n v="11.49624"/>
  </r>
  <r>
    <x v="1"/>
    <x v="6"/>
    <m/>
    <x v="0"/>
    <s v="Digital Sales"/>
    <s v="CashCow"/>
    <s v="DIRECTV.com Sales"/>
    <n v="200"/>
    <n v="266"/>
    <n v="3072.3519999999999"/>
    <n v="230571"/>
    <n v="75.047060000000002"/>
    <n v="866.80830000000003"/>
    <n v="11.5502"/>
  </r>
  <r>
    <x v="0"/>
    <x v="0"/>
    <s v="25.1.3 and 25.1.4"/>
    <x v="0"/>
    <s v="Assisted Sales"/>
    <s v="VPM-DTVi"/>
    <s v="Video Platform Microservices"/>
    <n v="168"/>
    <n v="220.08"/>
    <n v="2734.63"/>
    <n v="161681"/>
    <n v="59.123550000000002"/>
    <n v="734.64660000000003"/>
    <n v="12.42562"/>
  </r>
  <r>
    <x v="1"/>
    <x v="2"/>
    <m/>
    <x v="0"/>
    <s v="Digital Sales"/>
    <s v="MewTwo"/>
    <s v="DIRECTV.com Sales"/>
    <n v="225"/>
    <n v="299"/>
    <n v="3200"/>
    <n v="195778"/>
    <n v="61.180630000000001"/>
    <n v="654.77589999999998"/>
    <n v="10.70234"/>
  </r>
  <r>
    <x v="1"/>
    <x v="6"/>
    <m/>
    <x v="0"/>
    <s v="Digital Sales"/>
    <s v="MewTwo"/>
    <s v="DIRECTV.com Sales"/>
    <n v="216"/>
    <n v="287.27999999999997"/>
    <n v="3202.2041599999998"/>
    <n v="206292.875"/>
    <n v="64.422150000000002"/>
    <n v="718.08989999999994"/>
    <n v="11.14663"/>
  </r>
  <r>
    <x v="1"/>
    <x v="5"/>
    <m/>
    <x v="0"/>
    <s v="Digital Sales"/>
    <s v="CashCow"/>
    <s v="DIRECTV.com Sales"/>
    <n v="216"/>
    <n v="287.27999999999997"/>
    <n v="3253.8041600000001"/>
    <n v="230571"/>
    <n v="70.861980000000003"/>
    <n v="802.60029999999995"/>
    <n v="11.32625"/>
  </r>
  <r>
    <x v="1"/>
    <x v="5"/>
    <m/>
    <x v="0"/>
    <s v="Digital Sales"/>
    <s v="MewTwo"/>
    <s v="DIRECTV.com Sales"/>
    <n v="227"/>
    <n v="301.91000000000003"/>
    <n v="3404.9275200000002"/>
    <n v="205062"/>
    <n v="60.225070000000002"/>
    <n v="679.21569999999997"/>
    <n v="11.27796"/>
  </r>
  <r>
    <x v="1"/>
    <x v="2"/>
    <m/>
    <x v="0"/>
    <s v="Assisted Sales"/>
    <s v="VPM-DTVi"/>
    <s v="Video Platform Microservices"/>
    <n v="203"/>
    <n v="265.93"/>
    <n v="2020"/>
    <n v="192465.552"/>
    <n v="95.279979999999995"/>
    <n v="723.74519999999995"/>
    <n v="7.5959839999999996"/>
  </r>
  <r>
    <x v="1"/>
    <x v="2"/>
    <m/>
    <x v="0"/>
    <s v="Assisted Sales"/>
    <s v="Legends"/>
    <s v="DTV External Next Gen APIs"/>
    <n v="526"/>
    <n v="526"/>
    <n v="3525.98"/>
    <n v="279373.8"/>
    <n v="79.232950000000002"/>
    <n v="531.12890000000004"/>
    <n v="6.7033839999999998"/>
  </r>
  <r>
    <x v="1"/>
    <x v="6"/>
    <m/>
    <x v="0"/>
    <s v="Assisted Sales"/>
    <s v="Legends"/>
    <s v="DTV External Next Gen APIs"/>
    <n v="524"/>
    <n v="524"/>
    <n v="3597.22"/>
    <n v="252439.38"/>
    <n v="70.176240000000007"/>
    <n v="481.75450000000001"/>
    <n v="6.8649240000000002"/>
  </r>
  <r>
    <x v="1"/>
    <x v="5"/>
    <m/>
    <x v="0"/>
    <s v="Assisted Sales"/>
    <s v="Legends"/>
    <s v="DTV External Next Gen APIs"/>
    <n v="419"/>
    <n v="553.08000000000004"/>
    <n v="3695.35"/>
    <n v="207296.32"/>
    <n v="56.096530000000001"/>
    <n v="374.80349999999999"/>
    <n v="6.6814020000000003"/>
  </r>
  <r>
    <x v="2"/>
    <x v="8"/>
    <m/>
    <x v="0"/>
    <s v="Assisted Sales"/>
    <s v="Titans"/>
    <s v="DTV Call Center Agent Portal"/>
    <n v="6"/>
    <n v="7.02"/>
    <n v="57.14"/>
    <n v="2581.2399999999998"/>
    <n v="45.173960000000001"/>
    <n v="367.69799999999998"/>
    <n v="8.1396010000000008"/>
  </r>
  <r>
    <x v="2"/>
    <x v="7"/>
    <s v="24.4.6, 24.4.7 and 24.4.8"/>
    <x v="0"/>
    <s v="Assisted Sales"/>
    <s v="Titans"/>
    <s v="DTV Call Center Agent Portal"/>
    <n v="13"/>
    <n v="15.21"/>
    <n v="123.79"/>
    <n v="27819.6675"/>
    <n v="224.7328"/>
    <n v="1829.038"/>
    <n v="8.1387250000000009"/>
  </r>
  <r>
    <x v="0"/>
    <x v="4"/>
    <s v="25.1.1 and 25.1.2"/>
    <x v="0"/>
    <s v="Assisted Sales"/>
    <s v="Gladiators"/>
    <s v="Dealer Partner Portal"/>
    <n v="29"/>
    <n v="32.19"/>
    <n v="281.42"/>
    <n v="9590.39"/>
    <n v="34.078569999999999"/>
    <n v="297.9307"/>
    <n v="8.7424669999999995"/>
  </r>
  <r>
    <x v="2"/>
    <x v="7"/>
    <s v="24.4.6, 24.4.7 and 24.4.8"/>
    <x v="0"/>
    <s v="Assisted Sales"/>
    <s v="Gladiators"/>
    <s v="DTV Unified Shopping Flow"/>
    <n v="38"/>
    <n v="42.18"/>
    <n v="465.35"/>
    <n v="48352.048999999999"/>
    <n v="103.90470000000001"/>
    <n v="1146.326"/>
    <n v="11.03248"/>
  </r>
  <r>
    <x v="2"/>
    <x v="7"/>
    <s v="24.4.6, 24.4.7 and 24.4.8"/>
    <x v="0"/>
    <s v="Digital Sales"/>
    <s v="Himalayas"/>
    <s v="Video Business portal"/>
    <n v="29"/>
    <n v="35.380000000000003"/>
    <n v="475.02872550000001"/>
    <n v="34363"/>
    <n v="72.33878"/>
    <n v="971.25490000000002"/>
    <n v="13.42648"/>
  </r>
  <r>
    <x v="2"/>
    <x v="8"/>
    <m/>
    <x v="0"/>
    <s v="Assisted Sales"/>
    <s v="Gladiators"/>
    <s v="DTV Unified Shopping Flow"/>
    <n v="40"/>
    <n v="44.4"/>
    <n v="484.72"/>
    <n v="44671.360000000001"/>
    <n v="92.159099999999995"/>
    <n v="1006.112"/>
    <n v="10.917120000000001"/>
  </r>
  <r>
    <x v="2"/>
    <x v="7"/>
    <s v="24.4.6, 24.4.7 and 24.4.8"/>
    <x v="0"/>
    <s v="Digital Sales"/>
    <s v="Digital MuleSoft"/>
    <s v="Video Platform Microservices"/>
    <n v="32"/>
    <n v="40.32"/>
    <n v="504.39963840000001"/>
    <n v="27504.55"/>
    <n v="54.52928"/>
    <n v="682.15650000000005"/>
    <n v="12.50991"/>
  </r>
  <r>
    <x v="2"/>
    <x v="7"/>
    <s v="24.4.6, 24.4.7 and 24.4.8"/>
    <x v="0"/>
    <s v="Assisted Sales"/>
    <s v="OPE-OG"/>
    <s v="Order Processing Engine"/>
    <n v="37"/>
    <n v="44.03"/>
    <n v="542.34"/>
    <n v="29230.378000000001"/>
    <n v="53.89678"/>
    <n v="663.8741"/>
    <n v="12.31751"/>
  </r>
  <r>
    <x v="2"/>
    <x v="8"/>
    <m/>
    <x v="0"/>
    <s v="Assisted Sales"/>
    <s v="Gladiators"/>
    <s v="Dealer Partner Portal"/>
    <n v="38"/>
    <n v="42.18"/>
    <n v="465.35"/>
    <n v="15761.19"/>
    <n v="33.869540000000001"/>
    <n v="373.66500000000002"/>
    <n v="11.03248"/>
  </r>
  <r>
    <x v="2"/>
    <x v="7"/>
    <s v="24.4.6, 24.4.7 and 24.4.8"/>
    <x v="0"/>
    <s v="Assisted Sales"/>
    <s v="Gladiators"/>
    <s v="Dealer Partner Portal"/>
    <n v="46"/>
    <n v="51.06"/>
    <n v="542.98"/>
    <n v="17938.067999999999"/>
    <n v="33.03633"/>
    <n v="351.31349999999998"/>
    <n v="10.63416"/>
  </r>
  <r>
    <x v="2"/>
    <x v="7"/>
    <s v="24.4.6, 24.4.7 and 24.4.8"/>
    <x v="0"/>
    <s v="Assisted Sales"/>
    <s v="Gladiators"/>
    <s v="DTV Unified Shopping Flow"/>
    <n v="47"/>
    <n v="52.17"/>
    <n v="649.32000000000005"/>
    <n v="30823.139500000001"/>
    <n v="47.469880000000003"/>
    <n v="590.82119999999998"/>
    <n v="12.44623"/>
  </r>
  <r>
    <x v="2"/>
    <x v="7"/>
    <s v="24.4.6, 24.4.7 and 24.4.8"/>
    <x v="0"/>
    <s v="Assisted Sales"/>
    <s v="VPM-ECL"/>
    <s v="Video Platform Microservices"/>
    <n v="40"/>
    <n v="50"/>
    <n v="720.67"/>
    <n v="49640.555"/>
    <n v="68.881119999999996"/>
    <n v="992.81110000000001"/>
    <n v="14.413399999999999"/>
  </r>
  <r>
    <x v="2"/>
    <x v="7"/>
    <s v="24.4.6, 24.4.7 and 24.4.8"/>
    <x v="0"/>
    <s v="Assisted Sales"/>
    <s v="VPM-DTVs"/>
    <s v="Video Platform Microservices"/>
    <n v="44"/>
    <n v="57.64"/>
    <n v="734.19"/>
    <n v="50978.016499999998"/>
    <n v="69.434370000000001"/>
    <n v="884.42079999999999"/>
    <n v="12.73751"/>
  </r>
  <r>
    <x v="2"/>
    <x v="7"/>
    <s v="24.4.6, 24.4.7 and 24.4.8"/>
    <x v="0"/>
    <s v="Assisted Sales"/>
    <s v="Legends"/>
    <s v="DTV External Next Gen APIs"/>
    <n v="80"/>
    <n v="105.6"/>
    <n v="741.27"/>
    <n v="71908.423500000004"/>
    <n v="97.007059999999996"/>
    <n v="680.95100000000002"/>
    <n v="7.0196019999999999"/>
  </r>
  <r>
    <x v="2"/>
    <x v="8"/>
    <m/>
    <x v="0"/>
    <s v="Assisted Sales"/>
    <s v="Transformers"/>
    <s v="DTV 360 Sales"/>
    <n v="67"/>
    <n v="88.44"/>
    <n v="766.94"/>
    <n v="68927.59"/>
    <n v="89.873509999999996"/>
    <n v="779.37120000000004"/>
    <n v="8.6718679999999999"/>
  </r>
  <r>
    <x v="2"/>
    <x v="7"/>
    <s v="24.4.6, 24.4.7 and 24.4.8"/>
    <x v="0"/>
    <s v="Assisted Sales"/>
    <s v="Titans"/>
    <s v="DTV Call Center Agent Portal"/>
    <n v="89"/>
    <n v="104.13"/>
    <n v="847.53"/>
    <n v="59110.655500000001"/>
    <n v="69.744619999999998"/>
    <n v="567.66210000000001"/>
    <n v="8.1391530000000003"/>
  </r>
  <r>
    <x v="2"/>
    <x v="7"/>
    <s v="24.4.6, 24.4.7 and 24.4.8"/>
    <x v="0"/>
    <s v="Digital Sales"/>
    <s v="WatchDatVideo"/>
    <s v="DTV-VIDEO_UPPER FUNNEL"/>
    <n v="66"/>
    <n v="80.52"/>
    <n v="902.96192699999995"/>
    <n v="25479"/>
    <n v="28.217140000000001"/>
    <n v="316.4307"/>
    <n v="11.214130000000001"/>
  </r>
  <r>
    <x v="2"/>
    <x v="7"/>
    <s v="24.4.6, 24.4.7 and 24.4.8"/>
    <x v="0"/>
    <s v="Digital Sales"/>
    <s v="Quadro"/>
    <s v="OmniOPPV"/>
    <n v="71"/>
    <n v="86.62"/>
    <n v="952.27722449999999"/>
    <n v="68607"/>
    <n v="72.045199999999994"/>
    <n v="792.04570000000001"/>
    <n v="10.993729999999999"/>
  </r>
  <r>
    <x v="2"/>
    <x v="7"/>
    <s v="24.4.6, 24.4.7 and 24.4.8"/>
    <x v="0"/>
    <s v="Assisted Sales"/>
    <s v="OPE-OG"/>
    <s v="Order Processing Engine"/>
    <n v="71"/>
    <n v="84.49"/>
    <n v="993.92"/>
    <n v="68177.255499999999"/>
    <n v="68.594309999999993"/>
    <n v="806.92690000000005"/>
    <n v="11.76376"/>
  </r>
  <r>
    <x v="2"/>
    <x v="3"/>
    <m/>
    <x v="0"/>
    <s v="Assisted Sales"/>
    <s v="Gladiators"/>
    <s v="DTV Unified Shopping Flow"/>
    <n v="99"/>
    <n v="109.89"/>
    <n v="1057.32"/>
    <n v="73713.17"/>
    <n v="69.716989999999996"/>
    <n v="670.79049999999995"/>
    <n v="9.6216220000000003"/>
  </r>
  <r>
    <x v="2"/>
    <x v="8"/>
    <m/>
    <x v="0"/>
    <s v="Digital Sales"/>
    <s v="Quadro"/>
    <s v="OmniOPPV"/>
    <n v="84"/>
    <n v="102.48"/>
    <n v="1086.6099999999999"/>
    <n v="83576.990000000005"/>
    <n v="76.915350000000004"/>
    <n v="815.5444"/>
    <n v="10.60314"/>
  </r>
  <r>
    <x v="2"/>
    <x v="3"/>
    <m/>
    <x v="0"/>
    <s v="Digital Sales"/>
    <s v="Himalayas"/>
    <s v="Video Business portal"/>
    <n v="96"/>
    <n v="117.12"/>
    <n v="1114.8499999999999"/>
    <n v="78571"/>
    <n v="70.476749999999996"/>
    <n v="670.85889999999995"/>
    <n v="9.5188699999999997"/>
  </r>
  <r>
    <x v="2"/>
    <x v="3"/>
    <m/>
    <x v="0"/>
    <s v="Digital Sales"/>
    <s v="Digital MuleSoft"/>
    <s v="Video Platform Microservices"/>
    <n v="106"/>
    <n v="131.44"/>
    <n v="1115"/>
    <n v="85847"/>
    <n v="76.992829999999998"/>
    <n v="653.12689999999998"/>
    <n v="8.482958"/>
  </r>
  <r>
    <x v="2"/>
    <x v="3"/>
    <m/>
    <x v="0"/>
    <s v="Assisted Sales"/>
    <s v="Titans"/>
    <s v="DTV 360 Sales"/>
    <n v="122"/>
    <n v="142.74"/>
    <n v="1142.74"/>
    <n v="56466.23"/>
    <n v="49.413020000000003"/>
    <n v="395.58800000000002"/>
    <n v="8.0057449999999992"/>
  </r>
  <r>
    <x v="2"/>
    <x v="8"/>
    <m/>
    <x v="0"/>
    <s v="Assisted Sales"/>
    <s v="OPE-OG"/>
    <s v="Order Processing Engine"/>
    <n v="82"/>
    <n v="97.58"/>
    <n v="1156.74"/>
    <n v="71608.210000000006"/>
    <n v="61.905189999999997"/>
    <n v="733.84109999999998"/>
    <n v="11.85427"/>
  </r>
  <r>
    <x v="2"/>
    <x v="8"/>
    <m/>
    <x v="0"/>
    <s v="Assisted Sales"/>
    <s v="Titans"/>
    <s v="DTV 360 Sales"/>
    <n v="122"/>
    <n v="142.74"/>
    <n v="1161.78"/>
    <n v="52485.32"/>
    <n v="45.176639999999999"/>
    <n v="367.69880000000001"/>
    <n v="8.1391340000000003"/>
  </r>
  <r>
    <x v="2"/>
    <x v="7"/>
    <s v="24.4.6, 24.4.7 and 24.4.8"/>
    <x v="0"/>
    <s v="Digital Sales"/>
    <s v="Himalayas"/>
    <s v="Video Business portal"/>
    <n v="103"/>
    <n v="125.66"/>
    <n v="1204.895129"/>
    <n v="61617"/>
    <n v="51.138890000000004"/>
    <n v="490.34699999999998"/>
    <n v="9.5885339999999992"/>
  </r>
  <r>
    <x v="2"/>
    <x v="7"/>
    <s v="24.4.6, 24.4.7 and 24.4.8"/>
    <x v="0"/>
    <s v="Digital Sales"/>
    <s v="MewTwo"/>
    <s v="DIRECTV.com Sales"/>
    <n v="83"/>
    <n v="110.39"/>
    <n v="1279.2685300000001"/>
    <n v="55751.595179999997"/>
    <n v="43.580840000000002"/>
    <n v="505.0421"/>
    <n v="11.58863"/>
  </r>
  <r>
    <x v="2"/>
    <x v="3"/>
    <m/>
    <x v="0"/>
    <s v="Assisted Sales"/>
    <s v="OPE-OG"/>
    <s v="Order Processing Engine"/>
    <n v="87"/>
    <n v="108.75"/>
    <n v="1299.78"/>
    <n v="91388.68"/>
    <n v="70.310879999999997"/>
    <n v="840.35569999999996"/>
    <n v="11.952"/>
  </r>
  <r>
    <x v="2"/>
    <x v="7"/>
    <s v="24.4.6, 24.4.7 and 24.4.8"/>
    <x v="0"/>
    <s v="Digital Sales"/>
    <s v="Digital MuleSoft"/>
    <s v="Video Platform Microservices"/>
    <n v="84"/>
    <n v="105.84"/>
    <n v="1315.6490510000001"/>
    <n v="59207.75"/>
    <n v="45.002690000000001"/>
    <n v="559.40809999999999"/>
    <n v="12.43055"/>
  </r>
  <r>
    <x v="2"/>
    <x v="3"/>
    <m/>
    <x v="0"/>
    <s v="Assisted Sales"/>
    <s v="VPM-DTVi"/>
    <s v="Video Platform Microservices"/>
    <n v="199"/>
    <n v="260.69"/>
    <n v="2114"/>
    <n v="183128.86799999999"/>
    <n v="86.626710000000003"/>
    <n v="702.47749999999996"/>
    <n v="8.1092490000000002"/>
  </r>
  <r>
    <x v="2"/>
    <x v="7"/>
    <s v="24.4.6, 24.4.7 and 24.4.8"/>
    <x v="0"/>
    <s v="Digital Sales"/>
    <s v="Cash Cow"/>
    <s v="DIRECTV.com Sales"/>
    <n v="88"/>
    <n v="117.04"/>
    <n v="1361.754586"/>
    <n v="86662.167610000004"/>
    <n v="63.640079999999998"/>
    <n v="740.44910000000004"/>
    <n v="11.63495"/>
  </r>
  <r>
    <x v="2"/>
    <x v="8"/>
    <m/>
    <x v="0"/>
    <s v="Digital Sales"/>
    <s v="Himalayas"/>
    <s v="Video Business portal"/>
    <n v="125"/>
    <n v="152.5"/>
    <n v="1406.309452"/>
    <n v="82823.197459999996"/>
    <n v="58.894010000000002"/>
    <n v="543.10289999999998"/>
    <n v="9.2217009999999995"/>
  </r>
  <r>
    <x v="2"/>
    <x v="8"/>
    <m/>
    <x v="0"/>
    <s v="Assisted Sales"/>
    <s v="VPM-ECL"/>
    <s v="Video Platform Microservices"/>
    <n v="86"/>
    <n v="107.5"/>
    <n v="1461.73"/>
    <n v="113574.02"/>
    <n v="77.698359999999994"/>
    <n v="1056.5029999999999"/>
    <n v="13.597490000000001"/>
  </r>
  <r>
    <x v="2"/>
    <x v="7"/>
    <s v="24.4.6, 24.4.7 and 24.4.8"/>
    <x v="0"/>
    <s v="Assisted Sales"/>
    <s v="VPM-ECL"/>
    <s v="Video Platform Microservices"/>
    <n v="93"/>
    <n v="116.25"/>
    <n v="1617.52"/>
    <n v="87322.444000000003"/>
    <n v="53.985390000000002"/>
    <n v="751.16079999999999"/>
    <n v="13.914149999999999"/>
  </r>
  <r>
    <x v="2"/>
    <x v="8"/>
    <m/>
    <x v="0"/>
    <s v="Digital Sales"/>
    <s v="Digital MuleSoft"/>
    <s v="Video Platform Microservices"/>
    <n v="112"/>
    <n v="141.02000000000001"/>
    <n v="1706.227617"/>
    <n v="78755.886790000004"/>
    <n v="46.157899999999998"/>
    <n v="558.47320000000002"/>
    <n v="12.09919"/>
  </r>
  <r>
    <x v="2"/>
    <x v="3"/>
    <m/>
    <x v="0"/>
    <s v="Assisted Sales"/>
    <s v="VPM-ECL"/>
    <s v="Video Platform Microservices"/>
    <n v="100"/>
    <n v="125"/>
    <n v="1712.4"/>
    <n v="117535.12"/>
    <n v="68.637649999999994"/>
    <n v="940.28099999999995"/>
    <n v="13.699199999999999"/>
  </r>
  <r>
    <x v="2"/>
    <x v="8"/>
    <m/>
    <x v="0"/>
    <s v="Assisted Sales"/>
    <s v="Polaris"/>
    <s v="DTV 360 Sales"/>
    <n v="202"/>
    <n v="266.64"/>
    <n v="1715.49"/>
    <n v="161821.10999999999"/>
    <n v="94.32938"/>
    <n v="606.88990000000001"/>
    <n v="6.4337309999999999"/>
  </r>
  <r>
    <x v="2"/>
    <x v="3"/>
    <m/>
    <x v="0"/>
    <s v="Assisted Sales"/>
    <s v="Polaris"/>
    <s v="DTV 360 Sales"/>
    <n v="220"/>
    <n v="366.65"/>
    <n v="1868.4"/>
    <n v="216638.7"/>
    <n v="115.94880000000001"/>
    <n v="590.85969999999998"/>
    <n v="6.4338839999999999"/>
  </r>
  <r>
    <x v="2"/>
    <x v="7"/>
    <s v="24.4.6, 24.4.7 and 24.4.8"/>
    <x v="0"/>
    <s v="Assisted Sales"/>
    <s v="VPM-DTVs"/>
    <s v="Video Platform Microservices"/>
    <n v="126"/>
    <n v="165.06"/>
    <n v="2058.64"/>
    <n v="117575.609"/>
    <n v="57.113239999999998"/>
    <n v="712.32039999999995"/>
    <n v="12.47207"/>
  </r>
  <r>
    <x v="0"/>
    <x v="1"/>
    <s v="25.1.5 and 25.1.6"/>
    <x v="0"/>
    <s v="Assisted Sales"/>
    <s v="VPM-DTVi"/>
    <s v="Video Platform Microservices"/>
    <n v="133"/>
    <n v="174.23"/>
    <n v="2325.21"/>
    <n v="114225.7"/>
    <n v="49.124899999999997"/>
    <n v="655.60310000000004"/>
    <n v="13.34564"/>
  </r>
  <r>
    <x v="2"/>
    <x v="7"/>
    <s v="24.4.6, 24.4.7 and 24.4.8"/>
    <x v="0"/>
    <s v="Digital Sales"/>
    <s v="WatchDatVideo"/>
    <s v="DTV-VIDEO_UPPER FUNNEL"/>
    <n v="197"/>
    <n v="240.34"/>
    <n v="2195.0227220000002"/>
    <n v="119576.1614"/>
    <n v="54.476050000000001"/>
    <n v="497.5292"/>
    <n v="9.1329899999999995"/>
  </r>
  <r>
    <x v="0"/>
    <x v="4"/>
    <s v="25.1.1 and 25.1.2"/>
    <x v="0"/>
    <s v="Assisted Sales"/>
    <s v="VPM-DTVi"/>
    <s v="Video Platform Microservices"/>
    <n v="171"/>
    <n v="224.01"/>
    <n v="2753.55"/>
    <n v="144698.5"/>
    <n v="52.549779999999998"/>
    <n v="645.94640000000004"/>
    <n v="12.29209"/>
  </r>
  <r>
    <x v="2"/>
    <x v="7"/>
    <s v="24.4.6, 24.4.7 and 24.4.8"/>
    <x v="0"/>
    <s v="Assisted Sales"/>
    <s v="Legends"/>
    <s v="DTV External Next Gen APIs"/>
    <n v="266"/>
    <n v="351.12"/>
    <n v="2415.2800000000002"/>
    <n v="176533.21100000001"/>
    <n v="73.090159999999997"/>
    <n v="502.77170000000001"/>
    <n v="6.8787880000000001"/>
  </r>
  <r>
    <x v="2"/>
    <x v="8"/>
    <m/>
    <x v="0"/>
    <s v="Assisted Sales"/>
    <s v="VPM-DTVs"/>
    <s v="Video Platform Microservices"/>
    <n v="147"/>
    <n v="192.57"/>
    <n v="2424.0300000000002"/>
    <n v="135363.04"/>
    <n v="55.842149999999997"/>
    <n v="702.92899999999997"/>
    <n v="12.58779"/>
  </r>
  <r>
    <x v="2"/>
    <x v="3"/>
    <m/>
    <x v="0"/>
    <s v="Digital Sales"/>
    <s v="WatchDatVideo"/>
    <s v="DTV-VIDEO_UPPER FUNNEL"/>
    <n v="220"/>
    <n v="268.39999999999998"/>
    <n v="2505.87309"/>
    <n v="183961"/>
    <n v="73.411940000000001"/>
    <n v="685.39869999999996"/>
    <n v="9.3363379999999996"/>
  </r>
  <r>
    <x v="2"/>
    <x v="7"/>
    <s v="24.4.6, 24.4.7 and 24.4.8"/>
    <x v="0"/>
    <s v="Assisted Sales"/>
    <s v="VPM-DTVi"/>
    <s v="Video Platform Microservices"/>
    <n v="69"/>
    <n v="90.39"/>
    <n v="1316.1"/>
    <n v="51050.443500000001"/>
    <n v="38.789180000000002"/>
    <n v="564.77980000000002"/>
    <n v="14.56024"/>
  </r>
  <r>
    <x v="2"/>
    <x v="7"/>
    <s v="24.4.6, 24.4.7 and 24.4.8"/>
    <x v="0"/>
    <s v="Digital Sales"/>
    <s v="MewTwo"/>
    <s v="DIRECTV.com Sales"/>
    <n v="210"/>
    <n v="279.3"/>
    <n v="2642.4143519999998"/>
    <n v="162700.53289999999"/>
    <n v="61.572679999999998"/>
    <n v="582.52970000000005"/>
    <n v="9.4608460000000001"/>
  </r>
  <r>
    <x v="2"/>
    <x v="3"/>
    <m/>
    <x v="0"/>
    <s v="Assisted Sales"/>
    <s v="VPM-DTVs"/>
    <s v="Video Platform Microservices"/>
    <n v="236"/>
    <n v="308"/>
    <n v="2708"/>
    <n v="182932.6"/>
    <n v="67.552660000000003"/>
    <n v="593.93700000000001"/>
    <n v="8.7922080000000005"/>
  </r>
  <r>
    <x v="2"/>
    <x v="3"/>
    <m/>
    <x v="0"/>
    <s v="Digital Sales"/>
    <s v="CashCow"/>
    <s v="DIRECTV.com Sales"/>
    <n v="207"/>
    <n v="275.31"/>
    <n v="2748.0825359999999"/>
    <n v="178332.04010000001"/>
    <n v="64.893259999999998"/>
    <n v="647.75"/>
    <n v="9.9817750000000007"/>
  </r>
  <r>
    <x v="2"/>
    <x v="8"/>
    <m/>
    <x v="0"/>
    <s v="Digital Sales"/>
    <s v="WatchDatVideo"/>
    <s v="DTV-VIDEO_UPPER FUNNEL"/>
    <n v="240"/>
    <n v="292.8"/>
    <n v="2871.0524380000002"/>
    <n v="161163.07"/>
    <n v="56.133800000000001"/>
    <n v="550.4203"/>
    <n v="9.8055070000000004"/>
  </r>
  <r>
    <x v="2"/>
    <x v="8"/>
    <m/>
    <x v="0"/>
    <s v="Digital Sales"/>
    <s v="MewTwo"/>
    <s v="DIRECTV.com Sales"/>
    <n v="244"/>
    <n v="313.88"/>
    <n v="3153.3418430000002"/>
    <n v="207375.1"/>
    <n v="65.763599999999997"/>
    <n v="660.68269999999995"/>
    <n v="10.046329999999999"/>
  </r>
  <r>
    <x v="2"/>
    <x v="7"/>
    <s v="24.4.6, 24.4.7 and 24.4.8"/>
    <x v="0"/>
    <s v="Digital Sales"/>
    <s v="CashCow"/>
    <s v="DIRECTV.com Sales"/>
    <n v="228"/>
    <n v="303.24"/>
    <n v="3169.8555329999999"/>
    <n v="198853.6502"/>
    <n v="62.73272"/>
    <n v="655.76329999999996"/>
    <n v="10.453290000000001"/>
  </r>
  <r>
    <x v="2"/>
    <x v="8"/>
    <m/>
    <x v="0"/>
    <s v="Digital Sales"/>
    <s v="CashCow"/>
    <s v="DIRECTV.com Sales"/>
    <n v="253"/>
    <n v="336.49"/>
    <n v="3424.471853"/>
    <n v="237155.58369999999"/>
    <n v="69.253190000000004"/>
    <n v="704.79240000000004"/>
    <n v="10.17704"/>
  </r>
  <r>
    <x v="2"/>
    <x v="3"/>
    <m/>
    <x v="0"/>
    <s v="Digital Sales"/>
    <s v="MewTwo"/>
    <s v="DIRECTV.com Sales"/>
    <n v="247"/>
    <n v="328.51"/>
    <n v="3436.4734389999999"/>
    <n v="224267.00090000001"/>
    <n v="65.260800000000003"/>
    <n v="682.67939999999999"/>
    <n v="10.460789999999999"/>
  </r>
  <r>
    <x v="2"/>
    <x v="3"/>
    <m/>
    <x v="0"/>
    <s v="Assisted Sales"/>
    <s v="Legends"/>
    <s v="DTV External Next Gen APIs"/>
    <n v="405"/>
    <n v="583"/>
    <n v="3704"/>
    <n v="279945.09999999998"/>
    <n v="75.579130000000006"/>
    <n v="480.18029999999999"/>
    <n v="6.353345"/>
  </r>
  <r>
    <x v="2"/>
    <x v="8"/>
    <m/>
    <x v="0"/>
    <s v="Assisted Sales"/>
    <s v="Legends"/>
    <s v="DTV External Next Gen APIs"/>
    <n v="418"/>
    <n v="597.24"/>
    <n v="3999.63"/>
    <n v="244656.73"/>
    <n v="61.169840000000001"/>
    <n v="409.6456"/>
    <n v="6.6968560000000004"/>
  </r>
  <r>
    <x v="3"/>
    <x v="9"/>
    <s v="25.2.1 &amp; 25.2.2"/>
    <x v="0"/>
    <s v="Digital Sales"/>
    <s v="Digital MuleSoft"/>
    <s v="Video Platform Microservices"/>
    <n v="92"/>
    <n v="115.92"/>
    <n v="1200"/>
    <n v="71084.990000000005"/>
    <n v="59.21"/>
    <n v="613.22"/>
    <n v="10.36"/>
  </r>
  <r>
    <x v="3"/>
    <x v="9"/>
    <s v="25.2.1 &amp; 25.2.2"/>
    <x v="0"/>
    <s v="Digital Sales"/>
    <s v="Himalayas"/>
    <s v="Video Business portal"/>
    <n v="174"/>
    <n v="212.28"/>
    <n v="2068"/>
    <n v="87265.93"/>
    <n v="42.19"/>
    <n v="411.09"/>
    <n v="9.74"/>
  </r>
  <r>
    <x v="3"/>
    <x v="9"/>
    <s v="25.2.1 &amp; 25.2.2"/>
    <x v="0"/>
    <s v="Digital Sales"/>
    <s v="MewTwo"/>
    <s v="DIRECTV.com Sales"/>
    <n v="193"/>
    <n v="256.69"/>
    <n v="2765"/>
    <n v="166988"/>
    <n v="60.39"/>
    <n v="650.54"/>
    <n v="10.77"/>
  </r>
  <r>
    <x v="3"/>
    <x v="9"/>
    <s v="25.2.1 &amp; 25.2.2"/>
    <x v="0"/>
    <s v="Digital Sales"/>
    <s v="WatchDatVideo"/>
    <s v="DTV-VIDEO_UPPER FUNNEL"/>
    <n v="302"/>
    <n v="368.44"/>
    <n v="3970"/>
    <n v="233893.05"/>
    <n v="58.91"/>
    <n v="634.82000000000005"/>
    <n v="10.78"/>
  </r>
  <r>
    <x v="3"/>
    <x v="9"/>
    <s v="25.2.1 &amp; 25.2.2"/>
    <x v="0"/>
    <s v="Digital Sales"/>
    <s v="CashCow"/>
    <s v="DIRECTV.com Sales"/>
    <n v="208"/>
    <n v="267.33"/>
    <n v="2802"/>
    <n v="183552.9"/>
    <n v="65.5"/>
    <n v="686.62"/>
    <n v="10.48"/>
  </r>
  <r>
    <x v="3"/>
    <x v="9"/>
    <s v="25.2.1 &amp; 25.2.2"/>
    <x v="0"/>
    <s v="Assisted Sales"/>
    <s v="VPM-DTVi"/>
    <s v="Video Platform Microservices"/>
    <n v="117"/>
    <n v="153.27000000000001"/>
    <n v="1960"/>
    <n v="103070.56"/>
    <n v="52.59"/>
    <n v="672.48"/>
    <n v="12.79"/>
  </r>
  <r>
    <x v="3"/>
    <x v="9"/>
    <s v="25.2.1 &amp; 25.2.2"/>
    <x v="0"/>
    <s v="Assisted Sales"/>
    <s v="VPM-DTVs"/>
    <s v="Video Platform Microservices"/>
    <n v="138"/>
    <n v="180.78"/>
    <n v="2296"/>
    <n v="117626.18"/>
    <n v="51.22"/>
    <n v="650.66"/>
    <n v="12.7"/>
  </r>
  <r>
    <x v="3"/>
    <x v="9"/>
    <s v="25.2.1 &amp; 25.2.2"/>
    <x v="0"/>
    <s v="Assisted Sales"/>
    <s v="Gladiators"/>
    <s v="DTV Unified Shopping Flow"/>
    <n v="70"/>
    <n v="77.7"/>
    <n v="679"/>
    <n v="37617.46"/>
    <n v="55.38"/>
    <n v="484.14"/>
    <n v="8.74"/>
  </r>
  <r>
    <x v="3"/>
    <x v="9"/>
    <s v="25.2.1 &amp; 25.2.2"/>
    <x v="0"/>
    <s v="Assisted Sales"/>
    <s v="Gladiators"/>
    <s v="Dealer Partner Portal"/>
    <n v="34"/>
    <n v="37.74"/>
    <n v="330"/>
    <n v="18271.34"/>
    <n v="55.38"/>
    <n v="484.14"/>
    <n v="8.74"/>
  </r>
  <r>
    <x v="3"/>
    <x v="9"/>
    <s v="25.2.1 &amp; 25.2.2"/>
    <x v="0"/>
    <s v="Assisted Sales"/>
    <s v="Legends"/>
    <s v="DTV External Next Gen APIs"/>
    <n v="218"/>
    <n v="270.32"/>
    <n v="1965"/>
    <n v="169007.86"/>
    <n v="86.01"/>
    <n v="625.21"/>
    <n v="7.27"/>
  </r>
  <r>
    <x v="3"/>
    <x v="9"/>
    <s v="25.2.1 &amp; 25.2.2"/>
    <x v="0"/>
    <s v="Assisted Sales"/>
    <s v="OPE-OG"/>
    <s v="Order Processing Engine"/>
    <n v="77"/>
    <n v="91.63"/>
    <n v="983"/>
    <n v="54086.8"/>
    <n v="55"/>
    <n v="590.27"/>
    <n v="10.73"/>
  </r>
  <r>
    <x v="3"/>
    <x v="9"/>
    <s v="25.2.1 &amp; 25.2.2"/>
    <x v="0"/>
    <s v="Assisted Sales"/>
    <s v="VPM-ECL"/>
    <s v="Video Platform Microservices"/>
    <n v="85"/>
    <n v="101.15"/>
    <n v="1286"/>
    <n v="59161.2"/>
    <n v="46.01"/>
    <n v="584.89"/>
    <n v="12.71"/>
  </r>
  <r>
    <x v="3"/>
    <x v="9"/>
    <s v="25.2.1 &amp; 25.2.2"/>
    <x v="0"/>
    <s v="Assisted Sales"/>
    <s v="Titans"/>
    <s v="DTV 360 Sales"/>
    <n v="17"/>
    <n v="19.89"/>
    <n v="162"/>
    <n v="5140.8"/>
    <n v="31.76"/>
    <n v="258.45999999999998"/>
    <n v="8.14"/>
  </r>
  <r>
    <x v="3"/>
    <x v="9"/>
    <s v="25.2.1 &amp; 25.2.2"/>
    <x v="0"/>
    <s v="Assisted Sales"/>
    <s v="Titans"/>
    <s v="DTV Call Center Agent Portal"/>
    <n v="2"/>
    <n v="2.34"/>
    <n v="19"/>
    <n v="604.79999999999995"/>
    <n v="31.76"/>
    <n v="258.45999999999998"/>
    <n v="8.14"/>
  </r>
  <r>
    <x v="3"/>
    <x v="10"/>
    <s v="25.2.3 &amp; 25.2.4"/>
    <x v="0"/>
    <s v="Digital Sales"/>
    <s v="Digital MuleSoft"/>
    <s v="Video Platform Microservices"/>
    <n v="58"/>
    <n v="73"/>
    <n v="790"/>
    <n v="57236.54"/>
    <n v="72.44"/>
    <n v="783.2"/>
    <n v="10.81"/>
  </r>
  <r>
    <x v="3"/>
    <x v="10"/>
    <s v="25.2.3 &amp; 25.2.4"/>
    <x v="0"/>
    <s v="Digital Sales"/>
    <s v="Himalayas"/>
    <s v="Video Business portal"/>
    <n v="146"/>
    <n v="178"/>
    <n v="1608"/>
    <n v="88062.47"/>
    <n v="54.76"/>
    <n v="494.4"/>
    <n v="9.0299999999999994"/>
  </r>
  <r>
    <x v="3"/>
    <x v="10"/>
    <s v="25.2.3 &amp; 25.2.4"/>
    <x v="0"/>
    <s v="Digital Sales"/>
    <s v="MewTwo"/>
    <s v="DIRECTV.com Sales"/>
    <n v="176"/>
    <n v="234"/>
    <n v="2584"/>
    <n v="147023.79999999999"/>
    <n v="56.91"/>
    <n v="628.09"/>
    <n v="11.04"/>
  </r>
  <r>
    <x v="3"/>
    <x v="10"/>
    <s v="25.2.3 &amp; 25.2.4"/>
    <x v="0"/>
    <s v="Digital Sales"/>
    <s v="WatchDatVideo"/>
    <s v="DTV-VIDEO_UPPER FUNNEL"/>
    <n v="255"/>
    <n v="311"/>
    <n v="2851"/>
    <n v="196564.5"/>
    <n v="68.94"/>
    <n v="631.84"/>
    <n v="9.16"/>
  </r>
  <r>
    <x v="3"/>
    <x v="10"/>
    <s v="25.2.3 &amp; 25.2.4"/>
    <x v="0"/>
    <s v="Digital Sales"/>
    <s v="CashCow"/>
    <s v="DIRECTV.com Sales"/>
    <n v="196"/>
    <n v="261"/>
    <n v="2406"/>
    <n v="154617.20000000001"/>
    <n v="64.25"/>
    <n v="593.13"/>
    <n v="9.23"/>
  </r>
  <r>
    <x v="3"/>
    <x v="10"/>
    <s v="25.2.3 &amp; 25.2.4"/>
    <x v="0"/>
    <s v="Assisted Sales"/>
    <s v="VPM-DTVi"/>
    <s v="Video Platform Microservices"/>
    <n v="118"/>
    <n v="155"/>
    <n v="1872"/>
    <n v="69297.56"/>
    <n v="37.020000000000003"/>
    <n v="448.3"/>
    <n v="12.11"/>
  </r>
  <r>
    <x v="3"/>
    <x v="10"/>
    <s v="25.2.3 &amp; 25.2.4"/>
    <x v="0"/>
    <s v="Assisted Sales"/>
    <s v="Legends"/>
    <s v="DTV External Next Gen APIs"/>
    <n v="186"/>
    <n v="250"/>
    <n v="1861"/>
    <n v="153342.63"/>
    <n v="82.41"/>
    <n v="613.1"/>
    <n v="7.44"/>
  </r>
  <r>
    <x v="3"/>
    <x v="10"/>
    <s v="25.2.3 &amp; 25.2.4"/>
    <x v="0"/>
    <s v="Assisted Sales"/>
    <s v="VPM-DTVs"/>
    <s v="Video Platform Microservices"/>
    <n v="112"/>
    <n v="147"/>
    <n v="1755"/>
    <n v="89094.24"/>
    <n v="50.78"/>
    <n v="607.24"/>
    <n v="11.96"/>
  </r>
  <r>
    <x v="3"/>
    <x v="10"/>
    <s v="25.2.3 &amp; 25.2.4"/>
    <x v="0"/>
    <s v="Assisted Sales"/>
    <s v="Gladiators"/>
    <s v="DTV Unified Shopping Flow"/>
    <n v="65"/>
    <n v="72"/>
    <n v="631"/>
    <n v="38242.5"/>
    <n v="60.63"/>
    <n v="530.04"/>
    <n v="8.74"/>
  </r>
  <r>
    <x v="3"/>
    <x v="10"/>
    <s v="25.2.3 &amp; 25.2.4"/>
    <x v="0"/>
    <s v="Assisted Sales"/>
    <s v="Gladiators"/>
    <s v="Dealer Partner Portal"/>
    <n v="16"/>
    <n v="18"/>
    <n v="155"/>
    <n v="9413.5300000000007"/>
    <n v="60.63"/>
    <n v="530.04"/>
    <n v="8.74"/>
  </r>
  <r>
    <x v="3"/>
    <x v="10"/>
    <s v="25.2.3 &amp; 25.2.4"/>
    <x v="0"/>
    <s v="Assisted Sales"/>
    <s v="Titans"/>
    <s v="DTV Call Center Agent Portal"/>
    <n v="18"/>
    <n v="21"/>
    <n v="171"/>
    <n v="5745.6"/>
    <n v="33.520000000000003"/>
    <n v="272.82"/>
    <n v="8.14"/>
  </r>
  <r>
    <x v="3"/>
    <x v="10"/>
    <s v="25.2.3 &amp; 25.2.4"/>
    <x v="0"/>
    <s v="Assisted Sales"/>
    <s v="OPE-OG"/>
    <s v="Order Processing Engine"/>
    <n v="42"/>
    <n v="50"/>
    <n v="622"/>
    <n v="32130"/>
    <n v="51.63"/>
    <n v="642.86"/>
    <n v="12.45"/>
  </r>
  <r>
    <x v="3"/>
    <x v="10"/>
    <s v="25.2.3 &amp; 25.2.4"/>
    <x v="0"/>
    <s v="Assisted Sales"/>
    <s v="VPM-ECL"/>
    <s v="Video Platform Microservices"/>
    <n v="65"/>
    <n v="77"/>
    <n v="1028"/>
    <n v="41072.93"/>
    <n v="39.96"/>
    <n v="531"/>
    <n v="13.29"/>
  </r>
  <r>
    <x v="3"/>
    <x v="11"/>
    <s v="25.2.5 &amp; 25.2.6"/>
    <x v="0"/>
    <s v="Digital Sales"/>
    <s v="Digital MuleSoft"/>
    <s v="Video Platform Microservices"/>
    <n v="25"/>
    <n v="32"/>
    <n v="372"/>
    <n v="32983.43"/>
    <n v="88.73"/>
    <n v="1047.0899999999999"/>
    <n v="11.8"/>
  </r>
  <r>
    <x v="3"/>
    <x v="11"/>
    <s v="25.2.5 &amp; 25.2.6"/>
    <x v="0"/>
    <s v="Digital Sales"/>
    <s v="Himalayas"/>
    <s v="Video Business portal"/>
    <n v="143"/>
    <n v="174"/>
    <n v="1746"/>
    <n v="83757.14"/>
    <n v="47.96"/>
    <n v="480.09"/>
    <n v="10.01"/>
  </r>
  <r>
    <x v="3"/>
    <x v="11"/>
    <s v="25.2.5 &amp; 25.2.6"/>
    <x v="0"/>
    <s v="Digital Sales"/>
    <s v="MewTwo"/>
    <s v="DIRECTV.com Sales"/>
    <n v="208"/>
    <n v="277"/>
    <n v="2919"/>
    <n v="156660"/>
    <n v="53.66"/>
    <n v="566.29999999999995"/>
    <n v="10.55"/>
  </r>
  <r>
    <x v="3"/>
    <x v="11"/>
    <s v="25.2.5 &amp; 25.2.6"/>
    <x v="0"/>
    <s v="Digital Sales"/>
    <s v="WatchDatVideo"/>
    <s v="DTV-VIDEO_UPPER FUNNEL"/>
    <n v="246"/>
    <n v="300"/>
    <n v="2762"/>
    <n v="203297.92000000001"/>
    <n v="73.599999999999994"/>
    <n v="677.39"/>
    <n v="9.1999999999999993"/>
  </r>
  <r>
    <x v="3"/>
    <x v="11"/>
    <s v="25.2.5 &amp; 25.2.6"/>
    <x v="0"/>
    <s v="Digital Sales"/>
    <s v="CashCow"/>
    <s v="DIRECTV.com Sales"/>
    <n v="212"/>
    <n v="282"/>
    <n v="2754"/>
    <n v="156744.17000000001"/>
    <n v="56.91"/>
    <n v="555.91"/>
    <n v="9.77"/>
  </r>
  <r>
    <x v="3"/>
    <x v="11"/>
    <s v="25.2.5 &amp; 25.2.6"/>
    <x v="0"/>
    <s v="Assisted Sales"/>
    <s v="VPM-DTVi"/>
    <s v="Video Platform Microservices"/>
    <n v="203"/>
    <n v="266"/>
    <n v="2976"/>
    <n v="167000"/>
    <n v="56.12"/>
    <n v="627.98"/>
    <n v="11.19"/>
  </r>
  <r>
    <x v="3"/>
    <x v="11"/>
    <s v="25.2.5 &amp; 25.2.6"/>
    <x v="0"/>
    <s v="Assisted Sales"/>
    <s v="Legends"/>
    <s v="DTV External Next Gen APIs"/>
    <n v="153"/>
    <n v="207"/>
    <n v="1456"/>
    <n v="120758.84"/>
    <n v="82.94"/>
    <n v="584.65"/>
    <n v="7.05"/>
  </r>
  <r>
    <x v="3"/>
    <x v="11"/>
    <s v="25.2.5 &amp; 25.2.6"/>
    <x v="0"/>
    <s v="Assisted Sales"/>
    <s v="Gladiators"/>
    <s v="DTV Unified Shopping Flow"/>
    <n v="64"/>
    <n v="71"/>
    <n v="621"/>
    <n v="36763.519999999997"/>
    <n v="59.2"/>
    <n v="517.5"/>
    <n v="8.74"/>
  </r>
  <r>
    <x v="3"/>
    <x v="11"/>
    <s v="25.2.5 &amp; 25.2.6"/>
    <x v="0"/>
    <s v="Assisted Sales"/>
    <s v="OPE/OG/ECL"/>
    <s v="Video Platform Microservices"/>
    <n v="82"/>
    <n v="107"/>
    <n v="1259"/>
    <n v="84445.759999999995"/>
    <n v="67.06"/>
    <n v="786.13"/>
    <n v="11.72"/>
  </r>
  <r>
    <x v="3"/>
    <x v="11"/>
    <s v="25.2.5 &amp; 25.2.6"/>
    <x v="0"/>
    <s v="Assisted Sales"/>
    <s v="Titans"/>
    <s v="DTV Call Center Agent Portal"/>
    <n v="19"/>
    <n v="22"/>
    <n v="181"/>
    <n v="6048.02"/>
    <n v="33.43"/>
    <n v="272.07"/>
    <n v="8.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21D1D-ED54-4F42-8963-8F5A9FDF21A4}" name="PivotTable1" cacheId="108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20" firstHeaderRow="0" firstDataRow="1" firstDataCol="2" rowPageCount="1" colPageCount="1"/>
  <pivotFields count="14">
    <pivotField axis="axisRow" compact="0" outline="0" showAll="0">
      <items count="5">
        <item x="1"/>
        <item x="2"/>
        <item x="0"/>
        <item x="3"/>
        <item t="default"/>
      </items>
    </pivotField>
    <pivotField axis="axisRow" compact="0" outline="0" showAll="0">
      <items count="13">
        <item x="4"/>
        <item x="0"/>
        <item x="1"/>
        <item x="5"/>
        <item x="6"/>
        <item x="2"/>
        <item x="3"/>
        <item x="8"/>
        <item x="7"/>
        <item x="9"/>
        <item x="10"/>
        <item x="1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1" outline="0" showAll="0"/>
    <pivotField dataField="1" compact="0" numFmtId="1" outline="0" showAll="0"/>
    <pivotField compact="0" numFmtId="1" outline="0" showAll="0"/>
    <pivotField dataField="1" compact="0" numFmtId="2" outline="0" showAll="0"/>
    <pivotField compact="0" numFmtId="2" outline="0" showAll="0"/>
    <pivotField compact="0" numFmtId="2" outline="0" showAll="0"/>
    <pivotField compact="0" numFmtId="2" outline="0" showAll="0"/>
  </pivotFields>
  <rowFields count="2">
    <field x="0"/>
    <field x="1"/>
  </rowFields>
  <rowItems count="17">
    <i>
      <x/>
      <x v="3"/>
    </i>
    <i r="1">
      <x v="4"/>
    </i>
    <i r="1">
      <x v="5"/>
    </i>
    <i t="default">
      <x/>
    </i>
    <i>
      <x v="1"/>
      <x v="6"/>
    </i>
    <i r="1">
      <x v="7"/>
    </i>
    <i r="1">
      <x v="8"/>
    </i>
    <i t="default">
      <x v="1"/>
    </i>
    <i>
      <x v="2"/>
      <x/>
    </i>
    <i r="1">
      <x v="1"/>
    </i>
    <i r="1">
      <x v="2"/>
    </i>
    <i t="default">
      <x v="2"/>
    </i>
    <i>
      <x v="3"/>
      <x v="9"/>
    </i>
    <i r="1">
      <x v="10"/>
    </i>
    <i r="1">
      <x v="11"/>
    </i>
    <i t="default"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Adjusted Complexity Points" fld="8" baseField="0" baseItem="0" numFmtId="165"/>
    <dataField name="Sum of $ Billed" fld="10" baseField="0" baseItem="0" numFmtId="43"/>
  </dataFields>
  <formats count="2">
    <format dxfId="4">
      <pivotArea outline="0" fieldPosition="0">
        <references count="1">
          <reference field="4294967294" count="1" selected="0">
            <x v="0"/>
          </reference>
        </references>
      </pivotArea>
    </format>
    <format dxfId="5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687C2-7C1B-45CC-8D85-354659844EBA}" name="PivotTable5" cacheId="108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2" rowPageCount="1" colPageCount="1"/>
  <pivotFields count="13">
    <pivotField showAll="0"/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3"/>
        <item x="31"/>
        <item x="32"/>
        <item t="default"/>
      </items>
    </pivotField>
    <pivotField showAll="0"/>
    <pivotField showAll="0"/>
    <pivotField axis="axisPage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outline="0" showAll="0" defaultSubtotal="0">
      <items count="6">
        <item x="0"/>
        <item n="25.Q1" x="1"/>
        <item n="25.Q2" x="2"/>
        <item n="24.Q3" x="3"/>
        <item n="24.Q4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5">
        <item sd="0" x="0"/>
        <item sd="0" x="1"/>
        <item sd="0" x="2"/>
        <item x="3"/>
        <item t="default"/>
      </items>
    </pivotField>
  </pivotFields>
  <rowFields count="2">
    <field x="11"/>
    <field x="10"/>
  </rowFields>
  <rowItems count="12">
    <i>
      <x/>
      <x/>
    </i>
    <i>
      <x v="1"/>
      <x v="1"/>
    </i>
    <i r="1">
      <x v="2"/>
    </i>
    <i r="1">
      <x v="3"/>
    </i>
    <i>
      <x v="2"/>
      <x v="4"/>
    </i>
    <i>
      <x v="3"/>
      <x v="7"/>
    </i>
    <i r="1">
      <x v="8"/>
    </i>
    <i r="1">
      <x v="9"/>
    </i>
    <i>
      <x v="4"/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Adjusted Size" fld="7" baseField="0" baseItem="0"/>
    <dataField name="Sum of $ Bill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0925F-CE2B-42CA-BD1D-0EC6A87BD4A0}" name="PivotTable1" cacheId="108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10" firstHeaderRow="0" firstDataRow="1" firstDataCol="2" rowPageCount="1" colPageCount="1"/>
  <pivotFields count="13">
    <pivotField axis="axisRow" compact="0" outline="0" showAll="0">
      <items count="4">
        <item x="0"/>
        <item x="1"/>
        <item h="1" x="2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1" outline="0" showAll="0"/>
    <pivotField dataField="1" compact="0" numFmtId="1" outline="0" showAll="0"/>
    <pivotField compact="0" numFmtId="1" outline="0" showAll="0"/>
    <pivotField dataField="1" compact="0" numFmtId="2" outline="0" showAll="0"/>
    <pivotField compact="0" numFmtId="2" outline="0" showAll="0"/>
    <pivotField compact="0" numFmtId="2" outline="0" showAll="0"/>
  </pivotFields>
  <rowFields count="2">
    <field x="0"/>
    <field x="1"/>
  </rowFields>
  <rowItems count="7">
    <i>
      <x/>
      <x/>
    </i>
    <i r="1">
      <x v="1"/>
    </i>
    <i r="1">
      <x v="2"/>
    </i>
    <i t="default">
      <x/>
    </i>
    <i>
      <x v="1"/>
      <x v="3"/>
    </i>
    <i t="default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Adjusted Complexity Points" fld="8" baseField="0" baseItem="0" numFmtId="165"/>
    <dataField name="Sum of $ Billed" fld="10" baseField="0" baseItem="0" numFmtId="43"/>
  </dataFields>
  <formats count="2">
    <format dxfId="2">
      <pivotArea outline="0" fieldPosition="0">
        <references count="1">
          <reference field="4294967294" count="1" selected="0">
            <x v="0"/>
          </reference>
        </references>
      </pivotArea>
    </format>
    <format dxfId="3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F88D2-3A97-4EE4-9F49-4D4EF2043559}" name="PivotTable1" cacheId="108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10" firstHeaderRow="0" firstDataRow="1" firstDataCol="2" rowPageCount="1" colPageCount="1"/>
  <pivotFields count="13">
    <pivotField axis="axisRow" compact="0" outline="0" showAll="0">
      <items count="4">
        <item x="0"/>
        <item x="1"/>
        <item h="1" x="2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1" outline="0" showAll="0"/>
    <pivotField dataField="1" compact="0" numFmtId="1" outline="0" showAll="0"/>
    <pivotField compact="0" numFmtId="1" outline="0" showAll="0"/>
    <pivotField dataField="1" compact="0" numFmtId="2" outline="0" showAll="0"/>
    <pivotField compact="0" numFmtId="2" outline="0" showAll="0"/>
    <pivotField compact="0" numFmtId="2" outline="0" showAll="0"/>
  </pivotFields>
  <rowFields count="2">
    <field x="0"/>
    <field x="1"/>
  </rowFields>
  <rowItems count="7">
    <i>
      <x/>
      <x/>
    </i>
    <i r="1">
      <x v="1"/>
    </i>
    <i r="1">
      <x v="2"/>
    </i>
    <i t="default">
      <x/>
    </i>
    <i>
      <x v="1"/>
      <x v="3"/>
    </i>
    <i t="default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Adjusted Complexity Points" fld="8" baseField="0" baseItem="0" numFmtId="165"/>
    <dataField name="Sum of $ Billed" fld="10" baseField="0" baseItem="0" numFmtId="43"/>
  </dataFields>
  <formats count="2">
    <format dxfId="0">
      <pivotArea outline="0" fieldPosition="0">
        <references count="1">
          <reference field="4294967294" count="1" selected="0">
            <x v="0"/>
          </reference>
        </references>
      </pivotArea>
    </format>
    <format dxfId="1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DF76-0F6A-4F87-8485-02C81473BC87}">
  <dimension ref="A1:X23"/>
  <sheetViews>
    <sheetView showGridLines="0" topLeftCell="J1" workbookViewId="0">
      <pane ySplit="2" topLeftCell="A4" activePane="bottomLeft" state="frozen"/>
      <selection pane="bottomLeft" activeCell="J4" sqref="J4"/>
    </sheetView>
  </sheetViews>
  <sheetFormatPr defaultRowHeight="15"/>
  <cols>
    <col min="1" max="1" width="13.5703125" bestFit="1" customWidth="1"/>
    <col min="2" max="2" width="9.7109375" style="13" bestFit="1" customWidth="1"/>
    <col min="3" max="3" width="10.28515625" bestFit="1" customWidth="1"/>
    <col min="4" max="4" width="10.42578125" style="13" bestFit="1" customWidth="1"/>
    <col min="5" max="5" width="13.42578125" bestFit="1" customWidth="1"/>
    <col min="6" max="6" width="9.7109375" style="13" bestFit="1" customWidth="1"/>
    <col min="7" max="7" width="10.28515625" bestFit="1" customWidth="1"/>
    <col min="8" max="8" width="10.42578125" style="13" bestFit="1" customWidth="1"/>
    <col min="9" max="9" width="19.140625" style="17" bestFit="1" customWidth="1"/>
    <col min="10" max="10" width="16.42578125" style="17" bestFit="1" customWidth="1"/>
    <col min="11" max="11" width="15.28515625" style="17" bestFit="1" customWidth="1"/>
    <col min="12" max="12" width="16.5703125" style="17" bestFit="1" customWidth="1"/>
    <col min="13" max="13" width="14.85546875" style="17" bestFit="1" customWidth="1"/>
    <col min="15" max="15" width="11.85546875" bestFit="1" customWidth="1"/>
    <col min="16" max="16" width="13.85546875" bestFit="1" customWidth="1"/>
    <col min="17" max="17" width="29.140625" bestFit="1" customWidth="1"/>
    <col min="18" max="18" width="11" bestFit="1" customWidth="1"/>
    <col min="19" max="19" width="8.5703125" bestFit="1" customWidth="1"/>
    <col min="20" max="20" width="10.5703125" style="21" bestFit="1" customWidth="1"/>
    <col min="21" max="21" width="11.85546875" bestFit="1" customWidth="1"/>
    <col min="22" max="22" width="14" style="13" bestFit="1" customWidth="1"/>
  </cols>
  <sheetData>
    <row r="1" spans="1:24">
      <c r="K1" s="17">
        <f>SUBTOTAL(9,K3:K23)</f>
        <v>176</v>
      </c>
      <c r="L1" s="17">
        <f t="shared" ref="L1:M1" si="0">SUBTOTAL(9,L3:L23)</f>
        <v>28160</v>
      </c>
      <c r="M1" s="17">
        <f t="shared" si="0"/>
        <v>337920</v>
      </c>
    </row>
    <row r="2" spans="1:24">
      <c r="A2" s="8" t="s">
        <v>0</v>
      </c>
      <c r="B2" s="11" t="s">
        <v>1</v>
      </c>
      <c r="C2" s="8" t="s">
        <v>2</v>
      </c>
      <c r="D2" s="11" t="s">
        <v>3</v>
      </c>
      <c r="E2" s="8" t="s">
        <v>4</v>
      </c>
      <c r="F2" s="11" t="s">
        <v>1</v>
      </c>
      <c r="G2" s="8" t="s">
        <v>2</v>
      </c>
      <c r="H2" s="11" t="s">
        <v>3</v>
      </c>
      <c r="I2" s="16" t="s">
        <v>5</v>
      </c>
      <c r="J2" s="16" t="s">
        <v>6</v>
      </c>
      <c r="K2" s="16" t="s">
        <v>7</v>
      </c>
      <c r="L2" s="16" t="s">
        <v>8</v>
      </c>
      <c r="M2" s="16" t="s">
        <v>9</v>
      </c>
    </row>
    <row r="3" spans="1:24">
      <c r="A3" s="18" t="s">
        <v>10</v>
      </c>
      <c r="B3" s="14" t="s">
        <v>11</v>
      </c>
      <c r="C3" s="18" t="s">
        <v>12</v>
      </c>
      <c r="D3" s="14">
        <v>1</v>
      </c>
      <c r="E3" s="18" t="s">
        <v>10</v>
      </c>
      <c r="F3" s="14" t="s">
        <v>13</v>
      </c>
      <c r="G3" s="18" t="s">
        <v>14</v>
      </c>
      <c r="H3" s="14">
        <v>1</v>
      </c>
      <c r="I3" s="28" cm="1">
        <f t="array" ref="I3">IFERROR(_xlfn.XLOOKUP(A3&amp;B3,Role&amp;Level,_xlfn.XLOOKUP('$ CP'!C3,'Role And Rate'!$C$1:$G$1,'Role And Rate'!$C$2:$G$105)),"")</f>
        <v>99</v>
      </c>
      <c r="J3" s="28" cm="1">
        <f t="array" ref="J3">IFERROR(_xlfn.XLOOKUP(E3&amp;F3,Role&amp;Level,_xlfn.XLOOKUP('$ CP'!G3,'Role And Rate'!$C$1:$G$1,'Role And Rate'!$C$2:$G$105)),"")</f>
        <v>28</v>
      </c>
      <c r="K3" s="28">
        <f>IFERROR((I3*D3)-(J3*H3),"")</f>
        <v>71</v>
      </c>
      <c r="L3" s="28">
        <f>IFERROR(K3*8*20,"")</f>
        <v>11360</v>
      </c>
      <c r="M3" s="28">
        <f>IFERROR(L3*12,"")</f>
        <v>136320</v>
      </c>
      <c r="N3" s="19"/>
      <c r="O3" s="79" t="s">
        <v>15</v>
      </c>
      <c r="P3" s="79"/>
      <c r="Q3" s="79"/>
      <c r="R3" s="79"/>
      <c r="S3" s="79"/>
      <c r="T3" s="79"/>
      <c r="U3" s="79"/>
      <c r="V3" s="79"/>
      <c r="W3" s="19"/>
      <c r="X3" s="19"/>
    </row>
    <row r="4" spans="1:24">
      <c r="A4" s="18" t="s">
        <v>16</v>
      </c>
      <c r="B4" s="14" t="s">
        <v>13</v>
      </c>
      <c r="C4" s="18" t="s">
        <v>17</v>
      </c>
      <c r="D4" s="14">
        <v>1</v>
      </c>
      <c r="E4" s="18" t="s">
        <v>16</v>
      </c>
      <c r="F4" s="14" t="s">
        <v>13</v>
      </c>
      <c r="G4" s="18" t="s">
        <v>14</v>
      </c>
      <c r="H4" s="14">
        <v>1</v>
      </c>
      <c r="I4" s="28" cm="1">
        <f t="array" ref="I4">IFERROR(_xlfn.XLOOKUP(A4&amp;B4,Role&amp;Level,_xlfn.XLOOKUP('$ CP'!C4,'Role And Rate'!$C$1:$G$1,'Role And Rate'!$C$2:$G$105)),"")</f>
        <v>138</v>
      </c>
      <c r="J4" s="28" cm="1">
        <f t="array" ref="J4">IFERROR(_xlfn.XLOOKUP(E4&amp;F4,Role&amp;Level,_xlfn.XLOOKUP('$ CP'!G4,'Role And Rate'!$C$1:$G$1,'Role And Rate'!$C$2:$G$105)),"")</f>
        <v>33</v>
      </c>
      <c r="K4" s="28">
        <f>IFERROR((I4*D4)-(J4*H4),"")</f>
        <v>105</v>
      </c>
      <c r="L4" s="28">
        <f>IFERROR(K4*8*20,"")</f>
        <v>16800</v>
      </c>
      <c r="M4" s="28">
        <f>IFERROR(L4*12,"")</f>
        <v>201600</v>
      </c>
      <c r="N4" s="19"/>
      <c r="O4" s="20" t="s">
        <v>18</v>
      </c>
      <c r="P4" s="20" t="s">
        <v>19</v>
      </c>
      <c r="Q4" s="20" t="s">
        <v>20</v>
      </c>
      <c r="R4" s="20" t="s">
        <v>21</v>
      </c>
      <c r="S4" s="20" t="s">
        <v>22</v>
      </c>
      <c r="T4" s="23" t="s">
        <v>23</v>
      </c>
      <c r="U4" s="20" t="s">
        <v>24</v>
      </c>
      <c r="V4" s="26" t="s">
        <v>25</v>
      </c>
      <c r="W4" s="19"/>
      <c r="X4" s="19"/>
    </row>
    <row r="5" spans="1:24">
      <c r="A5" s="18" t="s">
        <v>26</v>
      </c>
      <c r="B5" s="14" t="s">
        <v>13</v>
      </c>
      <c r="C5" s="18" t="s">
        <v>17</v>
      </c>
      <c r="D5" s="14">
        <v>1</v>
      </c>
      <c r="E5" s="18" t="s">
        <v>26</v>
      </c>
      <c r="F5" s="14" t="s">
        <v>13</v>
      </c>
      <c r="G5" s="18" t="s">
        <v>17</v>
      </c>
      <c r="H5" s="14">
        <v>1</v>
      </c>
      <c r="I5" s="28" cm="1">
        <f t="array" ref="I5">IFERROR(_xlfn.XLOOKUP(A5&amp;B5,Role&amp;Level,_xlfn.XLOOKUP('$ CP'!C5,'Role And Rate'!$C$1:$G$1,'Role And Rate'!$C$2:$G$105)),"")</f>
        <v>125</v>
      </c>
      <c r="J5" s="28" cm="1">
        <f t="array" ref="J5">IFERROR(_xlfn.XLOOKUP(E5&amp;F5,Role&amp;Level,_xlfn.XLOOKUP('$ CP'!G5,'Role And Rate'!$C$1:$G$1,'Role And Rate'!$C$2:$G$105)),"")</f>
        <v>125</v>
      </c>
      <c r="K5" s="28">
        <f>IFERROR((I5*D5)-(J5*H5),"")</f>
        <v>0</v>
      </c>
      <c r="L5" s="28">
        <f>IFERROR(K5*8*20,"")</f>
        <v>0</v>
      </c>
      <c r="M5" s="28">
        <f>IFERROR(L5*12,"")</f>
        <v>0</v>
      </c>
      <c r="N5" s="19"/>
      <c r="O5" s="6" t="s">
        <v>27</v>
      </c>
      <c r="P5" s="6" t="s">
        <v>28</v>
      </c>
      <c r="Q5" s="6" t="s">
        <v>29</v>
      </c>
      <c r="R5" s="18">
        <v>314</v>
      </c>
      <c r="S5" s="18">
        <v>240000</v>
      </c>
      <c r="T5" s="24">
        <f>S5/R5</f>
        <v>764.33121019108285</v>
      </c>
      <c r="U5" s="6">
        <f>(S5-$L$1)/R5</f>
        <v>674.64968152866243</v>
      </c>
      <c r="V5" s="27">
        <f>(T5-U5)/T5</f>
        <v>0.11733333333333337</v>
      </c>
      <c r="W5" s="19"/>
      <c r="X5" s="19"/>
    </row>
    <row r="6" spans="1:24">
      <c r="A6" s="18"/>
      <c r="B6" s="14"/>
      <c r="C6" s="18"/>
      <c r="D6" s="14"/>
      <c r="E6" s="18"/>
      <c r="F6" s="14"/>
      <c r="G6" s="18"/>
      <c r="H6" s="14"/>
      <c r="I6" s="28" t="str" cm="1">
        <f t="array" ref="I6">IFERROR(_xlfn.XLOOKUP(A6&amp;B6,Role&amp;Level,_xlfn.XLOOKUP('$ CP'!C6,'Role And Rate'!$C$1:$G$1,'Role And Rate'!$C$2:$G$105)),"")</f>
        <v/>
      </c>
      <c r="J6" s="28" t="str" cm="1">
        <f t="array" ref="J6">IFERROR(_xlfn.XLOOKUP(E6&amp;F6,Role&amp;Level,_xlfn.XLOOKUP('$ CP'!G6,'Role And Rate'!$C$1:$G$1,'Role And Rate'!$C$2:$G$105)),"")</f>
        <v/>
      </c>
      <c r="K6" s="28" t="str">
        <f t="shared" ref="K6:K23" si="1">IFERROR((I6*D6)-(J6*H6),"")</f>
        <v/>
      </c>
      <c r="L6" s="28" t="str">
        <f t="shared" ref="L6:L23" si="2">IFERROR(K6*8*20,"")</f>
        <v/>
      </c>
      <c r="M6" s="28" t="str">
        <f t="shared" ref="M6:M23" si="3">IFERROR(L6*12,"")</f>
        <v/>
      </c>
      <c r="N6" s="19"/>
      <c r="O6" s="6"/>
      <c r="P6" s="6"/>
      <c r="Q6" s="6"/>
      <c r="R6" s="18"/>
      <c r="S6" s="18"/>
      <c r="T6" s="24" t="e">
        <f t="shared" ref="T6:T15" si="4">S6/R6</f>
        <v>#DIV/0!</v>
      </c>
      <c r="U6" s="6" t="e">
        <f t="shared" ref="U6:U15" si="5">(S6-$L$1)/R6</f>
        <v>#DIV/0!</v>
      </c>
      <c r="V6" s="27" t="e">
        <f t="shared" ref="V6:V15" si="6">(T6-U6)/T6</f>
        <v>#DIV/0!</v>
      </c>
      <c r="W6" s="19"/>
      <c r="X6" s="19"/>
    </row>
    <row r="7" spans="1:24">
      <c r="A7" s="18"/>
      <c r="B7" s="14"/>
      <c r="C7" s="18"/>
      <c r="D7" s="14"/>
      <c r="E7" s="18"/>
      <c r="F7" s="14"/>
      <c r="G7" s="18"/>
      <c r="H7" s="14"/>
      <c r="I7" s="28" t="str" cm="1">
        <f t="array" ref="I7">IFERROR(_xlfn.XLOOKUP(A7&amp;B7,Role&amp;Level,_xlfn.XLOOKUP('$ CP'!C7,'Role And Rate'!$C$1:$G$1,'Role And Rate'!$C$2:$G$105)),"")</f>
        <v/>
      </c>
      <c r="J7" s="28" t="str" cm="1">
        <f t="array" ref="J7">IFERROR(_xlfn.XLOOKUP(E7&amp;F7,Role&amp;Level,_xlfn.XLOOKUP('$ CP'!G7,'Role And Rate'!$C$1:$G$1,'Role And Rate'!$C$2:$G$105)),"")</f>
        <v/>
      </c>
      <c r="K7" s="28" t="str">
        <f t="shared" si="1"/>
        <v/>
      </c>
      <c r="L7" s="28" t="str">
        <f t="shared" si="2"/>
        <v/>
      </c>
      <c r="M7" s="28" t="str">
        <f t="shared" si="3"/>
        <v/>
      </c>
      <c r="N7" s="19"/>
      <c r="O7" s="6"/>
      <c r="P7" s="6"/>
      <c r="Q7" s="6"/>
      <c r="R7" s="18"/>
      <c r="S7" s="18"/>
      <c r="T7" s="24" t="e">
        <f t="shared" si="4"/>
        <v>#DIV/0!</v>
      </c>
      <c r="U7" s="6" t="e">
        <f t="shared" si="5"/>
        <v>#DIV/0!</v>
      </c>
      <c r="V7" s="27" t="e">
        <f t="shared" si="6"/>
        <v>#DIV/0!</v>
      </c>
      <c r="W7" s="19"/>
      <c r="X7" s="19"/>
    </row>
    <row r="8" spans="1:24">
      <c r="A8" s="18"/>
      <c r="B8" s="14"/>
      <c r="C8" s="18"/>
      <c r="D8" s="14"/>
      <c r="E8" s="18"/>
      <c r="F8" s="14"/>
      <c r="G8" s="18"/>
      <c r="H8" s="14"/>
      <c r="I8" s="28" t="str" cm="1">
        <f t="array" ref="I8">IFERROR(_xlfn.XLOOKUP(A8&amp;B8,Role&amp;Level,_xlfn.XLOOKUP('$ CP'!C8,'Role And Rate'!$C$1:$G$1,'Role And Rate'!$C$2:$G$105)),"")</f>
        <v/>
      </c>
      <c r="J8" s="28" t="str" cm="1">
        <f t="array" ref="J8">IFERROR(_xlfn.XLOOKUP(E8&amp;F8,Role&amp;Level,_xlfn.XLOOKUP('$ CP'!G8,'Role And Rate'!$C$1:$G$1,'Role And Rate'!$C$2:$G$105)),"")</f>
        <v/>
      </c>
      <c r="K8" s="28" t="str">
        <f t="shared" si="1"/>
        <v/>
      </c>
      <c r="L8" s="28" t="str">
        <f t="shared" si="2"/>
        <v/>
      </c>
      <c r="M8" s="28" t="str">
        <f t="shared" si="3"/>
        <v/>
      </c>
      <c r="N8" s="19"/>
      <c r="O8" s="6"/>
      <c r="P8" s="6"/>
      <c r="Q8" s="6"/>
      <c r="R8" s="18"/>
      <c r="S8" s="18"/>
      <c r="T8" s="24" t="e">
        <f t="shared" si="4"/>
        <v>#DIV/0!</v>
      </c>
      <c r="U8" s="6" t="e">
        <f t="shared" si="5"/>
        <v>#DIV/0!</v>
      </c>
      <c r="V8" s="27" t="e">
        <f t="shared" si="6"/>
        <v>#DIV/0!</v>
      </c>
      <c r="W8" s="19"/>
      <c r="X8" s="19"/>
    </row>
    <row r="9" spans="1:24">
      <c r="A9" s="18"/>
      <c r="B9" s="14"/>
      <c r="C9" s="18"/>
      <c r="D9" s="14"/>
      <c r="E9" s="18"/>
      <c r="F9" s="14"/>
      <c r="G9" s="18"/>
      <c r="H9" s="14"/>
      <c r="I9" s="28" t="str" cm="1">
        <f t="array" ref="I9">IFERROR(_xlfn.XLOOKUP(A9&amp;B9,Role&amp;Level,_xlfn.XLOOKUP('$ CP'!C9,'Role And Rate'!$C$1:$G$1,'Role And Rate'!$C$2:$G$105)),"")</f>
        <v/>
      </c>
      <c r="J9" s="28" t="str" cm="1">
        <f t="array" ref="J9">IFERROR(_xlfn.XLOOKUP(E9&amp;F9,Role&amp;Level,_xlfn.XLOOKUP('$ CP'!G9,'Role And Rate'!$C$1:$G$1,'Role And Rate'!$C$2:$G$105)),"")</f>
        <v/>
      </c>
      <c r="K9" s="28" t="str">
        <f t="shared" si="1"/>
        <v/>
      </c>
      <c r="L9" s="28" t="str">
        <f t="shared" si="2"/>
        <v/>
      </c>
      <c r="M9" s="28" t="str">
        <f t="shared" si="3"/>
        <v/>
      </c>
      <c r="N9" s="19"/>
      <c r="O9" s="6"/>
      <c r="P9" s="6"/>
      <c r="Q9" s="6"/>
      <c r="R9" s="18"/>
      <c r="S9" s="18"/>
      <c r="T9" s="24" t="e">
        <f t="shared" si="4"/>
        <v>#DIV/0!</v>
      </c>
      <c r="U9" s="6" t="e">
        <f t="shared" si="5"/>
        <v>#DIV/0!</v>
      </c>
      <c r="V9" s="27" t="e">
        <f t="shared" si="6"/>
        <v>#DIV/0!</v>
      </c>
      <c r="W9" s="19"/>
      <c r="X9" s="19"/>
    </row>
    <row r="10" spans="1:24">
      <c r="A10" s="18"/>
      <c r="B10" s="14"/>
      <c r="C10" s="18"/>
      <c r="D10" s="14"/>
      <c r="E10" s="18"/>
      <c r="F10" s="14"/>
      <c r="G10" s="18"/>
      <c r="H10" s="14"/>
      <c r="I10" s="28" t="str" cm="1">
        <f t="array" ref="I10">IFERROR(_xlfn.XLOOKUP(A10&amp;B10,Role&amp;Level,_xlfn.XLOOKUP('$ CP'!C10,'Role And Rate'!$C$1:$G$1,'Role And Rate'!$C$2:$G$105)),"")</f>
        <v/>
      </c>
      <c r="J10" s="28" t="str" cm="1">
        <f t="array" ref="J10">IFERROR(_xlfn.XLOOKUP(E10&amp;F10,Role&amp;Level,_xlfn.XLOOKUP('$ CP'!G10,'Role And Rate'!$C$1:$G$1,'Role And Rate'!$C$2:$G$105)),"")</f>
        <v/>
      </c>
      <c r="K10" s="28" t="str">
        <f t="shared" si="1"/>
        <v/>
      </c>
      <c r="L10" s="28" t="str">
        <f t="shared" si="2"/>
        <v/>
      </c>
      <c r="M10" s="28" t="str">
        <f t="shared" si="3"/>
        <v/>
      </c>
      <c r="N10" s="19"/>
      <c r="O10" s="6"/>
      <c r="P10" s="6"/>
      <c r="Q10" s="6"/>
      <c r="R10" s="18"/>
      <c r="S10" s="18"/>
      <c r="T10" s="24" t="e">
        <f t="shared" si="4"/>
        <v>#DIV/0!</v>
      </c>
      <c r="U10" s="6" t="e">
        <f t="shared" si="5"/>
        <v>#DIV/0!</v>
      </c>
      <c r="V10" s="27" t="e">
        <f t="shared" si="6"/>
        <v>#DIV/0!</v>
      </c>
      <c r="W10" s="19"/>
      <c r="X10" s="19"/>
    </row>
    <row r="11" spans="1:24">
      <c r="A11" s="18"/>
      <c r="B11" s="14"/>
      <c r="C11" s="18"/>
      <c r="D11" s="14"/>
      <c r="E11" s="18"/>
      <c r="F11" s="14"/>
      <c r="G11" s="18"/>
      <c r="H11" s="14"/>
      <c r="I11" s="28" t="str" cm="1">
        <f t="array" ref="I11">IFERROR(_xlfn.XLOOKUP(A11&amp;B11,Role&amp;Level,_xlfn.XLOOKUP('$ CP'!C11,'Role And Rate'!$C$1:$G$1,'Role And Rate'!$C$2:$G$105)),"")</f>
        <v/>
      </c>
      <c r="J11" s="28" t="str" cm="1">
        <f t="array" ref="J11">IFERROR(_xlfn.XLOOKUP(E11&amp;F11,Role&amp;Level,_xlfn.XLOOKUP('$ CP'!G11,'Role And Rate'!$C$1:$G$1,'Role And Rate'!$C$2:$G$105)),"")</f>
        <v/>
      </c>
      <c r="K11" s="28" t="str">
        <f t="shared" si="1"/>
        <v/>
      </c>
      <c r="L11" s="28" t="str">
        <f t="shared" si="2"/>
        <v/>
      </c>
      <c r="M11" s="28" t="str">
        <f t="shared" si="3"/>
        <v/>
      </c>
      <c r="N11" s="19"/>
      <c r="O11" s="6"/>
      <c r="P11" s="6"/>
      <c r="Q11" s="6"/>
      <c r="R11" s="18"/>
      <c r="S11" s="18"/>
      <c r="T11" s="24" t="e">
        <f t="shared" si="4"/>
        <v>#DIV/0!</v>
      </c>
      <c r="U11" s="6" t="e">
        <f t="shared" si="5"/>
        <v>#DIV/0!</v>
      </c>
      <c r="V11" s="27" t="e">
        <f t="shared" si="6"/>
        <v>#DIV/0!</v>
      </c>
      <c r="W11" s="19"/>
      <c r="X11" s="19"/>
    </row>
    <row r="12" spans="1:24">
      <c r="A12" s="18"/>
      <c r="B12" s="14"/>
      <c r="C12" s="18"/>
      <c r="D12" s="14"/>
      <c r="E12" s="18"/>
      <c r="F12" s="14"/>
      <c r="G12" s="18"/>
      <c r="H12" s="14"/>
      <c r="I12" s="28" t="str" cm="1">
        <f t="array" ref="I12">IFERROR(_xlfn.XLOOKUP(A12&amp;B12,Role&amp;Level,_xlfn.XLOOKUP('$ CP'!C12,'Role And Rate'!$C$1:$G$1,'Role And Rate'!$C$2:$G$105)),"")</f>
        <v/>
      </c>
      <c r="J12" s="28" t="str" cm="1">
        <f t="array" ref="J12">IFERROR(_xlfn.XLOOKUP(E12&amp;F12,Role&amp;Level,_xlfn.XLOOKUP('$ CP'!G12,'Role And Rate'!$C$1:$G$1,'Role And Rate'!$C$2:$G$105)),"")</f>
        <v/>
      </c>
      <c r="K12" s="28" t="str">
        <f t="shared" si="1"/>
        <v/>
      </c>
      <c r="L12" s="28" t="str">
        <f t="shared" si="2"/>
        <v/>
      </c>
      <c r="M12" s="28" t="str">
        <f t="shared" si="3"/>
        <v/>
      </c>
      <c r="N12" s="19"/>
      <c r="O12" s="6"/>
      <c r="P12" s="6"/>
      <c r="Q12" s="6"/>
      <c r="R12" s="18"/>
      <c r="S12" s="18"/>
      <c r="T12" s="24" t="e">
        <f t="shared" si="4"/>
        <v>#DIV/0!</v>
      </c>
      <c r="U12" s="6" t="e">
        <f t="shared" si="5"/>
        <v>#DIV/0!</v>
      </c>
      <c r="V12" s="27" t="e">
        <f t="shared" si="6"/>
        <v>#DIV/0!</v>
      </c>
      <c r="W12" s="19"/>
      <c r="X12" s="19"/>
    </row>
    <row r="13" spans="1:24">
      <c r="A13" s="18"/>
      <c r="B13" s="14"/>
      <c r="C13" s="18"/>
      <c r="D13" s="14"/>
      <c r="E13" s="18"/>
      <c r="F13" s="14"/>
      <c r="G13" s="18"/>
      <c r="H13" s="14"/>
      <c r="I13" s="28" t="str" cm="1">
        <f t="array" ref="I13">IFERROR(_xlfn.XLOOKUP(A13&amp;B13,Role&amp;Level,_xlfn.XLOOKUP('$ CP'!C13,'Role And Rate'!$C$1:$G$1,'Role And Rate'!$C$2:$G$105)),"")</f>
        <v/>
      </c>
      <c r="J13" s="28" t="str" cm="1">
        <f t="array" ref="J13">IFERROR(_xlfn.XLOOKUP(E13&amp;F13,Role&amp;Level,_xlfn.XLOOKUP('$ CP'!G13,'Role And Rate'!$C$1:$G$1,'Role And Rate'!$C$2:$G$105)),"")</f>
        <v/>
      </c>
      <c r="K13" s="28" t="str">
        <f t="shared" si="1"/>
        <v/>
      </c>
      <c r="L13" s="28" t="str">
        <f t="shared" si="2"/>
        <v/>
      </c>
      <c r="M13" s="28" t="str">
        <f t="shared" si="3"/>
        <v/>
      </c>
      <c r="N13" s="19"/>
      <c r="O13" s="6"/>
      <c r="P13" s="6"/>
      <c r="Q13" s="6"/>
      <c r="R13" s="18"/>
      <c r="S13" s="18"/>
      <c r="T13" s="24" t="e">
        <f t="shared" si="4"/>
        <v>#DIV/0!</v>
      </c>
      <c r="U13" s="6" t="e">
        <f t="shared" si="5"/>
        <v>#DIV/0!</v>
      </c>
      <c r="V13" s="27" t="e">
        <f t="shared" si="6"/>
        <v>#DIV/0!</v>
      </c>
      <c r="W13" s="19"/>
      <c r="X13" s="19"/>
    </row>
    <row r="14" spans="1:24">
      <c r="A14" s="18"/>
      <c r="B14" s="14"/>
      <c r="C14" s="18"/>
      <c r="D14" s="14"/>
      <c r="E14" s="18"/>
      <c r="F14" s="14"/>
      <c r="G14" s="18"/>
      <c r="H14" s="14"/>
      <c r="I14" s="28" t="str" cm="1">
        <f t="array" ref="I14">IFERROR(_xlfn.XLOOKUP(A14&amp;B14,Role&amp;Level,_xlfn.XLOOKUP('$ CP'!C14,'Role And Rate'!$C$1:$G$1,'Role And Rate'!$C$2:$G$105)),"")</f>
        <v/>
      </c>
      <c r="J14" s="28" t="str" cm="1">
        <f t="array" ref="J14">IFERROR(_xlfn.XLOOKUP(E14&amp;F14,Role&amp;Level,_xlfn.XLOOKUP('$ CP'!G14,'Role And Rate'!$C$1:$G$1,'Role And Rate'!$C$2:$G$105)),"")</f>
        <v/>
      </c>
      <c r="K14" s="28" t="str">
        <f t="shared" si="1"/>
        <v/>
      </c>
      <c r="L14" s="28" t="str">
        <f t="shared" si="2"/>
        <v/>
      </c>
      <c r="M14" s="28" t="str">
        <f t="shared" si="3"/>
        <v/>
      </c>
      <c r="N14" s="19"/>
      <c r="O14" s="6"/>
      <c r="P14" s="6"/>
      <c r="Q14" s="6"/>
      <c r="R14" s="18"/>
      <c r="S14" s="18"/>
      <c r="T14" s="24" t="e">
        <f t="shared" si="4"/>
        <v>#DIV/0!</v>
      </c>
      <c r="U14" s="6" t="e">
        <f t="shared" si="5"/>
        <v>#DIV/0!</v>
      </c>
      <c r="V14" s="27" t="e">
        <f t="shared" si="6"/>
        <v>#DIV/0!</v>
      </c>
      <c r="W14" s="19"/>
      <c r="X14" s="19"/>
    </row>
    <row r="15" spans="1:24">
      <c r="A15" s="18"/>
      <c r="B15" s="14"/>
      <c r="C15" s="18"/>
      <c r="D15" s="14"/>
      <c r="E15" s="18"/>
      <c r="F15" s="14"/>
      <c r="G15" s="18"/>
      <c r="H15" s="14"/>
      <c r="I15" s="28" t="str" cm="1">
        <f t="array" ref="I15">IFERROR(_xlfn.XLOOKUP(A15&amp;B15,Role&amp;Level,_xlfn.XLOOKUP('$ CP'!C15,'Role And Rate'!$C$1:$G$1,'Role And Rate'!$C$2:$G$105)),"")</f>
        <v/>
      </c>
      <c r="J15" s="28" t="str" cm="1">
        <f t="array" ref="J15">IFERROR(_xlfn.XLOOKUP(E15&amp;F15,Role&amp;Level,_xlfn.XLOOKUP('$ CP'!G15,'Role And Rate'!$C$1:$G$1,'Role And Rate'!$C$2:$G$105)),"")</f>
        <v/>
      </c>
      <c r="K15" s="28" t="str">
        <f t="shared" si="1"/>
        <v/>
      </c>
      <c r="L15" s="28" t="str">
        <f t="shared" si="2"/>
        <v/>
      </c>
      <c r="M15" s="28" t="str">
        <f t="shared" si="3"/>
        <v/>
      </c>
      <c r="N15" s="19"/>
      <c r="O15" s="6"/>
      <c r="P15" s="6"/>
      <c r="Q15" s="6"/>
      <c r="R15" s="18"/>
      <c r="S15" s="18"/>
      <c r="T15" s="24" t="e">
        <f t="shared" si="4"/>
        <v>#DIV/0!</v>
      </c>
      <c r="U15" s="6" t="e">
        <f t="shared" si="5"/>
        <v>#DIV/0!</v>
      </c>
      <c r="V15" s="27" t="e">
        <f t="shared" si="6"/>
        <v>#DIV/0!</v>
      </c>
      <c r="W15" s="19"/>
      <c r="X15" s="19"/>
    </row>
    <row r="16" spans="1:24">
      <c r="A16" s="18"/>
      <c r="B16" s="14"/>
      <c r="C16" s="18"/>
      <c r="D16" s="14"/>
      <c r="E16" s="18"/>
      <c r="F16" s="14"/>
      <c r="G16" s="18"/>
      <c r="H16" s="14"/>
      <c r="I16" s="28" t="str" cm="1">
        <f t="array" ref="I16">IFERROR(_xlfn.XLOOKUP(A16&amp;B16,Role&amp;Level,_xlfn.XLOOKUP('$ CP'!C16,'Role And Rate'!$C$1:$G$1,'Role And Rate'!$C$2:$G$105)),"")</f>
        <v/>
      </c>
      <c r="J16" s="28" t="str" cm="1">
        <f t="array" ref="J16">IFERROR(_xlfn.XLOOKUP(E16&amp;F16,Role&amp;Level,_xlfn.XLOOKUP('$ CP'!G16,'Role And Rate'!$C$1:$G$1,'Role And Rate'!$C$2:$G$105)),"")</f>
        <v/>
      </c>
      <c r="K16" s="28" t="str">
        <f t="shared" si="1"/>
        <v/>
      </c>
      <c r="L16" s="28" t="str">
        <f t="shared" si="2"/>
        <v/>
      </c>
      <c r="M16" s="28" t="str">
        <f t="shared" si="3"/>
        <v/>
      </c>
      <c r="N16" s="19"/>
      <c r="O16" s="19"/>
      <c r="P16" s="19"/>
      <c r="Q16" s="19"/>
      <c r="R16" s="19"/>
      <c r="S16" s="19"/>
      <c r="T16" s="22"/>
      <c r="U16" s="19"/>
      <c r="V16" s="25"/>
      <c r="W16" s="19"/>
      <c r="X16" s="19"/>
    </row>
    <row r="17" spans="1:24">
      <c r="A17" s="18"/>
      <c r="B17" s="14"/>
      <c r="C17" s="18"/>
      <c r="D17" s="14"/>
      <c r="E17" s="18"/>
      <c r="F17" s="14"/>
      <c r="G17" s="18"/>
      <c r="H17" s="14"/>
      <c r="I17" s="28" t="str" cm="1">
        <f t="array" ref="I17">IFERROR(_xlfn.XLOOKUP(A17&amp;B17,Role&amp;Level,_xlfn.XLOOKUP('$ CP'!C17,'Role And Rate'!$C$1:$G$1,'Role And Rate'!$C$2:$G$105)),"")</f>
        <v/>
      </c>
      <c r="J17" s="28" t="str" cm="1">
        <f t="array" ref="J17">IFERROR(_xlfn.XLOOKUP(E17&amp;F17,Role&amp;Level,_xlfn.XLOOKUP('$ CP'!G17,'Role And Rate'!$C$1:$G$1,'Role And Rate'!$C$2:$G$105)),"")</f>
        <v/>
      </c>
      <c r="K17" s="28" t="str">
        <f t="shared" si="1"/>
        <v/>
      </c>
      <c r="L17" s="28" t="str">
        <f t="shared" si="2"/>
        <v/>
      </c>
      <c r="M17" s="28" t="str">
        <f t="shared" si="3"/>
        <v/>
      </c>
      <c r="N17" s="19"/>
      <c r="O17" s="19"/>
      <c r="P17" s="19"/>
      <c r="Q17" s="19"/>
      <c r="R17" s="19"/>
      <c r="S17" s="19"/>
      <c r="T17" s="22"/>
      <c r="U17" s="19"/>
      <c r="V17" s="25"/>
      <c r="W17" s="19"/>
      <c r="X17" s="19"/>
    </row>
    <row r="18" spans="1:24">
      <c r="A18" s="18"/>
      <c r="B18" s="14"/>
      <c r="C18" s="18"/>
      <c r="D18" s="14"/>
      <c r="E18" s="18"/>
      <c r="F18" s="14"/>
      <c r="G18" s="18"/>
      <c r="H18" s="14"/>
      <c r="I18" s="28" t="str" cm="1">
        <f t="array" ref="I18">IFERROR(_xlfn.XLOOKUP(A18&amp;B18,Role&amp;Level,_xlfn.XLOOKUP('$ CP'!C18,'Role And Rate'!$C$1:$G$1,'Role And Rate'!$C$2:$G$105)),"")</f>
        <v/>
      </c>
      <c r="J18" s="28" t="str" cm="1">
        <f t="array" ref="J18">IFERROR(_xlfn.XLOOKUP(E18&amp;F18,Role&amp;Level,_xlfn.XLOOKUP('$ CP'!G18,'Role And Rate'!$C$1:$G$1,'Role And Rate'!$C$2:$G$105)),"")</f>
        <v/>
      </c>
      <c r="K18" s="28" t="str">
        <f t="shared" si="1"/>
        <v/>
      </c>
      <c r="L18" s="28" t="str">
        <f t="shared" si="2"/>
        <v/>
      </c>
      <c r="M18" s="28" t="str">
        <f t="shared" si="3"/>
        <v/>
      </c>
      <c r="N18" s="19"/>
      <c r="O18" s="19"/>
      <c r="P18" s="19"/>
      <c r="Q18" s="19"/>
      <c r="R18" s="19"/>
      <c r="S18" s="19"/>
      <c r="T18" s="22"/>
      <c r="U18" s="19"/>
      <c r="V18" s="25"/>
      <c r="W18" s="19"/>
      <c r="X18" s="19"/>
    </row>
    <row r="19" spans="1:24">
      <c r="A19" s="18"/>
      <c r="B19" s="14"/>
      <c r="C19" s="18"/>
      <c r="D19" s="14"/>
      <c r="E19" s="18"/>
      <c r="F19" s="14"/>
      <c r="G19" s="18"/>
      <c r="H19" s="14"/>
      <c r="I19" s="28" t="str" cm="1">
        <f t="array" ref="I19">IFERROR(_xlfn.XLOOKUP(A19&amp;B19,Role&amp;Level,_xlfn.XLOOKUP('$ CP'!C19,'Role And Rate'!$C$1:$G$1,'Role And Rate'!$C$2:$G$105)),"")</f>
        <v/>
      </c>
      <c r="J19" s="28" t="str" cm="1">
        <f t="array" ref="J19">IFERROR(_xlfn.XLOOKUP(E19&amp;F19,Role&amp;Level,_xlfn.XLOOKUP('$ CP'!G19,'Role And Rate'!$C$1:$G$1,'Role And Rate'!$C$2:$G$105)),"")</f>
        <v/>
      </c>
      <c r="K19" s="28" t="str">
        <f t="shared" si="1"/>
        <v/>
      </c>
      <c r="L19" s="28" t="str">
        <f t="shared" si="2"/>
        <v/>
      </c>
      <c r="M19" s="28" t="str">
        <f t="shared" si="3"/>
        <v/>
      </c>
      <c r="N19" s="19"/>
      <c r="O19" s="19"/>
      <c r="P19" s="19"/>
      <c r="Q19" s="19"/>
      <c r="R19" s="19"/>
      <c r="S19" s="19"/>
      <c r="T19" s="22"/>
      <c r="U19" s="19"/>
      <c r="V19" s="25"/>
      <c r="W19" s="19"/>
      <c r="X19" s="19"/>
    </row>
    <row r="20" spans="1:24">
      <c r="A20" s="18"/>
      <c r="B20" s="14"/>
      <c r="C20" s="18"/>
      <c r="D20" s="14"/>
      <c r="E20" s="18"/>
      <c r="F20" s="14"/>
      <c r="G20" s="18"/>
      <c r="H20" s="14"/>
      <c r="I20" s="28" t="str" cm="1">
        <f t="array" ref="I20">IFERROR(_xlfn.XLOOKUP(A20&amp;B20,Role&amp;Level,_xlfn.XLOOKUP('$ CP'!C20,'Role And Rate'!$C$1:$G$1,'Role And Rate'!$C$2:$G$105)),"")</f>
        <v/>
      </c>
      <c r="J20" s="28" t="str" cm="1">
        <f t="array" ref="J20">IFERROR(_xlfn.XLOOKUP(E20&amp;F20,Role&amp;Level,_xlfn.XLOOKUP('$ CP'!G20,'Role And Rate'!$C$1:$G$1,'Role And Rate'!$C$2:$G$105)),"")</f>
        <v/>
      </c>
      <c r="K20" s="28" t="str">
        <f t="shared" si="1"/>
        <v/>
      </c>
      <c r="L20" s="28" t="str">
        <f t="shared" si="2"/>
        <v/>
      </c>
      <c r="M20" s="28" t="str">
        <f t="shared" si="3"/>
        <v/>
      </c>
      <c r="N20" s="19"/>
      <c r="O20" s="19"/>
      <c r="P20" s="19"/>
      <c r="Q20" s="19"/>
      <c r="R20" s="19"/>
      <c r="S20" s="19"/>
      <c r="T20" s="22"/>
      <c r="U20" s="19"/>
      <c r="V20" s="25"/>
      <c r="W20" s="19"/>
      <c r="X20" s="19"/>
    </row>
    <row r="21" spans="1:24">
      <c r="A21" s="18"/>
      <c r="B21" s="14"/>
      <c r="C21" s="18"/>
      <c r="D21" s="14"/>
      <c r="E21" s="18"/>
      <c r="F21" s="14"/>
      <c r="G21" s="18"/>
      <c r="H21" s="14"/>
      <c r="I21" s="28" t="str" cm="1">
        <f t="array" ref="I21">IFERROR(_xlfn.XLOOKUP(A21&amp;B21,Role&amp;Level,_xlfn.XLOOKUP('$ CP'!C21,'Role And Rate'!$C$1:$G$1,'Role And Rate'!$C$2:$G$105)),"")</f>
        <v/>
      </c>
      <c r="J21" s="28" t="str" cm="1">
        <f t="array" ref="J21">IFERROR(_xlfn.XLOOKUP(E21&amp;F21,Role&amp;Level,_xlfn.XLOOKUP('$ CP'!G21,'Role And Rate'!$C$1:$G$1,'Role And Rate'!$C$2:$G$105)),"")</f>
        <v/>
      </c>
      <c r="K21" s="28" t="str">
        <f t="shared" si="1"/>
        <v/>
      </c>
      <c r="L21" s="28" t="str">
        <f t="shared" si="2"/>
        <v/>
      </c>
      <c r="M21" s="28" t="str">
        <f t="shared" si="3"/>
        <v/>
      </c>
      <c r="N21" s="19"/>
      <c r="O21" s="19"/>
      <c r="P21" s="19"/>
      <c r="Q21" s="19"/>
      <c r="R21" s="19"/>
      <c r="S21" s="19"/>
      <c r="T21" s="22"/>
      <c r="U21" s="19"/>
      <c r="V21" s="25"/>
      <c r="W21" s="19"/>
      <c r="X21" s="19"/>
    </row>
    <row r="22" spans="1:24">
      <c r="A22" s="18"/>
      <c r="B22" s="14"/>
      <c r="C22" s="18"/>
      <c r="D22" s="14"/>
      <c r="E22" s="18"/>
      <c r="F22" s="14"/>
      <c r="G22" s="18"/>
      <c r="H22" s="14"/>
      <c r="I22" s="28" t="str" cm="1">
        <f t="array" ref="I22">IFERROR(_xlfn.XLOOKUP(A22&amp;B22,Role&amp;Level,_xlfn.XLOOKUP('$ CP'!C22,'Role And Rate'!$C$1:$G$1,'Role And Rate'!$C$2:$G$105)),"")</f>
        <v/>
      </c>
      <c r="J22" s="28" t="str" cm="1">
        <f t="array" ref="J22">IFERROR(_xlfn.XLOOKUP(E22&amp;F22,Role&amp;Level,_xlfn.XLOOKUP('$ CP'!G22,'Role And Rate'!$C$1:$G$1,'Role And Rate'!$C$2:$G$105)),"")</f>
        <v/>
      </c>
      <c r="K22" s="28" t="str">
        <f t="shared" si="1"/>
        <v/>
      </c>
      <c r="L22" s="28" t="str">
        <f t="shared" si="2"/>
        <v/>
      </c>
      <c r="M22" s="28" t="str">
        <f t="shared" si="3"/>
        <v/>
      </c>
      <c r="N22" s="19"/>
      <c r="O22" s="19"/>
      <c r="P22" s="19"/>
      <c r="Q22" s="19"/>
      <c r="R22" s="19"/>
      <c r="S22" s="19"/>
      <c r="T22" s="22"/>
      <c r="U22" s="19"/>
      <c r="V22" s="25"/>
      <c r="W22" s="19"/>
      <c r="X22" s="19"/>
    </row>
    <row r="23" spans="1:24">
      <c r="A23" s="18"/>
      <c r="B23" s="14"/>
      <c r="C23" s="18"/>
      <c r="D23" s="14"/>
      <c r="E23" s="18"/>
      <c r="F23" s="14"/>
      <c r="G23" s="18"/>
      <c r="H23" s="14"/>
      <c r="I23" s="28" t="str" cm="1">
        <f t="array" ref="I23">IFERROR(_xlfn.XLOOKUP(A23&amp;B23,Role&amp;Level,_xlfn.XLOOKUP('$ CP'!C23,'Role And Rate'!$C$1:$G$1,'Role And Rate'!$C$2:$G$105)),"")</f>
        <v/>
      </c>
      <c r="J23" s="28" t="str" cm="1">
        <f t="array" ref="J23">IFERROR(_xlfn.XLOOKUP(E23&amp;F23,Role&amp;Level,_xlfn.XLOOKUP('$ CP'!G23,'Role And Rate'!$C$1:$G$1,'Role And Rate'!$C$2:$G$105)),"")</f>
        <v/>
      </c>
      <c r="K23" s="28" t="str">
        <f t="shared" si="1"/>
        <v/>
      </c>
      <c r="L23" s="28" t="str">
        <f t="shared" si="2"/>
        <v/>
      </c>
      <c r="M23" s="28" t="str">
        <f t="shared" si="3"/>
        <v/>
      </c>
      <c r="N23" s="19"/>
      <c r="O23" s="19"/>
      <c r="P23" s="19"/>
      <c r="Q23" s="19"/>
      <c r="R23" s="19"/>
      <c r="S23" s="19"/>
      <c r="T23" s="22"/>
      <c r="U23" s="19"/>
      <c r="V23" s="25"/>
      <c r="W23" s="19"/>
      <c r="X23" s="19"/>
    </row>
  </sheetData>
  <sheetProtection sheet="1" autoFilter="0" pivotTables="0"/>
  <autoFilter ref="A2:M3" xr:uid="{6E7CDF76-0F6A-4F87-8485-02C81473BC87}"/>
  <mergeCells count="1">
    <mergeCell ref="O3:V3"/>
  </mergeCells>
  <dataValidations count="3">
    <dataValidation type="list" allowBlank="1" showInputMessage="1" showErrorMessage="1" sqref="E3:E251 A3:A251" xr:uid="{1BE96248-8942-4FAC-9636-10ED036F6F72}">
      <formula1>RoleName</formula1>
    </dataValidation>
    <dataValidation type="list" allowBlank="1" showInputMessage="1" showErrorMessage="1" sqref="F3:F251 B3:B251" xr:uid="{AC84A4C5-4644-45BB-BF9F-3D377E8A6519}">
      <formula1>Level</formula1>
    </dataValidation>
    <dataValidation type="list" allowBlank="1" showInputMessage="1" showErrorMessage="1" sqref="G3:G251 C3:C251" xr:uid="{68DEFD68-758D-41DA-957A-9BB50E17EC35}">
      <formula1>Location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A1D7EC-87FF-4CEC-82B0-EF64639EC0D3}">
          <x14:formula1>
            <xm:f>Locations!$B$2:$B$5</xm:f>
          </x14:formula1>
          <xm:sqref>O5:O15</xm:sqref>
        </x14:dataValidation>
        <x14:dataValidation type="list" allowBlank="1" showInputMessage="1" showErrorMessage="1" xr:uid="{91FA0972-8761-45C9-80BD-B4CAD93A723A}">
          <x14:formula1>
            <xm:f>Locations!$C$2:$C$38</xm:f>
          </x14:formula1>
          <xm:sqref>P5:P15</xm:sqref>
        </x14:dataValidation>
        <x14:dataValidation type="list" allowBlank="1" showInputMessage="1" showErrorMessage="1" xr:uid="{EEE40CE7-DA79-495B-8CCB-85109C2B43E8}">
          <x14:formula1>
            <xm:f>Locations!$D$2:$D$28</xm:f>
          </x14:formula1>
          <xm:sqref>Q6:Q15</xm:sqref>
        </x14:dataValidation>
        <x14:dataValidation type="list" allowBlank="1" showInputMessage="1" showErrorMessage="1" xr:uid="{CD77D7E3-639F-4B83-AA03-60C55C84E58A}">
          <x14:formula1>
            <xm:f>Locations!$D$2:$D$50</xm:f>
          </x14:formula1>
          <xm:sqref>Q5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A4CC-4D52-4F2A-9000-3500B14189A4}">
  <dimension ref="A1:O105"/>
  <sheetViews>
    <sheetView showGridLines="0" workbookViewId="0">
      <pane ySplit="1" topLeftCell="A43" activePane="bottomLeft" state="frozen"/>
      <selection pane="bottomLeft" activeCell="L22" sqref="L22"/>
    </sheetView>
  </sheetViews>
  <sheetFormatPr defaultRowHeight="15"/>
  <cols>
    <col min="1" max="1" width="29.85546875" bestFit="1" customWidth="1"/>
    <col min="2" max="2" width="8.85546875" style="13" customWidth="1"/>
    <col min="3" max="3" width="9.140625" style="3" bestFit="1"/>
    <col min="4" max="5" width="8.7109375" style="3"/>
    <col min="6" max="6" width="11.85546875" style="3" bestFit="1" customWidth="1"/>
    <col min="7" max="7" width="11.42578125" style="3" bestFit="1" customWidth="1"/>
    <col min="13" max="13" width="28" bestFit="1" customWidth="1"/>
    <col min="14" max="14" width="19.5703125" customWidth="1"/>
    <col min="15" max="15" width="12.28515625" bestFit="1" customWidth="1"/>
  </cols>
  <sheetData>
    <row r="1" spans="1:15">
      <c r="A1" s="8" t="s">
        <v>30</v>
      </c>
      <c r="B1" s="11" t="s">
        <v>1</v>
      </c>
      <c r="C1" s="9" t="s">
        <v>17</v>
      </c>
      <c r="D1" s="9" t="s">
        <v>14</v>
      </c>
      <c r="E1" s="9" t="s">
        <v>31</v>
      </c>
      <c r="F1" s="9" t="s">
        <v>12</v>
      </c>
      <c r="G1" s="9" t="s">
        <v>32</v>
      </c>
      <c r="H1" s="2"/>
    </row>
    <row r="2" spans="1:15">
      <c r="A2" s="6" t="s">
        <v>33</v>
      </c>
      <c r="B2" s="12" t="s">
        <v>34</v>
      </c>
      <c r="C2" s="10">
        <v>118</v>
      </c>
      <c r="D2" s="10">
        <v>28</v>
      </c>
      <c r="E2" s="10">
        <v>80</v>
      </c>
      <c r="F2" s="10">
        <v>97</v>
      </c>
      <c r="G2" s="10">
        <v>105</v>
      </c>
    </row>
    <row r="3" spans="1:15">
      <c r="A3" s="6" t="s">
        <v>33</v>
      </c>
      <c r="B3" s="12" t="s">
        <v>13</v>
      </c>
      <c r="C3" s="10">
        <v>128</v>
      </c>
      <c r="D3" s="10">
        <v>33</v>
      </c>
      <c r="E3" s="10">
        <v>92</v>
      </c>
      <c r="F3" s="10">
        <v>105</v>
      </c>
      <c r="G3" s="10">
        <v>120</v>
      </c>
      <c r="K3" s="5" t="s">
        <v>35</v>
      </c>
      <c r="L3" s="15" t="s">
        <v>36</v>
      </c>
      <c r="M3" s="15" t="s">
        <v>37</v>
      </c>
      <c r="N3" s="15" t="s">
        <v>1</v>
      </c>
    </row>
    <row r="4" spans="1:15" ht="18.75">
      <c r="A4" s="6" t="s">
        <v>33</v>
      </c>
      <c r="B4" s="12" t="s">
        <v>11</v>
      </c>
      <c r="C4" s="10">
        <v>136</v>
      </c>
      <c r="D4" s="10">
        <v>36</v>
      </c>
      <c r="E4" s="10">
        <v>110</v>
      </c>
      <c r="F4" s="10">
        <v>112</v>
      </c>
      <c r="G4" s="10">
        <v>130</v>
      </c>
      <c r="L4" s="14" t="s">
        <v>31</v>
      </c>
      <c r="M4" s="14" t="s">
        <v>38</v>
      </c>
      <c r="N4" s="14" t="s">
        <v>34</v>
      </c>
      <c r="O4" s="7" cm="1">
        <f t="array" ref="O4">_xlfn.XLOOKUP(M4&amp;N4, A2:A105&amp;B2:B105, _xlfn.XLOOKUP(L4, C1:G1, C2:G105))</f>
        <v>88</v>
      </c>
    </row>
    <row r="5" spans="1:15">
      <c r="A5" s="6" t="s">
        <v>16</v>
      </c>
      <c r="B5" s="12" t="s">
        <v>34</v>
      </c>
      <c r="C5" s="10">
        <v>130</v>
      </c>
      <c r="D5" s="10">
        <v>28</v>
      </c>
      <c r="E5" s="10">
        <v>88</v>
      </c>
      <c r="F5" s="10">
        <v>107</v>
      </c>
      <c r="G5" s="10" t="s">
        <v>39</v>
      </c>
    </row>
    <row r="6" spans="1:15">
      <c r="A6" s="6" t="s">
        <v>16</v>
      </c>
      <c r="B6" s="12" t="s">
        <v>13</v>
      </c>
      <c r="C6" s="10">
        <v>138</v>
      </c>
      <c r="D6" s="10">
        <v>33</v>
      </c>
      <c r="E6" s="10">
        <v>99</v>
      </c>
      <c r="F6" s="10">
        <v>114</v>
      </c>
      <c r="G6" s="10" t="s">
        <v>39</v>
      </c>
    </row>
    <row r="7" spans="1:15">
      <c r="A7" s="6" t="s">
        <v>16</v>
      </c>
      <c r="B7" s="12" t="s">
        <v>11</v>
      </c>
      <c r="C7" s="10">
        <v>144</v>
      </c>
      <c r="D7" s="10">
        <v>36</v>
      </c>
      <c r="E7" s="10">
        <v>108</v>
      </c>
      <c r="F7" s="10">
        <v>119</v>
      </c>
      <c r="G7" s="10" t="s">
        <v>39</v>
      </c>
    </row>
    <row r="8" spans="1:15">
      <c r="A8" s="6" t="s">
        <v>40</v>
      </c>
      <c r="B8" s="12" t="s">
        <v>34</v>
      </c>
      <c r="C8" s="10">
        <v>114</v>
      </c>
      <c r="D8" s="10">
        <v>33</v>
      </c>
      <c r="E8" s="10">
        <v>72</v>
      </c>
      <c r="F8" s="10">
        <v>94</v>
      </c>
      <c r="G8" s="10" t="s">
        <v>39</v>
      </c>
    </row>
    <row r="9" spans="1:15">
      <c r="A9" s="6" t="s">
        <v>40</v>
      </c>
      <c r="B9" s="12" t="s">
        <v>13</v>
      </c>
      <c r="C9" s="10">
        <v>120</v>
      </c>
      <c r="D9" s="10">
        <v>36</v>
      </c>
      <c r="E9" s="10">
        <v>82</v>
      </c>
      <c r="F9" s="10">
        <v>99</v>
      </c>
      <c r="G9" s="10" t="s">
        <v>39</v>
      </c>
    </row>
    <row r="10" spans="1:15">
      <c r="A10" s="6" t="s">
        <v>40</v>
      </c>
      <c r="B10" s="12" t="s">
        <v>11</v>
      </c>
      <c r="C10" s="10">
        <v>127</v>
      </c>
      <c r="D10" s="10">
        <v>39</v>
      </c>
      <c r="E10" s="10">
        <v>92</v>
      </c>
      <c r="F10" s="10">
        <v>105</v>
      </c>
      <c r="G10" s="10" t="s">
        <v>39</v>
      </c>
    </row>
    <row r="11" spans="1:15">
      <c r="A11" s="6" t="s">
        <v>41</v>
      </c>
      <c r="B11" s="12" t="s">
        <v>34</v>
      </c>
      <c r="C11" s="10">
        <v>105</v>
      </c>
      <c r="D11" s="10">
        <v>28</v>
      </c>
      <c r="E11" s="10">
        <v>52</v>
      </c>
      <c r="F11" s="10">
        <v>87</v>
      </c>
      <c r="G11" s="10" t="s">
        <v>39</v>
      </c>
    </row>
    <row r="12" spans="1:15">
      <c r="A12" s="6" t="s">
        <v>41</v>
      </c>
      <c r="B12" s="12" t="s">
        <v>13</v>
      </c>
      <c r="C12" s="10">
        <v>115</v>
      </c>
      <c r="D12" s="10">
        <v>30</v>
      </c>
      <c r="E12" s="10">
        <v>67</v>
      </c>
      <c r="F12" s="10">
        <v>95</v>
      </c>
      <c r="G12" s="10" t="s">
        <v>39</v>
      </c>
      <c r="M12" s="4" t="s">
        <v>33</v>
      </c>
    </row>
    <row r="13" spans="1:15">
      <c r="A13" s="6" t="s">
        <v>41</v>
      </c>
      <c r="B13" s="12" t="s">
        <v>11</v>
      </c>
      <c r="C13" s="10">
        <v>125</v>
      </c>
      <c r="D13" s="10">
        <v>32</v>
      </c>
      <c r="E13" s="10">
        <v>86</v>
      </c>
      <c r="F13" s="10">
        <v>103</v>
      </c>
      <c r="G13" s="10" t="s">
        <v>39</v>
      </c>
      <c r="M13" s="4" t="s">
        <v>16</v>
      </c>
    </row>
    <row r="14" spans="1:15">
      <c r="A14" s="6" t="s">
        <v>42</v>
      </c>
      <c r="B14" s="12" t="s">
        <v>34</v>
      </c>
      <c r="C14" s="10">
        <v>100</v>
      </c>
      <c r="D14" s="10">
        <v>24</v>
      </c>
      <c r="E14" s="10">
        <v>52</v>
      </c>
      <c r="F14" s="10">
        <v>82</v>
      </c>
      <c r="G14" s="10" t="s">
        <v>39</v>
      </c>
      <c r="M14" s="4" t="s">
        <v>40</v>
      </c>
    </row>
    <row r="15" spans="1:15">
      <c r="A15" s="6" t="s">
        <v>42</v>
      </c>
      <c r="B15" s="12" t="s">
        <v>13</v>
      </c>
      <c r="C15" s="10">
        <v>112</v>
      </c>
      <c r="D15" s="10">
        <v>28</v>
      </c>
      <c r="E15" s="10">
        <v>72</v>
      </c>
      <c r="F15" s="10">
        <v>92</v>
      </c>
      <c r="G15" s="10" t="s">
        <v>39</v>
      </c>
      <c r="M15" s="4" t="s">
        <v>41</v>
      </c>
    </row>
    <row r="16" spans="1:15">
      <c r="A16" s="6" t="s">
        <v>42</v>
      </c>
      <c r="B16" s="12" t="s">
        <v>11</v>
      </c>
      <c r="C16" s="10">
        <v>125</v>
      </c>
      <c r="D16" s="10">
        <v>32</v>
      </c>
      <c r="E16" s="10">
        <v>88</v>
      </c>
      <c r="F16" s="10">
        <v>103</v>
      </c>
      <c r="G16" s="10" t="s">
        <v>39</v>
      </c>
      <c r="M16" s="4" t="s">
        <v>43</v>
      </c>
    </row>
    <row r="17" spans="1:13">
      <c r="A17" s="6" t="s">
        <v>44</v>
      </c>
      <c r="B17" s="12" t="s">
        <v>34</v>
      </c>
      <c r="C17" s="10">
        <v>118</v>
      </c>
      <c r="D17" s="10">
        <v>30</v>
      </c>
      <c r="E17" s="10" t="s">
        <v>39</v>
      </c>
      <c r="F17" s="10">
        <v>97</v>
      </c>
      <c r="G17" s="10" t="s">
        <v>39</v>
      </c>
      <c r="M17" s="4" t="s">
        <v>45</v>
      </c>
    </row>
    <row r="18" spans="1:13">
      <c r="A18" s="6" t="s">
        <v>44</v>
      </c>
      <c r="B18" s="12" t="s">
        <v>13</v>
      </c>
      <c r="C18" s="10">
        <v>128</v>
      </c>
      <c r="D18" s="10">
        <v>35</v>
      </c>
      <c r="E18" s="10" t="s">
        <v>39</v>
      </c>
      <c r="F18" s="10">
        <v>105</v>
      </c>
      <c r="G18" s="10" t="s">
        <v>39</v>
      </c>
      <c r="M18" s="4" t="s">
        <v>46</v>
      </c>
    </row>
    <row r="19" spans="1:13">
      <c r="A19" s="6" t="s">
        <v>44</v>
      </c>
      <c r="B19" s="12" t="s">
        <v>11</v>
      </c>
      <c r="C19" s="10">
        <v>136</v>
      </c>
      <c r="D19" s="10">
        <v>40</v>
      </c>
      <c r="E19" s="10" t="s">
        <v>39</v>
      </c>
      <c r="F19" s="10">
        <v>112</v>
      </c>
      <c r="G19" s="10" t="s">
        <v>39</v>
      </c>
      <c r="M19" s="4" t="s">
        <v>42</v>
      </c>
    </row>
    <row r="20" spans="1:13">
      <c r="A20" s="6" t="s">
        <v>45</v>
      </c>
      <c r="B20" s="12" t="s">
        <v>34</v>
      </c>
      <c r="C20" s="10">
        <v>125</v>
      </c>
      <c r="D20" s="10">
        <v>26</v>
      </c>
      <c r="E20" s="10" t="s">
        <v>39</v>
      </c>
      <c r="F20" s="10">
        <v>103</v>
      </c>
      <c r="G20" s="10" t="s">
        <v>39</v>
      </c>
      <c r="M20" s="4" t="s">
        <v>44</v>
      </c>
    </row>
    <row r="21" spans="1:13">
      <c r="A21" s="6" t="s">
        <v>45</v>
      </c>
      <c r="B21" s="12" t="s">
        <v>13</v>
      </c>
      <c r="C21" s="10">
        <v>135</v>
      </c>
      <c r="D21" s="10">
        <v>29</v>
      </c>
      <c r="E21" s="10" t="s">
        <v>39</v>
      </c>
      <c r="F21" s="10">
        <v>111</v>
      </c>
      <c r="G21" s="10" t="s">
        <v>39</v>
      </c>
      <c r="M21" s="4" t="s">
        <v>38</v>
      </c>
    </row>
    <row r="22" spans="1:13">
      <c r="A22" s="6" t="s">
        <v>45</v>
      </c>
      <c r="B22" s="12" t="s">
        <v>11</v>
      </c>
      <c r="C22" s="10">
        <v>142</v>
      </c>
      <c r="D22" s="10">
        <v>32</v>
      </c>
      <c r="E22" s="10" t="s">
        <v>39</v>
      </c>
      <c r="F22" s="10">
        <v>117</v>
      </c>
      <c r="G22" s="10" t="s">
        <v>39</v>
      </c>
      <c r="M22" s="4" t="s">
        <v>47</v>
      </c>
    </row>
    <row r="23" spans="1:13">
      <c r="A23" s="6" t="s">
        <v>46</v>
      </c>
      <c r="B23" s="12" t="s">
        <v>34</v>
      </c>
      <c r="C23" s="10">
        <v>120</v>
      </c>
      <c r="D23" s="10">
        <v>25</v>
      </c>
      <c r="E23" s="10" t="s">
        <v>39</v>
      </c>
      <c r="F23" s="10">
        <v>103</v>
      </c>
      <c r="G23" s="10" t="s">
        <v>39</v>
      </c>
      <c r="M23" s="4" t="s">
        <v>48</v>
      </c>
    </row>
    <row r="24" spans="1:13">
      <c r="A24" s="6" t="s">
        <v>46</v>
      </c>
      <c r="B24" s="12" t="s">
        <v>13</v>
      </c>
      <c r="C24" s="10">
        <v>132</v>
      </c>
      <c r="D24" s="10">
        <v>29</v>
      </c>
      <c r="E24" s="10" t="s">
        <v>39</v>
      </c>
      <c r="F24" s="10">
        <v>111</v>
      </c>
      <c r="G24" s="10" t="s">
        <v>39</v>
      </c>
      <c r="M24" s="4" t="s">
        <v>49</v>
      </c>
    </row>
    <row r="25" spans="1:13">
      <c r="A25" s="6" t="s">
        <v>46</v>
      </c>
      <c r="B25" s="12" t="s">
        <v>11</v>
      </c>
      <c r="C25" s="10">
        <v>140</v>
      </c>
      <c r="D25" s="10">
        <v>32</v>
      </c>
      <c r="E25" s="10" t="s">
        <v>39</v>
      </c>
      <c r="F25" s="10">
        <v>117</v>
      </c>
      <c r="G25" s="10" t="s">
        <v>39</v>
      </c>
      <c r="M25" s="4" t="s">
        <v>50</v>
      </c>
    </row>
    <row r="26" spans="1:13">
      <c r="A26" s="6" t="s">
        <v>38</v>
      </c>
      <c r="B26" s="12" t="s">
        <v>34</v>
      </c>
      <c r="C26" s="10">
        <v>120</v>
      </c>
      <c r="D26" s="10">
        <v>28</v>
      </c>
      <c r="E26" s="10">
        <v>88</v>
      </c>
      <c r="F26" s="10">
        <v>99</v>
      </c>
      <c r="G26" s="10">
        <v>85</v>
      </c>
      <c r="M26" s="4" t="s">
        <v>51</v>
      </c>
    </row>
    <row r="27" spans="1:13">
      <c r="A27" s="6" t="s">
        <v>38</v>
      </c>
      <c r="B27" s="12" t="s">
        <v>13</v>
      </c>
      <c r="C27" s="10">
        <v>130</v>
      </c>
      <c r="D27" s="10">
        <v>32</v>
      </c>
      <c r="E27" s="10">
        <v>100</v>
      </c>
      <c r="F27" s="10">
        <v>107</v>
      </c>
      <c r="G27" s="10">
        <v>95</v>
      </c>
      <c r="M27" s="4" t="s">
        <v>52</v>
      </c>
    </row>
    <row r="28" spans="1:13">
      <c r="A28" s="6" t="s">
        <v>38</v>
      </c>
      <c r="B28" s="12" t="s">
        <v>11</v>
      </c>
      <c r="C28" s="10">
        <v>140</v>
      </c>
      <c r="D28" s="10">
        <v>36</v>
      </c>
      <c r="E28" s="10">
        <v>115</v>
      </c>
      <c r="F28" s="10">
        <v>115</v>
      </c>
      <c r="G28" s="10">
        <v>110</v>
      </c>
      <c r="M28" s="4" t="s">
        <v>53</v>
      </c>
    </row>
    <row r="29" spans="1:13">
      <c r="A29" s="6" t="s">
        <v>47</v>
      </c>
      <c r="B29" s="12" t="s">
        <v>34</v>
      </c>
      <c r="C29" s="10">
        <v>84</v>
      </c>
      <c r="D29" s="10">
        <v>22</v>
      </c>
      <c r="E29" s="10">
        <v>61</v>
      </c>
      <c r="F29" s="10">
        <v>73</v>
      </c>
      <c r="G29" s="10">
        <v>55</v>
      </c>
      <c r="M29" s="4" t="s">
        <v>10</v>
      </c>
    </row>
    <row r="30" spans="1:13">
      <c r="A30" s="6" t="s">
        <v>47</v>
      </c>
      <c r="B30" s="12" t="s">
        <v>13</v>
      </c>
      <c r="C30" s="10">
        <v>90</v>
      </c>
      <c r="D30" s="10">
        <v>24</v>
      </c>
      <c r="E30" s="10">
        <v>69</v>
      </c>
      <c r="F30" s="10">
        <v>78</v>
      </c>
      <c r="G30" s="10">
        <v>70</v>
      </c>
      <c r="M30" s="4" t="s">
        <v>54</v>
      </c>
    </row>
    <row r="31" spans="1:13">
      <c r="A31" s="6" t="s">
        <v>47</v>
      </c>
      <c r="B31" s="12" t="s">
        <v>11</v>
      </c>
      <c r="C31" s="10">
        <v>105</v>
      </c>
      <c r="D31" s="10">
        <v>26</v>
      </c>
      <c r="E31" s="10">
        <v>78</v>
      </c>
      <c r="F31" s="10">
        <v>87</v>
      </c>
      <c r="G31" s="10">
        <v>85</v>
      </c>
      <c r="M31" s="4" t="s">
        <v>55</v>
      </c>
    </row>
    <row r="32" spans="1:13">
      <c r="A32" s="6" t="s">
        <v>51</v>
      </c>
      <c r="B32" s="12" t="s">
        <v>34</v>
      </c>
      <c r="C32" s="10">
        <v>105</v>
      </c>
      <c r="D32" s="10">
        <v>26</v>
      </c>
      <c r="E32" s="10">
        <v>48</v>
      </c>
      <c r="F32" s="10">
        <v>87</v>
      </c>
      <c r="G32" s="10" t="s">
        <v>39</v>
      </c>
      <c r="M32" s="4" t="s">
        <v>56</v>
      </c>
    </row>
    <row r="33" spans="1:13">
      <c r="A33" s="6" t="s">
        <v>51</v>
      </c>
      <c r="B33" s="12" t="s">
        <v>13</v>
      </c>
      <c r="C33" s="10">
        <v>115</v>
      </c>
      <c r="D33" s="10">
        <v>29</v>
      </c>
      <c r="E33" s="10">
        <v>67</v>
      </c>
      <c r="F33" s="10">
        <v>95</v>
      </c>
      <c r="G33" s="10" t="s">
        <v>39</v>
      </c>
      <c r="M33" s="4" t="s">
        <v>57</v>
      </c>
    </row>
    <row r="34" spans="1:13">
      <c r="A34" s="6" t="s">
        <v>51</v>
      </c>
      <c r="B34" s="12" t="s">
        <v>11</v>
      </c>
      <c r="C34" s="10">
        <v>125</v>
      </c>
      <c r="D34" s="10">
        <v>32</v>
      </c>
      <c r="E34" s="10">
        <v>86</v>
      </c>
      <c r="F34" s="10">
        <v>103</v>
      </c>
      <c r="G34" s="10" t="s">
        <v>39</v>
      </c>
      <c r="M34" s="4" t="s">
        <v>58</v>
      </c>
    </row>
    <row r="35" spans="1:13">
      <c r="A35" s="6" t="s">
        <v>10</v>
      </c>
      <c r="B35" s="12" t="s">
        <v>34</v>
      </c>
      <c r="C35" s="10">
        <v>106</v>
      </c>
      <c r="D35" s="10">
        <v>25</v>
      </c>
      <c r="E35" s="10">
        <v>67</v>
      </c>
      <c r="F35" s="10">
        <v>87</v>
      </c>
      <c r="G35" s="10">
        <v>65</v>
      </c>
      <c r="M35" s="4" t="s">
        <v>59</v>
      </c>
    </row>
    <row r="36" spans="1:13">
      <c r="A36" s="6" t="s">
        <v>10</v>
      </c>
      <c r="B36" s="12" t="s">
        <v>13</v>
      </c>
      <c r="C36" s="10">
        <v>112</v>
      </c>
      <c r="D36" s="10">
        <v>28</v>
      </c>
      <c r="E36" s="10">
        <v>77</v>
      </c>
      <c r="F36" s="10">
        <v>92</v>
      </c>
      <c r="G36" s="10">
        <v>85</v>
      </c>
      <c r="M36" s="4" t="s">
        <v>26</v>
      </c>
    </row>
    <row r="37" spans="1:13">
      <c r="A37" s="6" t="s">
        <v>10</v>
      </c>
      <c r="B37" s="12" t="s">
        <v>11</v>
      </c>
      <c r="C37" s="10">
        <v>120</v>
      </c>
      <c r="D37" s="10">
        <v>32</v>
      </c>
      <c r="E37" s="10">
        <v>88</v>
      </c>
      <c r="F37" s="10">
        <v>99</v>
      </c>
      <c r="G37" s="10">
        <v>115</v>
      </c>
      <c r="M37" s="4" t="s">
        <v>60</v>
      </c>
    </row>
    <row r="38" spans="1:13">
      <c r="A38" s="6" t="s">
        <v>54</v>
      </c>
      <c r="B38" s="12" t="s">
        <v>34</v>
      </c>
      <c r="C38" s="10">
        <v>124</v>
      </c>
      <c r="D38" s="10">
        <v>32</v>
      </c>
      <c r="E38" s="10" t="s">
        <v>39</v>
      </c>
      <c r="F38" s="10">
        <v>102</v>
      </c>
      <c r="G38" s="10" t="s">
        <v>39</v>
      </c>
      <c r="M38" s="4" t="s">
        <v>61</v>
      </c>
    </row>
    <row r="39" spans="1:13">
      <c r="A39" s="6" t="s">
        <v>54</v>
      </c>
      <c r="B39" s="12" t="s">
        <v>13</v>
      </c>
      <c r="C39" s="10">
        <v>136</v>
      </c>
      <c r="D39" s="10">
        <v>37</v>
      </c>
      <c r="E39" s="10" t="s">
        <v>39</v>
      </c>
      <c r="F39" s="10">
        <v>112</v>
      </c>
      <c r="G39" s="10" t="s">
        <v>39</v>
      </c>
      <c r="M39" s="4" t="s">
        <v>62</v>
      </c>
    </row>
    <row r="40" spans="1:13">
      <c r="A40" s="6" t="s">
        <v>54</v>
      </c>
      <c r="B40" s="12" t="s">
        <v>11</v>
      </c>
      <c r="C40" s="10">
        <v>148</v>
      </c>
      <c r="D40" s="10">
        <v>42</v>
      </c>
      <c r="E40" s="10" t="s">
        <v>39</v>
      </c>
      <c r="F40" s="10">
        <v>122</v>
      </c>
      <c r="G40" s="10" t="s">
        <v>39</v>
      </c>
      <c r="M40" s="4" t="s">
        <v>63</v>
      </c>
    </row>
    <row r="41" spans="1:13">
      <c r="A41" s="6" t="s">
        <v>55</v>
      </c>
      <c r="B41" s="12" t="s">
        <v>34</v>
      </c>
      <c r="C41" s="10">
        <v>107</v>
      </c>
      <c r="D41" s="10">
        <v>27.5</v>
      </c>
      <c r="E41" s="10" t="s">
        <v>39</v>
      </c>
      <c r="F41" s="10">
        <v>92</v>
      </c>
      <c r="G41" s="10" t="s">
        <v>39</v>
      </c>
      <c r="M41" s="4" t="s">
        <v>64</v>
      </c>
    </row>
    <row r="42" spans="1:13">
      <c r="A42" s="6" t="s">
        <v>55</v>
      </c>
      <c r="B42" s="12" t="s">
        <v>13</v>
      </c>
      <c r="C42" s="10">
        <v>116</v>
      </c>
      <c r="D42" s="10">
        <v>31</v>
      </c>
      <c r="E42" s="10" t="s">
        <v>39</v>
      </c>
      <c r="F42" s="10">
        <v>97</v>
      </c>
      <c r="G42" s="10" t="s">
        <v>39</v>
      </c>
      <c r="M42" s="4" t="s">
        <v>65</v>
      </c>
    </row>
    <row r="43" spans="1:13">
      <c r="A43" s="6" t="s">
        <v>55</v>
      </c>
      <c r="B43" s="12" t="s">
        <v>11</v>
      </c>
      <c r="C43" s="10">
        <v>123</v>
      </c>
      <c r="D43" s="10">
        <v>34.5</v>
      </c>
      <c r="E43" s="10" t="s">
        <v>39</v>
      </c>
      <c r="F43" s="10">
        <v>102</v>
      </c>
      <c r="G43" s="10" t="s">
        <v>39</v>
      </c>
      <c r="M43" s="4" t="s">
        <v>66</v>
      </c>
    </row>
    <row r="44" spans="1:13">
      <c r="A44" s="6" t="s">
        <v>57</v>
      </c>
      <c r="B44" s="12" t="s">
        <v>34</v>
      </c>
      <c r="C44" s="10">
        <v>100</v>
      </c>
      <c r="D44" s="10">
        <v>26</v>
      </c>
      <c r="E44" s="10">
        <v>58</v>
      </c>
      <c r="F44" s="10">
        <v>82</v>
      </c>
      <c r="G44" s="10" t="s">
        <v>39</v>
      </c>
      <c r="M44" s="4" t="s">
        <v>67</v>
      </c>
    </row>
    <row r="45" spans="1:13">
      <c r="A45" s="6" t="s">
        <v>57</v>
      </c>
      <c r="B45" s="12" t="s">
        <v>13</v>
      </c>
      <c r="C45" s="10">
        <v>110</v>
      </c>
      <c r="D45" s="10">
        <v>30</v>
      </c>
      <c r="E45" s="10">
        <v>72</v>
      </c>
      <c r="F45" s="10">
        <v>91</v>
      </c>
      <c r="G45" s="10" t="s">
        <v>39</v>
      </c>
      <c r="M45" s="4" t="s">
        <v>68</v>
      </c>
    </row>
    <row r="46" spans="1:13">
      <c r="A46" s="6" t="s">
        <v>57</v>
      </c>
      <c r="B46" s="12" t="s">
        <v>11</v>
      </c>
      <c r="C46" s="10">
        <v>120</v>
      </c>
      <c r="D46" s="10">
        <v>34</v>
      </c>
      <c r="E46" s="10">
        <v>86</v>
      </c>
      <c r="F46" s="10">
        <v>99</v>
      </c>
      <c r="G46" s="10" t="s">
        <v>39</v>
      </c>
      <c r="M46" s="4" t="s">
        <v>69</v>
      </c>
    </row>
    <row r="47" spans="1:13">
      <c r="A47" s="6" t="s">
        <v>58</v>
      </c>
      <c r="B47" s="12" t="s">
        <v>34</v>
      </c>
      <c r="C47" s="10">
        <v>85</v>
      </c>
      <c r="D47" s="10">
        <v>22</v>
      </c>
      <c r="E47" s="10">
        <v>44</v>
      </c>
      <c r="F47" s="10">
        <v>70</v>
      </c>
      <c r="G47" s="10" t="s">
        <v>39</v>
      </c>
      <c r="M47" s="4" t="s">
        <v>70</v>
      </c>
    </row>
    <row r="48" spans="1:13">
      <c r="A48" s="6" t="s">
        <v>58</v>
      </c>
      <c r="B48" s="12" t="s">
        <v>13</v>
      </c>
      <c r="C48" s="10">
        <v>95</v>
      </c>
      <c r="D48" s="10">
        <v>25</v>
      </c>
      <c r="E48" s="10">
        <v>62</v>
      </c>
      <c r="F48" s="10">
        <v>78</v>
      </c>
      <c r="G48" s="10" t="s">
        <v>39</v>
      </c>
      <c r="M48" s="4" t="s">
        <v>71</v>
      </c>
    </row>
    <row r="49" spans="1:13">
      <c r="A49" s="6" t="s">
        <v>58</v>
      </c>
      <c r="B49" s="12" t="s">
        <v>11</v>
      </c>
      <c r="C49" s="10">
        <v>105</v>
      </c>
      <c r="D49" s="10">
        <v>28</v>
      </c>
      <c r="E49" s="10">
        <v>78</v>
      </c>
      <c r="F49" s="10">
        <v>87</v>
      </c>
      <c r="G49" s="10" t="s">
        <v>39</v>
      </c>
      <c r="M49" s="4" t="s">
        <v>72</v>
      </c>
    </row>
    <row r="50" spans="1:13">
      <c r="A50" s="6" t="s">
        <v>59</v>
      </c>
      <c r="B50" s="12" t="s">
        <v>34</v>
      </c>
      <c r="C50" s="10">
        <v>120</v>
      </c>
      <c r="D50" s="10">
        <v>28</v>
      </c>
      <c r="E50" s="10">
        <v>82</v>
      </c>
      <c r="F50" s="10">
        <v>99</v>
      </c>
      <c r="G50" s="10">
        <v>75</v>
      </c>
      <c r="M50" s="4" t="s">
        <v>73</v>
      </c>
    </row>
    <row r="51" spans="1:13">
      <c r="A51" s="6" t="s">
        <v>59</v>
      </c>
      <c r="B51" s="12" t="s">
        <v>13</v>
      </c>
      <c r="C51" s="10">
        <v>130</v>
      </c>
      <c r="D51" s="10">
        <v>32</v>
      </c>
      <c r="E51" s="10">
        <v>92</v>
      </c>
      <c r="F51" s="10">
        <v>107</v>
      </c>
      <c r="G51" s="10">
        <v>85</v>
      </c>
      <c r="M51" s="4" t="s">
        <v>74</v>
      </c>
    </row>
    <row r="52" spans="1:13">
      <c r="A52" s="6" t="s">
        <v>59</v>
      </c>
      <c r="B52" s="12" t="s">
        <v>11</v>
      </c>
      <c r="C52" s="10">
        <v>140</v>
      </c>
      <c r="D52" s="10">
        <v>36</v>
      </c>
      <c r="E52" s="10">
        <v>105</v>
      </c>
      <c r="F52" s="10">
        <v>115</v>
      </c>
      <c r="G52" s="10">
        <v>95</v>
      </c>
    </row>
    <row r="53" spans="1:13">
      <c r="A53" s="6" t="s">
        <v>26</v>
      </c>
      <c r="B53" s="12" t="s">
        <v>34</v>
      </c>
      <c r="C53" s="10">
        <v>115</v>
      </c>
      <c r="D53" s="10">
        <v>27</v>
      </c>
      <c r="E53" s="10">
        <v>65</v>
      </c>
      <c r="F53" s="10">
        <v>95</v>
      </c>
      <c r="G53" s="10">
        <v>60</v>
      </c>
    </row>
    <row r="54" spans="1:13">
      <c r="A54" s="6" t="s">
        <v>26</v>
      </c>
      <c r="B54" s="12" t="s">
        <v>13</v>
      </c>
      <c r="C54" s="10">
        <v>125</v>
      </c>
      <c r="D54" s="10">
        <v>30</v>
      </c>
      <c r="E54" s="10">
        <v>76</v>
      </c>
      <c r="F54" s="10">
        <v>103</v>
      </c>
      <c r="G54" s="10">
        <v>70</v>
      </c>
    </row>
    <row r="55" spans="1:13">
      <c r="A55" s="6" t="s">
        <v>26</v>
      </c>
      <c r="B55" s="12" t="s">
        <v>11</v>
      </c>
      <c r="C55" s="10">
        <v>135</v>
      </c>
      <c r="D55" s="10">
        <v>33</v>
      </c>
      <c r="E55" s="10">
        <v>90</v>
      </c>
      <c r="F55" s="10">
        <v>111</v>
      </c>
      <c r="G55" s="10">
        <v>80</v>
      </c>
    </row>
    <row r="56" spans="1:13">
      <c r="A56" s="6" t="s">
        <v>60</v>
      </c>
      <c r="B56" s="12" t="s">
        <v>34</v>
      </c>
      <c r="C56" s="10">
        <v>85</v>
      </c>
      <c r="D56" s="10">
        <v>22</v>
      </c>
      <c r="E56" s="10">
        <v>44</v>
      </c>
      <c r="F56" s="10">
        <v>70</v>
      </c>
      <c r="G56" s="10" t="s">
        <v>39</v>
      </c>
    </row>
    <row r="57" spans="1:13">
      <c r="A57" s="6" t="s">
        <v>60</v>
      </c>
      <c r="B57" s="12" t="s">
        <v>13</v>
      </c>
      <c r="C57" s="10">
        <v>95</v>
      </c>
      <c r="D57" s="10">
        <v>25</v>
      </c>
      <c r="E57" s="10">
        <v>62</v>
      </c>
      <c r="F57" s="10">
        <v>78</v>
      </c>
      <c r="G57" s="10" t="s">
        <v>39</v>
      </c>
    </row>
    <row r="58" spans="1:13">
      <c r="A58" s="6" t="s">
        <v>60</v>
      </c>
      <c r="B58" s="12" t="s">
        <v>11</v>
      </c>
      <c r="C58" s="10">
        <v>105</v>
      </c>
      <c r="D58" s="10">
        <v>28</v>
      </c>
      <c r="E58" s="10">
        <v>78</v>
      </c>
      <c r="F58" s="10">
        <v>87</v>
      </c>
      <c r="G58" s="10" t="s">
        <v>39</v>
      </c>
    </row>
    <row r="59" spans="1:13">
      <c r="A59" s="6" t="s">
        <v>61</v>
      </c>
      <c r="B59" s="12" t="s">
        <v>34</v>
      </c>
      <c r="C59" s="10">
        <v>74</v>
      </c>
      <c r="D59" s="10">
        <v>21</v>
      </c>
      <c r="E59" s="10">
        <v>46</v>
      </c>
      <c r="F59" s="10">
        <v>64</v>
      </c>
      <c r="G59" s="10" t="s">
        <v>39</v>
      </c>
    </row>
    <row r="60" spans="1:13">
      <c r="A60" s="6" t="s">
        <v>61</v>
      </c>
      <c r="B60" s="12" t="s">
        <v>13</v>
      </c>
      <c r="C60" s="10">
        <v>83</v>
      </c>
      <c r="D60" s="10">
        <v>23</v>
      </c>
      <c r="E60" s="10">
        <v>59</v>
      </c>
      <c r="F60" s="10">
        <v>69</v>
      </c>
      <c r="G60" s="10" t="s">
        <v>39</v>
      </c>
    </row>
    <row r="61" spans="1:13">
      <c r="A61" s="6" t="s">
        <v>61</v>
      </c>
      <c r="B61" s="12" t="s">
        <v>11</v>
      </c>
      <c r="C61" s="10">
        <v>89</v>
      </c>
      <c r="D61" s="10">
        <v>25</v>
      </c>
      <c r="E61" s="10">
        <v>69</v>
      </c>
      <c r="F61" s="10">
        <v>73</v>
      </c>
      <c r="G61" s="10" t="s">
        <v>39</v>
      </c>
    </row>
    <row r="62" spans="1:13">
      <c r="A62" s="6" t="s">
        <v>62</v>
      </c>
      <c r="B62" s="12" t="s">
        <v>34</v>
      </c>
      <c r="C62" s="10">
        <v>85</v>
      </c>
      <c r="D62" s="10">
        <v>22.5</v>
      </c>
      <c r="E62" s="10">
        <v>51</v>
      </c>
      <c r="F62" s="10">
        <v>73</v>
      </c>
      <c r="G62" s="10">
        <v>50</v>
      </c>
    </row>
    <row r="63" spans="1:13">
      <c r="A63" s="6" t="s">
        <v>62</v>
      </c>
      <c r="B63" s="12" t="s">
        <v>13</v>
      </c>
      <c r="C63" s="10">
        <v>93</v>
      </c>
      <c r="D63" s="10">
        <v>25</v>
      </c>
      <c r="E63" s="10">
        <v>64</v>
      </c>
      <c r="F63" s="10">
        <v>78</v>
      </c>
      <c r="G63" s="10">
        <v>60</v>
      </c>
    </row>
    <row r="64" spans="1:13">
      <c r="A64" s="6" t="s">
        <v>62</v>
      </c>
      <c r="B64" s="12" t="s">
        <v>11</v>
      </c>
      <c r="C64" s="10">
        <v>100</v>
      </c>
      <c r="D64" s="10">
        <v>28</v>
      </c>
      <c r="E64" s="10">
        <v>74</v>
      </c>
      <c r="F64" s="10">
        <v>82</v>
      </c>
      <c r="G64" s="10">
        <v>75</v>
      </c>
    </row>
    <row r="65" spans="1:7">
      <c r="A65" s="6" t="s">
        <v>63</v>
      </c>
      <c r="B65" s="12" t="s">
        <v>34</v>
      </c>
      <c r="C65" s="10">
        <v>96</v>
      </c>
      <c r="D65" s="10">
        <v>25</v>
      </c>
      <c r="E65" s="10">
        <v>62</v>
      </c>
      <c r="F65" s="10">
        <v>82</v>
      </c>
      <c r="G65" s="10" t="s">
        <v>39</v>
      </c>
    </row>
    <row r="66" spans="1:7">
      <c r="A66" s="6" t="s">
        <v>63</v>
      </c>
      <c r="B66" s="12" t="s">
        <v>13</v>
      </c>
      <c r="C66" s="10">
        <v>103</v>
      </c>
      <c r="D66" s="10">
        <v>28</v>
      </c>
      <c r="E66" s="10">
        <v>71</v>
      </c>
      <c r="F66" s="10">
        <v>87</v>
      </c>
      <c r="G66" s="10" t="s">
        <v>39</v>
      </c>
    </row>
    <row r="67" spans="1:7">
      <c r="A67" s="6" t="s">
        <v>63</v>
      </c>
      <c r="B67" s="12" t="s">
        <v>11</v>
      </c>
      <c r="C67" s="10">
        <v>113</v>
      </c>
      <c r="D67" s="10">
        <v>31</v>
      </c>
      <c r="E67" s="10">
        <v>82</v>
      </c>
      <c r="F67" s="10">
        <v>95</v>
      </c>
      <c r="G67" s="10" t="s">
        <v>39</v>
      </c>
    </row>
    <row r="68" spans="1:7">
      <c r="A68" s="6" t="s">
        <v>64</v>
      </c>
      <c r="B68" s="12" t="s">
        <v>34</v>
      </c>
      <c r="C68" s="10">
        <v>105</v>
      </c>
      <c r="D68" s="10">
        <v>27</v>
      </c>
      <c r="E68" s="10">
        <v>56</v>
      </c>
      <c r="F68" s="10">
        <v>87</v>
      </c>
      <c r="G68" s="10" t="s">
        <v>39</v>
      </c>
    </row>
    <row r="69" spans="1:7">
      <c r="A69" s="6" t="s">
        <v>64</v>
      </c>
      <c r="B69" s="12" t="s">
        <v>13</v>
      </c>
      <c r="C69" s="10">
        <v>113</v>
      </c>
      <c r="D69" s="10">
        <v>31</v>
      </c>
      <c r="E69" s="10">
        <v>70</v>
      </c>
      <c r="F69" s="10">
        <v>93</v>
      </c>
      <c r="G69" s="10" t="s">
        <v>39</v>
      </c>
    </row>
    <row r="70" spans="1:7">
      <c r="A70" s="6" t="s">
        <v>64</v>
      </c>
      <c r="B70" s="12" t="s">
        <v>11</v>
      </c>
      <c r="C70" s="10">
        <v>122</v>
      </c>
      <c r="D70" s="10">
        <v>35</v>
      </c>
      <c r="E70" s="10">
        <v>113</v>
      </c>
      <c r="F70" s="10">
        <v>101</v>
      </c>
      <c r="G70" s="10" t="s">
        <v>39</v>
      </c>
    </row>
    <row r="71" spans="1:7">
      <c r="A71" s="6" t="s">
        <v>65</v>
      </c>
      <c r="B71" s="12" t="s">
        <v>34</v>
      </c>
      <c r="C71" s="10">
        <v>110</v>
      </c>
      <c r="D71" s="10">
        <v>28</v>
      </c>
      <c r="E71" s="10">
        <v>58</v>
      </c>
      <c r="F71" s="10">
        <v>91</v>
      </c>
      <c r="G71" s="10" t="s">
        <v>39</v>
      </c>
    </row>
    <row r="72" spans="1:7">
      <c r="A72" s="6" t="s">
        <v>65</v>
      </c>
      <c r="B72" s="12" t="s">
        <v>13</v>
      </c>
      <c r="C72" s="10">
        <v>118</v>
      </c>
      <c r="D72" s="10">
        <v>32</v>
      </c>
      <c r="E72" s="10">
        <v>72</v>
      </c>
      <c r="F72" s="10">
        <v>97</v>
      </c>
      <c r="G72" s="10" t="s">
        <v>39</v>
      </c>
    </row>
    <row r="73" spans="1:7">
      <c r="A73" s="6" t="s">
        <v>65</v>
      </c>
      <c r="B73" s="12" t="s">
        <v>11</v>
      </c>
      <c r="C73" s="10">
        <v>128</v>
      </c>
      <c r="D73" s="10">
        <v>36</v>
      </c>
      <c r="E73" s="10">
        <v>88</v>
      </c>
      <c r="F73" s="10">
        <v>105</v>
      </c>
      <c r="G73" s="10" t="s">
        <v>39</v>
      </c>
    </row>
    <row r="74" spans="1:7">
      <c r="A74" s="6" t="s">
        <v>66</v>
      </c>
      <c r="B74" s="12" t="s">
        <v>34</v>
      </c>
      <c r="C74" s="10">
        <v>115</v>
      </c>
      <c r="D74" s="10">
        <v>25</v>
      </c>
      <c r="E74" s="10" t="s">
        <v>39</v>
      </c>
      <c r="F74" s="10">
        <v>95</v>
      </c>
      <c r="G74" s="10" t="s">
        <v>39</v>
      </c>
    </row>
    <row r="75" spans="1:7">
      <c r="A75" s="6" t="s">
        <v>66</v>
      </c>
      <c r="B75" s="12" t="s">
        <v>13</v>
      </c>
      <c r="C75" s="10">
        <v>124</v>
      </c>
      <c r="D75" s="10">
        <v>29</v>
      </c>
      <c r="E75" s="10" t="s">
        <v>39</v>
      </c>
      <c r="F75" s="10">
        <v>102</v>
      </c>
      <c r="G75" s="10" t="s">
        <v>39</v>
      </c>
    </row>
    <row r="76" spans="1:7">
      <c r="A76" s="6" t="s">
        <v>66</v>
      </c>
      <c r="B76" s="12" t="s">
        <v>11</v>
      </c>
      <c r="C76" s="10">
        <v>130</v>
      </c>
      <c r="D76" s="10">
        <v>34</v>
      </c>
      <c r="E76" s="10" t="s">
        <v>39</v>
      </c>
      <c r="F76" s="10">
        <v>107</v>
      </c>
      <c r="G76" s="10" t="s">
        <v>39</v>
      </c>
    </row>
    <row r="77" spans="1:7">
      <c r="A77" s="6" t="s">
        <v>67</v>
      </c>
      <c r="B77" s="12" t="s">
        <v>34</v>
      </c>
      <c r="C77" s="10">
        <v>124</v>
      </c>
      <c r="D77" s="10">
        <v>32</v>
      </c>
      <c r="E77" s="10" t="s">
        <v>39</v>
      </c>
      <c r="F77" s="10">
        <v>102</v>
      </c>
      <c r="G77" s="10" t="s">
        <v>39</v>
      </c>
    </row>
    <row r="78" spans="1:7">
      <c r="A78" s="6" t="s">
        <v>67</v>
      </c>
      <c r="B78" s="12" t="s">
        <v>13</v>
      </c>
      <c r="C78" s="10">
        <v>136</v>
      </c>
      <c r="D78" s="10">
        <v>37</v>
      </c>
      <c r="E78" s="10" t="s">
        <v>39</v>
      </c>
      <c r="F78" s="10">
        <v>112</v>
      </c>
      <c r="G78" s="10" t="s">
        <v>39</v>
      </c>
    </row>
    <row r="79" spans="1:7">
      <c r="A79" s="6" t="s">
        <v>67</v>
      </c>
      <c r="B79" s="12" t="s">
        <v>11</v>
      </c>
      <c r="C79" s="10">
        <v>148</v>
      </c>
      <c r="D79" s="10">
        <v>42</v>
      </c>
      <c r="E79" s="10" t="s">
        <v>39</v>
      </c>
      <c r="F79" s="10">
        <v>122</v>
      </c>
      <c r="G79" s="10" t="s">
        <v>39</v>
      </c>
    </row>
    <row r="80" spans="1:7">
      <c r="A80" s="6" t="s">
        <v>68</v>
      </c>
      <c r="B80" s="12" t="s">
        <v>34</v>
      </c>
      <c r="C80" s="10">
        <v>112</v>
      </c>
      <c r="D80" s="10">
        <v>28</v>
      </c>
      <c r="E80" s="10" t="s">
        <v>39</v>
      </c>
      <c r="F80" s="10">
        <v>92</v>
      </c>
      <c r="G80" s="10" t="s">
        <v>39</v>
      </c>
    </row>
    <row r="81" spans="1:7">
      <c r="A81" s="6" t="s">
        <v>68</v>
      </c>
      <c r="B81" s="12" t="s">
        <v>13</v>
      </c>
      <c r="C81" s="10">
        <v>118</v>
      </c>
      <c r="D81" s="10">
        <v>32</v>
      </c>
      <c r="E81" s="10" t="s">
        <v>39</v>
      </c>
      <c r="F81" s="10">
        <v>97</v>
      </c>
      <c r="G81" s="10" t="s">
        <v>39</v>
      </c>
    </row>
    <row r="82" spans="1:7">
      <c r="A82" s="6" t="s">
        <v>68</v>
      </c>
      <c r="B82" s="12" t="s">
        <v>11</v>
      </c>
      <c r="C82" s="10">
        <v>124</v>
      </c>
      <c r="D82" s="10">
        <v>36</v>
      </c>
      <c r="E82" s="10" t="s">
        <v>39</v>
      </c>
      <c r="F82" s="10">
        <v>102</v>
      </c>
      <c r="G82" s="10" t="s">
        <v>39</v>
      </c>
    </row>
    <row r="83" spans="1:7">
      <c r="A83" s="6" t="s">
        <v>69</v>
      </c>
      <c r="B83" s="12" t="s">
        <v>34</v>
      </c>
      <c r="C83" s="10">
        <v>100</v>
      </c>
      <c r="D83" s="10">
        <v>24</v>
      </c>
      <c r="E83" s="10">
        <v>65</v>
      </c>
      <c r="F83" s="10">
        <v>82</v>
      </c>
      <c r="G83" s="10">
        <v>70</v>
      </c>
    </row>
    <row r="84" spans="1:7">
      <c r="A84" s="6" t="s">
        <v>69</v>
      </c>
      <c r="B84" s="12" t="s">
        <v>13</v>
      </c>
      <c r="C84" s="10">
        <v>110</v>
      </c>
      <c r="D84" s="10">
        <v>29</v>
      </c>
      <c r="E84" s="10">
        <v>75</v>
      </c>
      <c r="F84" s="10">
        <v>91</v>
      </c>
      <c r="G84" s="10">
        <v>80</v>
      </c>
    </row>
    <row r="85" spans="1:7">
      <c r="A85" s="6" t="s">
        <v>69</v>
      </c>
      <c r="B85" s="12" t="s">
        <v>11</v>
      </c>
      <c r="C85" s="10">
        <v>120</v>
      </c>
      <c r="D85" s="10">
        <v>32</v>
      </c>
      <c r="E85" s="10">
        <v>88</v>
      </c>
      <c r="F85" s="10">
        <v>99</v>
      </c>
      <c r="G85" s="10" t="s">
        <v>39</v>
      </c>
    </row>
    <row r="86" spans="1:7">
      <c r="A86" s="6" t="s">
        <v>70</v>
      </c>
      <c r="B86" s="12" t="s">
        <v>34</v>
      </c>
      <c r="C86" s="10">
        <v>118</v>
      </c>
      <c r="D86" s="10">
        <v>30</v>
      </c>
      <c r="E86" s="10" t="s">
        <v>39</v>
      </c>
      <c r="F86" s="10">
        <v>97</v>
      </c>
      <c r="G86" s="10" t="s">
        <v>39</v>
      </c>
    </row>
    <row r="87" spans="1:7">
      <c r="A87" s="6" t="s">
        <v>70</v>
      </c>
      <c r="B87" s="12" t="s">
        <v>13</v>
      </c>
      <c r="C87" s="10">
        <v>128</v>
      </c>
      <c r="D87" s="10">
        <v>35</v>
      </c>
      <c r="E87" s="10" t="s">
        <v>39</v>
      </c>
      <c r="F87" s="10">
        <v>105</v>
      </c>
      <c r="G87" s="10" t="s">
        <v>39</v>
      </c>
    </row>
    <row r="88" spans="1:7">
      <c r="A88" s="6" t="s">
        <v>70</v>
      </c>
      <c r="B88" s="12" t="s">
        <v>11</v>
      </c>
      <c r="C88" s="10">
        <v>136</v>
      </c>
      <c r="D88" s="10">
        <v>40</v>
      </c>
      <c r="E88" s="10" t="s">
        <v>39</v>
      </c>
      <c r="F88" s="10">
        <v>112</v>
      </c>
      <c r="G88" s="10" t="s">
        <v>39</v>
      </c>
    </row>
    <row r="89" spans="1:7">
      <c r="A89" s="6" t="s">
        <v>71</v>
      </c>
      <c r="B89" s="12" t="s">
        <v>34</v>
      </c>
      <c r="C89" s="10">
        <v>112</v>
      </c>
      <c r="D89" s="10">
        <v>26</v>
      </c>
      <c r="E89" s="10">
        <v>65</v>
      </c>
      <c r="F89" s="10">
        <v>95</v>
      </c>
      <c r="G89" s="10" t="s">
        <v>39</v>
      </c>
    </row>
    <row r="90" spans="1:7">
      <c r="A90" s="6" t="s">
        <v>71</v>
      </c>
      <c r="B90" s="12" t="s">
        <v>13</v>
      </c>
      <c r="C90" s="10">
        <v>123</v>
      </c>
      <c r="D90" s="10">
        <v>30</v>
      </c>
      <c r="E90" s="10">
        <v>76</v>
      </c>
      <c r="F90" s="10">
        <v>103</v>
      </c>
      <c r="G90" s="10" t="s">
        <v>39</v>
      </c>
    </row>
    <row r="91" spans="1:7">
      <c r="A91" s="6" t="s">
        <v>71</v>
      </c>
      <c r="B91" s="12" t="s">
        <v>11</v>
      </c>
      <c r="C91" s="10">
        <v>134</v>
      </c>
      <c r="D91" s="10">
        <v>33</v>
      </c>
      <c r="E91" s="10">
        <v>90</v>
      </c>
      <c r="F91" s="10">
        <v>111</v>
      </c>
      <c r="G91" s="10" t="s">
        <v>39</v>
      </c>
    </row>
    <row r="92" spans="1:7">
      <c r="A92" s="6" t="s">
        <v>72</v>
      </c>
      <c r="B92" s="12" t="s">
        <v>34</v>
      </c>
      <c r="C92" s="10">
        <v>105</v>
      </c>
      <c r="D92" s="10">
        <v>26</v>
      </c>
      <c r="E92" s="10">
        <v>48</v>
      </c>
      <c r="F92" s="10">
        <v>87</v>
      </c>
      <c r="G92" s="10" t="s">
        <v>39</v>
      </c>
    </row>
    <row r="93" spans="1:7">
      <c r="A93" s="6" t="s">
        <v>72</v>
      </c>
      <c r="B93" s="12" t="s">
        <v>13</v>
      </c>
      <c r="C93" s="10">
        <v>115</v>
      </c>
      <c r="D93" s="10">
        <v>29</v>
      </c>
      <c r="E93" s="10">
        <v>67</v>
      </c>
      <c r="F93" s="10">
        <v>95</v>
      </c>
      <c r="G93" s="10" t="s">
        <v>39</v>
      </c>
    </row>
    <row r="94" spans="1:7">
      <c r="A94" s="6" t="s">
        <v>72</v>
      </c>
      <c r="B94" s="12" t="s">
        <v>11</v>
      </c>
      <c r="C94" s="10">
        <v>125</v>
      </c>
      <c r="D94" s="10">
        <v>32</v>
      </c>
      <c r="E94" s="10">
        <v>86</v>
      </c>
      <c r="F94" s="10">
        <v>103</v>
      </c>
      <c r="G94" s="10" t="s">
        <v>39</v>
      </c>
    </row>
    <row r="95" spans="1:7">
      <c r="A95" s="6" t="s">
        <v>74</v>
      </c>
      <c r="B95" s="12" t="s">
        <v>34</v>
      </c>
      <c r="C95" s="10">
        <v>120</v>
      </c>
      <c r="D95" s="10">
        <v>25</v>
      </c>
      <c r="E95" s="10">
        <v>52</v>
      </c>
      <c r="F95" s="10">
        <v>99</v>
      </c>
      <c r="G95" s="10" t="s">
        <v>39</v>
      </c>
    </row>
    <row r="96" spans="1:7">
      <c r="A96" s="6" t="s">
        <v>74</v>
      </c>
      <c r="B96" s="12" t="s">
        <v>13</v>
      </c>
      <c r="C96" s="10">
        <v>130</v>
      </c>
      <c r="D96" s="10">
        <v>28</v>
      </c>
      <c r="E96" s="10">
        <v>72</v>
      </c>
      <c r="F96" s="10">
        <v>107</v>
      </c>
      <c r="G96" s="10" t="s">
        <v>39</v>
      </c>
    </row>
    <row r="97" spans="1:7">
      <c r="A97" s="6" t="s">
        <v>74</v>
      </c>
      <c r="B97" s="12" t="s">
        <v>11</v>
      </c>
      <c r="C97" s="10">
        <v>138</v>
      </c>
      <c r="D97" s="10">
        <v>32</v>
      </c>
      <c r="E97" s="10">
        <v>105</v>
      </c>
      <c r="F97" s="10">
        <v>114</v>
      </c>
      <c r="G97" s="10" t="s">
        <v>39</v>
      </c>
    </row>
    <row r="98" spans="1:7">
      <c r="A98" s="6" t="s">
        <v>73</v>
      </c>
      <c r="B98" s="12" t="s">
        <v>34</v>
      </c>
      <c r="C98" s="10">
        <v>335</v>
      </c>
      <c r="D98" s="10">
        <v>85</v>
      </c>
      <c r="E98" s="10" t="s">
        <v>75</v>
      </c>
      <c r="F98" s="10" t="s">
        <v>76</v>
      </c>
      <c r="G98" s="10" t="s">
        <v>39</v>
      </c>
    </row>
    <row r="99" spans="1:7">
      <c r="A99" s="6" t="s">
        <v>49</v>
      </c>
      <c r="B99" s="12" t="s">
        <v>13</v>
      </c>
      <c r="C99" s="10">
        <v>245</v>
      </c>
      <c r="D99" s="10">
        <v>70</v>
      </c>
      <c r="E99" s="10" t="s">
        <v>75</v>
      </c>
      <c r="F99" s="10" t="s">
        <v>76</v>
      </c>
      <c r="G99" s="10" t="s">
        <v>39</v>
      </c>
    </row>
    <row r="100" spans="1:7">
      <c r="A100" s="6" t="s">
        <v>43</v>
      </c>
      <c r="B100" s="12" t="s">
        <v>11</v>
      </c>
      <c r="C100" s="10">
        <v>335</v>
      </c>
      <c r="D100" s="10">
        <v>85</v>
      </c>
      <c r="E100" s="10" t="s">
        <v>75</v>
      </c>
      <c r="F100" s="10" t="s">
        <v>76</v>
      </c>
      <c r="G100" s="10" t="s">
        <v>39</v>
      </c>
    </row>
    <row r="101" spans="1:7">
      <c r="A101" s="6" t="s">
        <v>50</v>
      </c>
      <c r="B101" s="12" t="s">
        <v>34</v>
      </c>
      <c r="C101" s="10">
        <v>195</v>
      </c>
      <c r="D101" s="10">
        <v>55</v>
      </c>
      <c r="E101" s="10" t="s">
        <v>75</v>
      </c>
      <c r="F101" s="10" t="s">
        <v>76</v>
      </c>
      <c r="G101" s="10" t="s">
        <v>39</v>
      </c>
    </row>
    <row r="102" spans="1:7">
      <c r="A102" s="6" t="s">
        <v>48</v>
      </c>
      <c r="B102" s="12" t="s">
        <v>13</v>
      </c>
      <c r="C102" s="10">
        <v>235</v>
      </c>
      <c r="D102" s="10" t="s">
        <v>77</v>
      </c>
      <c r="E102" s="10" t="s">
        <v>75</v>
      </c>
      <c r="F102" s="10" t="s">
        <v>76</v>
      </c>
      <c r="G102" s="10" t="s">
        <v>39</v>
      </c>
    </row>
    <row r="103" spans="1:7">
      <c r="A103" s="6" t="s">
        <v>52</v>
      </c>
      <c r="B103" s="12" t="s">
        <v>11</v>
      </c>
      <c r="C103" s="10">
        <v>245</v>
      </c>
      <c r="D103" s="10">
        <v>70</v>
      </c>
      <c r="E103" s="10" t="s">
        <v>75</v>
      </c>
      <c r="F103" s="10" t="s">
        <v>76</v>
      </c>
      <c r="G103" s="10" t="s">
        <v>39</v>
      </c>
    </row>
    <row r="104" spans="1:7">
      <c r="A104" s="6" t="s">
        <v>56</v>
      </c>
      <c r="B104" s="12" t="s">
        <v>34</v>
      </c>
      <c r="C104" s="10">
        <v>250</v>
      </c>
      <c r="D104" s="10">
        <v>75</v>
      </c>
      <c r="E104" s="10" t="s">
        <v>75</v>
      </c>
      <c r="F104" s="10" t="s">
        <v>76</v>
      </c>
      <c r="G104" s="10" t="s">
        <v>39</v>
      </c>
    </row>
    <row r="105" spans="1:7">
      <c r="A105" s="6" t="s">
        <v>53</v>
      </c>
      <c r="B105" s="12" t="s">
        <v>13</v>
      </c>
      <c r="C105" s="10">
        <v>205</v>
      </c>
      <c r="D105" s="10">
        <v>58</v>
      </c>
      <c r="E105" s="10" t="s">
        <v>75</v>
      </c>
      <c r="F105" s="10" t="s">
        <v>76</v>
      </c>
      <c r="G105" s="10" t="s">
        <v>39</v>
      </c>
    </row>
  </sheetData>
  <sheetProtection sheet="1" objects="1" scenarios="1" autoFilter="0" pivotTables="0"/>
  <autoFilter ref="A1:G105" xr:uid="{7912A4CC-4D52-4F2A-9000-3500B14189A4}"/>
  <sortState xmlns:xlrd2="http://schemas.microsoft.com/office/spreadsheetml/2017/richdata2" ref="M12:M51">
    <sortCondition ref="M12:M51"/>
  </sortState>
  <dataValidations count="3">
    <dataValidation type="list" allowBlank="1" showInputMessage="1" showErrorMessage="1" sqref="L4" xr:uid="{19D8B75E-5916-4A87-8466-02F5972EED3D}">
      <formula1>$C$1:$G$1</formula1>
    </dataValidation>
    <dataValidation type="list" allowBlank="1" showInputMessage="1" showErrorMessage="1" sqref="N4" xr:uid="{5DE0AFC2-5F51-4DAA-980C-40B1D7867D79}">
      <formula1>"I,II,III"</formula1>
    </dataValidation>
    <dataValidation type="list" allowBlank="1" showInputMessage="1" showErrorMessage="1" sqref="M4" xr:uid="{FB5ACAEC-D8C8-41D6-A61F-B6AE86372BC0}">
      <formula1>$M$12:$M$51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51D3-1710-4445-A82A-F1DCC364B3BF}">
  <dimension ref="A1:D40"/>
  <sheetViews>
    <sheetView workbookViewId="0">
      <selection activeCell="I11" sqref="I11"/>
    </sheetView>
  </sheetViews>
  <sheetFormatPr defaultRowHeight="15"/>
  <cols>
    <col min="2" max="2" width="16.7109375" bestFit="1" customWidth="1"/>
    <col min="3" max="3" width="32.140625" customWidth="1"/>
    <col min="4" max="4" width="41.85546875" bestFit="1" customWidth="1"/>
  </cols>
  <sheetData>
    <row r="1" spans="1:4">
      <c r="A1" s="1" t="s">
        <v>78</v>
      </c>
      <c r="B1" s="1" t="s">
        <v>18</v>
      </c>
      <c r="C1" s="1" t="s">
        <v>19</v>
      </c>
      <c r="D1" s="1" t="s">
        <v>79</v>
      </c>
    </row>
    <row r="2" spans="1:4">
      <c r="A2" t="s">
        <v>17</v>
      </c>
      <c r="B2" t="s">
        <v>80</v>
      </c>
      <c r="C2" t="s">
        <v>81</v>
      </c>
      <c r="D2" t="s">
        <v>82</v>
      </c>
    </row>
    <row r="3" spans="1:4">
      <c r="A3" t="s">
        <v>14</v>
      </c>
      <c r="B3" t="s">
        <v>83</v>
      </c>
      <c r="C3" t="s">
        <v>84</v>
      </c>
      <c r="D3" t="s">
        <v>85</v>
      </c>
    </row>
    <row r="4" spans="1:4">
      <c r="A4" t="s">
        <v>31</v>
      </c>
      <c r="B4" t="s">
        <v>27</v>
      </c>
      <c r="C4" t="s">
        <v>86</v>
      </c>
      <c r="D4" t="s">
        <v>87</v>
      </c>
    </row>
    <row r="5" spans="1:4">
      <c r="A5" t="s">
        <v>12</v>
      </c>
      <c r="B5" t="s">
        <v>88</v>
      </c>
      <c r="C5" t="s">
        <v>89</v>
      </c>
      <c r="D5" t="s">
        <v>90</v>
      </c>
    </row>
    <row r="6" spans="1:4">
      <c r="A6" t="s">
        <v>32</v>
      </c>
      <c r="C6" t="s">
        <v>91</v>
      </c>
      <c r="D6" t="s">
        <v>92</v>
      </c>
    </row>
    <row r="7" spans="1:4">
      <c r="C7" t="s">
        <v>93</v>
      </c>
      <c r="D7" t="s">
        <v>94</v>
      </c>
    </row>
    <row r="8" spans="1:4">
      <c r="C8" t="s">
        <v>95</v>
      </c>
      <c r="D8" t="s">
        <v>96</v>
      </c>
    </row>
    <row r="9" spans="1:4">
      <c r="C9" t="s">
        <v>28</v>
      </c>
      <c r="D9" t="s">
        <v>97</v>
      </c>
    </row>
    <row r="10" spans="1:4">
      <c r="C10" t="s">
        <v>98</v>
      </c>
      <c r="D10" t="s">
        <v>99</v>
      </c>
    </row>
    <row r="11" spans="1:4">
      <c r="C11" t="s">
        <v>100</v>
      </c>
      <c r="D11" t="s">
        <v>101</v>
      </c>
    </row>
    <row r="12" spans="1:4">
      <c r="D12" t="s">
        <v>102</v>
      </c>
    </row>
    <row r="13" spans="1:4">
      <c r="D13" t="s">
        <v>103</v>
      </c>
    </row>
    <row r="14" spans="1:4">
      <c r="D14" t="s">
        <v>104</v>
      </c>
    </row>
    <row r="15" spans="1:4">
      <c r="D15" t="s">
        <v>105</v>
      </c>
    </row>
    <row r="16" spans="1:4">
      <c r="D16" t="s">
        <v>106</v>
      </c>
    </row>
    <row r="17" spans="4:4">
      <c r="D17" t="s">
        <v>107</v>
      </c>
    </row>
    <row r="18" spans="4:4">
      <c r="D18" t="s">
        <v>108</v>
      </c>
    </row>
    <row r="19" spans="4:4">
      <c r="D19" t="s">
        <v>109</v>
      </c>
    </row>
    <row r="20" spans="4:4">
      <c r="D20" t="s">
        <v>110</v>
      </c>
    </row>
    <row r="21" spans="4:4">
      <c r="D21" t="s">
        <v>111</v>
      </c>
    </row>
    <row r="22" spans="4:4">
      <c r="D22" t="s">
        <v>112</v>
      </c>
    </row>
    <row r="23" spans="4:4">
      <c r="D23" t="s">
        <v>113</v>
      </c>
    </row>
    <row r="24" spans="4:4">
      <c r="D24" t="s">
        <v>114</v>
      </c>
    </row>
    <row r="25" spans="4:4">
      <c r="D25" t="s">
        <v>115</v>
      </c>
    </row>
    <row r="26" spans="4:4">
      <c r="D26" t="s">
        <v>116</v>
      </c>
    </row>
    <row r="27" spans="4:4">
      <c r="D27" t="s">
        <v>117</v>
      </c>
    </row>
    <row r="28" spans="4:4">
      <c r="D28" t="s">
        <v>118</v>
      </c>
    </row>
    <row r="29" spans="4:4">
      <c r="D29" t="s">
        <v>119</v>
      </c>
    </row>
    <row r="30" spans="4:4">
      <c r="D30" t="s">
        <v>120</v>
      </c>
    </row>
    <row r="31" spans="4:4">
      <c r="D31" t="s">
        <v>121</v>
      </c>
    </row>
    <row r="32" spans="4:4">
      <c r="D32" t="s">
        <v>122</v>
      </c>
    </row>
    <row r="33" spans="4:4">
      <c r="D33" t="s">
        <v>123</v>
      </c>
    </row>
    <row r="34" spans="4:4">
      <c r="D34" t="s">
        <v>124</v>
      </c>
    </row>
    <row r="35" spans="4:4">
      <c r="D35" t="s">
        <v>125</v>
      </c>
    </row>
    <row r="36" spans="4:4">
      <c r="D36" t="s">
        <v>126</v>
      </c>
    </row>
    <row r="37" spans="4:4">
      <c r="D37" t="s">
        <v>29</v>
      </c>
    </row>
    <row r="38" spans="4:4">
      <c r="D38" t="s">
        <v>127</v>
      </c>
    </row>
    <row r="39" spans="4:4">
      <c r="D39" t="s">
        <v>128</v>
      </c>
    </row>
    <row r="40" spans="4:4">
      <c r="D4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C0C1-D273-4487-9D7D-766C2DCB245C}">
  <dimension ref="B2:O179"/>
  <sheetViews>
    <sheetView zoomScale="90" zoomScaleNormal="90" workbookViewId="0">
      <selection activeCell="N179" sqref="B2:N179"/>
    </sheetView>
  </sheetViews>
  <sheetFormatPr defaultRowHeight="15"/>
  <cols>
    <col min="2" max="2" width="8.42578125" bestFit="1" customWidth="1"/>
    <col min="3" max="3" width="10.140625" bestFit="1" customWidth="1"/>
    <col min="4" max="4" width="14.85546875" bestFit="1" customWidth="1"/>
    <col min="5" max="5" width="10.7109375" bestFit="1" customWidth="1"/>
    <col min="6" max="6" width="13.5703125" bestFit="1" customWidth="1"/>
    <col min="7" max="7" width="14.7109375" bestFit="1" customWidth="1"/>
    <col min="8" max="8" width="26.5703125" bestFit="1" customWidth="1"/>
    <col min="9" max="9" width="28.42578125" hidden="1" customWidth="1"/>
    <col min="10" max="10" width="26.140625" bestFit="1" customWidth="1"/>
    <col min="11" max="11" width="12.5703125" hidden="1" customWidth="1"/>
    <col min="12" max="12" width="10.7109375" bestFit="1" customWidth="1"/>
    <col min="13" max="14" width="9.28515625" bestFit="1" customWidth="1"/>
    <col min="15" max="15" width="9.28515625" hidden="1" customWidth="1"/>
  </cols>
  <sheetData>
    <row r="2" spans="2:15">
      <c r="B2" s="64" t="s">
        <v>130</v>
      </c>
      <c r="C2" s="64" t="s">
        <v>131</v>
      </c>
      <c r="D2" s="64" t="s">
        <v>132</v>
      </c>
      <c r="E2" s="64" t="s">
        <v>133</v>
      </c>
      <c r="F2" s="64" t="s">
        <v>19</v>
      </c>
      <c r="G2" s="64" t="s">
        <v>79</v>
      </c>
      <c r="H2" s="64" t="s">
        <v>134</v>
      </c>
      <c r="I2" s="64" t="s">
        <v>135</v>
      </c>
      <c r="J2" s="64" t="s">
        <v>136</v>
      </c>
      <c r="K2" s="64" t="s">
        <v>137</v>
      </c>
      <c r="L2" s="64" t="s">
        <v>138</v>
      </c>
      <c r="M2" s="64" t="s">
        <v>139</v>
      </c>
      <c r="N2" s="64" t="s">
        <v>140</v>
      </c>
      <c r="O2" s="30" t="s">
        <v>141</v>
      </c>
    </row>
    <row r="3" spans="2:15">
      <c r="B3" s="65" t="s">
        <v>142</v>
      </c>
      <c r="C3" s="65" t="s">
        <v>143</v>
      </c>
      <c r="D3" s="65" t="s">
        <v>144</v>
      </c>
      <c r="E3" s="65" t="s">
        <v>145</v>
      </c>
      <c r="F3" s="65" t="s">
        <v>81</v>
      </c>
      <c r="G3" s="65" t="s">
        <v>82</v>
      </c>
      <c r="H3" s="65" t="s">
        <v>146</v>
      </c>
      <c r="I3" s="66">
        <v>21</v>
      </c>
      <c r="J3" s="66">
        <v>23.31</v>
      </c>
      <c r="K3" s="66">
        <v>203.78</v>
      </c>
      <c r="L3" s="67">
        <v>14816.6</v>
      </c>
      <c r="M3" s="67">
        <v>72.708799999999997</v>
      </c>
      <c r="N3" s="67">
        <v>635.63279999999997</v>
      </c>
      <c r="O3" s="33">
        <v>8.7421710000000008</v>
      </c>
    </row>
    <row r="4" spans="2:15">
      <c r="B4" s="68" t="s">
        <v>142</v>
      </c>
      <c r="C4" s="68" t="s">
        <v>147</v>
      </c>
      <c r="D4" s="68" t="s">
        <v>148</v>
      </c>
      <c r="E4" s="68" t="s">
        <v>145</v>
      </c>
      <c r="F4" s="68" t="s">
        <v>81</v>
      </c>
      <c r="G4" s="68" t="s">
        <v>104</v>
      </c>
      <c r="H4" s="68" t="s">
        <v>149</v>
      </c>
      <c r="I4" s="69">
        <v>16</v>
      </c>
      <c r="J4" s="69">
        <v>18.239999999999998</v>
      </c>
      <c r="K4" s="69">
        <v>117.35388</v>
      </c>
      <c r="L4" s="70">
        <v>8452.9680000000008</v>
      </c>
      <c r="M4" s="70">
        <v>72.029730000000001</v>
      </c>
      <c r="N4" s="70">
        <v>463.43020000000001</v>
      </c>
      <c r="O4" s="34">
        <v>6.4338749999999996</v>
      </c>
    </row>
    <row r="5" spans="2:15">
      <c r="B5" s="68" t="s">
        <v>150</v>
      </c>
      <c r="C5" s="71" t="s">
        <v>151</v>
      </c>
      <c r="D5" s="71"/>
      <c r="E5" s="68" t="s">
        <v>145</v>
      </c>
      <c r="F5" s="68" t="s">
        <v>81</v>
      </c>
      <c r="G5" s="68" t="s">
        <v>82</v>
      </c>
      <c r="H5" s="68" t="s">
        <v>146</v>
      </c>
      <c r="I5" s="69">
        <v>50</v>
      </c>
      <c r="J5" s="69">
        <v>55.5</v>
      </c>
      <c r="K5" s="69">
        <v>552</v>
      </c>
      <c r="L5" s="70">
        <v>37525.800000000003</v>
      </c>
      <c r="M5" s="70">
        <v>67.981520000000003</v>
      </c>
      <c r="N5" s="70">
        <v>676.14049999999997</v>
      </c>
      <c r="O5" s="34">
        <v>9.9459459999999993</v>
      </c>
    </row>
    <row r="6" spans="2:15">
      <c r="B6" s="68" t="s">
        <v>142</v>
      </c>
      <c r="C6" s="68" t="s">
        <v>143</v>
      </c>
      <c r="D6" s="68" t="s">
        <v>144</v>
      </c>
      <c r="E6" s="68" t="s">
        <v>145</v>
      </c>
      <c r="F6" s="68" t="s">
        <v>81</v>
      </c>
      <c r="G6" s="68" t="s">
        <v>104</v>
      </c>
      <c r="H6" s="68" t="s">
        <v>152</v>
      </c>
      <c r="I6" s="69">
        <v>24</v>
      </c>
      <c r="J6" s="69">
        <v>28.08</v>
      </c>
      <c r="K6" s="69">
        <v>228.55</v>
      </c>
      <c r="L6" s="70">
        <v>12861.28</v>
      </c>
      <c r="M6" s="70">
        <v>56.273380000000003</v>
      </c>
      <c r="N6" s="70">
        <v>458.02280000000002</v>
      </c>
      <c r="O6" s="34">
        <v>8.1392450000000007</v>
      </c>
    </row>
    <row r="7" spans="2:15">
      <c r="B7" s="68" t="s">
        <v>153</v>
      </c>
      <c r="C7" s="71" t="s">
        <v>154</v>
      </c>
      <c r="D7" s="71"/>
      <c r="E7" s="68" t="s">
        <v>145</v>
      </c>
      <c r="F7" s="68" t="s">
        <v>81</v>
      </c>
      <c r="G7" s="68" t="s">
        <v>82</v>
      </c>
      <c r="H7" s="68" t="s">
        <v>146</v>
      </c>
      <c r="I7" s="69">
        <v>50</v>
      </c>
      <c r="J7" s="69">
        <v>55.5</v>
      </c>
      <c r="K7" s="69">
        <v>581.80999999999995</v>
      </c>
      <c r="L7" s="70">
        <v>35767.57</v>
      </c>
      <c r="M7" s="70">
        <v>61.476379999999999</v>
      </c>
      <c r="N7" s="70">
        <v>644.46069999999997</v>
      </c>
      <c r="O7" s="34">
        <v>10.48306</v>
      </c>
    </row>
    <row r="8" spans="2:15">
      <c r="B8" s="68" t="s">
        <v>142</v>
      </c>
      <c r="C8" s="68" t="s">
        <v>147</v>
      </c>
      <c r="D8" s="68" t="s">
        <v>148</v>
      </c>
      <c r="E8" s="68" t="s">
        <v>145</v>
      </c>
      <c r="F8" s="68" t="s">
        <v>81</v>
      </c>
      <c r="G8" s="68" t="s">
        <v>104</v>
      </c>
      <c r="H8" s="68" t="s">
        <v>152</v>
      </c>
      <c r="I8" s="69">
        <v>20</v>
      </c>
      <c r="J8" s="69">
        <v>23.4</v>
      </c>
      <c r="K8" s="69">
        <v>190.45926900000001</v>
      </c>
      <c r="L8" s="70">
        <v>15369.03</v>
      </c>
      <c r="M8" s="70">
        <v>80.694590000000005</v>
      </c>
      <c r="N8" s="70">
        <v>656.79629999999997</v>
      </c>
      <c r="O8" s="34">
        <v>8.1392849999999992</v>
      </c>
    </row>
    <row r="9" spans="2:15">
      <c r="B9" s="65" t="s">
        <v>142</v>
      </c>
      <c r="C9" s="65" t="s">
        <v>155</v>
      </c>
      <c r="D9" s="65" t="s">
        <v>156</v>
      </c>
      <c r="E9" s="65" t="s">
        <v>145</v>
      </c>
      <c r="F9" s="65" t="s">
        <v>81</v>
      </c>
      <c r="G9" s="65" t="s">
        <v>104</v>
      </c>
      <c r="H9" s="65" t="s">
        <v>149</v>
      </c>
      <c r="I9" s="66">
        <v>43</v>
      </c>
      <c r="J9" s="66">
        <v>56.76</v>
      </c>
      <c r="K9" s="66">
        <v>365.17</v>
      </c>
      <c r="L9" s="67">
        <v>17163.98</v>
      </c>
      <c r="M9" s="67">
        <v>47.00271</v>
      </c>
      <c r="N9" s="67">
        <v>302.39569999999998</v>
      </c>
      <c r="O9" s="33">
        <v>6.4335800000000001</v>
      </c>
    </row>
    <row r="10" spans="2:15">
      <c r="B10" s="68" t="s">
        <v>142</v>
      </c>
      <c r="C10" s="68" t="s">
        <v>143</v>
      </c>
      <c r="D10" s="68" t="s">
        <v>144</v>
      </c>
      <c r="E10" s="68" t="s">
        <v>145</v>
      </c>
      <c r="F10" s="68" t="s">
        <v>81</v>
      </c>
      <c r="G10" s="68" t="s">
        <v>104</v>
      </c>
      <c r="H10" s="68" t="s">
        <v>149</v>
      </c>
      <c r="I10" s="69">
        <v>43</v>
      </c>
      <c r="J10" s="69">
        <v>49.02</v>
      </c>
      <c r="K10" s="69">
        <v>315.37</v>
      </c>
      <c r="L10" s="70">
        <v>21401.73</v>
      </c>
      <c r="M10" s="70">
        <v>67.862290000000002</v>
      </c>
      <c r="N10" s="70">
        <v>436.59179999999998</v>
      </c>
      <c r="O10" s="34">
        <v>6.433497</v>
      </c>
    </row>
    <row r="11" spans="2:15">
      <c r="B11" s="65" t="s">
        <v>142</v>
      </c>
      <c r="C11" s="65" t="s">
        <v>155</v>
      </c>
      <c r="D11" s="65" t="s">
        <v>156</v>
      </c>
      <c r="E11" s="65" t="s">
        <v>145</v>
      </c>
      <c r="F11" s="65" t="s">
        <v>81</v>
      </c>
      <c r="G11" s="65" t="s">
        <v>82</v>
      </c>
      <c r="H11" s="65" t="s">
        <v>157</v>
      </c>
      <c r="I11" s="66">
        <v>62</v>
      </c>
      <c r="J11" s="66">
        <v>68.819999999999993</v>
      </c>
      <c r="K11" s="66">
        <v>601.62</v>
      </c>
      <c r="L11" s="67">
        <v>49882.77</v>
      </c>
      <c r="M11" s="67">
        <v>82.914079999999998</v>
      </c>
      <c r="N11" s="67">
        <v>724.82960000000003</v>
      </c>
      <c r="O11" s="33">
        <v>8.7419349999999998</v>
      </c>
    </row>
    <row r="12" spans="2:15">
      <c r="B12" s="68" t="s">
        <v>142</v>
      </c>
      <c r="C12" s="68" t="s">
        <v>143</v>
      </c>
      <c r="D12" s="68" t="s">
        <v>144</v>
      </c>
      <c r="E12" s="68" t="s">
        <v>145</v>
      </c>
      <c r="F12" s="68" t="s">
        <v>81</v>
      </c>
      <c r="G12" s="68" t="s">
        <v>158</v>
      </c>
      <c r="H12" s="68" t="s">
        <v>159</v>
      </c>
      <c r="I12" s="69">
        <v>99</v>
      </c>
      <c r="J12" s="69">
        <v>117.81</v>
      </c>
      <c r="K12" s="69">
        <v>1260.7</v>
      </c>
      <c r="L12" s="70">
        <v>55339.74</v>
      </c>
      <c r="M12" s="70">
        <v>43.896039999999999</v>
      </c>
      <c r="N12" s="70">
        <v>469.73719999999997</v>
      </c>
      <c r="O12" s="34">
        <v>10.701129999999999</v>
      </c>
    </row>
    <row r="13" spans="2:15">
      <c r="B13" s="65" t="s">
        <v>142</v>
      </c>
      <c r="C13" s="65" t="s">
        <v>143</v>
      </c>
      <c r="D13" s="65" t="s">
        <v>144</v>
      </c>
      <c r="E13" s="65" t="s">
        <v>145</v>
      </c>
      <c r="F13" s="65" t="s">
        <v>81</v>
      </c>
      <c r="G13" s="65" t="s">
        <v>82</v>
      </c>
      <c r="H13" s="65" t="s">
        <v>157</v>
      </c>
      <c r="I13" s="66">
        <v>84</v>
      </c>
      <c r="J13" s="66">
        <v>93.24</v>
      </c>
      <c r="K13" s="66">
        <v>815.11</v>
      </c>
      <c r="L13" s="67">
        <v>59266.41</v>
      </c>
      <c r="M13" s="67">
        <v>72.709710000000001</v>
      </c>
      <c r="N13" s="67">
        <v>635.63289999999995</v>
      </c>
      <c r="O13" s="33">
        <v>8.7420629999999999</v>
      </c>
    </row>
    <row r="14" spans="2:15">
      <c r="B14" s="68" t="s">
        <v>142</v>
      </c>
      <c r="C14" s="68" t="s">
        <v>147</v>
      </c>
      <c r="D14" s="68" t="s">
        <v>148</v>
      </c>
      <c r="E14" s="68" t="s">
        <v>145</v>
      </c>
      <c r="F14" s="68" t="s">
        <v>81</v>
      </c>
      <c r="G14" s="68" t="s">
        <v>158</v>
      </c>
      <c r="H14" s="68" t="s">
        <v>159</v>
      </c>
      <c r="I14" s="69">
        <v>75</v>
      </c>
      <c r="J14" s="69">
        <v>89.25</v>
      </c>
      <c r="K14" s="69">
        <v>1042.5</v>
      </c>
      <c r="L14" s="70">
        <v>59404.83</v>
      </c>
      <c r="M14" s="70">
        <v>56.983049999999999</v>
      </c>
      <c r="N14" s="70">
        <v>665.60029999999995</v>
      </c>
      <c r="O14" s="34">
        <v>11.680669999999999</v>
      </c>
    </row>
    <row r="15" spans="2:15">
      <c r="B15" s="65" t="s">
        <v>142</v>
      </c>
      <c r="C15" s="65" t="s">
        <v>147</v>
      </c>
      <c r="D15" s="65" t="s">
        <v>148</v>
      </c>
      <c r="E15" s="65" t="s">
        <v>145</v>
      </c>
      <c r="F15" s="65" t="s">
        <v>81</v>
      </c>
      <c r="G15" s="65" t="s">
        <v>82</v>
      </c>
      <c r="H15" s="65" t="s">
        <v>157</v>
      </c>
      <c r="I15" s="66">
        <v>97</v>
      </c>
      <c r="J15" s="66">
        <v>107.67</v>
      </c>
      <c r="K15" s="66">
        <v>941.27</v>
      </c>
      <c r="L15" s="67">
        <v>62393.93</v>
      </c>
      <c r="M15" s="67">
        <v>66.286959999999993</v>
      </c>
      <c r="N15" s="67">
        <v>579.49220000000003</v>
      </c>
      <c r="O15" s="33">
        <v>8.7421749999999996</v>
      </c>
    </row>
    <row r="16" spans="2:15">
      <c r="B16" s="68" t="s">
        <v>142</v>
      </c>
      <c r="C16" s="68" t="s">
        <v>155</v>
      </c>
      <c r="D16" s="68" t="s">
        <v>156</v>
      </c>
      <c r="E16" s="68" t="s">
        <v>145</v>
      </c>
      <c r="F16" s="68" t="s">
        <v>81</v>
      </c>
      <c r="G16" s="68" t="s">
        <v>158</v>
      </c>
      <c r="H16" s="68" t="s">
        <v>159</v>
      </c>
      <c r="I16" s="69">
        <v>84</v>
      </c>
      <c r="J16" s="69">
        <v>99.96</v>
      </c>
      <c r="K16" s="69">
        <v>1105.94</v>
      </c>
      <c r="L16" s="70">
        <v>69153.59</v>
      </c>
      <c r="M16" s="70">
        <v>62.529240000000001</v>
      </c>
      <c r="N16" s="70">
        <v>691.81259999999997</v>
      </c>
      <c r="O16" s="34">
        <v>11.063829999999999</v>
      </c>
    </row>
    <row r="17" spans="2:15">
      <c r="B17" s="65" t="s">
        <v>142</v>
      </c>
      <c r="C17" s="65" t="s">
        <v>147</v>
      </c>
      <c r="D17" s="65" t="s">
        <v>148</v>
      </c>
      <c r="E17" s="65" t="s">
        <v>145</v>
      </c>
      <c r="F17" s="65" t="s">
        <v>84</v>
      </c>
      <c r="G17" s="65" t="s">
        <v>99</v>
      </c>
      <c r="H17" s="65" t="s">
        <v>160</v>
      </c>
      <c r="I17" s="66">
        <v>97</v>
      </c>
      <c r="J17" s="66">
        <v>122.22</v>
      </c>
      <c r="K17" s="66">
        <v>1242.303557</v>
      </c>
      <c r="L17" s="67">
        <v>70186.289999999994</v>
      </c>
      <c r="M17" s="67">
        <v>56.49689</v>
      </c>
      <c r="N17" s="67">
        <v>574.26189999999997</v>
      </c>
      <c r="O17" s="33">
        <v>10.164490000000001</v>
      </c>
    </row>
    <row r="18" spans="2:15">
      <c r="B18" s="68" t="s">
        <v>142</v>
      </c>
      <c r="C18" s="68" t="s">
        <v>147</v>
      </c>
      <c r="D18" s="68" t="s">
        <v>148</v>
      </c>
      <c r="E18" s="68" t="s">
        <v>145</v>
      </c>
      <c r="F18" s="68" t="s">
        <v>84</v>
      </c>
      <c r="G18" s="68" t="s">
        <v>101</v>
      </c>
      <c r="H18" s="68" t="s">
        <v>161</v>
      </c>
      <c r="I18" s="69">
        <v>145</v>
      </c>
      <c r="J18" s="69">
        <v>176.9</v>
      </c>
      <c r="K18" s="69">
        <v>1766.143628</v>
      </c>
      <c r="L18" s="70">
        <v>72882</v>
      </c>
      <c r="M18" s="70">
        <v>41.266179999999999</v>
      </c>
      <c r="N18" s="70">
        <v>411.99549999999999</v>
      </c>
      <c r="O18" s="34">
        <v>9.9838529999999999</v>
      </c>
    </row>
    <row r="19" spans="2:15">
      <c r="B19" s="65" t="s">
        <v>142</v>
      </c>
      <c r="C19" s="65" t="s">
        <v>147</v>
      </c>
      <c r="D19" s="65" t="s">
        <v>148</v>
      </c>
      <c r="E19" s="65" t="s">
        <v>145</v>
      </c>
      <c r="F19" s="65" t="s">
        <v>81</v>
      </c>
      <c r="G19" s="65" t="s">
        <v>162</v>
      </c>
      <c r="H19" s="65" t="s">
        <v>160</v>
      </c>
      <c r="I19" s="66">
        <v>100</v>
      </c>
      <c r="J19" s="66">
        <v>119</v>
      </c>
      <c r="K19" s="66">
        <v>1479.35</v>
      </c>
      <c r="L19" s="67">
        <v>78000.95</v>
      </c>
      <c r="M19" s="67">
        <v>52.726500000000001</v>
      </c>
      <c r="N19" s="67">
        <v>655.47019999999998</v>
      </c>
      <c r="O19" s="33">
        <v>12.431509999999999</v>
      </c>
    </row>
    <row r="20" spans="2:15">
      <c r="B20" s="68" t="s">
        <v>142</v>
      </c>
      <c r="C20" s="68" t="s">
        <v>147</v>
      </c>
      <c r="D20" s="68" t="s">
        <v>148</v>
      </c>
      <c r="E20" s="68" t="s">
        <v>145</v>
      </c>
      <c r="F20" s="68" t="s">
        <v>81</v>
      </c>
      <c r="G20" s="68" t="s">
        <v>92</v>
      </c>
      <c r="H20" s="68" t="s">
        <v>160</v>
      </c>
      <c r="I20" s="69">
        <v>91</v>
      </c>
      <c r="J20" s="69">
        <v>119.21</v>
      </c>
      <c r="K20" s="69">
        <v>1628.61</v>
      </c>
      <c r="L20" s="70">
        <v>83192.92</v>
      </c>
      <c r="M20" s="70">
        <v>51.082160000000002</v>
      </c>
      <c r="N20" s="70">
        <v>697.86860000000001</v>
      </c>
      <c r="O20" s="34">
        <v>13.66169</v>
      </c>
    </row>
    <row r="21" spans="2:15">
      <c r="B21" s="65" t="s">
        <v>142</v>
      </c>
      <c r="C21" s="65" t="s">
        <v>143</v>
      </c>
      <c r="D21" s="65" t="s">
        <v>144</v>
      </c>
      <c r="E21" s="65" t="s">
        <v>145</v>
      </c>
      <c r="F21" s="65" t="s">
        <v>84</v>
      </c>
      <c r="G21" s="65" t="s">
        <v>101</v>
      </c>
      <c r="H21" s="65" t="s">
        <v>161</v>
      </c>
      <c r="I21" s="66">
        <v>126</v>
      </c>
      <c r="J21" s="66">
        <v>153.72</v>
      </c>
      <c r="K21" s="66">
        <v>1578.7454969999999</v>
      </c>
      <c r="L21" s="67">
        <v>85300</v>
      </c>
      <c r="M21" s="67">
        <v>54.030239999999999</v>
      </c>
      <c r="N21" s="67">
        <v>554.90499999999997</v>
      </c>
      <c r="O21" s="33">
        <v>10.27027</v>
      </c>
    </row>
    <row r="22" spans="2:15">
      <c r="B22" s="68" t="s">
        <v>142</v>
      </c>
      <c r="C22" s="68" t="s">
        <v>155</v>
      </c>
      <c r="D22" s="68" t="s">
        <v>156</v>
      </c>
      <c r="E22" s="68" t="s">
        <v>145</v>
      </c>
      <c r="F22" s="68" t="s">
        <v>84</v>
      </c>
      <c r="G22" s="68" t="s">
        <v>101</v>
      </c>
      <c r="H22" s="68" t="s">
        <v>161</v>
      </c>
      <c r="I22" s="69">
        <v>142</v>
      </c>
      <c r="J22" s="69">
        <v>173.24</v>
      </c>
      <c r="K22" s="69">
        <v>1568.6045340000001</v>
      </c>
      <c r="L22" s="70">
        <v>86003.4</v>
      </c>
      <c r="M22" s="70">
        <v>54.827970000000001</v>
      </c>
      <c r="N22" s="70">
        <v>496.44080000000002</v>
      </c>
      <c r="O22" s="34">
        <v>9.0545170000000006</v>
      </c>
    </row>
    <row r="23" spans="2:15">
      <c r="B23" s="65" t="s">
        <v>142</v>
      </c>
      <c r="C23" s="65" t="s">
        <v>155</v>
      </c>
      <c r="D23" s="65" t="s">
        <v>156</v>
      </c>
      <c r="E23" s="65" t="s">
        <v>145</v>
      </c>
      <c r="F23" s="65" t="s">
        <v>81</v>
      </c>
      <c r="G23" s="65" t="s">
        <v>162</v>
      </c>
      <c r="H23" s="65" t="s">
        <v>160</v>
      </c>
      <c r="I23" s="66">
        <v>99</v>
      </c>
      <c r="J23" s="66">
        <v>117.81</v>
      </c>
      <c r="K23" s="66">
        <v>1466.47</v>
      </c>
      <c r="L23" s="67">
        <v>86047.99</v>
      </c>
      <c r="M23" s="67">
        <v>58.676949999999998</v>
      </c>
      <c r="N23" s="67">
        <v>730.3963</v>
      </c>
      <c r="O23" s="33">
        <v>12.447749999999999</v>
      </c>
    </row>
    <row r="24" spans="2:15">
      <c r="B24" s="68" t="s">
        <v>142</v>
      </c>
      <c r="C24" s="68" t="s">
        <v>143</v>
      </c>
      <c r="D24" s="68" t="s">
        <v>144</v>
      </c>
      <c r="E24" s="68" t="s">
        <v>145</v>
      </c>
      <c r="F24" s="68" t="s">
        <v>84</v>
      </c>
      <c r="G24" s="68" t="s">
        <v>99</v>
      </c>
      <c r="H24" s="68" t="s">
        <v>160</v>
      </c>
      <c r="I24" s="69">
        <v>103</v>
      </c>
      <c r="J24" s="69">
        <v>127.72</v>
      </c>
      <c r="K24" s="69">
        <v>1221.5541450000001</v>
      </c>
      <c r="L24" s="70">
        <v>86963</v>
      </c>
      <c r="M24" s="70">
        <v>71.190460000000002</v>
      </c>
      <c r="N24" s="70">
        <v>680.88789999999995</v>
      </c>
      <c r="O24" s="34">
        <v>9.5643139999999995</v>
      </c>
    </row>
    <row r="25" spans="2:15">
      <c r="B25" s="65" t="s">
        <v>142</v>
      </c>
      <c r="C25" s="65" t="s">
        <v>143</v>
      </c>
      <c r="D25" s="65" t="s">
        <v>144</v>
      </c>
      <c r="E25" s="65" t="s">
        <v>145</v>
      </c>
      <c r="F25" s="65" t="s">
        <v>81</v>
      </c>
      <c r="G25" s="65" t="s">
        <v>162</v>
      </c>
      <c r="H25" s="65" t="s">
        <v>160</v>
      </c>
      <c r="I25" s="66">
        <v>101</v>
      </c>
      <c r="J25" s="66">
        <v>120.19</v>
      </c>
      <c r="K25" s="66">
        <v>1492.25</v>
      </c>
      <c r="L25" s="67">
        <v>89352.33</v>
      </c>
      <c r="M25" s="67">
        <v>59.877589999999998</v>
      </c>
      <c r="N25" s="67">
        <v>743.42570000000001</v>
      </c>
      <c r="O25" s="33">
        <v>12.415760000000001</v>
      </c>
    </row>
    <row r="26" spans="2:15">
      <c r="B26" s="68" t="s">
        <v>142</v>
      </c>
      <c r="C26" s="68" t="s">
        <v>155</v>
      </c>
      <c r="D26" s="68" t="s">
        <v>156</v>
      </c>
      <c r="E26" s="68" t="s">
        <v>145</v>
      </c>
      <c r="F26" s="68" t="s">
        <v>84</v>
      </c>
      <c r="G26" s="68" t="s">
        <v>99</v>
      </c>
      <c r="H26" s="68" t="s">
        <v>160</v>
      </c>
      <c r="I26" s="69">
        <v>100</v>
      </c>
      <c r="J26" s="69">
        <v>124</v>
      </c>
      <c r="K26" s="69">
        <v>1272.46</v>
      </c>
      <c r="L26" s="70">
        <v>89882.79</v>
      </c>
      <c r="M26" s="70">
        <v>70.637029999999996</v>
      </c>
      <c r="N26" s="70">
        <v>724.86120000000005</v>
      </c>
      <c r="O26" s="34">
        <v>10.26177</v>
      </c>
    </row>
    <row r="27" spans="2:15">
      <c r="B27" s="68" t="s">
        <v>150</v>
      </c>
      <c r="C27" s="71" t="s">
        <v>163</v>
      </c>
      <c r="D27" s="71"/>
      <c r="E27" s="68" t="s">
        <v>145</v>
      </c>
      <c r="F27" s="68" t="s">
        <v>81</v>
      </c>
      <c r="G27" s="68" t="s">
        <v>90</v>
      </c>
      <c r="H27" s="68" t="s">
        <v>160</v>
      </c>
      <c r="I27" s="69">
        <v>168</v>
      </c>
      <c r="J27" s="69">
        <v>220.08</v>
      </c>
      <c r="K27" s="69">
        <v>3078.93</v>
      </c>
      <c r="L27" s="70">
        <v>182838.2</v>
      </c>
      <c r="M27" s="70">
        <v>59.383679999999998</v>
      </c>
      <c r="N27" s="70">
        <v>830.78060000000005</v>
      </c>
      <c r="O27" s="34">
        <v>13.99005</v>
      </c>
    </row>
    <row r="28" spans="2:15">
      <c r="B28" s="68" t="s">
        <v>142</v>
      </c>
      <c r="C28" s="68" t="s">
        <v>155</v>
      </c>
      <c r="D28" s="68" t="s">
        <v>156</v>
      </c>
      <c r="E28" s="68" t="s">
        <v>145</v>
      </c>
      <c r="F28" s="68" t="s">
        <v>81</v>
      </c>
      <c r="G28" s="68" t="s">
        <v>92</v>
      </c>
      <c r="H28" s="68" t="s">
        <v>160</v>
      </c>
      <c r="I28" s="69">
        <v>128</v>
      </c>
      <c r="J28" s="69">
        <v>167.68</v>
      </c>
      <c r="K28" s="69">
        <v>2137.4699999999998</v>
      </c>
      <c r="L28" s="70">
        <v>114656.5</v>
      </c>
      <c r="M28" s="70">
        <v>53.641210000000001</v>
      </c>
      <c r="N28" s="70">
        <v>683.78139999999996</v>
      </c>
      <c r="O28" s="34">
        <v>12.74732</v>
      </c>
    </row>
    <row r="29" spans="2:15">
      <c r="B29" s="65" t="s">
        <v>142</v>
      </c>
      <c r="C29" s="65" t="s">
        <v>143</v>
      </c>
      <c r="D29" s="65" t="s">
        <v>144</v>
      </c>
      <c r="E29" s="65" t="s">
        <v>145</v>
      </c>
      <c r="F29" s="65" t="s">
        <v>81</v>
      </c>
      <c r="G29" s="65" t="s">
        <v>92</v>
      </c>
      <c r="H29" s="65" t="s">
        <v>160</v>
      </c>
      <c r="I29" s="66">
        <v>135</v>
      </c>
      <c r="J29" s="66">
        <v>176.85</v>
      </c>
      <c r="K29" s="66">
        <v>2245.23</v>
      </c>
      <c r="L29" s="67">
        <v>119869.9</v>
      </c>
      <c r="M29" s="67">
        <v>53.388710000000003</v>
      </c>
      <c r="N29" s="67">
        <v>677.8057</v>
      </c>
      <c r="O29" s="33">
        <v>12.69567</v>
      </c>
    </row>
    <row r="30" spans="2:15">
      <c r="B30" s="65" t="s">
        <v>150</v>
      </c>
      <c r="C30" s="72" t="s">
        <v>164</v>
      </c>
      <c r="D30" s="72"/>
      <c r="E30" s="65" t="s">
        <v>145</v>
      </c>
      <c r="F30" s="65" t="s">
        <v>81</v>
      </c>
      <c r="G30" s="65" t="s">
        <v>90</v>
      </c>
      <c r="H30" s="65" t="s">
        <v>160</v>
      </c>
      <c r="I30" s="66">
        <v>192</v>
      </c>
      <c r="J30" s="66">
        <v>249.52</v>
      </c>
      <c r="K30" s="66">
        <v>3433.75</v>
      </c>
      <c r="L30" s="67">
        <v>189000.35</v>
      </c>
      <c r="M30" s="67">
        <v>55.041969999999999</v>
      </c>
      <c r="N30" s="67">
        <v>757.45569999999998</v>
      </c>
      <c r="O30" s="33">
        <v>13.761419999999999</v>
      </c>
    </row>
    <row r="31" spans="2:15">
      <c r="B31" s="65" t="s">
        <v>153</v>
      </c>
      <c r="C31" s="72" t="s">
        <v>165</v>
      </c>
      <c r="D31" s="72" t="s">
        <v>166</v>
      </c>
      <c r="E31" s="65" t="s">
        <v>145</v>
      </c>
      <c r="F31" s="65" t="s">
        <v>81</v>
      </c>
      <c r="G31" s="65" t="s">
        <v>90</v>
      </c>
      <c r="H31" s="65" t="s">
        <v>160</v>
      </c>
      <c r="I31" s="66">
        <v>135</v>
      </c>
      <c r="J31" s="66">
        <v>176.85</v>
      </c>
      <c r="K31" s="66">
        <v>2253.63</v>
      </c>
      <c r="L31" s="67">
        <v>131268.5325</v>
      </c>
      <c r="M31" s="67">
        <v>58.247599999999998</v>
      </c>
      <c r="N31" s="67">
        <v>742.25919999999996</v>
      </c>
      <c r="O31" s="33">
        <v>12.743169999999999</v>
      </c>
    </row>
    <row r="32" spans="2:15">
      <c r="B32" s="68" t="s">
        <v>142</v>
      </c>
      <c r="C32" s="68" t="s">
        <v>143</v>
      </c>
      <c r="D32" s="68" t="s">
        <v>144</v>
      </c>
      <c r="E32" s="68" t="s">
        <v>145</v>
      </c>
      <c r="F32" s="68" t="s">
        <v>81</v>
      </c>
      <c r="G32" s="68" t="s">
        <v>85</v>
      </c>
      <c r="H32" s="68" t="s">
        <v>167</v>
      </c>
      <c r="I32" s="69">
        <v>312</v>
      </c>
      <c r="J32" s="69">
        <v>411.84</v>
      </c>
      <c r="K32" s="69">
        <v>2664.48</v>
      </c>
      <c r="L32" s="70">
        <v>171266.1</v>
      </c>
      <c r="M32" s="70">
        <v>64.277510000000007</v>
      </c>
      <c r="N32" s="70">
        <v>415.85599999999999</v>
      </c>
      <c r="O32" s="34">
        <v>6.469697</v>
      </c>
    </row>
    <row r="33" spans="2:15">
      <c r="B33" s="65" t="s">
        <v>142</v>
      </c>
      <c r="C33" s="65" t="s">
        <v>147</v>
      </c>
      <c r="D33" s="65" t="s">
        <v>148</v>
      </c>
      <c r="E33" s="65" t="s">
        <v>145</v>
      </c>
      <c r="F33" s="65" t="s">
        <v>81</v>
      </c>
      <c r="G33" s="65" t="s">
        <v>85</v>
      </c>
      <c r="H33" s="65" t="s">
        <v>167</v>
      </c>
      <c r="I33" s="66">
        <v>229</v>
      </c>
      <c r="J33" s="66">
        <v>284.12</v>
      </c>
      <c r="K33" s="66">
        <v>2057.2800000000002</v>
      </c>
      <c r="L33" s="67">
        <v>171541.5</v>
      </c>
      <c r="M33" s="67">
        <v>83.382689999999997</v>
      </c>
      <c r="N33" s="67">
        <v>603.76440000000002</v>
      </c>
      <c r="O33" s="33">
        <v>7.2408840000000003</v>
      </c>
    </row>
    <row r="34" spans="2:15">
      <c r="B34" s="68" t="s">
        <v>142</v>
      </c>
      <c r="C34" s="68" t="s">
        <v>155</v>
      </c>
      <c r="D34" s="68" t="s">
        <v>156</v>
      </c>
      <c r="E34" s="68" t="s">
        <v>145</v>
      </c>
      <c r="F34" s="68" t="s">
        <v>81</v>
      </c>
      <c r="G34" s="68" t="s">
        <v>85</v>
      </c>
      <c r="H34" s="68" t="s">
        <v>167</v>
      </c>
      <c r="I34" s="69">
        <v>273</v>
      </c>
      <c r="J34" s="69">
        <v>360.36</v>
      </c>
      <c r="K34" s="69">
        <v>2479.56</v>
      </c>
      <c r="L34" s="70">
        <v>175485.1</v>
      </c>
      <c r="M34" s="70">
        <v>70.772689999999997</v>
      </c>
      <c r="N34" s="70">
        <v>486.9717</v>
      </c>
      <c r="O34" s="34">
        <v>6.8807859999999996</v>
      </c>
    </row>
    <row r="35" spans="2:15">
      <c r="B35" s="65" t="s">
        <v>142</v>
      </c>
      <c r="C35" s="65" t="s">
        <v>147</v>
      </c>
      <c r="D35" s="65" t="s">
        <v>148</v>
      </c>
      <c r="E35" s="65" t="s">
        <v>145</v>
      </c>
      <c r="F35" s="65" t="s">
        <v>84</v>
      </c>
      <c r="G35" s="65" t="s">
        <v>168</v>
      </c>
      <c r="H35" s="65" t="s">
        <v>169</v>
      </c>
      <c r="I35" s="66">
        <v>223</v>
      </c>
      <c r="J35" s="66">
        <v>296.58999999999997</v>
      </c>
      <c r="K35" s="66">
        <v>3076.8780980000001</v>
      </c>
      <c r="L35" s="67">
        <v>180082</v>
      </c>
      <c r="M35" s="67">
        <v>58.527509999999999</v>
      </c>
      <c r="N35" s="67">
        <v>607.17489999999998</v>
      </c>
      <c r="O35" s="33">
        <v>10.374180000000001</v>
      </c>
    </row>
    <row r="36" spans="2:15">
      <c r="B36" s="68" t="s">
        <v>142</v>
      </c>
      <c r="C36" s="68" t="s">
        <v>155</v>
      </c>
      <c r="D36" s="68" t="s">
        <v>156</v>
      </c>
      <c r="E36" s="68" t="s">
        <v>145</v>
      </c>
      <c r="F36" s="68" t="s">
        <v>84</v>
      </c>
      <c r="G36" s="68" t="s">
        <v>170</v>
      </c>
      <c r="H36" s="68" t="s">
        <v>169</v>
      </c>
      <c r="I36" s="69">
        <v>197</v>
      </c>
      <c r="J36" s="69">
        <v>262.01</v>
      </c>
      <c r="K36" s="69">
        <v>2732.56</v>
      </c>
      <c r="L36" s="70">
        <v>184063.6</v>
      </c>
      <c r="M36" s="70">
        <v>67.359380000000002</v>
      </c>
      <c r="N36" s="70">
        <v>702.50580000000002</v>
      </c>
      <c r="O36" s="34">
        <v>10.429220000000001</v>
      </c>
    </row>
    <row r="37" spans="2:15">
      <c r="B37" s="65" t="s">
        <v>142</v>
      </c>
      <c r="C37" s="65" t="s">
        <v>147</v>
      </c>
      <c r="D37" s="65" t="s">
        <v>148</v>
      </c>
      <c r="E37" s="65" t="s">
        <v>145</v>
      </c>
      <c r="F37" s="65" t="s">
        <v>84</v>
      </c>
      <c r="G37" s="65" t="s">
        <v>170</v>
      </c>
      <c r="H37" s="65" t="s">
        <v>169</v>
      </c>
      <c r="I37" s="66">
        <v>246</v>
      </c>
      <c r="J37" s="66">
        <v>320.52999999999997</v>
      </c>
      <c r="K37" s="66">
        <v>3342.8867230000001</v>
      </c>
      <c r="L37" s="67">
        <v>196592.5</v>
      </c>
      <c r="M37" s="67">
        <v>58.809199999999997</v>
      </c>
      <c r="N37" s="67">
        <v>613.33569999999997</v>
      </c>
      <c r="O37" s="33">
        <v>10.42925</v>
      </c>
    </row>
    <row r="38" spans="2:15">
      <c r="B38" s="68" t="s">
        <v>142</v>
      </c>
      <c r="C38" s="68" t="s">
        <v>143</v>
      </c>
      <c r="D38" s="68" t="s">
        <v>144</v>
      </c>
      <c r="E38" s="68" t="s">
        <v>145</v>
      </c>
      <c r="F38" s="68" t="s">
        <v>84</v>
      </c>
      <c r="G38" s="68" t="s">
        <v>168</v>
      </c>
      <c r="H38" s="68" t="s">
        <v>169</v>
      </c>
      <c r="I38" s="69">
        <v>266</v>
      </c>
      <c r="J38" s="69">
        <v>353.78</v>
      </c>
      <c r="K38" s="69">
        <v>3566.3789499999998</v>
      </c>
      <c r="L38" s="70">
        <v>197902</v>
      </c>
      <c r="M38" s="70">
        <v>55.491019999999999</v>
      </c>
      <c r="N38" s="70">
        <v>559.39279999999997</v>
      </c>
      <c r="O38" s="34">
        <v>10.080780000000001</v>
      </c>
    </row>
    <row r="39" spans="2:15">
      <c r="B39" s="65" t="s">
        <v>142</v>
      </c>
      <c r="C39" s="65" t="s">
        <v>143</v>
      </c>
      <c r="D39" s="65" t="s">
        <v>144</v>
      </c>
      <c r="E39" s="65" t="s">
        <v>145</v>
      </c>
      <c r="F39" s="65" t="s">
        <v>84</v>
      </c>
      <c r="G39" s="65" t="s">
        <v>170</v>
      </c>
      <c r="H39" s="65" t="s">
        <v>169</v>
      </c>
      <c r="I39" s="66">
        <v>225</v>
      </c>
      <c r="J39" s="66">
        <v>299.25</v>
      </c>
      <c r="K39" s="66">
        <v>3139.1927540000001</v>
      </c>
      <c r="L39" s="67">
        <v>199411.7</v>
      </c>
      <c r="M39" s="67">
        <v>63.523249999999997</v>
      </c>
      <c r="N39" s="67">
        <v>666.37170000000003</v>
      </c>
      <c r="O39" s="33">
        <v>10.4902</v>
      </c>
    </row>
    <row r="40" spans="2:15">
      <c r="B40" s="68" t="s">
        <v>142</v>
      </c>
      <c r="C40" s="68" t="s">
        <v>155</v>
      </c>
      <c r="D40" s="68" t="s">
        <v>156</v>
      </c>
      <c r="E40" s="68" t="s">
        <v>145</v>
      </c>
      <c r="F40" s="68" t="s">
        <v>84</v>
      </c>
      <c r="G40" s="68" t="s">
        <v>168</v>
      </c>
      <c r="H40" s="68" t="s">
        <v>169</v>
      </c>
      <c r="I40" s="69">
        <v>268</v>
      </c>
      <c r="J40" s="69">
        <v>356.44</v>
      </c>
      <c r="K40" s="69">
        <v>3399.27</v>
      </c>
      <c r="L40" s="70">
        <v>222611.3</v>
      </c>
      <c r="M40" s="70">
        <v>65.487979999999993</v>
      </c>
      <c r="N40" s="70">
        <v>624.54079999999999</v>
      </c>
      <c r="O40" s="34">
        <v>9.5367239999999995</v>
      </c>
    </row>
    <row r="41" spans="2:15">
      <c r="B41" s="65" t="s">
        <v>142</v>
      </c>
      <c r="C41" s="65" t="s">
        <v>147</v>
      </c>
      <c r="D41" s="65" t="s">
        <v>148</v>
      </c>
      <c r="E41" s="65" t="s">
        <v>145</v>
      </c>
      <c r="F41" s="65" t="s">
        <v>84</v>
      </c>
      <c r="G41" s="65" t="s">
        <v>171</v>
      </c>
      <c r="H41" s="65" t="s">
        <v>172</v>
      </c>
      <c r="I41" s="66">
        <v>296</v>
      </c>
      <c r="J41" s="66">
        <v>361.12</v>
      </c>
      <c r="K41" s="66">
        <v>3945.2103149999998</v>
      </c>
      <c r="L41" s="67">
        <v>240038.9</v>
      </c>
      <c r="M41" s="67">
        <v>60.843119999999999</v>
      </c>
      <c r="N41" s="67">
        <v>664.70680000000004</v>
      </c>
      <c r="O41" s="33">
        <v>10.92493</v>
      </c>
    </row>
    <row r="42" spans="2:15">
      <c r="B42" s="68" t="s">
        <v>142</v>
      </c>
      <c r="C42" s="68" t="s">
        <v>155</v>
      </c>
      <c r="D42" s="68" t="s">
        <v>156</v>
      </c>
      <c r="E42" s="68" t="s">
        <v>145</v>
      </c>
      <c r="F42" s="68" t="s">
        <v>84</v>
      </c>
      <c r="G42" s="68" t="s">
        <v>171</v>
      </c>
      <c r="H42" s="68" t="s">
        <v>172</v>
      </c>
      <c r="I42" s="69">
        <v>293</v>
      </c>
      <c r="J42" s="69">
        <v>357.46</v>
      </c>
      <c r="K42" s="69">
        <v>3897.8048180000001</v>
      </c>
      <c r="L42" s="70">
        <v>248291.7</v>
      </c>
      <c r="M42" s="70">
        <v>63.700389999999999</v>
      </c>
      <c r="N42" s="70">
        <v>694.59990000000005</v>
      </c>
      <c r="O42" s="34">
        <v>10.904170000000001</v>
      </c>
    </row>
    <row r="43" spans="2:15">
      <c r="B43" s="65" t="s">
        <v>142</v>
      </c>
      <c r="C43" s="65" t="s">
        <v>143</v>
      </c>
      <c r="D43" s="65" t="s">
        <v>144</v>
      </c>
      <c r="E43" s="65" t="s">
        <v>145</v>
      </c>
      <c r="F43" s="65" t="s">
        <v>84</v>
      </c>
      <c r="G43" s="65" t="s">
        <v>171</v>
      </c>
      <c r="H43" s="65" t="s">
        <v>172</v>
      </c>
      <c r="I43" s="66">
        <v>295</v>
      </c>
      <c r="J43" s="66">
        <v>359.9</v>
      </c>
      <c r="K43" s="66">
        <v>3917.6025530000002</v>
      </c>
      <c r="L43" s="67">
        <v>265279</v>
      </c>
      <c r="M43" s="67">
        <v>67.71463</v>
      </c>
      <c r="N43" s="67">
        <v>737.09079999999994</v>
      </c>
      <c r="O43" s="33">
        <v>10.885249999999999</v>
      </c>
    </row>
    <row r="44" spans="2:15">
      <c r="B44" s="65" t="s">
        <v>150</v>
      </c>
      <c r="C44" s="72" t="s">
        <v>164</v>
      </c>
      <c r="D44" s="72"/>
      <c r="E44" s="65" t="s">
        <v>145</v>
      </c>
      <c r="F44" s="65" t="s">
        <v>81</v>
      </c>
      <c r="G44" s="65" t="s">
        <v>82</v>
      </c>
      <c r="H44" s="65" t="s">
        <v>146</v>
      </c>
      <c r="I44" s="66">
        <v>44</v>
      </c>
      <c r="J44" s="66">
        <v>48.84</v>
      </c>
      <c r="K44" s="66">
        <v>490.77</v>
      </c>
      <c r="L44" s="67">
        <v>26652.22</v>
      </c>
      <c r="M44" s="67">
        <v>54.306950000000001</v>
      </c>
      <c r="N44" s="67">
        <v>545.70479999999998</v>
      </c>
      <c r="O44" s="33">
        <v>10.04853</v>
      </c>
    </row>
    <row r="45" spans="2:15">
      <c r="B45" s="65" t="s">
        <v>150</v>
      </c>
      <c r="C45" s="72" t="s">
        <v>163</v>
      </c>
      <c r="D45" s="72"/>
      <c r="E45" s="65" t="s">
        <v>145</v>
      </c>
      <c r="F45" s="65" t="s">
        <v>81</v>
      </c>
      <c r="G45" s="65" t="s">
        <v>82</v>
      </c>
      <c r="H45" s="65" t="s">
        <v>146</v>
      </c>
      <c r="I45" s="66">
        <v>47</v>
      </c>
      <c r="J45" s="66">
        <v>52.17</v>
      </c>
      <c r="K45" s="66">
        <v>660.91</v>
      </c>
      <c r="L45" s="67">
        <v>31021.759999999998</v>
      </c>
      <c r="M45" s="67">
        <v>46.937950000000001</v>
      </c>
      <c r="N45" s="67">
        <v>594.62829999999997</v>
      </c>
      <c r="O45" s="33">
        <v>12.66839</v>
      </c>
    </row>
    <row r="46" spans="2:15">
      <c r="B46" s="65" t="s">
        <v>142</v>
      </c>
      <c r="C46" s="65" t="s">
        <v>147</v>
      </c>
      <c r="D46" s="65" t="s">
        <v>148</v>
      </c>
      <c r="E46" s="65" t="s">
        <v>145</v>
      </c>
      <c r="F46" s="65" t="s">
        <v>81</v>
      </c>
      <c r="G46" s="65" t="s">
        <v>82</v>
      </c>
      <c r="H46" s="65" t="s">
        <v>146</v>
      </c>
      <c r="I46" s="66">
        <v>21</v>
      </c>
      <c r="J46" s="66">
        <v>23.31</v>
      </c>
      <c r="K46" s="66">
        <v>203.78</v>
      </c>
      <c r="L46" s="67">
        <v>8362.0730000000003</v>
      </c>
      <c r="M46" s="67">
        <v>41.03481</v>
      </c>
      <c r="N46" s="67">
        <v>358.73329999999999</v>
      </c>
      <c r="O46" s="33">
        <v>8.7421710000000008</v>
      </c>
    </row>
    <row r="47" spans="2:15">
      <c r="B47" s="68" t="s">
        <v>150</v>
      </c>
      <c r="C47" s="71" t="s">
        <v>164</v>
      </c>
      <c r="D47" s="71"/>
      <c r="E47" s="68" t="s">
        <v>145</v>
      </c>
      <c r="F47" s="68" t="s">
        <v>81</v>
      </c>
      <c r="G47" s="68" t="s">
        <v>82</v>
      </c>
      <c r="H47" s="68" t="s">
        <v>157</v>
      </c>
      <c r="I47" s="69">
        <v>67</v>
      </c>
      <c r="J47" s="69">
        <v>74.37</v>
      </c>
      <c r="K47" s="69">
        <v>780</v>
      </c>
      <c r="L47" s="70">
        <v>54374.720000000001</v>
      </c>
      <c r="M47" s="70">
        <v>69.711179999999999</v>
      </c>
      <c r="N47" s="70">
        <v>731.13779999999997</v>
      </c>
      <c r="O47" s="34">
        <v>10.488099999999999</v>
      </c>
    </row>
    <row r="48" spans="2:15">
      <c r="B48" s="65" t="s">
        <v>150</v>
      </c>
      <c r="C48" s="72" t="s">
        <v>163</v>
      </c>
      <c r="D48" s="72"/>
      <c r="E48" s="65" t="s">
        <v>145</v>
      </c>
      <c r="F48" s="65" t="s">
        <v>81</v>
      </c>
      <c r="G48" s="65" t="s">
        <v>82</v>
      </c>
      <c r="H48" s="65" t="s">
        <v>157</v>
      </c>
      <c r="I48" s="66">
        <v>73</v>
      </c>
      <c r="J48" s="66">
        <v>83.95</v>
      </c>
      <c r="K48" s="66">
        <v>843.6</v>
      </c>
      <c r="L48" s="67">
        <v>58840.36</v>
      </c>
      <c r="M48" s="67">
        <v>69.749120000000005</v>
      </c>
      <c r="N48" s="67">
        <v>700.89769999999999</v>
      </c>
      <c r="O48" s="33">
        <v>10.04884</v>
      </c>
    </row>
    <row r="49" spans="2:15">
      <c r="B49" s="68" t="s">
        <v>150</v>
      </c>
      <c r="C49" s="71" t="s">
        <v>164</v>
      </c>
      <c r="D49" s="71"/>
      <c r="E49" s="68" t="s">
        <v>145</v>
      </c>
      <c r="F49" s="68" t="s">
        <v>81</v>
      </c>
      <c r="G49" s="68" t="s">
        <v>104</v>
      </c>
      <c r="H49" s="68" t="s">
        <v>152</v>
      </c>
      <c r="I49" s="69">
        <v>85</v>
      </c>
      <c r="J49" s="69">
        <v>99.45</v>
      </c>
      <c r="K49" s="69">
        <v>930.42</v>
      </c>
      <c r="L49" s="70">
        <v>66539.02</v>
      </c>
      <c r="M49" s="70">
        <v>71.515039999999999</v>
      </c>
      <c r="N49" s="70">
        <v>669.07010000000002</v>
      </c>
      <c r="O49" s="34">
        <v>9.3556559999999998</v>
      </c>
    </row>
    <row r="50" spans="2:15">
      <c r="B50" s="65" t="s">
        <v>150</v>
      </c>
      <c r="C50" s="72" t="s">
        <v>163</v>
      </c>
      <c r="D50" s="72"/>
      <c r="E50" s="65" t="s">
        <v>145</v>
      </c>
      <c r="F50" s="65" t="s">
        <v>84</v>
      </c>
      <c r="G50" s="65" t="s">
        <v>101</v>
      </c>
      <c r="H50" s="65" t="s">
        <v>161</v>
      </c>
      <c r="I50" s="66">
        <v>69</v>
      </c>
      <c r="J50" s="66">
        <v>84.18</v>
      </c>
      <c r="K50" s="66">
        <v>950.16</v>
      </c>
      <c r="L50" s="67">
        <v>80014.05</v>
      </c>
      <c r="M50" s="67">
        <v>84.211129999999997</v>
      </c>
      <c r="N50" s="67">
        <v>950.51139999999998</v>
      </c>
      <c r="O50" s="33">
        <v>11.287240000000001</v>
      </c>
    </row>
    <row r="51" spans="2:15">
      <c r="B51" s="68" t="s">
        <v>150</v>
      </c>
      <c r="C51" s="71" t="s">
        <v>151</v>
      </c>
      <c r="D51" s="71"/>
      <c r="E51" s="68" t="s">
        <v>145</v>
      </c>
      <c r="F51" s="68" t="s">
        <v>81</v>
      </c>
      <c r="G51" s="68" t="s">
        <v>82</v>
      </c>
      <c r="H51" s="68" t="s">
        <v>157</v>
      </c>
      <c r="I51" s="69">
        <v>89</v>
      </c>
      <c r="J51" s="69">
        <v>98.8</v>
      </c>
      <c r="K51" s="69">
        <v>964</v>
      </c>
      <c r="L51" s="70">
        <v>65492.26</v>
      </c>
      <c r="M51" s="70">
        <v>67.938029999999998</v>
      </c>
      <c r="N51" s="70">
        <v>662.87710000000004</v>
      </c>
      <c r="O51" s="34">
        <v>9.757085</v>
      </c>
    </row>
    <row r="52" spans="2:15">
      <c r="B52" s="65" t="s">
        <v>150</v>
      </c>
      <c r="C52" s="72" t="s">
        <v>151</v>
      </c>
      <c r="D52" s="72"/>
      <c r="E52" s="65" t="s">
        <v>145</v>
      </c>
      <c r="F52" s="65" t="s">
        <v>84</v>
      </c>
      <c r="G52" s="65" t="s">
        <v>101</v>
      </c>
      <c r="H52" s="65" t="s">
        <v>161</v>
      </c>
      <c r="I52" s="66">
        <v>78</v>
      </c>
      <c r="J52" s="66">
        <v>95.16</v>
      </c>
      <c r="K52" s="66">
        <v>1052.2765999999999</v>
      </c>
      <c r="L52" s="67">
        <v>72400.953529999999</v>
      </c>
      <c r="M52" s="67">
        <v>68.804109999999994</v>
      </c>
      <c r="N52" s="67">
        <v>760.83389999999997</v>
      </c>
      <c r="O52" s="33">
        <v>11.057969999999999</v>
      </c>
    </row>
    <row r="53" spans="2:15">
      <c r="B53" s="68" t="s">
        <v>150</v>
      </c>
      <c r="C53" s="71" t="s">
        <v>151</v>
      </c>
      <c r="D53" s="71"/>
      <c r="E53" s="68" t="s">
        <v>145</v>
      </c>
      <c r="F53" s="68" t="s">
        <v>81</v>
      </c>
      <c r="G53" s="68" t="s">
        <v>104</v>
      </c>
      <c r="H53" s="68" t="s">
        <v>152</v>
      </c>
      <c r="I53" s="69">
        <v>102</v>
      </c>
      <c r="J53" s="69">
        <v>119.34</v>
      </c>
      <c r="K53" s="69">
        <v>1116.52</v>
      </c>
      <c r="L53" s="70">
        <v>58851.41</v>
      </c>
      <c r="M53" s="70">
        <v>52.709679999999999</v>
      </c>
      <c r="N53" s="70">
        <v>493.14069999999998</v>
      </c>
      <c r="O53" s="34">
        <v>9.3557900000000007</v>
      </c>
    </row>
    <row r="54" spans="2:15">
      <c r="B54" s="65" t="s">
        <v>150</v>
      </c>
      <c r="C54" s="72" t="s">
        <v>164</v>
      </c>
      <c r="D54" s="72"/>
      <c r="E54" s="65" t="s">
        <v>145</v>
      </c>
      <c r="F54" s="65" t="s">
        <v>84</v>
      </c>
      <c r="G54" s="65" t="s">
        <v>101</v>
      </c>
      <c r="H54" s="65" t="s">
        <v>161</v>
      </c>
      <c r="I54" s="66">
        <v>78</v>
      </c>
      <c r="J54" s="66">
        <v>95.16</v>
      </c>
      <c r="K54" s="66">
        <v>1220.2743</v>
      </c>
      <c r="L54" s="67">
        <v>81245.792610000004</v>
      </c>
      <c r="M54" s="67">
        <v>66.579939999999993</v>
      </c>
      <c r="N54" s="67">
        <v>853.78089999999997</v>
      </c>
      <c r="O54" s="33">
        <v>12.823399999999999</v>
      </c>
    </row>
    <row r="55" spans="2:15">
      <c r="B55" s="68" t="s">
        <v>150</v>
      </c>
      <c r="C55" s="71" t="s">
        <v>151</v>
      </c>
      <c r="D55" s="71"/>
      <c r="E55" s="68" t="s">
        <v>145</v>
      </c>
      <c r="F55" s="68" t="s">
        <v>81</v>
      </c>
      <c r="G55" s="68" t="s">
        <v>158</v>
      </c>
      <c r="H55" s="68" t="s">
        <v>159</v>
      </c>
      <c r="I55" s="69">
        <v>69</v>
      </c>
      <c r="J55" s="69">
        <v>90.39</v>
      </c>
      <c r="K55" s="69">
        <v>1257.7</v>
      </c>
      <c r="L55" s="70">
        <v>83872.789999999994</v>
      </c>
      <c r="M55" s="70">
        <v>66.687439999999995</v>
      </c>
      <c r="N55" s="70">
        <v>927.899</v>
      </c>
      <c r="O55" s="34">
        <v>13.914149999999999</v>
      </c>
    </row>
    <row r="56" spans="2:15">
      <c r="B56" s="65" t="s">
        <v>150</v>
      </c>
      <c r="C56" s="72" t="s">
        <v>164</v>
      </c>
      <c r="D56" s="72"/>
      <c r="E56" s="65" t="s">
        <v>145</v>
      </c>
      <c r="F56" s="65" t="s">
        <v>81</v>
      </c>
      <c r="G56" s="65" t="s">
        <v>158</v>
      </c>
      <c r="H56" s="65" t="s">
        <v>159</v>
      </c>
      <c r="I56" s="66">
        <v>81</v>
      </c>
      <c r="J56" s="66">
        <v>106.11</v>
      </c>
      <c r="K56" s="66">
        <v>1267.3499999999999</v>
      </c>
      <c r="L56" s="67">
        <v>99833.8</v>
      </c>
      <c r="M56" s="67">
        <v>78.773660000000007</v>
      </c>
      <c r="N56" s="67">
        <v>940.8519</v>
      </c>
      <c r="O56" s="33">
        <v>11.94374</v>
      </c>
    </row>
    <row r="57" spans="2:15">
      <c r="B57" s="68" t="s">
        <v>150</v>
      </c>
      <c r="C57" s="71" t="s">
        <v>163</v>
      </c>
      <c r="D57" s="71"/>
      <c r="E57" s="68" t="s">
        <v>145</v>
      </c>
      <c r="F57" s="68" t="s">
        <v>81</v>
      </c>
      <c r="G57" s="68" t="s">
        <v>104</v>
      </c>
      <c r="H57" s="68" t="s">
        <v>149</v>
      </c>
      <c r="I57" s="69">
        <v>79</v>
      </c>
      <c r="J57" s="69">
        <v>92.43</v>
      </c>
      <c r="K57" s="69">
        <v>1269.76</v>
      </c>
      <c r="L57" s="70">
        <v>76433.289999999994</v>
      </c>
      <c r="M57" s="70">
        <v>60.195070000000001</v>
      </c>
      <c r="N57" s="70">
        <v>826.9316</v>
      </c>
      <c r="O57" s="34">
        <v>13.73753</v>
      </c>
    </row>
    <row r="58" spans="2:15">
      <c r="B58" s="65" t="s">
        <v>150</v>
      </c>
      <c r="C58" s="72" t="s">
        <v>163</v>
      </c>
      <c r="D58" s="72"/>
      <c r="E58" s="65" t="s">
        <v>145</v>
      </c>
      <c r="F58" s="65" t="s">
        <v>81</v>
      </c>
      <c r="G58" s="65" t="s">
        <v>158</v>
      </c>
      <c r="H58" s="65" t="s">
        <v>159</v>
      </c>
      <c r="I58" s="66">
        <v>81</v>
      </c>
      <c r="J58" s="66">
        <v>106.11</v>
      </c>
      <c r="K58" s="66">
        <v>1295</v>
      </c>
      <c r="L58" s="67">
        <v>97243.09</v>
      </c>
      <c r="M58" s="67">
        <v>75.091189999999997</v>
      </c>
      <c r="N58" s="67">
        <v>916.4366</v>
      </c>
      <c r="O58" s="33">
        <v>12.204319999999999</v>
      </c>
    </row>
    <row r="59" spans="2:15">
      <c r="B59" s="68" t="s">
        <v>150</v>
      </c>
      <c r="C59" s="71" t="s">
        <v>163</v>
      </c>
      <c r="D59" s="71"/>
      <c r="E59" s="68" t="s">
        <v>145</v>
      </c>
      <c r="F59" s="68" t="s">
        <v>84</v>
      </c>
      <c r="G59" s="68" t="s">
        <v>173</v>
      </c>
      <c r="H59" s="68" t="s">
        <v>174</v>
      </c>
      <c r="I59" s="69">
        <v>93</v>
      </c>
      <c r="J59" s="69">
        <v>113.46</v>
      </c>
      <c r="K59" s="69">
        <v>1306.3699999999999</v>
      </c>
      <c r="L59" s="70">
        <v>90024</v>
      </c>
      <c r="M59" s="70">
        <v>68.911559999999994</v>
      </c>
      <c r="N59" s="70">
        <v>793.44259999999997</v>
      </c>
      <c r="O59" s="34">
        <v>11.51393</v>
      </c>
    </row>
    <row r="60" spans="2:15">
      <c r="B60" s="65" t="s">
        <v>150</v>
      </c>
      <c r="C60" s="72" t="s">
        <v>151</v>
      </c>
      <c r="D60" s="72"/>
      <c r="E60" s="65" t="s">
        <v>145</v>
      </c>
      <c r="F60" s="65" t="s">
        <v>84</v>
      </c>
      <c r="G60" s="65" t="s">
        <v>173</v>
      </c>
      <c r="H60" s="65" t="s">
        <v>174</v>
      </c>
      <c r="I60" s="66">
        <v>98</v>
      </c>
      <c r="J60" s="66">
        <v>119.56</v>
      </c>
      <c r="K60" s="66">
        <v>1363.01</v>
      </c>
      <c r="L60" s="67">
        <v>82523.98</v>
      </c>
      <c r="M60" s="67">
        <v>60.545400000000001</v>
      </c>
      <c r="N60" s="67">
        <v>690.23069999999996</v>
      </c>
      <c r="O60" s="33">
        <v>11.400219999999999</v>
      </c>
    </row>
    <row r="61" spans="2:15">
      <c r="B61" s="68" t="s">
        <v>150</v>
      </c>
      <c r="C61" s="71" t="s">
        <v>164</v>
      </c>
      <c r="D61" s="71"/>
      <c r="E61" s="68" t="s">
        <v>145</v>
      </c>
      <c r="F61" s="68" t="s">
        <v>84</v>
      </c>
      <c r="G61" s="68" t="s">
        <v>173</v>
      </c>
      <c r="H61" s="68" t="s">
        <v>174</v>
      </c>
      <c r="I61" s="69">
        <v>102</v>
      </c>
      <c r="J61" s="69">
        <v>124.44</v>
      </c>
      <c r="K61" s="69">
        <v>1408.3587</v>
      </c>
      <c r="L61" s="70">
        <v>91255.606719999996</v>
      </c>
      <c r="M61" s="70">
        <v>64.79571</v>
      </c>
      <c r="N61" s="70">
        <v>733.33019999999999</v>
      </c>
      <c r="O61" s="34">
        <v>11.31757</v>
      </c>
    </row>
    <row r="62" spans="2:15">
      <c r="B62" s="65" t="s">
        <v>150</v>
      </c>
      <c r="C62" s="72" t="s">
        <v>163</v>
      </c>
      <c r="D62" s="72"/>
      <c r="E62" s="65" t="s">
        <v>145</v>
      </c>
      <c r="F62" s="65" t="s">
        <v>81</v>
      </c>
      <c r="G62" s="65" t="s">
        <v>162</v>
      </c>
      <c r="H62" s="65" t="s">
        <v>160</v>
      </c>
      <c r="I62" s="66">
        <v>78</v>
      </c>
      <c r="J62" s="66">
        <v>102.18</v>
      </c>
      <c r="K62" s="66">
        <v>1525.51</v>
      </c>
      <c r="L62" s="67">
        <v>98954.23</v>
      </c>
      <c r="M62" s="67">
        <v>64.866330000000005</v>
      </c>
      <c r="N62" s="67">
        <v>968.43050000000005</v>
      </c>
      <c r="O62" s="33">
        <v>14.92963</v>
      </c>
    </row>
    <row r="63" spans="2:15">
      <c r="B63" s="68" t="s">
        <v>150</v>
      </c>
      <c r="C63" s="71" t="s">
        <v>164</v>
      </c>
      <c r="D63" s="71"/>
      <c r="E63" s="68" t="s">
        <v>145</v>
      </c>
      <c r="F63" s="68" t="s">
        <v>81</v>
      </c>
      <c r="G63" s="68" t="s">
        <v>162</v>
      </c>
      <c r="H63" s="68" t="s">
        <v>160</v>
      </c>
      <c r="I63" s="69">
        <v>84</v>
      </c>
      <c r="J63" s="69">
        <v>110</v>
      </c>
      <c r="K63" s="69">
        <v>1645</v>
      </c>
      <c r="L63" s="70">
        <v>106057.59</v>
      </c>
      <c r="M63" s="70">
        <v>64.472700000000003</v>
      </c>
      <c r="N63" s="70">
        <v>964.15989999999999</v>
      </c>
      <c r="O63" s="34">
        <v>14.954549999999999</v>
      </c>
    </row>
    <row r="64" spans="2:15">
      <c r="B64" s="65" t="s">
        <v>150</v>
      </c>
      <c r="C64" s="72" t="s">
        <v>163</v>
      </c>
      <c r="D64" s="72"/>
      <c r="E64" s="65" t="s">
        <v>145</v>
      </c>
      <c r="F64" s="65" t="s">
        <v>81</v>
      </c>
      <c r="G64" s="65" t="s">
        <v>92</v>
      </c>
      <c r="H64" s="65" t="s">
        <v>160</v>
      </c>
      <c r="I64" s="66">
        <v>106</v>
      </c>
      <c r="J64" s="66">
        <v>138.86000000000001</v>
      </c>
      <c r="K64" s="66">
        <v>1730.66</v>
      </c>
      <c r="L64" s="67">
        <v>90114.28</v>
      </c>
      <c r="M64" s="67">
        <v>52.069310000000002</v>
      </c>
      <c r="N64" s="67">
        <v>648.95780000000002</v>
      </c>
      <c r="O64" s="33">
        <v>12.463340000000001</v>
      </c>
    </row>
    <row r="65" spans="2:15">
      <c r="B65" s="68" t="s">
        <v>150</v>
      </c>
      <c r="C65" s="71" t="s">
        <v>151</v>
      </c>
      <c r="D65" s="71"/>
      <c r="E65" s="68" t="s">
        <v>145</v>
      </c>
      <c r="F65" s="68" t="s">
        <v>81</v>
      </c>
      <c r="G65" s="68" t="s">
        <v>162</v>
      </c>
      <c r="H65" s="68" t="s">
        <v>160</v>
      </c>
      <c r="I65" s="69">
        <v>109</v>
      </c>
      <c r="J65" s="69">
        <v>142.79</v>
      </c>
      <c r="K65" s="69">
        <v>1985</v>
      </c>
      <c r="L65" s="70">
        <v>140783.01</v>
      </c>
      <c r="M65" s="70">
        <v>70.923429999999996</v>
      </c>
      <c r="N65" s="70">
        <v>985.94449999999995</v>
      </c>
      <c r="O65" s="34">
        <v>13.901529999999999</v>
      </c>
    </row>
    <row r="66" spans="2:15">
      <c r="B66" s="65" t="s">
        <v>153</v>
      </c>
      <c r="C66" s="72" t="s">
        <v>175</v>
      </c>
      <c r="D66" s="72"/>
      <c r="E66" s="65" t="s">
        <v>145</v>
      </c>
      <c r="F66" s="65" t="s">
        <v>81</v>
      </c>
      <c r="G66" s="65" t="s">
        <v>90</v>
      </c>
      <c r="H66" s="65" t="s">
        <v>160</v>
      </c>
      <c r="I66" s="66">
        <v>160</v>
      </c>
      <c r="J66" s="66">
        <v>209.6</v>
      </c>
      <c r="K66" s="66">
        <v>2608.65</v>
      </c>
      <c r="L66" s="67">
        <v>155075.20000000001</v>
      </c>
      <c r="M66" s="67">
        <v>59.446530000000003</v>
      </c>
      <c r="N66" s="67">
        <v>739.86260000000004</v>
      </c>
      <c r="O66" s="33">
        <v>12.44585</v>
      </c>
    </row>
    <row r="67" spans="2:15">
      <c r="B67" s="68" t="s">
        <v>150</v>
      </c>
      <c r="C67" s="71" t="s">
        <v>163</v>
      </c>
      <c r="D67" s="71"/>
      <c r="E67" s="68" t="s">
        <v>145</v>
      </c>
      <c r="F67" s="68" t="s">
        <v>81</v>
      </c>
      <c r="G67" s="68" t="s">
        <v>176</v>
      </c>
      <c r="H67" s="68" t="s">
        <v>149</v>
      </c>
      <c r="I67" s="69">
        <v>181</v>
      </c>
      <c r="J67" s="69">
        <v>238.92</v>
      </c>
      <c r="K67" s="69">
        <v>2023.1</v>
      </c>
      <c r="L67" s="70">
        <v>137811.59</v>
      </c>
      <c r="M67" s="70">
        <v>68.119020000000006</v>
      </c>
      <c r="N67" s="70">
        <v>576.81060000000002</v>
      </c>
      <c r="O67" s="34">
        <v>8.4676880000000008</v>
      </c>
    </row>
    <row r="68" spans="2:15">
      <c r="B68" s="65" t="s">
        <v>150</v>
      </c>
      <c r="C68" s="72" t="s">
        <v>163</v>
      </c>
      <c r="D68" s="72"/>
      <c r="E68" s="65" t="s">
        <v>145</v>
      </c>
      <c r="F68" s="65" t="s">
        <v>84</v>
      </c>
      <c r="G68" s="65" t="s">
        <v>171</v>
      </c>
      <c r="H68" s="65" t="s">
        <v>172</v>
      </c>
      <c r="I68" s="66">
        <v>163</v>
      </c>
      <c r="J68" s="66">
        <v>198.86</v>
      </c>
      <c r="K68" s="66">
        <v>2183.9</v>
      </c>
      <c r="L68" s="67">
        <v>178970</v>
      </c>
      <c r="M68" s="67">
        <v>81.949719999999999</v>
      </c>
      <c r="N68" s="67">
        <v>899.97990000000004</v>
      </c>
      <c r="O68" s="33">
        <v>10.982100000000001</v>
      </c>
    </row>
    <row r="69" spans="2:15">
      <c r="B69" s="68" t="s">
        <v>150</v>
      </c>
      <c r="C69" s="71" t="s">
        <v>164</v>
      </c>
      <c r="D69" s="71"/>
      <c r="E69" s="68" t="s">
        <v>145</v>
      </c>
      <c r="F69" s="68" t="s">
        <v>84</v>
      </c>
      <c r="G69" s="68" t="s">
        <v>171</v>
      </c>
      <c r="H69" s="68" t="s">
        <v>172</v>
      </c>
      <c r="I69" s="69">
        <v>186</v>
      </c>
      <c r="J69" s="69">
        <v>226.92</v>
      </c>
      <c r="K69" s="69">
        <v>2360.65</v>
      </c>
      <c r="L69" s="70">
        <v>181433.35329999999</v>
      </c>
      <c r="M69" s="70">
        <v>76.857370000000003</v>
      </c>
      <c r="N69" s="70">
        <v>799.54769999999996</v>
      </c>
      <c r="O69" s="34">
        <v>10.40301</v>
      </c>
    </row>
    <row r="70" spans="2:15">
      <c r="B70" s="65" t="s">
        <v>150</v>
      </c>
      <c r="C70" s="72" t="s">
        <v>164</v>
      </c>
      <c r="D70" s="72"/>
      <c r="E70" s="65" t="s">
        <v>145</v>
      </c>
      <c r="F70" s="65" t="s">
        <v>81</v>
      </c>
      <c r="G70" s="65" t="s">
        <v>92</v>
      </c>
      <c r="H70" s="65" t="s">
        <v>160</v>
      </c>
      <c r="I70" s="66">
        <v>158</v>
      </c>
      <c r="J70" s="66">
        <v>206.98</v>
      </c>
      <c r="K70" s="66">
        <v>2579.6999999999998</v>
      </c>
      <c r="L70" s="67">
        <v>109751.43</v>
      </c>
      <c r="M70" s="67">
        <v>42.544260000000001</v>
      </c>
      <c r="N70" s="67">
        <v>530.25139999999999</v>
      </c>
      <c r="O70" s="33">
        <v>12.463520000000001</v>
      </c>
    </row>
    <row r="71" spans="2:15">
      <c r="B71" s="68" t="s">
        <v>150</v>
      </c>
      <c r="C71" s="71" t="s">
        <v>151</v>
      </c>
      <c r="D71" s="71"/>
      <c r="E71" s="68" t="s">
        <v>145</v>
      </c>
      <c r="F71" s="68" t="s">
        <v>81</v>
      </c>
      <c r="G71" s="68" t="s">
        <v>92</v>
      </c>
      <c r="H71" s="68" t="s">
        <v>160</v>
      </c>
      <c r="I71" s="69">
        <v>176</v>
      </c>
      <c r="J71" s="69">
        <v>231</v>
      </c>
      <c r="K71" s="69">
        <v>2620</v>
      </c>
      <c r="L71" s="70">
        <v>144177.35</v>
      </c>
      <c r="M71" s="70">
        <v>55.029519999999998</v>
      </c>
      <c r="N71" s="70">
        <v>624.14440000000002</v>
      </c>
      <c r="O71" s="34">
        <v>11.341989999999999</v>
      </c>
    </row>
    <row r="72" spans="2:15">
      <c r="B72" s="65" t="s">
        <v>150</v>
      </c>
      <c r="C72" s="72" t="s">
        <v>151</v>
      </c>
      <c r="D72" s="72"/>
      <c r="E72" s="65" t="s">
        <v>145</v>
      </c>
      <c r="F72" s="65" t="s">
        <v>84</v>
      </c>
      <c r="G72" s="65" t="s">
        <v>171</v>
      </c>
      <c r="H72" s="65" t="s">
        <v>172</v>
      </c>
      <c r="I72" s="66">
        <v>220</v>
      </c>
      <c r="J72" s="66">
        <v>268.39999999999998</v>
      </c>
      <c r="K72" s="66">
        <v>2662.11</v>
      </c>
      <c r="L72" s="67">
        <v>172721.6807</v>
      </c>
      <c r="M72" s="67">
        <v>64.881500000000003</v>
      </c>
      <c r="N72" s="67">
        <v>643.52340000000004</v>
      </c>
      <c r="O72" s="33">
        <v>9.9184429999999999</v>
      </c>
    </row>
    <row r="73" spans="2:15">
      <c r="B73" s="68" t="s">
        <v>150</v>
      </c>
      <c r="C73" s="71" t="s">
        <v>151</v>
      </c>
      <c r="D73" s="71"/>
      <c r="E73" s="68" t="s">
        <v>145</v>
      </c>
      <c r="F73" s="68" t="s">
        <v>81</v>
      </c>
      <c r="G73" s="68" t="s">
        <v>176</v>
      </c>
      <c r="H73" s="68" t="s">
        <v>149</v>
      </c>
      <c r="I73" s="69">
        <v>305</v>
      </c>
      <c r="J73" s="69">
        <v>326.35000000000002</v>
      </c>
      <c r="K73" s="69">
        <v>2726.7</v>
      </c>
      <c r="L73" s="70">
        <v>189054.37</v>
      </c>
      <c r="M73" s="70">
        <v>69.334500000000006</v>
      </c>
      <c r="N73" s="70">
        <v>579.29939999999999</v>
      </c>
      <c r="O73" s="34">
        <v>6.7727269999999997</v>
      </c>
    </row>
    <row r="74" spans="2:15">
      <c r="B74" s="65" t="s">
        <v>150</v>
      </c>
      <c r="C74" s="72" t="s">
        <v>164</v>
      </c>
      <c r="D74" s="72"/>
      <c r="E74" s="65" t="s">
        <v>145</v>
      </c>
      <c r="F74" s="65" t="s">
        <v>81</v>
      </c>
      <c r="G74" s="65" t="s">
        <v>176</v>
      </c>
      <c r="H74" s="65" t="s">
        <v>149</v>
      </c>
      <c r="I74" s="66">
        <v>209</v>
      </c>
      <c r="J74" s="66">
        <v>275.88</v>
      </c>
      <c r="K74" s="66">
        <v>2895</v>
      </c>
      <c r="L74" s="67">
        <v>198756.9</v>
      </c>
      <c r="M74" s="67">
        <v>68.655230000000003</v>
      </c>
      <c r="N74" s="67">
        <v>720.44690000000003</v>
      </c>
      <c r="O74" s="33">
        <v>10.493690000000001</v>
      </c>
    </row>
    <row r="75" spans="2:15">
      <c r="B75" s="68" t="s">
        <v>150</v>
      </c>
      <c r="C75" s="71" t="s">
        <v>151</v>
      </c>
      <c r="D75" s="71"/>
      <c r="E75" s="68" t="s">
        <v>145</v>
      </c>
      <c r="F75" s="68" t="s">
        <v>84</v>
      </c>
      <c r="G75" s="68" t="s">
        <v>170</v>
      </c>
      <c r="H75" s="68" t="s">
        <v>169</v>
      </c>
      <c r="I75" s="69">
        <v>200</v>
      </c>
      <c r="J75" s="69">
        <v>266</v>
      </c>
      <c r="K75" s="69">
        <v>3058</v>
      </c>
      <c r="L75" s="70">
        <v>211333.24849999999</v>
      </c>
      <c r="M75" s="70">
        <v>69.108320000000006</v>
      </c>
      <c r="N75" s="70">
        <v>794.48590000000002</v>
      </c>
      <c r="O75" s="34">
        <v>11.49624</v>
      </c>
    </row>
    <row r="76" spans="2:15">
      <c r="B76" s="65" t="s">
        <v>150</v>
      </c>
      <c r="C76" s="72" t="s">
        <v>164</v>
      </c>
      <c r="D76" s="72"/>
      <c r="E76" s="65" t="s">
        <v>145</v>
      </c>
      <c r="F76" s="65" t="s">
        <v>84</v>
      </c>
      <c r="G76" s="65" t="s">
        <v>170</v>
      </c>
      <c r="H76" s="65" t="s">
        <v>169</v>
      </c>
      <c r="I76" s="66">
        <v>200</v>
      </c>
      <c r="J76" s="66">
        <v>266</v>
      </c>
      <c r="K76" s="66">
        <v>3072.3519999999999</v>
      </c>
      <c r="L76" s="67">
        <v>230571</v>
      </c>
      <c r="M76" s="67">
        <v>75.047060000000002</v>
      </c>
      <c r="N76" s="67">
        <v>866.80830000000003</v>
      </c>
      <c r="O76" s="33">
        <v>11.5502</v>
      </c>
    </row>
    <row r="77" spans="2:15">
      <c r="B77" s="65" t="s">
        <v>142</v>
      </c>
      <c r="C77" s="65" t="s">
        <v>143</v>
      </c>
      <c r="D77" s="65" t="s">
        <v>144</v>
      </c>
      <c r="E77" s="65" t="s">
        <v>145</v>
      </c>
      <c r="F77" s="65" t="s">
        <v>81</v>
      </c>
      <c r="G77" s="65" t="s">
        <v>90</v>
      </c>
      <c r="H77" s="65" t="s">
        <v>160</v>
      </c>
      <c r="I77" s="66">
        <v>168</v>
      </c>
      <c r="J77" s="66">
        <v>220.08</v>
      </c>
      <c r="K77" s="66">
        <v>2734.63</v>
      </c>
      <c r="L77" s="67">
        <v>161681</v>
      </c>
      <c r="M77" s="67">
        <v>59.123550000000002</v>
      </c>
      <c r="N77" s="67">
        <v>734.64660000000003</v>
      </c>
      <c r="O77" s="33">
        <v>12.42562</v>
      </c>
    </row>
    <row r="78" spans="2:15">
      <c r="B78" s="65" t="s">
        <v>150</v>
      </c>
      <c r="C78" s="72" t="s">
        <v>151</v>
      </c>
      <c r="D78" s="72"/>
      <c r="E78" s="65" t="s">
        <v>145</v>
      </c>
      <c r="F78" s="65" t="s">
        <v>84</v>
      </c>
      <c r="G78" s="65" t="s">
        <v>168</v>
      </c>
      <c r="H78" s="65" t="s">
        <v>169</v>
      </c>
      <c r="I78" s="66">
        <v>225</v>
      </c>
      <c r="J78" s="66">
        <v>299</v>
      </c>
      <c r="K78" s="66">
        <v>3200</v>
      </c>
      <c r="L78" s="67">
        <v>195778</v>
      </c>
      <c r="M78" s="67">
        <v>61.180630000000001</v>
      </c>
      <c r="N78" s="67">
        <v>654.77589999999998</v>
      </c>
      <c r="O78" s="33">
        <v>10.70234</v>
      </c>
    </row>
    <row r="79" spans="2:15">
      <c r="B79" s="68" t="s">
        <v>150</v>
      </c>
      <c r="C79" s="71" t="s">
        <v>164</v>
      </c>
      <c r="D79" s="71"/>
      <c r="E79" s="68" t="s">
        <v>145</v>
      </c>
      <c r="F79" s="68" t="s">
        <v>84</v>
      </c>
      <c r="G79" s="68" t="s">
        <v>168</v>
      </c>
      <c r="H79" s="68" t="s">
        <v>169</v>
      </c>
      <c r="I79" s="69">
        <v>216</v>
      </c>
      <c r="J79" s="69">
        <v>287.27999999999997</v>
      </c>
      <c r="K79" s="69">
        <v>3202.2041599999998</v>
      </c>
      <c r="L79" s="70">
        <v>206292.875</v>
      </c>
      <c r="M79" s="70">
        <v>64.422150000000002</v>
      </c>
      <c r="N79" s="70">
        <v>718.08989999999994</v>
      </c>
      <c r="O79" s="34">
        <v>11.14663</v>
      </c>
    </row>
    <row r="80" spans="2:15">
      <c r="B80" s="65" t="s">
        <v>150</v>
      </c>
      <c r="C80" s="72" t="s">
        <v>163</v>
      </c>
      <c r="D80" s="72"/>
      <c r="E80" s="65" t="s">
        <v>145</v>
      </c>
      <c r="F80" s="65" t="s">
        <v>84</v>
      </c>
      <c r="G80" s="65" t="s">
        <v>170</v>
      </c>
      <c r="H80" s="65" t="s">
        <v>169</v>
      </c>
      <c r="I80" s="66">
        <v>216</v>
      </c>
      <c r="J80" s="66">
        <v>287.27999999999997</v>
      </c>
      <c r="K80" s="66">
        <v>3253.8041600000001</v>
      </c>
      <c r="L80" s="67">
        <v>230571</v>
      </c>
      <c r="M80" s="67">
        <v>70.861980000000003</v>
      </c>
      <c r="N80" s="67">
        <v>802.60029999999995</v>
      </c>
      <c r="O80" s="33">
        <v>11.32625</v>
      </c>
    </row>
    <row r="81" spans="2:15">
      <c r="B81" s="68" t="s">
        <v>150</v>
      </c>
      <c r="C81" s="71" t="s">
        <v>163</v>
      </c>
      <c r="D81" s="71"/>
      <c r="E81" s="68" t="s">
        <v>145</v>
      </c>
      <c r="F81" s="68" t="s">
        <v>84</v>
      </c>
      <c r="G81" s="68" t="s">
        <v>168</v>
      </c>
      <c r="H81" s="68" t="s">
        <v>169</v>
      </c>
      <c r="I81" s="69">
        <v>227</v>
      </c>
      <c r="J81" s="69">
        <v>301.91000000000003</v>
      </c>
      <c r="K81" s="69">
        <v>3404.9275200000002</v>
      </c>
      <c r="L81" s="70">
        <v>205062</v>
      </c>
      <c r="M81" s="70">
        <v>60.225070000000002</v>
      </c>
      <c r="N81" s="70">
        <v>679.21569999999997</v>
      </c>
      <c r="O81" s="34">
        <v>11.27796</v>
      </c>
    </row>
    <row r="82" spans="2:15">
      <c r="B82" s="65" t="s">
        <v>150</v>
      </c>
      <c r="C82" s="72" t="s">
        <v>151</v>
      </c>
      <c r="D82" s="72"/>
      <c r="E82" s="65" t="s">
        <v>145</v>
      </c>
      <c r="F82" s="65" t="s">
        <v>81</v>
      </c>
      <c r="G82" s="65" t="s">
        <v>90</v>
      </c>
      <c r="H82" s="65" t="s">
        <v>160</v>
      </c>
      <c r="I82" s="66">
        <v>203</v>
      </c>
      <c r="J82" s="66">
        <v>265.93</v>
      </c>
      <c r="K82" s="66">
        <v>2020</v>
      </c>
      <c r="L82" s="67">
        <v>192465.552</v>
      </c>
      <c r="M82" s="67">
        <v>95.279979999999995</v>
      </c>
      <c r="N82" s="67">
        <v>723.74519999999995</v>
      </c>
      <c r="O82" s="33">
        <v>7.5959839999999996</v>
      </c>
    </row>
    <row r="83" spans="2:15">
      <c r="B83" s="68" t="s">
        <v>150</v>
      </c>
      <c r="C83" s="71" t="s">
        <v>151</v>
      </c>
      <c r="D83" s="71"/>
      <c r="E83" s="68" t="s">
        <v>145</v>
      </c>
      <c r="F83" s="68" t="s">
        <v>81</v>
      </c>
      <c r="G83" s="68" t="s">
        <v>85</v>
      </c>
      <c r="H83" s="68" t="s">
        <v>167</v>
      </c>
      <c r="I83" s="69">
        <v>526</v>
      </c>
      <c r="J83" s="69">
        <v>526</v>
      </c>
      <c r="K83" s="69">
        <v>3525.98</v>
      </c>
      <c r="L83" s="70">
        <v>279373.8</v>
      </c>
      <c r="M83" s="70">
        <v>79.232950000000002</v>
      </c>
      <c r="N83" s="70">
        <v>531.12890000000004</v>
      </c>
      <c r="O83" s="34">
        <v>6.7033839999999998</v>
      </c>
    </row>
    <row r="84" spans="2:15">
      <c r="B84" s="65" t="s">
        <v>150</v>
      </c>
      <c r="C84" s="72" t="s">
        <v>164</v>
      </c>
      <c r="D84" s="72"/>
      <c r="E84" s="65" t="s">
        <v>145</v>
      </c>
      <c r="F84" s="65" t="s">
        <v>81</v>
      </c>
      <c r="G84" s="65" t="s">
        <v>85</v>
      </c>
      <c r="H84" s="65" t="s">
        <v>167</v>
      </c>
      <c r="I84" s="66">
        <v>524</v>
      </c>
      <c r="J84" s="66">
        <v>524</v>
      </c>
      <c r="K84" s="66">
        <v>3597.22</v>
      </c>
      <c r="L84" s="67">
        <v>252439.38</v>
      </c>
      <c r="M84" s="67">
        <v>70.176240000000007</v>
      </c>
      <c r="N84" s="67">
        <v>481.75450000000001</v>
      </c>
      <c r="O84" s="33">
        <v>6.8649240000000002</v>
      </c>
    </row>
    <row r="85" spans="2:15">
      <c r="B85" s="68" t="s">
        <v>150</v>
      </c>
      <c r="C85" s="71" t="s">
        <v>163</v>
      </c>
      <c r="D85" s="71"/>
      <c r="E85" s="68" t="s">
        <v>145</v>
      </c>
      <c r="F85" s="68" t="s">
        <v>81</v>
      </c>
      <c r="G85" s="68" t="s">
        <v>85</v>
      </c>
      <c r="H85" s="68" t="s">
        <v>167</v>
      </c>
      <c r="I85" s="69">
        <v>419</v>
      </c>
      <c r="J85" s="69">
        <v>553.08000000000004</v>
      </c>
      <c r="K85" s="69">
        <v>3695.35</v>
      </c>
      <c r="L85" s="70">
        <v>207296.32</v>
      </c>
      <c r="M85" s="70">
        <v>56.096530000000001</v>
      </c>
      <c r="N85" s="70">
        <v>374.80349999999999</v>
      </c>
      <c r="O85" s="34">
        <v>6.6814020000000003</v>
      </c>
    </row>
    <row r="86" spans="2:15">
      <c r="B86" s="65" t="s">
        <v>153</v>
      </c>
      <c r="C86" s="72" t="s">
        <v>175</v>
      </c>
      <c r="D86" s="72"/>
      <c r="E86" s="65" t="s">
        <v>145</v>
      </c>
      <c r="F86" s="65" t="s">
        <v>81</v>
      </c>
      <c r="G86" s="65" t="s">
        <v>104</v>
      </c>
      <c r="H86" s="65" t="s">
        <v>152</v>
      </c>
      <c r="I86" s="66">
        <v>6</v>
      </c>
      <c r="J86" s="66">
        <v>7.02</v>
      </c>
      <c r="K86" s="66">
        <v>57.14</v>
      </c>
      <c r="L86" s="67">
        <v>2581.2399999999998</v>
      </c>
      <c r="M86" s="67">
        <v>45.173960000000001</v>
      </c>
      <c r="N86" s="67">
        <v>367.69799999999998</v>
      </c>
      <c r="O86" s="33">
        <v>8.1396010000000008</v>
      </c>
    </row>
    <row r="87" spans="2:15">
      <c r="B87" s="68" t="s">
        <v>153</v>
      </c>
      <c r="C87" s="71" t="s">
        <v>165</v>
      </c>
      <c r="D87" s="71" t="s">
        <v>166</v>
      </c>
      <c r="E87" s="68" t="s">
        <v>145</v>
      </c>
      <c r="F87" s="68" t="s">
        <v>81</v>
      </c>
      <c r="G87" s="68" t="s">
        <v>104</v>
      </c>
      <c r="H87" s="68" t="s">
        <v>152</v>
      </c>
      <c r="I87" s="69">
        <v>13</v>
      </c>
      <c r="J87" s="69">
        <v>15.21</v>
      </c>
      <c r="K87" s="69">
        <v>123.79</v>
      </c>
      <c r="L87" s="70">
        <v>27819.6675</v>
      </c>
      <c r="M87" s="70">
        <v>224.7328</v>
      </c>
      <c r="N87" s="70">
        <v>1829.038</v>
      </c>
      <c r="O87" s="34">
        <v>8.1387250000000009</v>
      </c>
    </row>
    <row r="88" spans="2:15">
      <c r="B88" s="65" t="s">
        <v>142</v>
      </c>
      <c r="C88" s="65" t="s">
        <v>155</v>
      </c>
      <c r="D88" s="65" t="s">
        <v>156</v>
      </c>
      <c r="E88" s="65" t="s">
        <v>145</v>
      </c>
      <c r="F88" s="65" t="s">
        <v>81</v>
      </c>
      <c r="G88" s="65" t="s">
        <v>82</v>
      </c>
      <c r="H88" s="65" t="s">
        <v>146</v>
      </c>
      <c r="I88" s="66">
        <v>29</v>
      </c>
      <c r="J88" s="66">
        <v>32.19</v>
      </c>
      <c r="K88" s="66">
        <v>281.42</v>
      </c>
      <c r="L88" s="67">
        <v>9590.39</v>
      </c>
      <c r="M88" s="67">
        <v>34.078569999999999</v>
      </c>
      <c r="N88" s="67">
        <v>297.9307</v>
      </c>
      <c r="O88" s="33">
        <v>8.7424669999999995</v>
      </c>
    </row>
    <row r="89" spans="2:15">
      <c r="B89" s="68" t="s">
        <v>153</v>
      </c>
      <c r="C89" s="71" t="s">
        <v>165</v>
      </c>
      <c r="D89" s="71" t="s">
        <v>166</v>
      </c>
      <c r="E89" s="68" t="s">
        <v>145</v>
      </c>
      <c r="F89" s="68" t="s">
        <v>81</v>
      </c>
      <c r="G89" s="68" t="s">
        <v>82</v>
      </c>
      <c r="H89" s="68" t="s">
        <v>157</v>
      </c>
      <c r="I89" s="69">
        <v>38</v>
      </c>
      <c r="J89" s="69">
        <v>42.18</v>
      </c>
      <c r="K89" s="69">
        <v>465.35</v>
      </c>
      <c r="L89" s="70">
        <v>48352.048999999999</v>
      </c>
      <c r="M89" s="70">
        <v>103.90470000000001</v>
      </c>
      <c r="N89" s="70">
        <v>1146.326</v>
      </c>
      <c r="O89" s="34">
        <v>11.03248</v>
      </c>
    </row>
    <row r="90" spans="2:15">
      <c r="B90" s="65" t="s">
        <v>153</v>
      </c>
      <c r="C90" s="72" t="s">
        <v>165</v>
      </c>
      <c r="D90" s="72" t="s">
        <v>166</v>
      </c>
      <c r="E90" s="65" t="s">
        <v>145</v>
      </c>
      <c r="F90" s="65" t="s">
        <v>84</v>
      </c>
      <c r="G90" s="65" t="s">
        <v>101</v>
      </c>
      <c r="H90" s="65" t="s">
        <v>161</v>
      </c>
      <c r="I90" s="66">
        <v>29</v>
      </c>
      <c r="J90" s="66">
        <v>35.380000000000003</v>
      </c>
      <c r="K90" s="66">
        <v>475.02872550000001</v>
      </c>
      <c r="L90" s="67">
        <v>34363</v>
      </c>
      <c r="M90" s="67">
        <v>72.33878</v>
      </c>
      <c r="N90" s="67">
        <v>971.25490000000002</v>
      </c>
      <c r="O90" s="33">
        <v>13.42648</v>
      </c>
    </row>
    <row r="91" spans="2:15">
      <c r="B91" s="68" t="s">
        <v>153</v>
      </c>
      <c r="C91" s="71" t="s">
        <v>175</v>
      </c>
      <c r="D91" s="71"/>
      <c r="E91" s="68" t="s">
        <v>145</v>
      </c>
      <c r="F91" s="68" t="s">
        <v>81</v>
      </c>
      <c r="G91" s="68" t="s">
        <v>82</v>
      </c>
      <c r="H91" s="68" t="s">
        <v>157</v>
      </c>
      <c r="I91" s="69">
        <v>40</v>
      </c>
      <c r="J91" s="69">
        <v>44.4</v>
      </c>
      <c r="K91" s="69">
        <v>484.72</v>
      </c>
      <c r="L91" s="70">
        <v>44671.360000000001</v>
      </c>
      <c r="M91" s="70">
        <v>92.159099999999995</v>
      </c>
      <c r="N91" s="70">
        <v>1006.112</v>
      </c>
      <c r="O91" s="34">
        <v>10.917120000000001</v>
      </c>
    </row>
    <row r="92" spans="2:15">
      <c r="B92" s="65" t="s">
        <v>153</v>
      </c>
      <c r="C92" s="72" t="s">
        <v>165</v>
      </c>
      <c r="D92" s="72" t="s">
        <v>166</v>
      </c>
      <c r="E92" s="65" t="s">
        <v>145</v>
      </c>
      <c r="F92" s="65" t="s">
        <v>84</v>
      </c>
      <c r="G92" s="65" t="s">
        <v>99</v>
      </c>
      <c r="H92" s="65" t="s">
        <v>160</v>
      </c>
      <c r="I92" s="66">
        <v>32</v>
      </c>
      <c r="J92" s="66">
        <v>40.32</v>
      </c>
      <c r="K92" s="66">
        <v>504.39963840000001</v>
      </c>
      <c r="L92" s="67">
        <v>27504.55</v>
      </c>
      <c r="M92" s="67">
        <v>54.52928</v>
      </c>
      <c r="N92" s="67">
        <v>682.15650000000005</v>
      </c>
      <c r="O92" s="33">
        <v>12.50991</v>
      </c>
    </row>
    <row r="93" spans="2:15">
      <c r="B93" s="68" t="s">
        <v>153</v>
      </c>
      <c r="C93" s="71" t="s">
        <v>165</v>
      </c>
      <c r="D93" s="71" t="s">
        <v>166</v>
      </c>
      <c r="E93" s="68" t="s">
        <v>145</v>
      </c>
      <c r="F93" s="68" t="s">
        <v>81</v>
      </c>
      <c r="G93" s="68" t="s">
        <v>158</v>
      </c>
      <c r="H93" s="68" t="s">
        <v>159</v>
      </c>
      <c r="I93" s="69">
        <v>37</v>
      </c>
      <c r="J93" s="69">
        <v>44.03</v>
      </c>
      <c r="K93" s="69">
        <v>542.34</v>
      </c>
      <c r="L93" s="70">
        <v>29230.378000000001</v>
      </c>
      <c r="M93" s="70">
        <v>53.89678</v>
      </c>
      <c r="N93" s="70">
        <v>663.8741</v>
      </c>
      <c r="O93" s="34">
        <v>12.31751</v>
      </c>
    </row>
    <row r="94" spans="2:15">
      <c r="B94" s="65" t="s">
        <v>153</v>
      </c>
      <c r="C94" s="72" t="s">
        <v>175</v>
      </c>
      <c r="D94" s="72"/>
      <c r="E94" s="65" t="s">
        <v>145</v>
      </c>
      <c r="F94" s="65" t="s">
        <v>81</v>
      </c>
      <c r="G94" s="65" t="s">
        <v>82</v>
      </c>
      <c r="H94" s="65" t="s">
        <v>146</v>
      </c>
      <c r="I94" s="66">
        <v>38</v>
      </c>
      <c r="J94" s="66">
        <v>42.18</v>
      </c>
      <c r="K94" s="66">
        <v>465.35</v>
      </c>
      <c r="L94" s="67">
        <v>15761.19</v>
      </c>
      <c r="M94" s="67">
        <v>33.869540000000001</v>
      </c>
      <c r="N94" s="67">
        <v>373.66500000000002</v>
      </c>
      <c r="O94" s="33">
        <v>11.03248</v>
      </c>
    </row>
    <row r="95" spans="2:15">
      <c r="B95" s="65" t="s">
        <v>153</v>
      </c>
      <c r="C95" s="72" t="s">
        <v>165</v>
      </c>
      <c r="D95" s="72" t="s">
        <v>166</v>
      </c>
      <c r="E95" s="65" t="s">
        <v>145</v>
      </c>
      <c r="F95" s="65" t="s">
        <v>81</v>
      </c>
      <c r="G95" s="65" t="s">
        <v>82</v>
      </c>
      <c r="H95" s="65" t="s">
        <v>146</v>
      </c>
      <c r="I95" s="66">
        <v>46</v>
      </c>
      <c r="J95" s="66">
        <v>51.06</v>
      </c>
      <c r="K95" s="66">
        <v>542.98</v>
      </c>
      <c r="L95" s="67">
        <v>17938.067999999999</v>
      </c>
      <c r="M95" s="67">
        <v>33.03633</v>
      </c>
      <c r="N95" s="67">
        <v>351.31349999999998</v>
      </c>
      <c r="O95" s="33">
        <v>10.63416</v>
      </c>
    </row>
    <row r="96" spans="2:15">
      <c r="B96" s="65" t="s">
        <v>153</v>
      </c>
      <c r="C96" s="72" t="s">
        <v>165</v>
      </c>
      <c r="D96" s="72" t="s">
        <v>166</v>
      </c>
      <c r="E96" s="65" t="s">
        <v>145</v>
      </c>
      <c r="F96" s="65" t="s">
        <v>81</v>
      </c>
      <c r="G96" s="65" t="s">
        <v>82</v>
      </c>
      <c r="H96" s="65" t="s">
        <v>157</v>
      </c>
      <c r="I96" s="66">
        <v>47</v>
      </c>
      <c r="J96" s="66">
        <v>52.17</v>
      </c>
      <c r="K96" s="66">
        <v>649.32000000000005</v>
      </c>
      <c r="L96" s="67">
        <v>30823.139500000001</v>
      </c>
      <c r="M96" s="67">
        <v>47.469880000000003</v>
      </c>
      <c r="N96" s="67">
        <v>590.82119999999998</v>
      </c>
      <c r="O96" s="33">
        <v>12.44623</v>
      </c>
    </row>
    <row r="97" spans="2:15">
      <c r="B97" s="68" t="s">
        <v>153</v>
      </c>
      <c r="C97" s="71" t="s">
        <v>165</v>
      </c>
      <c r="D97" s="71" t="s">
        <v>166</v>
      </c>
      <c r="E97" s="68" t="s">
        <v>145</v>
      </c>
      <c r="F97" s="68" t="s">
        <v>81</v>
      </c>
      <c r="G97" s="68" t="s">
        <v>162</v>
      </c>
      <c r="H97" s="68" t="s">
        <v>160</v>
      </c>
      <c r="I97" s="69">
        <v>40</v>
      </c>
      <c r="J97" s="69">
        <v>50</v>
      </c>
      <c r="K97" s="69">
        <v>720.67</v>
      </c>
      <c r="L97" s="70">
        <v>49640.555</v>
      </c>
      <c r="M97" s="70">
        <v>68.881119999999996</v>
      </c>
      <c r="N97" s="70">
        <v>992.81110000000001</v>
      </c>
      <c r="O97" s="34">
        <v>14.413399999999999</v>
      </c>
    </row>
    <row r="98" spans="2:15">
      <c r="B98" s="65" t="s">
        <v>153</v>
      </c>
      <c r="C98" s="72" t="s">
        <v>165</v>
      </c>
      <c r="D98" s="72" t="s">
        <v>166</v>
      </c>
      <c r="E98" s="65" t="s">
        <v>145</v>
      </c>
      <c r="F98" s="65" t="s">
        <v>81</v>
      </c>
      <c r="G98" s="65" t="s">
        <v>92</v>
      </c>
      <c r="H98" s="65" t="s">
        <v>160</v>
      </c>
      <c r="I98" s="66">
        <v>44</v>
      </c>
      <c r="J98" s="66">
        <v>57.64</v>
      </c>
      <c r="K98" s="66">
        <v>734.19</v>
      </c>
      <c r="L98" s="67">
        <v>50978.016499999998</v>
      </c>
      <c r="M98" s="67">
        <v>69.434370000000001</v>
      </c>
      <c r="N98" s="67">
        <v>884.42079999999999</v>
      </c>
      <c r="O98" s="33">
        <v>12.73751</v>
      </c>
    </row>
    <row r="99" spans="2:15">
      <c r="B99" s="68" t="s">
        <v>153</v>
      </c>
      <c r="C99" s="71" t="s">
        <v>165</v>
      </c>
      <c r="D99" s="71" t="s">
        <v>166</v>
      </c>
      <c r="E99" s="68" t="s">
        <v>145</v>
      </c>
      <c r="F99" s="68" t="s">
        <v>81</v>
      </c>
      <c r="G99" s="68" t="s">
        <v>85</v>
      </c>
      <c r="H99" s="68" t="s">
        <v>167</v>
      </c>
      <c r="I99" s="69">
        <v>80</v>
      </c>
      <c r="J99" s="69">
        <v>105.6</v>
      </c>
      <c r="K99" s="69">
        <v>741.27</v>
      </c>
      <c r="L99" s="70">
        <v>71908.423500000004</v>
      </c>
      <c r="M99" s="70">
        <v>97.007059999999996</v>
      </c>
      <c r="N99" s="70">
        <v>680.95100000000002</v>
      </c>
      <c r="O99" s="34">
        <v>7.0196019999999999</v>
      </c>
    </row>
    <row r="100" spans="2:15">
      <c r="B100" s="65" t="s">
        <v>153</v>
      </c>
      <c r="C100" s="72" t="s">
        <v>175</v>
      </c>
      <c r="D100" s="72"/>
      <c r="E100" s="65" t="s">
        <v>145</v>
      </c>
      <c r="F100" s="65" t="s">
        <v>81</v>
      </c>
      <c r="G100" s="65" t="s">
        <v>177</v>
      </c>
      <c r="H100" s="65" t="s">
        <v>149</v>
      </c>
      <c r="I100" s="66">
        <v>67</v>
      </c>
      <c r="J100" s="66">
        <v>88.44</v>
      </c>
      <c r="K100" s="66">
        <v>766.94</v>
      </c>
      <c r="L100" s="67">
        <v>68927.59</v>
      </c>
      <c r="M100" s="67">
        <v>89.873509999999996</v>
      </c>
      <c r="N100" s="67">
        <v>779.37120000000004</v>
      </c>
      <c r="O100" s="33">
        <v>8.6718679999999999</v>
      </c>
    </row>
    <row r="101" spans="2:15">
      <c r="B101" s="68" t="s">
        <v>153</v>
      </c>
      <c r="C101" s="71" t="s">
        <v>165</v>
      </c>
      <c r="D101" s="71" t="s">
        <v>166</v>
      </c>
      <c r="E101" s="68" t="s">
        <v>145</v>
      </c>
      <c r="F101" s="68" t="s">
        <v>81</v>
      </c>
      <c r="G101" s="68" t="s">
        <v>104</v>
      </c>
      <c r="H101" s="68" t="s">
        <v>152</v>
      </c>
      <c r="I101" s="69">
        <v>89</v>
      </c>
      <c r="J101" s="69">
        <v>104.13</v>
      </c>
      <c r="K101" s="69">
        <v>847.53</v>
      </c>
      <c r="L101" s="70">
        <v>59110.655500000001</v>
      </c>
      <c r="M101" s="70">
        <v>69.744619999999998</v>
      </c>
      <c r="N101" s="70">
        <v>567.66210000000001</v>
      </c>
      <c r="O101" s="34">
        <v>8.1391530000000003</v>
      </c>
    </row>
    <row r="102" spans="2:15">
      <c r="B102" s="65" t="s">
        <v>153</v>
      </c>
      <c r="C102" s="72" t="s">
        <v>165</v>
      </c>
      <c r="D102" s="72" t="s">
        <v>166</v>
      </c>
      <c r="E102" s="65" t="s">
        <v>145</v>
      </c>
      <c r="F102" s="65" t="s">
        <v>84</v>
      </c>
      <c r="G102" s="65" t="s">
        <v>171</v>
      </c>
      <c r="H102" s="65" t="s">
        <v>172</v>
      </c>
      <c r="I102" s="66">
        <v>66</v>
      </c>
      <c r="J102" s="66">
        <v>80.52</v>
      </c>
      <c r="K102" s="66">
        <v>902.96192699999995</v>
      </c>
      <c r="L102" s="67">
        <v>25479</v>
      </c>
      <c r="M102" s="67">
        <v>28.217140000000001</v>
      </c>
      <c r="N102" s="67">
        <v>316.4307</v>
      </c>
      <c r="O102" s="33">
        <v>11.214130000000001</v>
      </c>
    </row>
    <row r="103" spans="2:15">
      <c r="B103" s="68" t="s">
        <v>153</v>
      </c>
      <c r="C103" s="71" t="s">
        <v>165</v>
      </c>
      <c r="D103" s="71" t="s">
        <v>166</v>
      </c>
      <c r="E103" s="68" t="s">
        <v>145</v>
      </c>
      <c r="F103" s="68" t="s">
        <v>84</v>
      </c>
      <c r="G103" s="68" t="s">
        <v>173</v>
      </c>
      <c r="H103" s="68" t="s">
        <v>174</v>
      </c>
      <c r="I103" s="69">
        <v>71</v>
      </c>
      <c r="J103" s="69">
        <v>86.62</v>
      </c>
      <c r="K103" s="69">
        <v>952.27722449999999</v>
      </c>
      <c r="L103" s="70">
        <v>68607</v>
      </c>
      <c r="M103" s="70">
        <v>72.045199999999994</v>
      </c>
      <c r="N103" s="70">
        <v>792.04570000000001</v>
      </c>
      <c r="O103" s="34">
        <v>10.993729999999999</v>
      </c>
    </row>
    <row r="104" spans="2:15">
      <c r="B104" s="65" t="s">
        <v>153</v>
      </c>
      <c r="C104" s="72" t="s">
        <v>165</v>
      </c>
      <c r="D104" s="72" t="s">
        <v>166</v>
      </c>
      <c r="E104" s="65" t="s">
        <v>145</v>
      </c>
      <c r="F104" s="65" t="s">
        <v>81</v>
      </c>
      <c r="G104" s="65" t="s">
        <v>158</v>
      </c>
      <c r="H104" s="65" t="s">
        <v>159</v>
      </c>
      <c r="I104" s="66">
        <v>71</v>
      </c>
      <c r="J104" s="66">
        <v>84.49</v>
      </c>
      <c r="K104" s="66">
        <v>993.92</v>
      </c>
      <c r="L104" s="67">
        <v>68177.255499999999</v>
      </c>
      <c r="M104" s="67">
        <v>68.594309999999993</v>
      </c>
      <c r="N104" s="67">
        <v>806.92690000000005</v>
      </c>
      <c r="O104" s="33">
        <v>11.76376</v>
      </c>
    </row>
    <row r="105" spans="2:15">
      <c r="B105" s="68" t="s">
        <v>153</v>
      </c>
      <c r="C105" s="71" t="s">
        <v>154</v>
      </c>
      <c r="D105" s="71"/>
      <c r="E105" s="68" t="s">
        <v>145</v>
      </c>
      <c r="F105" s="68" t="s">
        <v>81</v>
      </c>
      <c r="G105" s="68" t="s">
        <v>82</v>
      </c>
      <c r="H105" s="68" t="s">
        <v>157</v>
      </c>
      <c r="I105" s="69">
        <v>99</v>
      </c>
      <c r="J105" s="69">
        <v>109.89</v>
      </c>
      <c r="K105" s="69">
        <v>1057.32</v>
      </c>
      <c r="L105" s="70">
        <v>73713.17</v>
      </c>
      <c r="M105" s="70">
        <v>69.716989999999996</v>
      </c>
      <c r="N105" s="70">
        <v>670.79049999999995</v>
      </c>
      <c r="O105" s="34">
        <v>9.6216220000000003</v>
      </c>
    </row>
    <row r="106" spans="2:15">
      <c r="B106" s="65" t="s">
        <v>153</v>
      </c>
      <c r="C106" s="72" t="s">
        <v>175</v>
      </c>
      <c r="D106" s="72"/>
      <c r="E106" s="65" t="s">
        <v>145</v>
      </c>
      <c r="F106" s="65" t="s">
        <v>84</v>
      </c>
      <c r="G106" s="65" t="s">
        <v>173</v>
      </c>
      <c r="H106" s="65" t="s">
        <v>174</v>
      </c>
      <c r="I106" s="66">
        <v>84</v>
      </c>
      <c r="J106" s="66">
        <v>102.48</v>
      </c>
      <c r="K106" s="66">
        <v>1086.6099999999999</v>
      </c>
      <c r="L106" s="67">
        <v>83576.990000000005</v>
      </c>
      <c r="M106" s="67">
        <v>76.915350000000004</v>
      </c>
      <c r="N106" s="67">
        <v>815.5444</v>
      </c>
      <c r="O106" s="33">
        <v>10.60314</v>
      </c>
    </row>
    <row r="107" spans="2:15">
      <c r="B107" s="68" t="s">
        <v>153</v>
      </c>
      <c r="C107" s="71" t="s">
        <v>154</v>
      </c>
      <c r="D107" s="71"/>
      <c r="E107" s="68" t="s">
        <v>145</v>
      </c>
      <c r="F107" s="68" t="s">
        <v>84</v>
      </c>
      <c r="G107" s="68" t="s">
        <v>101</v>
      </c>
      <c r="H107" s="68" t="s">
        <v>161</v>
      </c>
      <c r="I107" s="69">
        <v>96</v>
      </c>
      <c r="J107" s="69">
        <v>117.12</v>
      </c>
      <c r="K107" s="69">
        <v>1114.8499999999999</v>
      </c>
      <c r="L107" s="70">
        <v>78571</v>
      </c>
      <c r="M107" s="70">
        <v>70.476749999999996</v>
      </c>
      <c r="N107" s="70">
        <v>670.85889999999995</v>
      </c>
      <c r="O107" s="34">
        <v>9.5188699999999997</v>
      </c>
    </row>
    <row r="108" spans="2:15">
      <c r="B108" s="65" t="s">
        <v>153</v>
      </c>
      <c r="C108" s="72" t="s">
        <v>154</v>
      </c>
      <c r="D108" s="72"/>
      <c r="E108" s="65" t="s">
        <v>145</v>
      </c>
      <c r="F108" s="65" t="s">
        <v>84</v>
      </c>
      <c r="G108" s="65" t="s">
        <v>99</v>
      </c>
      <c r="H108" s="65" t="s">
        <v>160</v>
      </c>
      <c r="I108" s="66">
        <v>106</v>
      </c>
      <c r="J108" s="66">
        <v>131.44</v>
      </c>
      <c r="K108" s="66">
        <v>1115</v>
      </c>
      <c r="L108" s="67">
        <v>85847</v>
      </c>
      <c r="M108" s="67">
        <v>76.992829999999998</v>
      </c>
      <c r="N108" s="67">
        <v>653.12689999999998</v>
      </c>
      <c r="O108" s="33">
        <v>8.482958</v>
      </c>
    </row>
    <row r="109" spans="2:15">
      <c r="B109" s="68" t="s">
        <v>153</v>
      </c>
      <c r="C109" s="71" t="s">
        <v>154</v>
      </c>
      <c r="D109" s="71"/>
      <c r="E109" s="68" t="s">
        <v>145</v>
      </c>
      <c r="F109" s="68" t="s">
        <v>81</v>
      </c>
      <c r="G109" s="68" t="s">
        <v>104</v>
      </c>
      <c r="H109" s="68" t="s">
        <v>149</v>
      </c>
      <c r="I109" s="69">
        <v>122</v>
      </c>
      <c r="J109" s="69">
        <v>142.74</v>
      </c>
      <c r="K109" s="69">
        <v>1142.74</v>
      </c>
      <c r="L109" s="70">
        <v>56466.23</v>
      </c>
      <c r="M109" s="70">
        <v>49.413020000000003</v>
      </c>
      <c r="N109" s="70">
        <v>395.58800000000002</v>
      </c>
      <c r="O109" s="34">
        <v>8.0057449999999992</v>
      </c>
    </row>
    <row r="110" spans="2:15">
      <c r="B110" s="65" t="s">
        <v>153</v>
      </c>
      <c r="C110" s="72" t="s">
        <v>175</v>
      </c>
      <c r="D110" s="72"/>
      <c r="E110" s="65" t="s">
        <v>145</v>
      </c>
      <c r="F110" s="65" t="s">
        <v>81</v>
      </c>
      <c r="G110" s="65" t="s">
        <v>158</v>
      </c>
      <c r="H110" s="65" t="s">
        <v>159</v>
      </c>
      <c r="I110" s="66">
        <v>82</v>
      </c>
      <c r="J110" s="66">
        <v>97.58</v>
      </c>
      <c r="K110" s="66">
        <v>1156.74</v>
      </c>
      <c r="L110" s="67">
        <v>71608.210000000006</v>
      </c>
      <c r="M110" s="67">
        <v>61.905189999999997</v>
      </c>
      <c r="N110" s="67">
        <v>733.84109999999998</v>
      </c>
      <c r="O110" s="33">
        <v>11.85427</v>
      </c>
    </row>
    <row r="111" spans="2:15">
      <c r="B111" s="68" t="s">
        <v>153</v>
      </c>
      <c r="C111" s="71" t="s">
        <v>175</v>
      </c>
      <c r="D111" s="71"/>
      <c r="E111" s="68" t="s">
        <v>145</v>
      </c>
      <c r="F111" s="68" t="s">
        <v>81</v>
      </c>
      <c r="G111" s="68" t="s">
        <v>104</v>
      </c>
      <c r="H111" s="68" t="s">
        <v>149</v>
      </c>
      <c r="I111" s="69">
        <v>122</v>
      </c>
      <c r="J111" s="69">
        <v>142.74</v>
      </c>
      <c r="K111" s="69">
        <v>1161.78</v>
      </c>
      <c r="L111" s="70">
        <v>52485.32</v>
      </c>
      <c r="M111" s="70">
        <v>45.176639999999999</v>
      </c>
      <c r="N111" s="70">
        <v>367.69880000000001</v>
      </c>
      <c r="O111" s="34">
        <v>8.1391340000000003</v>
      </c>
    </row>
    <row r="112" spans="2:15">
      <c r="B112" s="65" t="s">
        <v>153</v>
      </c>
      <c r="C112" s="72" t="s">
        <v>165</v>
      </c>
      <c r="D112" s="72" t="s">
        <v>166</v>
      </c>
      <c r="E112" s="65" t="s">
        <v>145</v>
      </c>
      <c r="F112" s="65" t="s">
        <v>84</v>
      </c>
      <c r="G112" s="65" t="s">
        <v>101</v>
      </c>
      <c r="H112" s="65" t="s">
        <v>161</v>
      </c>
      <c r="I112" s="66">
        <v>103</v>
      </c>
      <c r="J112" s="66">
        <v>125.66</v>
      </c>
      <c r="K112" s="66">
        <v>1204.895129</v>
      </c>
      <c r="L112" s="67">
        <v>61617</v>
      </c>
      <c r="M112" s="67">
        <v>51.138890000000004</v>
      </c>
      <c r="N112" s="67">
        <v>490.34699999999998</v>
      </c>
      <c r="O112" s="33">
        <v>9.5885339999999992</v>
      </c>
    </row>
    <row r="113" spans="2:15">
      <c r="B113" s="68" t="s">
        <v>153</v>
      </c>
      <c r="C113" s="71" t="s">
        <v>165</v>
      </c>
      <c r="D113" s="71" t="s">
        <v>166</v>
      </c>
      <c r="E113" s="68" t="s">
        <v>145</v>
      </c>
      <c r="F113" s="68" t="s">
        <v>84</v>
      </c>
      <c r="G113" s="68" t="s">
        <v>168</v>
      </c>
      <c r="H113" s="68" t="s">
        <v>169</v>
      </c>
      <c r="I113" s="69">
        <v>83</v>
      </c>
      <c r="J113" s="69">
        <v>110.39</v>
      </c>
      <c r="K113" s="69">
        <v>1279.2685300000001</v>
      </c>
      <c r="L113" s="70">
        <v>55751.595179999997</v>
      </c>
      <c r="M113" s="70">
        <v>43.580840000000002</v>
      </c>
      <c r="N113" s="70">
        <v>505.0421</v>
      </c>
      <c r="O113" s="34">
        <v>11.58863</v>
      </c>
    </row>
    <row r="114" spans="2:15">
      <c r="B114" s="65" t="s">
        <v>153</v>
      </c>
      <c r="C114" s="72" t="s">
        <v>154</v>
      </c>
      <c r="D114" s="72"/>
      <c r="E114" s="65" t="s">
        <v>145</v>
      </c>
      <c r="F114" s="65" t="s">
        <v>81</v>
      </c>
      <c r="G114" s="65" t="s">
        <v>158</v>
      </c>
      <c r="H114" s="65" t="s">
        <v>159</v>
      </c>
      <c r="I114" s="66">
        <v>87</v>
      </c>
      <c r="J114" s="66">
        <v>108.75</v>
      </c>
      <c r="K114" s="66">
        <v>1299.78</v>
      </c>
      <c r="L114" s="67">
        <v>91388.68</v>
      </c>
      <c r="M114" s="67">
        <v>70.310879999999997</v>
      </c>
      <c r="N114" s="67">
        <v>840.35569999999996</v>
      </c>
      <c r="O114" s="33">
        <v>11.952</v>
      </c>
    </row>
    <row r="115" spans="2:15">
      <c r="B115" s="68" t="s">
        <v>153</v>
      </c>
      <c r="C115" s="71" t="s">
        <v>165</v>
      </c>
      <c r="D115" s="71" t="s">
        <v>166</v>
      </c>
      <c r="E115" s="68" t="s">
        <v>145</v>
      </c>
      <c r="F115" s="68" t="s">
        <v>84</v>
      </c>
      <c r="G115" s="68" t="s">
        <v>99</v>
      </c>
      <c r="H115" s="68" t="s">
        <v>160</v>
      </c>
      <c r="I115" s="69">
        <v>84</v>
      </c>
      <c r="J115" s="69">
        <v>105.84</v>
      </c>
      <c r="K115" s="69">
        <v>1315.6490510000001</v>
      </c>
      <c r="L115" s="70">
        <v>59207.75</v>
      </c>
      <c r="M115" s="70">
        <v>45.002690000000001</v>
      </c>
      <c r="N115" s="70">
        <v>559.40809999999999</v>
      </c>
      <c r="O115" s="34">
        <v>12.43055</v>
      </c>
    </row>
    <row r="116" spans="2:15">
      <c r="B116" s="65" t="s">
        <v>153</v>
      </c>
      <c r="C116" s="72" t="s">
        <v>154</v>
      </c>
      <c r="D116" s="72"/>
      <c r="E116" s="65" t="s">
        <v>145</v>
      </c>
      <c r="F116" s="65" t="s">
        <v>81</v>
      </c>
      <c r="G116" s="65" t="s">
        <v>90</v>
      </c>
      <c r="H116" s="65" t="s">
        <v>160</v>
      </c>
      <c r="I116" s="66">
        <v>199</v>
      </c>
      <c r="J116" s="66">
        <v>260.69</v>
      </c>
      <c r="K116" s="66">
        <v>2114</v>
      </c>
      <c r="L116" s="67">
        <v>183128.86799999999</v>
      </c>
      <c r="M116" s="67">
        <v>86.626710000000003</v>
      </c>
      <c r="N116" s="67">
        <v>702.47749999999996</v>
      </c>
      <c r="O116" s="33">
        <v>8.1092490000000002</v>
      </c>
    </row>
    <row r="117" spans="2:15">
      <c r="B117" s="68" t="s">
        <v>153</v>
      </c>
      <c r="C117" s="71" t="s">
        <v>165</v>
      </c>
      <c r="D117" s="71" t="s">
        <v>166</v>
      </c>
      <c r="E117" s="68" t="s">
        <v>145</v>
      </c>
      <c r="F117" s="68" t="s">
        <v>84</v>
      </c>
      <c r="G117" s="68" t="s">
        <v>97</v>
      </c>
      <c r="H117" s="68" t="s">
        <v>169</v>
      </c>
      <c r="I117" s="69">
        <v>88</v>
      </c>
      <c r="J117" s="69">
        <v>117.04</v>
      </c>
      <c r="K117" s="69">
        <v>1361.754586</v>
      </c>
      <c r="L117" s="70">
        <v>86662.167610000004</v>
      </c>
      <c r="M117" s="70">
        <v>63.640079999999998</v>
      </c>
      <c r="N117" s="70">
        <v>740.44910000000004</v>
      </c>
      <c r="O117" s="34">
        <v>11.63495</v>
      </c>
    </row>
    <row r="118" spans="2:15">
      <c r="B118" s="65" t="s">
        <v>153</v>
      </c>
      <c r="C118" s="72" t="s">
        <v>175</v>
      </c>
      <c r="D118" s="72"/>
      <c r="E118" s="65" t="s">
        <v>145</v>
      </c>
      <c r="F118" s="65" t="s">
        <v>84</v>
      </c>
      <c r="G118" s="65" t="s">
        <v>101</v>
      </c>
      <c r="H118" s="65" t="s">
        <v>161</v>
      </c>
      <c r="I118" s="66">
        <v>125</v>
      </c>
      <c r="J118" s="66">
        <v>152.5</v>
      </c>
      <c r="K118" s="66">
        <v>1406.309452</v>
      </c>
      <c r="L118" s="67">
        <v>82823.197459999996</v>
      </c>
      <c r="M118" s="67">
        <v>58.894010000000002</v>
      </c>
      <c r="N118" s="67">
        <v>543.10289999999998</v>
      </c>
      <c r="O118" s="33">
        <v>9.2217009999999995</v>
      </c>
    </row>
    <row r="119" spans="2:15">
      <c r="B119" s="68" t="s">
        <v>153</v>
      </c>
      <c r="C119" s="71" t="s">
        <v>175</v>
      </c>
      <c r="D119" s="71"/>
      <c r="E119" s="68" t="s">
        <v>145</v>
      </c>
      <c r="F119" s="68" t="s">
        <v>81</v>
      </c>
      <c r="G119" s="68" t="s">
        <v>162</v>
      </c>
      <c r="H119" s="68" t="s">
        <v>160</v>
      </c>
      <c r="I119" s="69">
        <v>86</v>
      </c>
      <c r="J119" s="69">
        <v>107.5</v>
      </c>
      <c r="K119" s="69">
        <v>1461.73</v>
      </c>
      <c r="L119" s="70">
        <v>113574.02</v>
      </c>
      <c r="M119" s="70">
        <v>77.698359999999994</v>
      </c>
      <c r="N119" s="70">
        <v>1056.5029999999999</v>
      </c>
      <c r="O119" s="34">
        <v>13.597490000000001</v>
      </c>
    </row>
    <row r="120" spans="2:15">
      <c r="B120" s="65" t="s">
        <v>153</v>
      </c>
      <c r="C120" s="72" t="s">
        <v>165</v>
      </c>
      <c r="D120" s="72" t="s">
        <v>166</v>
      </c>
      <c r="E120" s="65" t="s">
        <v>145</v>
      </c>
      <c r="F120" s="65" t="s">
        <v>81</v>
      </c>
      <c r="G120" s="65" t="s">
        <v>162</v>
      </c>
      <c r="H120" s="65" t="s">
        <v>160</v>
      </c>
      <c r="I120" s="66">
        <v>93</v>
      </c>
      <c r="J120" s="66">
        <v>116.25</v>
      </c>
      <c r="K120" s="66">
        <v>1617.52</v>
      </c>
      <c r="L120" s="67">
        <v>87322.444000000003</v>
      </c>
      <c r="M120" s="67">
        <v>53.985390000000002</v>
      </c>
      <c r="N120" s="67">
        <v>751.16079999999999</v>
      </c>
      <c r="O120" s="33">
        <v>13.914149999999999</v>
      </c>
    </row>
    <row r="121" spans="2:15">
      <c r="B121" s="68" t="s">
        <v>153</v>
      </c>
      <c r="C121" s="71" t="s">
        <v>175</v>
      </c>
      <c r="D121" s="71"/>
      <c r="E121" s="68" t="s">
        <v>145</v>
      </c>
      <c r="F121" s="68" t="s">
        <v>84</v>
      </c>
      <c r="G121" s="68" t="s">
        <v>99</v>
      </c>
      <c r="H121" s="68" t="s">
        <v>160</v>
      </c>
      <c r="I121" s="69">
        <v>112</v>
      </c>
      <c r="J121" s="69">
        <v>141.02000000000001</v>
      </c>
      <c r="K121" s="69">
        <v>1706.227617</v>
      </c>
      <c r="L121" s="70">
        <v>78755.886790000004</v>
      </c>
      <c r="M121" s="70">
        <v>46.157899999999998</v>
      </c>
      <c r="N121" s="70">
        <v>558.47320000000002</v>
      </c>
      <c r="O121" s="34">
        <v>12.09919</v>
      </c>
    </row>
    <row r="122" spans="2:15">
      <c r="B122" s="65" t="s">
        <v>153</v>
      </c>
      <c r="C122" s="72" t="s">
        <v>154</v>
      </c>
      <c r="D122" s="72"/>
      <c r="E122" s="65" t="s">
        <v>145</v>
      </c>
      <c r="F122" s="65" t="s">
        <v>81</v>
      </c>
      <c r="G122" s="65" t="s">
        <v>162</v>
      </c>
      <c r="H122" s="65" t="s">
        <v>160</v>
      </c>
      <c r="I122" s="66">
        <v>100</v>
      </c>
      <c r="J122" s="66">
        <v>125</v>
      </c>
      <c r="K122" s="66">
        <v>1712.4</v>
      </c>
      <c r="L122" s="67">
        <v>117535.12</v>
      </c>
      <c r="M122" s="67">
        <v>68.637649999999994</v>
      </c>
      <c r="N122" s="67">
        <v>940.28099999999995</v>
      </c>
      <c r="O122" s="33">
        <v>13.699199999999999</v>
      </c>
    </row>
    <row r="123" spans="2:15">
      <c r="B123" s="68" t="s">
        <v>153</v>
      </c>
      <c r="C123" s="71" t="s">
        <v>175</v>
      </c>
      <c r="D123" s="71"/>
      <c r="E123" s="68" t="s">
        <v>145</v>
      </c>
      <c r="F123" s="68" t="s">
        <v>81</v>
      </c>
      <c r="G123" s="68" t="s">
        <v>176</v>
      </c>
      <c r="H123" s="68" t="s">
        <v>149</v>
      </c>
      <c r="I123" s="69">
        <v>202</v>
      </c>
      <c r="J123" s="69">
        <v>266.64</v>
      </c>
      <c r="K123" s="69">
        <v>1715.49</v>
      </c>
      <c r="L123" s="70">
        <v>161821.10999999999</v>
      </c>
      <c r="M123" s="70">
        <v>94.32938</v>
      </c>
      <c r="N123" s="70">
        <v>606.88990000000001</v>
      </c>
      <c r="O123" s="34">
        <v>6.4337309999999999</v>
      </c>
    </row>
    <row r="124" spans="2:15">
      <c r="B124" s="65" t="s">
        <v>153</v>
      </c>
      <c r="C124" s="72" t="s">
        <v>154</v>
      </c>
      <c r="D124" s="72"/>
      <c r="E124" s="65" t="s">
        <v>145</v>
      </c>
      <c r="F124" s="65" t="s">
        <v>81</v>
      </c>
      <c r="G124" s="65" t="s">
        <v>176</v>
      </c>
      <c r="H124" s="65" t="s">
        <v>149</v>
      </c>
      <c r="I124" s="66">
        <v>220</v>
      </c>
      <c r="J124" s="66">
        <v>366.65</v>
      </c>
      <c r="K124" s="66">
        <v>1868.4</v>
      </c>
      <c r="L124" s="67">
        <v>216638.7</v>
      </c>
      <c r="M124" s="67">
        <v>115.94880000000001</v>
      </c>
      <c r="N124" s="67">
        <v>590.85969999999998</v>
      </c>
      <c r="O124" s="33">
        <v>6.4338839999999999</v>
      </c>
    </row>
    <row r="125" spans="2:15">
      <c r="B125" s="68" t="s">
        <v>153</v>
      </c>
      <c r="C125" s="71" t="s">
        <v>165</v>
      </c>
      <c r="D125" s="71" t="s">
        <v>166</v>
      </c>
      <c r="E125" s="68" t="s">
        <v>145</v>
      </c>
      <c r="F125" s="68" t="s">
        <v>81</v>
      </c>
      <c r="G125" s="68" t="s">
        <v>92</v>
      </c>
      <c r="H125" s="68" t="s">
        <v>160</v>
      </c>
      <c r="I125" s="69">
        <v>126</v>
      </c>
      <c r="J125" s="69">
        <v>165.06</v>
      </c>
      <c r="K125" s="69">
        <v>2058.64</v>
      </c>
      <c r="L125" s="70">
        <v>117575.609</v>
      </c>
      <c r="M125" s="70">
        <v>57.113239999999998</v>
      </c>
      <c r="N125" s="70">
        <v>712.32039999999995</v>
      </c>
      <c r="O125" s="34">
        <v>12.47207</v>
      </c>
    </row>
    <row r="126" spans="2:15">
      <c r="B126" s="65" t="s">
        <v>142</v>
      </c>
      <c r="C126" s="65" t="s">
        <v>147</v>
      </c>
      <c r="D126" s="65" t="s">
        <v>148</v>
      </c>
      <c r="E126" s="65" t="s">
        <v>145</v>
      </c>
      <c r="F126" s="65" t="s">
        <v>81</v>
      </c>
      <c r="G126" s="65" t="s">
        <v>90</v>
      </c>
      <c r="H126" s="65" t="s">
        <v>160</v>
      </c>
      <c r="I126" s="66">
        <v>133</v>
      </c>
      <c r="J126" s="66">
        <v>174.23</v>
      </c>
      <c r="K126" s="66">
        <v>2325.21</v>
      </c>
      <c r="L126" s="67">
        <v>114225.7</v>
      </c>
      <c r="M126" s="67">
        <v>49.124899999999997</v>
      </c>
      <c r="N126" s="67">
        <v>655.60310000000004</v>
      </c>
      <c r="O126" s="33">
        <v>13.34564</v>
      </c>
    </row>
    <row r="127" spans="2:15">
      <c r="B127" s="68" t="s">
        <v>153</v>
      </c>
      <c r="C127" s="71" t="s">
        <v>165</v>
      </c>
      <c r="D127" s="71" t="s">
        <v>166</v>
      </c>
      <c r="E127" s="68" t="s">
        <v>145</v>
      </c>
      <c r="F127" s="68" t="s">
        <v>84</v>
      </c>
      <c r="G127" s="68" t="s">
        <v>171</v>
      </c>
      <c r="H127" s="68" t="s">
        <v>172</v>
      </c>
      <c r="I127" s="69">
        <v>197</v>
      </c>
      <c r="J127" s="69">
        <v>240.34</v>
      </c>
      <c r="K127" s="69">
        <v>2195.0227220000002</v>
      </c>
      <c r="L127" s="70">
        <v>119576.1614</v>
      </c>
      <c r="M127" s="70">
        <v>54.476050000000001</v>
      </c>
      <c r="N127" s="70">
        <v>497.5292</v>
      </c>
      <c r="O127" s="34">
        <v>9.1329899999999995</v>
      </c>
    </row>
    <row r="128" spans="2:15">
      <c r="B128" s="68" t="s">
        <v>142</v>
      </c>
      <c r="C128" s="68" t="s">
        <v>155</v>
      </c>
      <c r="D128" s="68" t="s">
        <v>156</v>
      </c>
      <c r="E128" s="68" t="s">
        <v>145</v>
      </c>
      <c r="F128" s="68" t="s">
        <v>81</v>
      </c>
      <c r="G128" s="68" t="s">
        <v>90</v>
      </c>
      <c r="H128" s="68" t="s">
        <v>160</v>
      </c>
      <c r="I128" s="69">
        <v>171</v>
      </c>
      <c r="J128" s="69">
        <v>224.01</v>
      </c>
      <c r="K128" s="69">
        <v>2753.55</v>
      </c>
      <c r="L128" s="70">
        <v>144698.5</v>
      </c>
      <c r="M128" s="70">
        <v>52.549779999999998</v>
      </c>
      <c r="N128" s="70">
        <v>645.94640000000004</v>
      </c>
      <c r="O128" s="34">
        <v>12.29209</v>
      </c>
    </row>
    <row r="129" spans="2:15">
      <c r="B129" s="68" t="s">
        <v>153</v>
      </c>
      <c r="C129" s="71" t="s">
        <v>165</v>
      </c>
      <c r="D129" s="71" t="s">
        <v>166</v>
      </c>
      <c r="E129" s="68" t="s">
        <v>145</v>
      </c>
      <c r="F129" s="68" t="s">
        <v>81</v>
      </c>
      <c r="G129" s="68" t="s">
        <v>85</v>
      </c>
      <c r="H129" s="68" t="s">
        <v>167</v>
      </c>
      <c r="I129" s="69">
        <v>266</v>
      </c>
      <c r="J129" s="69">
        <v>351.12</v>
      </c>
      <c r="K129" s="69">
        <v>2415.2800000000002</v>
      </c>
      <c r="L129" s="70">
        <v>176533.21100000001</v>
      </c>
      <c r="M129" s="70">
        <v>73.090159999999997</v>
      </c>
      <c r="N129" s="70">
        <v>502.77170000000001</v>
      </c>
      <c r="O129" s="34">
        <v>6.8787880000000001</v>
      </c>
    </row>
    <row r="130" spans="2:15">
      <c r="B130" s="65" t="s">
        <v>153</v>
      </c>
      <c r="C130" s="72" t="s">
        <v>175</v>
      </c>
      <c r="D130" s="72"/>
      <c r="E130" s="65" t="s">
        <v>145</v>
      </c>
      <c r="F130" s="65" t="s">
        <v>81</v>
      </c>
      <c r="G130" s="65" t="s">
        <v>92</v>
      </c>
      <c r="H130" s="65" t="s">
        <v>160</v>
      </c>
      <c r="I130" s="66">
        <v>147</v>
      </c>
      <c r="J130" s="66">
        <v>192.57</v>
      </c>
      <c r="K130" s="66">
        <v>2424.0300000000002</v>
      </c>
      <c r="L130" s="67">
        <v>135363.04</v>
      </c>
      <c r="M130" s="67">
        <v>55.842149999999997</v>
      </c>
      <c r="N130" s="67">
        <v>702.92899999999997</v>
      </c>
      <c r="O130" s="33">
        <v>12.58779</v>
      </c>
    </row>
    <row r="131" spans="2:15">
      <c r="B131" s="68" t="s">
        <v>153</v>
      </c>
      <c r="C131" s="71" t="s">
        <v>154</v>
      </c>
      <c r="D131" s="71"/>
      <c r="E131" s="68" t="s">
        <v>145</v>
      </c>
      <c r="F131" s="68" t="s">
        <v>84</v>
      </c>
      <c r="G131" s="68" t="s">
        <v>171</v>
      </c>
      <c r="H131" s="68" t="s">
        <v>172</v>
      </c>
      <c r="I131" s="69">
        <v>220</v>
      </c>
      <c r="J131" s="69">
        <v>268.39999999999998</v>
      </c>
      <c r="K131" s="69">
        <v>2505.87309</v>
      </c>
      <c r="L131" s="70">
        <v>183961</v>
      </c>
      <c r="M131" s="70">
        <v>73.411940000000001</v>
      </c>
      <c r="N131" s="70">
        <v>685.39869999999996</v>
      </c>
      <c r="O131" s="34">
        <v>9.3363379999999996</v>
      </c>
    </row>
    <row r="132" spans="2:15">
      <c r="B132" s="65" t="s">
        <v>153</v>
      </c>
      <c r="C132" s="72" t="s">
        <v>165</v>
      </c>
      <c r="D132" s="72" t="s">
        <v>166</v>
      </c>
      <c r="E132" s="65" t="s">
        <v>145</v>
      </c>
      <c r="F132" s="65" t="s">
        <v>81</v>
      </c>
      <c r="G132" s="65" t="s">
        <v>90</v>
      </c>
      <c r="H132" s="65" t="s">
        <v>160</v>
      </c>
      <c r="I132" s="66">
        <v>69</v>
      </c>
      <c r="J132" s="66">
        <v>90.39</v>
      </c>
      <c r="K132" s="66">
        <v>1316.1</v>
      </c>
      <c r="L132" s="67">
        <v>51050.443500000001</v>
      </c>
      <c r="M132" s="67">
        <v>38.789180000000002</v>
      </c>
      <c r="N132" s="67">
        <v>564.77980000000002</v>
      </c>
      <c r="O132" s="33">
        <v>14.56024</v>
      </c>
    </row>
    <row r="133" spans="2:15">
      <c r="B133" s="68" t="s">
        <v>153</v>
      </c>
      <c r="C133" s="71" t="s">
        <v>165</v>
      </c>
      <c r="D133" s="71" t="s">
        <v>166</v>
      </c>
      <c r="E133" s="68" t="s">
        <v>145</v>
      </c>
      <c r="F133" s="68" t="s">
        <v>84</v>
      </c>
      <c r="G133" s="68" t="s">
        <v>168</v>
      </c>
      <c r="H133" s="68" t="s">
        <v>169</v>
      </c>
      <c r="I133" s="69">
        <v>210</v>
      </c>
      <c r="J133" s="69">
        <v>279.3</v>
      </c>
      <c r="K133" s="69">
        <v>2642.4143519999998</v>
      </c>
      <c r="L133" s="70">
        <v>162700.53289999999</v>
      </c>
      <c r="M133" s="70">
        <v>61.572679999999998</v>
      </c>
      <c r="N133" s="70">
        <v>582.52970000000005</v>
      </c>
      <c r="O133" s="34">
        <v>9.4608460000000001</v>
      </c>
    </row>
    <row r="134" spans="2:15">
      <c r="B134" s="65" t="s">
        <v>153</v>
      </c>
      <c r="C134" s="72" t="s">
        <v>154</v>
      </c>
      <c r="D134" s="72"/>
      <c r="E134" s="65" t="s">
        <v>145</v>
      </c>
      <c r="F134" s="65" t="s">
        <v>81</v>
      </c>
      <c r="G134" s="65" t="s">
        <v>92</v>
      </c>
      <c r="H134" s="65" t="s">
        <v>160</v>
      </c>
      <c r="I134" s="66">
        <v>236</v>
      </c>
      <c r="J134" s="66">
        <v>308</v>
      </c>
      <c r="K134" s="66">
        <v>2708</v>
      </c>
      <c r="L134" s="67">
        <v>182932.6</v>
      </c>
      <c r="M134" s="67">
        <v>67.552660000000003</v>
      </c>
      <c r="N134" s="67">
        <v>593.93700000000001</v>
      </c>
      <c r="O134" s="33">
        <v>8.7922080000000005</v>
      </c>
    </row>
    <row r="135" spans="2:15">
      <c r="B135" s="68" t="s">
        <v>153</v>
      </c>
      <c r="C135" s="71" t="s">
        <v>154</v>
      </c>
      <c r="D135" s="71"/>
      <c r="E135" s="68" t="s">
        <v>145</v>
      </c>
      <c r="F135" s="68" t="s">
        <v>84</v>
      </c>
      <c r="G135" s="68" t="s">
        <v>170</v>
      </c>
      <c r="H135" s="68" t="s">
        <v>169</v>
      </c>
      <c r="I135" s="69">
        <v>207</v>
      </c>
      <c r="J135" s="69">
        <v>275.31</v>
      </c>
      <c r="K135" s="69">
        <v>2748.0825359999999</v>
      </c>
      <c r="L135" s="70">
        <v>178332.04010000001</v>
      </c>
      <c r="M135" s="70">
        <v>64.893259999999998</v>
      </c>
      <c r="N135" s="70">
        <v>647.75</v>
      </c>
      <c r="O135" s="34">
        <v>9.9817750000000007</v>
      </c>
    </row>
    <row r="136" spans="2:15">
      <c r="B136" s="65" t="s">
        <v>153</v>
      </c>
      <c r="C136" s="72" t="s">
        <v>175</v>
      </c>
      <c r="D136" s="72"/>
      <c r="E136" s="65" t="s">
        <v>145</v>
      </c>
      <c r="F136" s="65" t="s">
        <v>84</v>
      </c>
      <c r="G136" s="65" t="s">
        <v>171</v>
      </c>
      <c r="H136" s="65" t="s">
        <v>172</v>
      </c>
      <c r="I136" s="66">
        <v>240</v>
      </c>
      <c r="J136" s="66">
        <v>292.8</v>
      </c>
      <c r="K136" s="66">
        <v>2871.0524380000002</v>
      </c>
      <c r="L136" s="67">
        <v>161163.07</v>
      </c>
      <c r="M136" s="67">
        <v>56.133800000000001</v>
      </c>
      <c r="N136" s="67">
        <v>550.4203</v>
      </c>
      <c r="O136" s="33">
        <v>9.8055070000000004</v>
      </c>
    </row>
    <row r="137" spans="2:15">
      <c r="B137" s="68" t="s">
        <v>153</v>
      </c>
      <c r="C137" s="71" t="s">
        <v>175</v>
      </c>
      <c r="D137" s="71"/>
      <c r="E137" s="68" t="s">
        <v>145</v>
      </c>
      <c r="F137" s="68" t="s">
        <v>84</v>
      </c>
      <c r="G137" s="68" t="s">
        <v>168</v>
      </c>
      <c r="H137" s="68" t="s">
        <v>169</v>
      </c>
      <c r="I137" s="69">
        <v>244</v>
      </c>
      <c r="J137" s="69">
        <v>313.88</v>
      </c>
      <c r="K137" s="69">
        <v>3153.3418430000002</v>
      </c>
      <c r="L137" s="70">
        <v>207375.1</v>
      </c>
      <c r="M137" s="70">
        <v>65.763599999999997</v>
      </c>
      <c r="N137" s="70">
        <v>660.68269999999995</v>
      </c>
      <c r="O137" s="34">
        <v>10.046329999999999</v>
      </c>
    </row>
    <row r="138" spans="2:15">
      <c r="B138" s="65" t="s">
        <v>153</v>
      </c>
      <c r="C138" s="72" t="s">
        <v>165</v>
      </c>
      <c r="D138" s="72" t="s">
        <v>166</v>
      </c>
      <c r="E138" s="65" t="s">
        <v>145</v>
      </c>
      <c r="F138" s="65" t="s">
        <v>84</v>
      </c>
      <c r="G138" s="65" t="s">
        <v>170</v>
      </c>
      <c r="H138" s="65" t="s">
        <v>169</v>
      </c>
      <c r="I138" s="66">
        <v>228</v>
      </c>
      <c r="J138" s="66">
        <v>303.24</v>
      </c>
      <c r="K138" s="66">
        <v>3169.8555329999999</v>
      </c>
      <c r="L138" s="67">
        <v>198853.6502</v>
      </c>
      <c r="M138" s="67">
        <v>62.73272</v>
      </c>
      <c r="N138" s="67">
        <v>655.76329999999996</v>
      </c>
      <c r="O138" s="33">
        <v>10.453290000000001</v>
      </c>
    </row>
    <row r="139" spans="2:15">
      <c r="B139" s="68" t="s">
        <v>153</v>
      </c>
      <c r="C139" s="71" t="s">
        <v>175</v>
      </c>
      <c r="D139" s="71"/>
      <c r="E139" s="68" t="s">
        <v>145</v>
      </c>
      <c r="F139" s="68" t="s">
        <v>84</v>
      </c>
      <c r="G139" s="68" t="s">
        <v>170</v>
      </c>
      <c r="H139" s="68" t="s">
        <v>169</v>
      </c>
      <c r="I139" s="69">
        <v>253</v>
      </c>
      <c r="J139" s="69">
        <v>336.49</v>
      </c>
      <c r="K139" s="69">
        <v>3424.471853</v>
      </c>
      <c r="L139" s="70">
        <v>237155.58369999999</v>
      </c>
      <c r="M139" s="70">
        <v>69.253190000000004</v>
      </c>
      <c r="N139" s="70">
        <v>704.79240000000004</v>
      </c>
      <c r="O139" s="34">
        <v>10.17704</v>
      </c>
    </row>
    <row r="140" spans="2:15">
      <c r="B140" s="65" t="s">
        <v>153</v>
      </c>
      <c r="C140" s="72" t="s">
        <v>154</v>
      </c>
      <c r="D140" s="72"/>
      <c r="E140" s="65" t="s">
        <v>145</v>
      </c>
      <c r="F140" s="65" t="s">
        <v>84</v>
      </c>
      <c r="G140" s="65" t="s">
        <v>168</v>
      </c>
      <c r="H140" s="65" t="s">
        <v>169</v>
      </c>
      <c r="I140" s="66">
        <v>247</v>
      </c>
      <c r="J140" s="66">
        <v>328.51</v>
      </c>
      <c r="K140" s="66">
        <v>3436.4734389999999</v>
      </c>
      <c r="L140" s="67">
        <v>224267.00090000001</v>
      </c>
      <c r="M140" s="67">
        <v>65.260800000000003</v>
      </c>
      <c r="N140" s="67">
        <v>682.67939999999999</v>
      </c>
      <c r="O140" s="33">
        <v>10.460789999999999</v>
      </c>
    </row>
    <row r="141" spans="2:15">
      <c r="B141" s="68" t="s">
        <v>153</v>
      </c>
      <c r="C141" s="71" t="s">
        <v>154</v>
      </c>
      <c r="D141" s="71"/>
      <c r="E141" s="68" t="s">
        <v>145</v>
      </c>
      <c r="F141" s="68" t="s">
        <v>81</v>
      </c>
      <c r="G141" s="68" t="s">
        <v>85</v>
      </c>
      <c r="H141" s="68" t="s">
        <v>167</v>
      </c>
      <c r="I141" s="69">
        <v>405</v>
      </c>
      <c r="J141" s="69">
        <v>583</v>
      </c>
      <c r="K141" s="69">
        <v>3704</v>
      </c>
      <c r="L141" s="70">
        <v>279945.09999999998</v>
      </c>
      <c r="M141" s="70">
        <v>75.579130000000006</v>
      </c>
      <c r="N141" s="70">
        <v>480.18029999999999</v>
      </c>
      <c r="O141" s="34">
        <v>6.353345</v>
      </c>
    </row>
    <row r="142" spans="2:15">
      <c r="B142" s="65" t="s">
        <v>153</v>
      </c>
      <c r="C142" s="72" t="s">
        <v>175</v>
      </c>
      <c r="D142" s="72"/>
      <c r="E142" s="65" t="s">
        <v>145</v>
      </c>
      <c r="F142" s="65" t="s">
        <v>81</v>
      </c>
      <c r="G142" s="65" t="s">
        <v>85</v>
      </c>
      <c r="H142" s="65" t="s">
        <v>167</v>
      </c>
      <c r="I142" s="66">
        <v>418</v>
      </c>
      <c r="J142" s="66">
        <v>597.24</v>
      </c>
      <c r="K142" s="66">
        <v>3999.63</v>
      </c>
      <c r="L142" s="67">
        <v>244656.73</v>
      </c>
      <c r="M142" s="67">
        <v>61.169840000000001</v>
      </c>
      <c r="N142" s="67">
        <v>409.6456</v>
      </c>
      <c r="O142" s="33">
        <v>6.6968560000000004</v>
      </c>
    </row>
    <row r="143" spans="2:15">
      <c r="B143" s="61" t="s">
        <v>178</v>
      </c>
      <c r="C143" s="61" t="s">
        <v>179</v>
      </c>
      <c r="D143" s="61" t="s">
        <v>180</v>
      </c>
      <c r="E143" s="61" t="s">
        <v>145</v>
      </c>
      <c r="F143" s="61" t="s">
        <v>84</v>
      </c>
      <c r="G143" s="61" t="s">
        <v>99</v>
      </c>
      <c r="H143" s="61" t="s">
        <v>160</v>
      </c>
      <c r="I143" s="61">
        <v>92</v>
      </c>
      <c r="J143" s="73">
        <v>115.92</v>
      </c>
      <c r="K143" s="74">
        <v>1200</v>
      </c>
      <c r="L143" s="75">
        <v>71084.990000000005</v>
      </c>
      <c r="M143" s="61">
        <v>59.21</v>
      </c>
      <c r="N143" s="61">
        <v>613.22</v>
      </c>
      <c r="O143">
        <v>10.36</v>
      </c>
    </row>
    <row r="144" spans="2:15">
      <c r="B144" s="61" t="s">
        <v>178</v>
      </c>
      <c r="C144" s="61" t="s">
        <v>179</v>
      </c>
      <c r="D144" s="61" t="s">
        <v>180</v>
      </c>
      <c r="E144" s="61" t="s">
        <v>145</v>
      </c>
      <c r="F144" s="61" t="s">
        <v>84</v>
      </c>
      <c r="G144" s="61" t="s">
        <v>101</v>
      </c>
      <c r="H144" s="61" t="s">
        <v>161</v>
      </c>
      <c r="I144" s="61">
        <v>174</v>
      </c>
      <c r="J144" s="76">
        <v>212.28</v>
      </c>
      <c r="K144" s="74">
        <v>2068</v>
      </c>
      <c r="L144" s="75">
        <v>87265.93</v>
      </c>
      <c r="M144" s="61">
        <v>42.19</v>
      </c>
      <c r="N144" s="61">
        <v>411.09</v>
      </c>
      <c r="O144">
        <v>9.74</v>
      </c>
    </row>
    <row r="145" spans="2:15">
      <c r="B145" s="61" t="s">
        <v>178</v>
      </c>
      <c r="C145" s="61" t="s">
        <v>179</v>
      </c>
      <c r="D145" s="61" t="s">
        <v>180</v>
      </c>
      <c r="E145" s="61" t="s">
        <v>145</v>
      </c>
      <c r="F145" s="61" t="s">
        <v>84</v>
      </c>
      <c r="G145" s="61" t="s">
        <v>168</v>
      </c>
      <c r="H145" s="61" t="s">
        <v>169</v>
      </c>
      <c r="I145" s="61">
        <v>193</v>
      </c>
      <c r="J145" s="76">
        <v>256.69</v>
      </c>
      <c r="K145" s="74">
        <v>2765</v>
      </c>
      <c r="L145" s="75">
        <v>166988</v>
      </c>
      <c r="M145" s="61">
        <v>60.39</v>
      </c>
      <c r="N145" s="61">
        <v>650.54</v>
      </c>
      <c r="O145">
        <v>10.77</v>
      </c>
    </row>
    <row r="146" spans="2:15">
      <c r="B146" s="61" t="s">
        <v>178</v>
      </c>
      <c r="C146" s="61" t="s">
        <v>179</v>
      </c>
      <c r="D146" s="61" t="s">
        <v>180</v>
      </c>
      <c r="E146" s="61" t="s">
        <v>145</v>
      </c>
      <c r="F146" s="61" t="s">
        <v>84</v>
      </c>
      <c r="G146" s="61" t="s">
        <v>171</v>
      </c>
      <c r="H146" s="61" t="s">
        <v>172</v>
      </c>
      <c r="I146" s="61">
        <v>302</v>
      </c>
      <c r="J146" s="76">
        <v>368.44</v>
      </c>
      <c r="K146" s="74">
        <v>3970</v>
      </c>
      <c r="L146" s="75">
        <v>233893.05</v>
      </c>
      <c r="M146" s="61">
        <v>58.91</v>
      </c>
      <c r="N146" s="61">
        <v>634.82000000000005</v>
      </c>
      <c r="O146">
        <v>10.78</v>
      </c>
    </row>
    <row r="147" spans="2:15">
      <c r="B147" s="61" t="s">
        <v>178</v>
      </c>
      <c r="C147" s="61" t="s">
        <v>179</v>
      </c>
      <c r="D147" s="61" t="s">
        <v>180</v>
      </c>
      <c r="E147" s="61" t="s">
        <v>145</v>
      </c>
      <c r="F147" s="61" t="s">
        <v>84</v>
      </c>
      <c r="G147" s="61" t="s">
        <v>170</v>
      </c>
      <c r="H147" s="61" t="s">
        <v>169</v>
      </c>
      <c r="I147" s="61">
        <v>208</v>
      </c>
      <c r="J147" s="76">
        <v>267.33</v>
      </c>
      <c r="K147" s="74">
        <v>2802</v>
      </c>
      <c r="L147" s="75">
        <v>183552.9</v>
      </c>
      <c r="M147" s="61">
        <v>65.5</v>
      </c>
      <c r="N147" s="61">
        <v>686.62</v>
      </c>
      <c r="O147">
        <v>10.48</v>
      </c>
    </row>
    <row r="148" spans="2:15">
      <c r="B148" s="61" t="s">
        <v>178</v>
      </c>
      <c r="C148" s="61" t="s">
        <v>179</v>
      </c>
      <c r="D148" s="61" t="s">
        <v>180</v>
      </c>
      <c r="E148" s="61" t="s">
        <v>145</v>
      </c>
      <c r="F148" s="61" t="s">
        <v>81</v>
      </c>
      <c r="G148" s="61" t="s">
        <v>90</v>
      </c>
      <c r="H148" s="61" t="s">
        <v>160</v>
      </c>
      <c r="I148" s="61">
        <v>117</v>
      </c>
      <c r="J148" s="76">
        <v>153.27000000000001</v>
      </c>
      <c r="K148" s="74">
        <v>1960</v>
      </c>
      <c r="L148" s="75">
        <v>103070.56</v>
      </c>
      <c r="M148" s="61">
        <v>52.59</v>
      </c>
      <c r="N148" s="61">
        <v>672.48</v>
      </c>
      <c r="O148">
        <v>12.79</v>
      </c>
    </row>
    <row r="149" spans="2:15">
      <c r="B149" s="61" t="s">
        <v>178</v>
      </c>
      <c r="C149" s="61" t="s">
        <v>179</v>
      </c>
      <c r="D149" s="61" t="s">
        <v>180</v>
      </c>
      <c r="E149" s="61" t="s">
        <v>145</v>
      </c>
      <c r="F149" s="61" t="s">
        <v>81</v>
      </c>
      <c r="G149" s="61" t="s">
        <v>92</v>
      </c>
      <c r="H149" s="61" t="s">
        <v>160</v>
      </c>
      <c r="I149" s="61">
        <v>138</v>
      </c>
      <c r="J149" s="76">
        <v>180.78</v>
      </c>
      <c r="K149" s="74">
        <v>2296</v>
      </c>
      <c r="L149" s="75">
        <v>117626.18</v>
      </c>
      <c r="M149" s="61">
        <v>51.22</v>
      </c>
      <c r="N149" s="61">
        <v>650.66</v>
      </c>
      <c r="O149">
        <v>12.7</v>
      </c>
    </row>
    <row r="150" spans="2:15">
      <c r="B150" s="61" t="s">
        <v>178</v>
      </c>
      <c r="C150" s="61" t="s">
        <v>179</v>
      </c>
      <c r="D150" s="61" t="s">
        <v>180</v>
      </c>
      <c r="E150" s="61" t="s">
        <v>145</v>
      </c>
      <c r="F150" s="61" t="s">
        <v>81</v>
      </c>
      <c r="G150" s="61" t="s">
        <v>82</v>
      </c>
      <c r="H150" s="61" t="s">
        <v>157</v>
      </c>
      <c r="I150" s="61">
        <v>70</v>
      </c>
      <c r="J150" s="76">
        <v>77.7</v>
      </c>
      <c r="K150" s="61">
        <v>679</v>
      </c>
      <c r="L150" s="75">
        <v>37617.46</v>
      </c>
      <c r="M150" s="61">
        <v>55.38</v>
      </c>
      <c r="N150" s="61">
        <v>484.14</v>
      </c>
      <c r="O150">
        <v>8.74</v>
      </c>
    </row>
    <row r="151" spans="2:15">
      <c r="B151" s="61" t="s">
        <v>178</v>
      </c>
      <c r="C151" s="61" t="s">
        <v>179</v>
      </c>
      <c r="D151" s="61" t="s">
        <v>180</v>
      </c>
      <c r="E151" s="61" t="s">
        <v>145</v>
      </c>
      <c r="F151" s="61" t="s">
        <v>81</v>
      </c>
      <c r="G151" s="61" t="s">
        <v>82</v>
      </c>
      <c r="H151" s="61" t="s">
        <v>146</v>
      </c>
      <c r="I151" s="61">
        <v>34</v>
      </c>
      <c r="J151" s="76">
        <v>37.74</v>
      </c>
      <c r="K151" s="61">
        <v>330</v>
      </c>
      <c r="L151" s="75">
        <v>18271.34</v>
      </c>
      <c r="M151" s="61">
        <v>55.38</v>
      </c>
      <c r="N151" s="61">
        <v>484.14</v>
      </c>
      <c r="O151">
        <v>8.74</v>
      </c>
    </row>
    <row r="152" spans="2:15">
      <c r="B152" s="61" t="s">
        <v>178</v>
      </c>
      <c r="C152" s="61" t="s">
        <v>179</v>
      </c>
      <c r="D152" s="61" t="s">
        <v>180</v>
      </c>
      <c r="E152" s="61" t="s">
        <v>145</v>
      </c>
      <c r="F152" s="61" t="s">
        <v>81</v>
      </c>
      <c r="G152" s="61" t="s">
        <v>85</v>
      </c>
      <c r="H152" s="61" t="s">
        <v>167</v>
      </c>
      <c r="I152" s="61">
        <v>218</v>
      </c>
      <c r="J152" s="76">
        <v>270.32</v>
      </c>
      <c r="K152" s="74">
        <v>1965</v>
      </c>
      <c r="L152" s="75">
        <v>169007.86</v>
      </c>
      <c r="M152" s="61">
        <v>86.01</v>
      </c>
      <c r="N152" s="61">
        <v>625.21</v>
      </c>
      <c r="O152">
        <v>7.27</v>
      </c>
    </row>
    <row r="153" spans="2:15">
      <c r="B153" s="61" t="s">
        <v>178</v>
      </c>
      <c r="C153" s="61" t="s">
        <v>179</v>
      </c>
      <c r="D153" s="61" t="s">
        <v>180</v>
      </c>
      <c r="E153" s="61" t="s">
        <v>145</v>
      </c>
      <c r="F153" s="61" t="s">
        <v>81</v>
      </c>
      <c r="G153" s="61" t="s">
        <v>158</v>
      </c>
      <c r="H153" s="61" t="s">
        <v>159</v>
      </c>
      <c r="I153" s="61">
        <v>77</v>
      </c>
      <c r="J153" s="76">
        <v>91.63</v>
      </c>
      <c r="K153" s="61">
        <v>983</v>
      </c>
      <c r="L153" s="75">
        <v>54086.8</v>
      </c>
      <c r="M153" s="61">
        <v>55</v>
      </c>
      <c r="N153" s="61">
        <v>590.27</v>
      </c>
      <c r="O153">
        <v>10.73</v>
      </c>
    </row>
    <row r="154" spans="2:15">
      <c r="B154" s="61" t="s">
        <v>178</v>
      </c>
      <c r="C154" s="61" t="s">
        <v>179</v>
      </c>
      <c r="D154" s="61" t="s">
        <v>180</v>
      </c>
      <c r="E154" s="61" t="s">
        <v>145</v>
      </c>
      <c r="F154" s="61" t="s">
        <v>81</v>
      </c>
      <c r="G154" s="61" t="s">
        <v>162</v>
      </c>
      <c r="H154" s="61" t="s">
        <v>160</v>
      </c>
      <c r="I154" s="61">
        <v>85</v>
      </c>
      <c r="J154" s="76">
        <v>101.15</v>
      </c>
      <c r="K154" s="74">
        <v>1286</v>
      </c>
      <c r="L154" s="75">
        <v>59161.2</v>
      </c>
      <c r="M154" s="61">
        <v>46.01</v>
      </c>
      <c r="N154" s="61">
        <v>584.89</v>
      </c>
      <c r="O154">
        <v>12.71</v>
      </c>
    </row>
    <row r="155" spans="2:15">
      <c r="B155" s="61" t="s">
        <v>178</v>
      </c>
      <c r="C155" s="61" t="s">
        <v>179</v>
      </c>
      <c r="D155" s="61" t="s">
        <v>180</v>
      </c>
      <c r="E155" s="61" t="s">
        <v>145</v>
      </c>
      <c r="F155" s="61" t="s">
        <v>81</v>
      </c>
      <c r="G155" s="61" t="s">
        <v>104</v>
      </c>
      <c r="H155" s="61" t="s">
        <v>149</v>
      </c>
      <c r="I155" s="61">
        <v>17</v>
      </c>
      <c r="J155" s="76">
        <v>19.89</v>
      </c>
      <c r="K155" s="61">
        <v>162</v>
      </c>
      <c r="L155" s="75">
        <v>5140.8</v>
      </c>
      <c r="M155" s="61">
        <v>31.76</v>
      </c>
      <c r="N155" s="61">
        <v>258.45999999999998</v>
      </c>
      <c r="O155">
        <v>8.14</v>
      </c>
    </row>
    <row r="156" spans="2:15">
      <c r="B156" s="61" t="s">
        <v>178</v>
      </c>
      <c r="C156" s="61" t="s">
        <v>179</v>
      </c>
      <c r="D156" s="61" t="s">
        <v>180</v>
      </c>
      <c r="E156" s="61" t="s">
        <v>145</v>
      </c>
      <c r="F156" s="61" t="s">
        <v>81</v>
      </c>
      <c r="G156" s="61" t="s">
        <v>104</v>
      </c>
      <c r="H156" s="61" t="s">
        <v>152</v>
      </c>
      <c r="I156" s="61">
        <v>2</v>
      </c>
      <c r="J156" s="76">
        <v>2.34</v>
      </c>
      <c r="K156" s="61">
        <v>19</v>
      </c>
      <c r="L156" s="61">
        <v>604.79999999999995</v>
      </c>
      <c r="M156" s="61">
        <v>31.76</v>
      </c>
      <c r="N156" s="61">
        <v>258.45999999999998</v>
      </c>
      <c r="O156">
        <v>8.14</v>
      </c>
    </row>
    <row r="157" spans="2:15">
      <c r="B157" s="76" t="s">
        <v>178</v>
      </c>
      <c r="C157" s="76" t="s">
        <v>181</v>
      </c>
      <c r="D157" s="76" t="s">
        <v>182</v>
      </c>
      <c r="E157" s="76" t="s">
        <v>145</v>
      </c>
      <c r="F157" s="76" t="s">
        <v>84</v>
      </c>
      <c r="G157" s="76" t="s">
        <v>99</v>
      </c>
      <c r="H157" s="76" t="s">
        <v>160</v>
      </c>
      <c r="I157" s="76">
        <v>58</v>
      </c>
      <c r="J157" s="76">
        <v>73</v>
      </c>
      <c r="K157" s="76">
        <v>790</v>
      </c>
      <c r="L157" s="77">
        <v>57236.54</v>
      </c>
      <c r="M157" s="76">
        <v>72.44</v>
      </c>
      <c r="N157" s="76">
        <v>783.2</v>
      </c>
      <c r="O157" s="62">
        <v>10.81</v>
      </c>
    </row>
    <row r="158" spans="2:15">
      <c r="B158" s="76" t="s">
        <v>178</v>
      </c>
      <c r="C158" s="76" t="s">
        <v>181</v>
      </c>
      <c r="D158" s="76" t="s">
        <v>182</v>
      </c>
      <c r="E158" s="76" t="s">
        <v>145</v>
      </c>
      <c r="F158" s="76" t="s">
        <v>84</v>
      </c>
      <c r="G158" s="76" t="s">
        <v>101</v>
      </c>
      <c r="H158" s="76" t="s">
        <v>161</v>
      </c>
      <c r="I158" s="76">
        <v>146</v>
      </c>
      <c r="J158" s="76">
        <v>178</v>
      </c>
      <c r="K158" s="78">
        <v>1608</v>
      </c>
      <c r="L158" s="77">
        <v>88062.47</v>
      </c>
      <c r="M158" s="76">
        <v>54.76</v>
      </c>
      <c r="N158" s="76">
        <v>494.4</v>
      </c>
      <c r="O158" s="63">
        <v>9.0299999999999994</v>
      </c>
    </row>
    <row r="159" spans="2:15">
      <c r="B159" s="76" t="s">
        <v>178</v>
      </c>
      <c r="C159" s="76" t="s">
        <v>181</v>
      </c>
      <c r="D159" s="76" t="s">
        <v>182</v>
      </c>
      <c r="E159" s="76" t="s">
        <v>145</v>
      </c>
      <c r="F159" s="76" t="s">
        <v>84</v>
      </c>
      <c r="G159" s="76" t="s">
        <v>168</v>
      </c>
      <c r="H159" s="76" t="s">
        <v>169</v>
      </c>
      <c r="I159" s="76">
        <v>176</v>
      </c>
      <c r="J159" s="76">
        <v>234</v>
      </c>
      <c r="K159" s="78">
        <v>2584</v>
      </c>
      <c r="L159" s="77">
        <v>147023.79999999999</v>
      </c>
      <c r="M159" s="76">
        <v>56.91</v>
      </c>
      <c r="N159" s="76">
        <v>628.09</v>
      </c>
      <c r="O159" s="63">
        <v>11.04</v>
      </c>
    </row>
    <row r="160" spans="2:15">
      <c r="B160" s="76" t="s">
        <v>178</v>
      </c>
      <c r="C160" s="76" t="s">
        <v>181</v>
      </c>
      <c r="D160" s="76" t="s">
        <v>182</v>
      </c>
      <c r="E160" s="76" t="s">
        <v>145</v>
      </c>
      <c r="F160" s="76" t="s">
        <v>84</v>
      </c>
      <c r="G160" s="76" t="s">
        <v>171</v>
      </c>
      <c r="H160" s="76" t="s">
        <v>172</v>
      </c>
      <c r="I160" s="76">
        <v>255</v>
      </c>
      <c r="J160" s="76">
        <v>311</v>
      </c>
      <c r="K160" s="78">
        <v>2851</v>
      </c>
      <c r="L160" s="77">
        <v>196564.5</v>
      </c>
      <c r="M160" s="76">
        <v>68.94</v>
      </c>
      <c r="N160" s="76">
        <v>631.84</v>
      </c>
      <c r="O160" s="63">
        <v>9.16</v>
      </c>
    </row>
    <row r="161" spans="2:15">
      <c r="B161" s="76" t="s">
        <v>178</v>
      </c>
      <c r="C161" s="76" t="s">
        <v>181</v>
      </c>
      <c r="D161" s="76" t="s">
        <v>182</v>
      </c>
      <c r="E161" s="76" t="s">
        <v>145</v>
      </c>
      <c r="F161" s="76" t="s">
        <v>84</v>
      </c>
      <c r="G161" s="76" t="s">
        <v>170</v>
      </c>
      <c r="H161" s="76" t="s">
        <v>169</v>
      </c>
      <c r="I161" s="76">
        <v>196</v>
      </c>
      <c r="J161" s="76">
        <v>261</v>
      </c>
      <c r="K161" s="78">
        <v>2406</v>
      </c>
      <c r="L161" s="77">
        <v>154617.20000000001</v>
      </c>
      <c r="M161" s="76">
        <v>64.25</v>
      </c>
      <c r="N161" s="76">
        <v>593.13</v>
      </c>
      <c r="O161" s="63">
        <v>9.23</v>
      </c>
    </row>
    <row r="162" spans="2:15">
      <c r="B162" s="76" t="s">
        <v>178</v>
      </c>
      <c r="C162" s="76" t="s">
        <v>181</v>
      </c>
      <c r="D162" s="76" t="s">
        <v>182</v>
      </c>
      <c r="E162" s="76" t="s">
        <v>145</v>
      </c>
      <c r="F162" s="76" t="s">
        <v>81</v>
      </c>
      <c r="G162" s="76" t="s">
        <v>90</v>
      </c>
      <c r="H162" s="76" t="s">
        <v>160</v>
      </c>
      <c r="I162" s="76">
        <v>118</v>
      </c>
      <c r="J162" s="76">
        <v>155</v>
      </c>
      <c r="K162" s="78">
        <v>1872</v>
      </c>
      <c r="L162" s="77">
        <v>69297.56</v>
      </c>
      <c r="M162" s="76">
        <v>37.020000000000003</v>
      </c>
      <c r="N162" s="76">
        <v>448.3</v>
      </c>
      <c r="O162" s="63">
        <v>12.11</v>
      </c>
    </row>
    <row r="163" spans="2:15">
      <c r="B163" s="76" t="s">
        <v>178</v>
      </c>
      <c r="C163" s="76" t="s">
        <v>181</v>
      </c>
      <c r="D163" s="76" t="s">
        <v>182</v>
      </c>
      <c r="E163" s="76" t="s">
        <v>145</v>
      </c>
      <c r="F163" s="76" t="s">
        <v>81</v>
      </c>
      <c r="G163" s="76" t="s">
        <v>85</v>
      </c>
      <c r="H163" s="76" t="s">
        <v>167</v>
      </c>
      <c r="I163" s="76">
        <v>186</v>
      </c>
      <c r="J163" s="76">
        <v>250</v>
      </c>
      <c r="K163" s="78">
        <v>1861</v>
      </c>
      <c r="L163" s="77">
        <v>153342.63</v>
      </c>
      <c r="M163" s="76">
        <v>82.41</v>
      </c>
      <c r="N163" s="76">
        <v>613.1</v>
      </c>
      <c r="O163" s="63">
        <v>7.44</v>
      </c>
    </row>
    <row r="164" spans="2:15">
      <c r="B164" s="76" t="s">
        <v>178</v>
      </c>
      <c r="C164" s="76" t="s">
        <v>181</v>
      </c>
      <c r="D164" s="76" t="s">
        <v>182</v>
      </c>
      <c r="E164" s="76" t="s">
        <v>145</v>
      </c>
      <c r="F164" s="76" t="s">
        <v>81</v>
      </c>
      <c r="G164" s="76" t="s">
        <v>92</v>
      </c>
      <c r="H164" s="76" t="s">
        <v>160</v>
      </c>
      <c r="I164" s="76">
        <v>112</v>
      </c>
      <c r="J164" s="76">
        <v>147</v>
      </c>
      <c r="K164" s="78">
        <v>1755</v>
      </c>
      <c r="L164" s="77">
        <v>89094.24</v>
      </c>
      <c r="M164" s="76">
        <v>50.78</v>
      </c>
      <c r="N164" s="76">
        <v>607.24</v>
      </c>
      <c r="O164" s="63">
        <v>11.96</v>
      </c>
    </row>
    <row r="165" spans="2:15">
      <c r="B165" s="76" t="s">
        <v>178</v>
      </c>
      <c r="C165" s="76" t="s">
        <v>181</v>
      </c>
      <c r="D165" s="76" t="s">
        <v>182</v>
      </c>
      <c r="E165" s="76" t="s">
        <v>145</v>
      </c>
      <c r="F165" s="76" t="s">
        <v>81</v>
      </c>
      <c r="G165" s="76" t="s">
        <v>82</v>
      </c>
      <c r="H165" s="76" t="s">
        <v>157</v>
      </c>
      <c r="I165" s="76">
        <v>65</v>
      </c>
      <c r="J165" s="76">
        <v>72</v>
      </c>
      <c r="K165" s="76">
        <v>631</v>
      </c>
      <c r="L165" s="77">
        <v>38242.5</v>
      </c>
      <c r="M165" s="76">
        <v>60.63</v>
      </c>
      <c r="N165" s="76">
        <v>530.04</v>
      </c>
      <c r="O165" s="63">
        <v>8.74</v>
      </c>
    </row>
    <row r="166" spans="2:15">
      <c r="B166" s="76" t="s">
        <v>178</v>
      </c>
      <c r="C166" s="76" t="s">
        <v>181</v>
      </c>
      <c r="D166" s="76" t="s">
        <v>182</v>
      </c>
      <c r="E166" s="76" t="s">
        <v>145</v>
      </c>
      <c r="F166" s="76" t="s">
        <v>81</v>
      </c>
      <c r="G166" s="76" t="s">
        <v>82</v>
      </c>
      <c r="H166" s="76" t="s">
        <v>146</v>
      </c>
      <c r="I166" s="76">
        <v>16</v>
      </c>
      <c r="J166" s="76">
        <v>18</v>
      </c>
      <c r="K166" s="76">
        <v>155</v>
      </c>
      <c r="L166" s="77">
        <v>9413.5300000000007</v>
      </c>
      <c r="M166" s="76">
        <v>60.63</v>
      </c>
      <c r="N166" s="76">
        <v>530.04</v>
      </c>
      <c r="O166" s="63">
        <v>8.74</v>
      </c>
    </row>
    <row r="167" spans="2:15">
      <c r="B167" s="76" t="s">
        <v>178</v>
      </c>
      <c r="C167" s="76" t="s">
        <v>181</v>
      </c>
      <c r="D167" s="76" t="s">
        <v>182</v>
      </c>
      <c r="E167" s="76" t="s">
        <v>145</v>
      </c>
      <c r="F167" s="76" t="s">
        <v>81</v>
      </c>
      <c r="G167" s="76" t="s">
        <v>104</v>
      </c>
      <c r="H167" s="76" t="s">
        <v>152</v>
      </c>
      <c r="I167" s="76">
        <v>18</v>
      </c>
      <c r="J167" s="76">
        <v>21</v>
      </c>
      <c r="K167" s="76">
        <v>171</v>
      </c>
      <c r="L167" s="77">
        <v>5745.6</v>
      </c>
      <c r="M167" s="76">
        <v>33.520000000000003</v>
      </c>
      <c r="N167" s="76">
        <v>272.82</v>
      </c>
      <c r="O167" s="63">
        <v>8.14</v>
      </c>
    </row>
    <row r="168" spans="2:15">
      <c r="B168" s="76" t="s">
        <v>178</v>
      </c>
      <c r="C168" s="76" t="s">
        <v>181</v>
      </c>
      <c r="D168" s="76" t="s">
        <v>182</v>
      </c>
      <c r="E168" s="76" t="s">
        <v>145</v>
      </c>
      <c r="F168" s="76" t="s">
        <v>81</v>
      </c>
      <c r="G168" s="76" t="s">
        <v>158</v>
      </c>
      <c r="H168" s="76" t="s">
        <v>159</v>
      </c>
      <c r="I168" s="76">
        <v>42</v>
      </c>
      <c r="J168" s="76">
        <v>50</v>
      </c>
      <c r="K168" s="76">
        <v>622</v>
      </c>
      <c r="L168" s="77">
        <v>32130</v>
      </c>
      <c r="M168" s="76">
        <v>51.63</v>
      </c>
      <c r="N168" s="76">
        <v>642.86</v>
      </c>
      <c r="O168" s="63">
        <v>12.45</v>
      </c>
    </row>
    <row r="169" spans="2:15">
      <c r="B169" s="76" t="s">
        <v>178</v>
      </c>
      <c r="C169" s="76" t="s">
        <v>181</v>
      </c>
      <c r="D169" s="76" t="s">
        <v>182</v>
      </c>
      <c r="E169" s="76" t="s">
        <v>145</v>
      </c>
      <c r="F169" s="76" t="s">
        <v>81</v>
      </c>
      <c r="G169" s="76" t="s">
        <v>162</v>
      </c>
      <c r="H169" s="76" t="s">
        <v>160</v>
      </c>
      <c r="I169" s="76">
        <v>65</v>
      </c>
      <c r="J169" s="76">
        <v>77</v>
      </c>
      <c r="K169" s="78">
        <v>1028</v>
      </c>
      <c r="L169" s="77">
        <v>41072.93</v>
      </c>
      <c r="M169" s="76">
        <v>39.96</v>
      </c>
      <c r="N169" s="76">
        <v>531</v>
      </c>
      <c r="O169" s="63">
        <v>13.29</v>
      </c>
    </row>
    <row r="170" spans="2:15">
      <c r="B170" s="76" t="s">
        <v>178</v>
      </c>
      <c r="C170" s="76" t="s">
        <v>183</v>
      </c>
      <c r="D170" s="76" t="s">
        <v>184</v>
      </c>
      <c r="E170" s="76" t="s">
        <v>145</v>
      </c>
      <c r="F170" s="76" t="s">
        <v>84</v>
      </c>
      <c r="G170" s="76" t="s">
        <v>99</v>
      </c>
      <c r="H170" s="76" t="s">
        <v>160</v>
      </c>
      <c r="I170" s="76">
        <v>25</v>
      </c>
      <c r="J170" s="76">
        <v>32</v>
      </c>
      <c r="K170" s="76">
        <v>372</v>
      </c>
      <c r="L170" s="77">
        <v>32983.43</v>
      </c>
      <c r="M170" s="76">
        <v>88.73</v>
      </c>
      <c r="N170" s="77">
        <v>1047.0899999999999</v>
      </c>
      <c r="O170" s="63">
        <v>11.8</v>
      </c>
    </row>
    <row r="171" spans="2:15">
      <c r="B171" s="76" t="s">
        <v>178</v>
      </c>
      <c r="C171" s="76" t="s">
        <v>183</v>
      </c>
      <c r="D171" s="76" t="s">
        <v>184</v>
      </c>
      <c r="E171" s="76" t="s">
        <v>145</v>
      </c>
      <c r="F171" s="76" t="s">
        <v>84</v>
      </c>
      <c r="G171" s="76" t="s">
        <v>101</v>
      </c>
      <c r="H171" s="76" t="s">
        <v>161</v>
      </c>
      <c r="I171" s="76">
        <v>143</v>
      </c>
      <c r="J171" s="76">
        <v>174</v>
      </c>
      <c r="K171" s="78">
        <v>1746</v>
      </c>
      <c r="L171" s="77">
        <v>83757.14</v>
      </c>
      <c r="M171" s="76">
        <v>47.96</v>
      </c>
      <c r="N171" s="76">
        <v>480.09</v>
      </c>
      <c r="O171" s="63">
        <v>10.01</v>
      </c>
    </row>
    <row r="172" spans="2:15">
      <c r="B172" s="76" t="s">
        <v>178</v>
      </c>
      <c r="C172" s="76" t="s">
        <v>183</v>
      </c>
      <c r="D172" s="76" t="s">
        <v>184</v>
      </c>
      <c r="E172" s="76" t="s">
        <v>145</v>
      </c>
      <c r="F172" s="76" t="s">
        <v>84</v>
      </c>
      <c r="G172" s="76" t="s">
        <v>168</v>
      </c>
      <c r="H172" s="76" t="s">
        <v>169</v>
      </c>
      <c r="I172" s="76">
        <v>208</v>
      </c>
      <c r="J172" s="76">
        <v>277</v>
      </c>
      <c r="K172" s="78">
        <v>2919</v>
      </c>
      <c r="L172" s="77">
        <v>156660</v>
      </c>
      <c r="M172" s="76">
        <v>53.66</v>
      </c>
      <c r="N172" s="76">
        <v>566.29999999999995</v>
      </c>
      <c r="O172" s="63">
        <v>10.55</v>
      </c>
    </row>
    <row r="173" spans="2:15">
      <c r="B173" s="76" t="s">
        <v>178</v>
      </c>
      <c r="C173" s="76" t="s">
        <v>183</v>
      </c>
      <c r="D173" s="76" t="s">
        <v>184</v>
      </c>
      <c r="E173" s="76" t="s">
        <v>145</v>
      </c>
      <c r="F173" s="76" t="s">
        <v>84</v>
      </c>
      <c r="G173" s="76" t="s">
        <v>171</v>
      </c>
      <c r="H173" s="76" t="s">
        <v>172</v>
      </c>
      <c r="I173" s="76">
        <v>246</v>
      </c>
      <c r="J173" s="76">
        <v>300</v>
      </c>
      <c r="K173" s="78">
        <v>2762</v>
      </c>
      <c r="L173" s="77">
        <v>203297.92000000001</v>
      </c>
      <c r="M173" s="76">
        <v>73.599999999999994</v>
      </c>
      <c r="N173" s="76">
        <v>677.39</v>
      </c>
      <c r="O173" s="63">
        <v>9.1999999999999993</v>
      </c>
    </row>
    <row r="174" spans="2:15">
      <c r="B174" s="76" t="s">
        <v>178</v>
      </c>
      <c r="C174" s="76" t="s">
        <v>183</v>
      </c>
      <c r="D174" s="76" t="s">
        <v>184</v>
      </c>
      <c r="E174" s="76" t="s">
        <v>145</v>
      </c>
      <c r="F174" s="76" t="s">
        <v>84</v>
      </c>
      <c r="G174" s="76" t="s">
        <v>170</v>
      </c>
      <c r="H174" s="76" t="s">
        <v>169</v>
      </c>
      <c r="I174" s="76">
        <v>212</v>
      </c>
      <c r="J174" s="76">
        <v>282</v>
      </c>
      <c r="K174" s="78">
        <v>2754</v>
      </c>
      <c r="L174" s="77">
        <v>156744.17000000001</v>
      </c>
      <c r="M174" s="76">
        <v>56.91</v>
      </c>
      <c r="N174" s="76">
        <v>555.91</v>
      </c>
      <c r="O174" s="63">
        <v>9.77</v>
      </c>
    </row>
    <row r="175" spans="2:15">
      <c r="B175" s="76" t="s">
        <v>178</v>
      </c>
      <c r="C175" s="76" t="s">
        <v>183</v>
      </c>
      <c r="D175" s="76" t="s">
        <v>184</v>
      </c>
      <c r="E175" s="76" t="s">
        <v>145</v>
      </c>
      <c r="F175" s="76" t="s">
        <v>81</v>
      </c>
      <c r="G175" s="76" t="s">
        <v>90</v>
      </c>
      <c r="H175" s="76" t="s">
        <v>160</v>
      </c>
      <c r="I175" s="76">
        <v>203</v>
      </c>
      <c r="J175" s="76">
        <v>266</v>
      </c>
      <c r="K175" s="78">
        <v>2976</v>
      </c>
      <c r="L175" s="77">
        <v>167000</v>
      </c>
      <c r="M175" s="76">
        <v>56.12</v>
      </c>
      <c r="N175" s="76">
        <v>627.98</v>
      </c>
      <c r="O175" s="63">
        <v>11.19</v>
      </c>
    </row>
    <row r="176" spans="2:15">
      <c r="B176" s="76" t="s">
        <v>178</v>
      </c>
      <c r="C176" s="76" t="s">
        <v>183</v>
      </c>
      <c r="D176" s="76" t="s">
        <v>184</v>
      </c>
      <c r="E176" s="76" t="s">
        <v>145</v>
      </c>
      <c r="F176" s="76" t="s">
        <v>81</v>
      </c>
      <c r="G176" s="76" t="s">
        <v>85</v>
      </c>
      <c r="H176" s="76" t="s">
        <v>167</v>
      </c>
      <c r="I176" s="76">
        <v>153</v>
      </c>
      <c r="J176" s="76">
        <v>207</v>
      </c>
      <c r="K176" s="78">
        <v>1456</v>
      </c>
      <c r="L176" s="77">
        <v>120758.84</v>
      </c>
      <c r="M176" s="76">
        <v>82.94</v>
      </c>
      <c r="N176" s="76">
        <v>584.65</v>
      </c>
      <c r="O176" s="63">
        <v>7.05</v>
      </c>
    </row>
    <row r="177" spans="2:15">
      <c r="B177" s="76" t="s">
        <v>178</v>
      </c>
      <c r="C177" s="76" t="s">
        <v>183</v>
      </c>
      <c r="D177" s="76" t="s">
        <v>184</v>
      </c>
      <c r="E177" s="76" t="s">
        <v>145</v>
      </c>
      <c r="F177" s="76" t="s">
        <v>81</v>
      </c>
      <c r="G177" s="76" t="s">
        <v>82</v>
      </c>
      <c r="H177" s="76" t="s">
        <v>157</v>
      </c>
      <c r="I177" s="76">
        <v>64</v>
      </c>
      <c r="J177" s="76">
        <v>71</v>
      </c>
      <c r="K177" s="76">
        <v>621</v>
      </c>
      <c r="L177" s="77">
        <v>36763.519999999997</v>
      </c>
      <c r="M177" s="76">
        <v>59.2</v>
      </c>
      <c r="N177" s="76">
        <v>517.5</v>
      </c>
      <c r="O177" s="63">
        <v>8.74</v>
      </c>
    </row>
    <row r="178" spans="2:15">
      <c r="B178" s="76" t="s">
        <v>178</v>
      </c>
      <c r="C178" s="76" t="s">
        <v>183</v>
      </c>
      <c r="D178" s="76" t="s">
        <v>184</v>
      </c>
      <c r="E178" s="76" t="s">
        <v>145</v>
      </c>
      <c r="F178" s="76" t="s">
        <v>81</v>
      </c>
      <c r="G178" s="76" t="s">
        <v>185</v>
      </c>
      <c r="H178" s="76" t="s">
        <v>160</v>
      </c>
      <c r="I178" s="76">
        <v>82</v>
      </c>
      <c r="J178" s="76">
        <v>107</v>
      </c>
      <c r="K178" s="78">
        <v>1259</v>
      </c>
      <c r="L178" s="77">
        <v>84445.759999999995</v>
      </c>
      <c r="M178" s="76">
        <v>67.06</v>
      </c>
      <c r="N178" s="76">
        <v>786.13</v>
      </c>
      <c r="O178" s="63">
        <v>11.72</v>
      </c>
    </row>
    <row r="179" spans="2:15">
      <c r="B179" s="76" t="s">
        <v>178</v>
      </c>
      <c r="C179" s="76" t="s">
        <v>183</v>
      </c>
      <c r="D179" s="76" t="s">
        <v>184</v>
      </c>
      <c r="E179" s="76" t="s">
        <v>145</v>
      </c>
      <c r="F179" s="76" t="s">
        <v>81</v>
      </c>
      <c r="G179" s="76" t="s">
        <v>104</v>
      </c>
      <c r="H179" s="76" t="s">
        <v>152</v>
      </c>
      <c r="I179" s="76">
        <v>19</v>
      </c>
      <c r="J179" s="76">
        <v>22</v>
      </c>
      <c r="K179" s="76">
        <v>181</v>
      </c>
      <c r="L179" s="77">
        <v>6048.02</v>
      </c>
      <c r="M179" s="76">
        <v>33.43</v>
      </c>
      <c r="N179" s="76">
        <v>272.07</v>
      </c>
      <c r="O179" s="63">
        <v>8.14</v>
      </c>
    </row>
  </sheetData>
  <autoFilter ref="B2:O142" xr:uid="{FAA5C0C1-D273-4487-9D7D-766C2DCB24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D3EB-9307-4961-9A8D-7A5FEEA80A82}">
  <dimension ref="A1:G20"/>
  <sheetViews>
    <sheetView workbookViewId="0">
      <selection activeCell="C17" sqref="C17"/>
    </sheetView>
  </sheetViews>
  <sheetFormatPr defaultRowHeight="15"/>
  <cols>
    <col min="1" max="1" width="11.42578125" bestFit="1" customWidth="1"/>
    <col min="2" max="2" width="9.85546875" bestFit="1" customWidth="1"/>
    <col min="3" max="3" width="32.7109375" bestFit="1" customWidth="1"/>
    <col min="4" max="4" width="14.5703125" bestFit="1" customWidth="1"/>
    <col min="5" max="5" width="14.42578125" customWidth="1"/>
    <col min="6" max="6" width="12.28515625" bestFit="1" customWidth="1"/>
  </cols>
  <sheetData>
    <row r="1" spans="1:7">
      <c r="A1" s="36" t="s">
        <v>133</v>
      </c>
      <c r="B1" t="s">
        <v>186</v>
      </c>
    </row>
    <row r="3" spans="1:7">
      <c r="A3" s="36" t="s">
        <v>130</v>
      </c>
      <c r="B3" s="36" t="s">
        <v>131</v>
      </c>
      <c r="C3" t="s">
        <v>187</v>
      </c>
      <c r="D3" t="s">
        <v>188</v>
      </c>
      <c r="E3" s="39" t="s">
        <v>189</v>
      </c>
      <c r="F3" s="5" t="s">
        <v>190</v>
      </c>
      <c r="G3" s="5" t="s">
        <v>191</v>
      </c>
    </row>
    <row r="4" spans="1:7">
      <c r="A4" t="s">
        <v>150</v>
      </c>
      <c r="B4" t="s">
        <v>163</v>
      </c>
      <c r="C4" s="38">
        <v>2573.4699999999998</v>
      </c>
      <c r="D4" s="37">
        <v>1765194.1700000002</v>
      </c>
      <c r="E4" s="21">
        <f>D4/C4</f>
        <v>685.91985529265946</v>
      </c>
      <c r="F4" s="48"/>
      <c r="G4" s="48"/>
    </row>
    <row r="5" spans="1:7">
      <c r="B5" t="s">
        <v>164</v>
      </c>
      <c r="C5" s="38">
        <v>2694.95</v>
      </c>
      <c r="D5" s="37">
        <v>1894204.0376299997</v>
      </c>
      <c r="E5" s="21">
        <f t="shared" ref="E5:E16" si="0">D5/C5</f>
        <v>702.87168134102672</v>
      </c>
      <c r="F5" s="48">
        <f>(E4-E5)/E4</f>
        <v>-2.4714004001436092E-2</v>
      </c>
      <c r="G5" s="48"/>
    </row>
    <row r="6" spans="1:7">
      <c r="B6" t="s">
        <v>151</v>
      </c>
      <c r="C6" s="38">
        <v>2904.22</v>
      </c>
      <c r="D6" s="37">
        <v>1926354.2047299999</v>
      </c>
      <c r="E6" s="21">
        <f t="shared" si="0"/>
        <v>663.29486221085176</v>
      </c>
      <c r="F6" s="48">
        <f>(E5-E6)/E5</f>
        <v>5.6307317794715157E-2</v>
      </c>
      <c r="G6" s="48"/>
    </row>
    <row r="7" spans="1:7">
      <c r="A7" t="s">
        <v>192</v>
      </c>
      <c r="C7" s="38">
        <v>8172.6399999999994</v>
      </c>
      <c r="D7" s="37">
        <v>5585752.4123599995</v>
      </c>
      <c r="E7" s="21">
        <f t="shared" si="0"/>
        <v>683.46977382583839</v>
      </c>
      <c r="F7" s="48"/>
      <c r="G7" s="48"/>
    </row>
    <row r="8" spans="1:7">
      <c r="A8" t="s">
        <v>153</v>
      </c>
      <c r="B8" t="s">
        <v>154</v>
      </c>
      <c r="C8" s="38">
        <v>3181</v>
      </c>
      <c r="D8" s="37">
        <v>1988494.0790000004</v>
      </c>
      <c r="E8" s="21">
        <f t="shared" si="0"/>
        <v>625.11602609242391</v>
      </c>
      <c r="F8" s="48">
        <f>(E6-E8)/E6</f>
        <v>5.7559372601157517E-2</v>
      </c>
      <c r="G8" s="48"/>
    </row>
    <row r="9" spans="1:7">
      <c r="B9" t="s">
        <v>175</v>
      </c>
      <c r="C9" s="38">
        <v>3135.08</v>
      </c>
      <c r="D9" s="37">
        <v>1917374.8379500003</v>
      </c>
      <c r="E9" s="21">
        <f t="shared" si="0"/>
        <v>611.58721243158084</v>
      </c>
      <c r="F9" s="48">
        <f t="shared" ref="F9:F10" si="1">(E8-E9)/E8</f>
        <v>2.1642084183013451E-2</v>
      </c>
      <c r="G9" s="48"/>
    </row>
    <row r="10" spans="1:7">
      <c r="B10" t="s">
        <v>165</v>
      </c>
      <c r="C10" s="38">
        <v>3030.83</v>
      </c>
      <c r="D10" s="37">
        <v>1918050.8552899999</v>
      </c>
      <c r="E10" s="21">
        <f t="shared" si="0"/>
        <v>632.84673019931836</v>
      </c>
      <c r="F10" s="48">
        <f t="shared" si="1"/>
        <v>-3.4761220208010569E-2</v>
      </c>
      <c r="G10" s="48"/>
    </row>
    <row r="11" spans="1:7">
      <c r="A11" t="s">
        <v>193</v>
      </c>
      <c r="C11" s="38">
        <v>9346.91</v>
      </c>
      <c r="D11" s="37">
        <v>5823919.7722399998</v>
      </c>
      <c r="E11" s="21">
        <f t="shared" si="0"/>
        <v>623.08503796869763</v>
      </c>
      <c r="F11" s="48"/>
      <c r="G11" s="48">
        <f>(E7-E11)/E7</f>
        <v>8.8350265322088672E-2</v>
      </c>
    </row>
    <row r="12" spans="1:7">
      <c r="A12" t="s">
        <v>142</v>
      </c>
      <c r="B12" t="s">
        <v>155</v>
      </c>
      <c r="C12" s="38">
        <v>2400.7399999999998</v>
      </c>
      <c r="D12" s="37">
        <v>1497531.6099999999</v>
      </c>
      <c r="E12" s="21">
        <f t="shared" si="0"/>
        <v>623.77917225522128</v>
      </c>
      <c r="F12" s="48">
        <f>(E10-E12)/E10</f>
        <v>1.432820541119206E-2</v>
      </c>
      <c r="G12" s="48"/>
    </row>
    <row r="13" spans="1:7">
      <c r="B13" t="s">
        <v>143</v>
      </c>
      <c r="C13" s="38">
        <v>2534.79</v>
      </c>
      <c r="D13" s="37">
        <v>1540710.79</v>
      </c>
      <c r="E13" s="21">
        <f t="shared" si="0"/>
        <v>607.82581200020513</v>
      </c>
      <c r="F13" s="48">
        <f t="shared" ref="F13:F14" si="2">(E12-E13)/E12</f>
        <v>2.5575333330444674E-2</v>
      </c>
      <c r="G13" s="48"/>
    </row>
    <row r="14" spans="1:7">
      <c r="B14" t="s">
        <v>147</v>
      </c>
      <c r="C14" s="38">
        <v>2235.79</v>
      </c>
      <c r="D14" s="37">
        <v>1360725.591</v>
      </c>
      <c r="E14" s="21">
        <f t="shared" si="0"/>
        <v>608.61064366510277</v>
      </c>
      <c r="F14" s="48">
        <f t="shared" si="2"/>
        <v>-1.2912114777010703E-3</v>
      </c>
      <c r="G14" s="48"/>
    </row>
    <row r="15" spans="1:7">
      <c r="A15" t="s">
        <v>194</v>
      </c>
      <c r="C15" s="38">
        <v>7171.32</v>
      </c>
      <c r="D15" s="37">
        <v>4398967.9910000004</v>
      </c>
      <c r="E15" s="21">
        <f t="shared" si="0"/>
        <v>613.41119779901055</v>
      </c>
      <c r="F15" s="48"/>
      <c r="G15" s="48">
        <f>(E11-E15)/E11</f>
        <v>1.5525714116366046E-2</v>
      </c>
    </row>
    <row r="16" spans="1:7">
      <c r="A16" t="s">
        <v>178</v>
      </c>
      <c r="B16" t="s">
        <v>179</v>
      </c>
      <c r="C16" s="38">
        <v>2155.48</v>
      </c>
      <c r="D16" s="37">
        <v>1307371.8699999999</v>
      </c>
      <c r="E16" s="21">
        <f t="shared" si="0"/>
        <v>606.53398314992478</v>
      </c>
      <c r="F16" s="48">
        <f>(E14-E16)/E14</f>
        <v>3.4121330883603563E-3</v>
      </c>
      <c r="G16" s="48"/>
    </row>
    <row r="17" spans="1:7">
      <c r="B17" t="s">
        <v>181</v>
      </c>
      <c r="C17" s="38">
        <v>1847</v>
      </c>
      <c r="D17" s="37">
        <v>1081843.5</v>
      </c>
      <c r="E17" s="21">
        <f t="shared" ref="E17:E19" si="3">D17/C17</f>
        <v>585.73010286951819</v>
      </c>
      <c r="F17" s="48">
        <f t="shared" ref="F17:F18" si="4">(E16-E17)/E16</f>
        <v>3.4299611989365195E-2</v>
      </c>
      <c r="G17" s="48"/>
    </row>
    <row r="18" spans="1:7">
      <c r="B18" t="s">
        <v>183</v>
      </c>
      <c r="C18" s="38">
        <v>1738</v>
      </c>
      <c r="D18" s="37">
        <v>1048458.8</v>
      </c>
      <c r="E18" s="21">
        <f t="shared" si="3"/>
        <v>603.25592635212888</v>
      </c>
      <c r="F18" s="48">
        <f t="shared" si="4"/>
        <v>-2.9921329630747832E-2</v>
      </c>
    </row>
    <row r="19" spans="1:7">
      <c r="A19" t="s">
        <v>195</v>
      </c>
      <c r="C19" s="38">
        <v>5740.48</v>
      </c>
      <c r="D19" s="37">
        <v>3437674.17</v>
      </c>
      <c r="E19" s="21">
        <f t="shared" si="3"/>
        <v>598.84786115446798</v>
      </c>
      <c r="F19" s="48"/>
      <c r="G19" s="48">
        <f>(E15-E19)/E15</f>
        <v>2.3741556555859248E-2</v>
      </c>
    </row>
    <row r="20" spans="1:7">
      <c r="A20" t="s">
        <v>196</v>
      </c>
      <c r="C20" s="38">
        <v>30431.350000000002</v>
      </c>
      <c r="D20" s="37">
        <v>19246314.345599998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C668-D638-4116-81A1-23407F1CC293}">
  <sheetPr filterMode="1"/>
  <dimension ref="B1:O72"/>
  <sheetViews>
    <sheetView topLeftCell="B1" workbookViewId="0">
      <pane xSplit="2" ySplit="2" topLeftCell="D67" activePane="bottomRight" state="frozen"/>
      <selection pane="bottomRight" activeCell="J1" sqref="J1"/>
      <selection pane="bottomLeft" activeCell="B3" sqref="B3"/>
      <selection pane="topRight" activeCell="D1" sqref="D1"/>
    </sheetView>
  </sheetViews>
  <sheetFormatPr defaultRowHeight="15"/>
  <cols>
    <col min="3" max="3" width="11.85546875" bestFit="1" customWidth="1"/>
    <col min="4" max="4" width="9" bestFit="1" customWidth="1"/>
    <col min="5" max="5" width="19.28515625" bestFit="1" customWidth="1"/>
    <col min="6" max="6" width="13.42578125" bestFit="1" customWidth="1"/>
    <col min="7" max="7" width="34.28515625" bestFit="1" customWidth="1"/>
    <col min="8" max="8" width="22.140625" customWidth="1"/>
    <col min="9" max="9" width="12.140625" bestFit="1" customWidth="1"/>
    <col min="10" max="10" width="12.5703125" style="3" bestFit="1" customWidth="1"/>
    <col min="11" max="11" width="11.85546875" style="3" bestFit="1" customWidth="1"/>
    <col min="15" max="15" width="10.42578125" bestFit="1" customWidth="1"/>
  </cols>
  <sheetData>
    <row r="1" spans="2:12">
      <c r="I1">
        <f>SUBTOTAL(9,I3:I5000)</f>
        <v>925.42000000000007</v>
      </c>
      <c r="J1">
        <f>SUBTOTAL(9,J3:J5000)</f>
        <v>584532.47</v>
      </c>
      <c r="K1" s="3">
        <f>J1/I1</f>
        <v>631.64019580298668</v>
      </c>
    </row>
    <row r="2" spans="2:12">
      <c r="B2" s="29" t="s">
        <v>130</v>
      </c>
      <c r="C2" s="29" t="s">
        <v>18</v>
      </c>
      <c r="D2" s="29" t="s">
        <v>131</v>
      </c>
      <c r="E2" s="29" t="s">
        <v>19</v>
      </c>
      <c r="F2" s="29" t="s">
        <v>197</v>
      </c>
      <c r="G2" s="29" t="s">
        <v>198</v>
      </c>
      <c r="H2" s="29" t="s">
        <v>199</v>
      </c>
      <c r="I2" s="29" t="s">
        <v>200</v>
      </c>
      <c r="J2" s="44" t="s">
        <v>138</v>
      </c>
      <c r="K2" s="44" t="s">
        <v>189</v>
      </c>
      <c r="L2" s="46"/>
    </row>
    <row r="3" spans="2:12" hidden="1">
      <c r="B3" t="s">
        <v>150</v>
      </c>
      <c r="C3" t="s">
        <v>27</v>
      </c>
      <c r="D3" s="40">
        <v>45474</v>
      </c>
      <c r="E3" t="s">
        <v>201</v>
      </c>
      <c r="F3" t="s">
        <v>202</v>
      </c>
      <c r="G3" t="s">
        <v>203</v>
      </c>
      <c r="I3">
        <v>39.520000000000003</v>
      </c>
      <c r="J3" s="3">
        <v>16399.498075359999</v>
      </c>
      <c r="K3" s="3">
        <f t="shared" ref="K3:K48" si="0">J3/I3</f>
        <v>414.96705656275299</v>
      </c>
      <c r="L3" s="47"/>
    </row>
    <row r="4" spans="2:12" hidden="1">
      <c r="B4" t="s">
        <v>150</v>
      </c>
      <c r="C4" t="s">
        <v>27</v>
      </c>
      <c r="D4" s="40">
        <v>45474</v>
      </c>
      <c r="E4" t="s">
        <v>201</v>
      </c>
      <c r="F4" t="s">
        <v>204</v>
      </c>
      <c r="G4" t="s">
        <v>205</v>
      </c>
      <c r="I4">
        <v>374.08999999999969</v>
      </c>
      <c r="J4" s="3">
        <v>348308.56511000392</v>
      </c>
      <c r="K4" s="3">
        <f t="shared" si="0"/>
        <v>931.08226659361173</v>
      </c>
      <c r="L4" s="47"/>
    </row>
    <row r="5" spans="2:12" hidden="1">
      <c r="B5" t="s">
        <v>150</v>
      </c>
      <c r="C5" t="s">
        <v>27</v>
      </c>
      <c r="D5" s="40">
        <v>45474</v>
      </c>
      <c r="E5" t="s">
        <v>201</v>
      </c>
      <c r="F5" t="s">
        <v>206</v>
      </c>
      <c r="G5" t="s">
        <v>207</v>
      </c>
      <c r="I5">
        <v>313.50999999999976</v>
      </c>
      <c r="J5" s="3">
        <v>177480.86376280003</v>
      </c>
      <c r="K5" s="3">
        <f t="shared" si="0"/>
        <v>566.10909943159754</v>
      </c>
      <c r="L5" s="47"/>
    </row>
    <row r="6" spans="2:12" hidden="1">
      <c r="B6" t="s">
        <v>150</v>
      </c>
      <c r="C6" t="s">
        <v>27</v>
      </c>
      <c r="D6" s="40">
        <v>45474</v>
      </c>
      <c r="E6" t="s">
        <v>201</v>
      </c>
      <c r="F6" t="s">
        <v>206</v>
      </c>
      <c r="G6" t="s">
        <v>208</v>
      </c>
      <c r="I6">
        <v>90.3</v>
      </c>
      <c r="J6" s="3">
        <v>41189.360000000001</v>
      </c>
      <c r="K6" s="3">
        <f t="shared" si="0"/>
        <v>456.1390919158361</v>
      </c>
      <c r="L6" s="47"/>
    </row>
    <row r="7" spans="2:12" hidden="1">
      <c r="B7" t="s">
        <v>150</v>
      </c>
      <c r="C7" t="s">
        <v>27</v>
      </c>
      <c r="D7" s="40">
        <v>45474</v>
      </c>
      <c r="E7" t="s">
        <v>201</v>
      </c>
      <c r="F7" t="s">
        <v>209</v>
      </c>
      <c r="G7" t="s">
        <v>210</v>
      </c>
      <c r="I7">
        <v>570.95999999999992</v>
      </c>
      <c r="J7" s="3">
        <v>381906.88615877589</v>
      </c>
      <c r="K7" s="3">
        <f t="shared" si="0"/>
        <v>668.88553691813081</v>
      </c>
      <c r="L7" s="47"/>
    </row>
    <row r="8" spans="2:12" hidden="1">
      <c r="B8" t="s">
        <v>150</v>
      </c>
      <c r="C8" t="s">
        <v>27</v>
      </c>
      <c r="D8" s="40">
        <v>45474</v>
      </c>
      <c r="E8" t="s">
        <v>201</v>
      </c>
      <c r="F8" t="s">
        <v>211</v>
      </c>
      <c r="G8" t="s">
        <v>212</v>
      </c>
      <c r="I8">
        <v>33.99</v>
      </c>
      <c r="J8" s="3">
        <v>22066.039182330005</v>
      </c>
      <c r="K8" s="3">
        <f t="shared" si="0"/>
        <v>649.19209127184479</v>
      </c>
      <c r="L8" s="47"/>
    </row>
    <row r="9" spans="2:12" hidden="1">
      <c r="B9" t="s">
        <v>150</v>
      </c>
      <c r="C9" t="s">
        <v>27</v>
      </c>
      <c r="D9" s="40">
        <v>45511</v>
      </c>
      <c r="E9" t="s">
        <v>201</v>
      </c>
      <c r="F9" t="s">
        <v>202</v>
      </c>
      <c r="G9" t="s">
        <v>203</v>
      </c>
      <c r="I9">
        <v>30.16</v>
      </c>
      <c r="J9" s="3">
        <v>11440.819537680001</v>
      </c>
      <c r="K9" s="3">
        <f t="shared" si="0"/>
        <v>379.33751782758623</v>
      </c>
      <c r="L9" s="47"/>
    </row>
    <row r="10" spans="2:12" hidden="1">
      <c r="B10" t="s">
        <v>150</v>
      </c>
      <c r="C10" t="s">
        <v>27</v>
      </c>
      <c r="D10" s="40">
        <v>45512</v>
      </c>
      <c r="E10" t="s">
        <v>201</v>
      </c>
      <c r="F10" t="s">
        <v>204</v>
      </c>
      <c r="G10" t="s">
        <v>205</v>
      </c>
      <c r="I10">
        <v>360.57000000000016</v>
      </c>
      <c r="J10" s="3">
        <v>350349.42663809983</v>
      </c>
      <c r="K10" s="3">
        <f t="shared" si="0"/>
        <v>971.65439897412341</v>
      </c>
      <c r="L10" s="47"/>
    </row>
    <row r="11" spans="2:12" hidden="1">
      <c r="B11" t="s">
        <v>150</v>
      </c>
      <c r="C11" t="s">
        <v>27</v>
      </c>
      <c r="D11" s="40">
        <v>45513</v>
      </c>
      <c r="E11" t="s">
        <v>201</v>
      </c>
      <c r="F11" t="s">
        <v>206</v>
      </c>
      <c r="G11" t="s">
        <v>207</v>
      </c>
      <c r="I11">
        <v>633.44000000000085</v>
      </c>
      <c r="J11" s="3">
        <v>350209.62430240004</v>
      </c>
      <c r="K11" s="3">
        <f t="shared" si="0"/>
        <v>552.86944983329056</v>
      </c>
    </row>
    <row r="12" spans="2:12" hidden="1">
      <c r="B12" t="s">
        <v>150</v>
      </c>
      <c r="C12" t="s">
        <v>27</v>
      </c>
      <c r="D12" s="40">
        <v>45514</v>
      </c>
      <c r="E12" t="s">
        <v>201</v>
      </c>
      <c r="F12" t="s">
        <v>206</v>
      </c>
      <c r="G12" t="s">
        <v>208</v>
      </c>
      <c r="I12">
        <v>67.94</v>
      </c>
      <c r="J12" s="3">
        <v>34070.22</v>
      </c>
      <c r="K12" s="3">
        <f t="shared" si="0"/>
        <v>501.47512511039156</v>
      </c>
    </row>
    <row r="13" spans="2:12" hidden="1">
      <c r="B13" t="s">
        <v>150</v>
      </c>
      <c r="C13" t="s">
        <v>27</v>
      </c>
      <c r="D13" s="40">
        <v>45515</v>
      </c>
      <c r="E13" t="s">
        <v>201</v>
      </c>
      <c r="F13" t="s">
        <v>209</v>
      </c>
      <c r="G13" t="s">
        <v>210</v>
      </c>
      <c r="I13">
        <v>539.75999999999988</v>
      </c>
      <c r="J13" s="3">
        <v>382573.01442735584</v>
      </c>
      <c r="K13" s="3">
        <f t="shared" si="0"/>
        <v>708.78356015146721</v>
      </c>
    </row>
    <row r="14" spans="2:12" hidden="1">
      <c r="B14" t="s">
        <v>150</v>
      </c>
      <c r="C14" t="s">
        <v>27</v>
      </c>
      <c r="D14" s="40">
        <v>45516</v>
      </c>
      <c r="E14" t="s">
        <v>201</v>
      </c>
      <c r="F14" t="s">
        <v>211</v>
      </c>
      <c r="G14" t="s">
        <v>212</v>
      </c>
      <c r="I14">
        <v>58.710000000000008</v>
      </c>
      <c r="J14" s="3">
        <v>46105.249546399995</v>
      </c>
      <c r="K14" s="3">
        <f t="shared" si="0"/>
        <v>785.30488070856734</v>
      </c>
    </row>
    <row r="15" spans="2:12" hidden="1">
      <c r="B15" t="s">
        <v>150</v>
      </c>
      <c r="C15" t="s">
        <v>27</v>
      </c>
      <c r="D15" s="40">
        <v>45548</v>
      </c>
      <c r="E15" t="s">
        <v>201</v>
      </c>
      <c r="F15" t="s">
        <v>202</v>
      </c>
      <c r="G15" t="s">
        <v>203</v>
      </c>
      <c r="I15">
        <v>37.440000000000005</v>
      </c>
      <c r="J15" s="3">
        <v>11627.0319</v>
      </c>
      <c r="K15" s="3">
        <f t="shared" si="0"/>
        <v>310.55106570512817</v>
      </c>
    </row>
    <row r="16" spans="2:12" hidden="1">
      <c r="B16" t="s">
        <v>150</v>
      </c>
      <c r="C16" t="s">
        <v>27</v>
      </c>
      <c r="D16" s="40">
        <v>45549</v>
      </c>
      <c r="E16" t="s">
        <v>201</v>
      </c>
      <c r="F16" t="s">
        <v>204</v>
      </c>
      <c r="G16" t="s">
        <v>205</v>
      </c>
      <c r="I16">
        <v>813.04999999999905</v>
      </c>
      <c r="J16" s="3">
        <v>578112.95448510442</v>
      </c>
      <c r="K16" s="3">
        <f t="shared" si="0"/>
        <v>711.04231533743939</v>
      </c>
    </row>
    <row r="17" spans="2:12" hidden="1">
      <c r="B17" t="s">
        <v>150</v>
      </c>
      <c r="C17" t="s">
        <v>27</v>
      </c>
      <c r="D17" s="40">
        <v>45550</v>
      </c>
      <c r="E17" t="s">
        <v>201</v>
      </c>
      <c r="F17" t="s">
        <v>206</v>
      </c>
      <c r="G17" t="s">
        <v>207</v>
      </c>
      <c r="I17">
        <v>521.09000000000037</v>
      </c>
      <c r="J17" s="3">
        <v>252793.35970320008</v>
      </c>
      <c r="K17" s="3">
        <f t="shared" si="0"/>
        <v>485.12418143353335</v>
      </c>
    </row>
    <row r="18" spans="2:12" hidden="1">
      <c r="B18" t="s">
        <v>150</v>
      </c>
      <c r="C18" t="s">
        <v>27</v>
      </c>
      <c r="D18" s="40">
        <v>45551</v>
      </c>
      <c r="E18" t="s">
        <v>201</v>
      </c>
      <c r="F18" t="s">
        <v>206</v>
      </c>
      <c r="G18" t="s">
        <v>208</v>
      </c>
      <c r="I18">
        <v>79.11999999999999</v>
      </c>
      <c r="J18" s="3">
        <v>36523.230000000003</v>
      </c>
      <c r="K18" s="3">
        <f t="shared" si="0"/>
        <v>461.61817492416594</v>
      </c>
    </row>
    <row r="19" spans="2:12" hidden="1">
      <c r="B19" t="s">
        <v>150</v>
      </c>
      <c r="C19" t="s">
        <v>27</v>
      </c>
      <c r="D19" s="40">
        <v>45552</v>
      </c>
      <c r="E19" t="s">
        <v>201</v>
      </c>
      <c r="F19" t="s">
        <v>209</v>
      </c>
      <c r="G19" t="s">
        <v>210</v>
      </c>
      <c r="I19">
        <v>593.84000000000015</v>
      </c>
      <c r="J19" s="3">
        <v>395465.5566999999</v>
      </c>
      <c r="K19" s="3">
        <f t="shared" si="0"/>
        <v>665.94630994880742</v>
      </c>
    </row>
    <row r="20" spans="2:12" hidden="1">
      <c r="B20" t="s">
        <v>150</v>
      </c>
      <c r="C20" t="s">
        <v>27</v>
      </c>
      <c r="D20" s="40">
        <v>45553</v>
      </c>
      <c r="E20" t="s">
        <v>201</v>
      </c>
      <c r="F20" t="s">
        <v>211</v>
      </c>
      <c r="G20" t="s">
        <v>212</v>
      </c>
      <c r="I20">
        <v>79.310000000000016</v>
      </c>
      <c r="J20" s="3">
        <v>50702.239648775008</v>
      </c>
      <c r="K20" s="3">
        <f t="shared" si="0"/>
        <v>639.29188814493762</v>
      </c>
    </row>
    <row r="21" spans="2:12" hidden="1">
      <c r="B21" t="s">
        <v>153</v>
      </c>
      <c r="C21" t="s">
        <v>27</v>
      </c>
      <c r="D21" s="40">
        <v>45566</v>
      </c>
      <c r="E21" t="s">
        <v>201</v>
      </c>
      <c r="F21" t="s">
        <v>202</v>
      </c>
      <c r="G21" t="s">
        <v>203</v>
      </c>
      <c r="I21">
        <v>13.52</v>
      </c>
      <c r="J21" s="3">
        <v>10625.731879456001</v>
      </c>
      <c r="K21" s="3">
        <f t="shared" si="0"/>
        <v>785.92691416094692</v>
      </c>
      <c r="L21" s="47"/>
    </row>
    <row r="22" spans="2:12" hidden="1">
      <c r="B22" t="s">
        <v>153</v>
      </c>
      <c r="C22" t="s">
        <v>27</v>
      </c>
      <c r="D22" s="40">
        <v>45567</v>
      </c>
      <c r="E22" t="s">
        <v>201</v>
      </c>
      <c r="F22" t="s">
        <v>204</v>
      </c>
      <c r="G22" t="s">
        <v>205</v>
      </c>
      <c r="I22">
        <v>431.2699999999993</v>
      </c>
      <c r="J22" s="3">
        <v>289404.77000000019</v>
      </c>
      <c r="K22" s="3">
        <f t="shared" si="0"/>
        <v>671.05240336680197</v>
      </c>
    </row>
    <row r="23" spans="2:12" hidden="1">
      <c r="B23" t="s">
        <v>153</v>
      </c>
      <c r="C23" t="s">
        <v>27</v>
      </c>
      <c r="D23" s="40">
        <v>45568</v>
      </c>
      <c r="E23" t="s">
        <v>201</v>
      </c>
      <c r="F23" t="s">
        <v>206</v>
      </c>
      <c r="G23" t="s">
        <v>207</v>
      </c>
      <c r="I23">
        <v>854.92999999999984</v>
      </c>
      <c r="J23" s="3">
        <v>389875.37</v>
      </c>
      <c r="K23" s="3">
        <f t="shared" si="0"/>
        <v>456.03192074204912</v>
      </c>
    </row>
    <row r="24" spans="2:12" hidden="1">
      <c r="B24" t="s">
        <v>153</v>
      </c>
      <c r="C24" t="s">
        <v>27</v>
      </c>
      <c r="D24" s="40">
        <v>45569</v>
      </c>
      <c r="E24" t="s">
        <v>201</v>
      </c>
      <c r="F24" t="s">
        <v>206</v>
      </c>
      <c r="G24" t="s">
        <v>208</v>
      </c>
      <c r="I24">
        <v>81.699999999999989</v>
      </c>
      <c r="J24" s="3">
        <v>36653.1</v>
      </c>
      <c r="K24" s="3">
        <f t="shared" si="0"/>
        <v>448.63035495716036</v>
      </c>
    </row>
    <row r="25" spans="2:12" hidden="1">
      <c r="B25" t="s">
        <v>153</v>
      </c>
      <c r="C25" t="s">
        <v>27</v>
      </c>
      <c r="D25" s="40">
        <v>45570</v>
      </c>
      <c r="E25" t="s">
        <v>201</v>
      </c>
      <c r="F25" t="s">
        <v>211</v>
      </c>
      <c r="G25" t="s">
        <v>212</v>
      </c>
      <c r="I25" s="42">
        <v>154.5</v>
      </c>
      <c r="J25" s="3">
        <v>90994.13</v>
      </c>
      <c r="K25" s="3">
        <f t="shared" si="0"/>
        <v>588.95877022653724</v>
      </c>
    </row>
    <row r="26" spans="2:12" hidden="1">
      <c r="B26" t="s">
        <v>153</v>
      </c>
      <c r="C26" t="s">
        <v>27</v>
      </c>
      <c r="D26" s="40">
        <v>45571</v>
      </c>
      <c r="E26" t="s">
        <v>201</v>
      </c>
      <c r="F26" t="s">
        <v>209</v>
      </c>
      <c r="G26" t="s">
        <v>210</v>
      </c>
      <c r="I26">
        <v>682.24000000000115</v>
      </c>
      <c r="J26" s="3">
        <v>506506.31423809507</v>
      </c>
      <c r="K26" s="3">
        <f t="shared" si="0"/>
        <v>742.41661913416715</v>
      </c>
    </row>
    <row r="27" spans="2:12" hidden="1">
      <c r="B27" t="s">
        <v>153</v>
      </c>
      <c r="C27" t="s">
        <v>27</v>
      </c>
      <c r="D27" s="40">
        <v>45598</v>
      </c>
      <c r="E27" t="s">
        <v>201</v>
      </c>
      <c r="F27" t="s">
        <v>209</v>
      </c>
      <c r="G27" t="s">
        <v>210</v>
      </c>
      <c r="I27" s="43">
        <v>503.35999999999973</v>
      </c>
      <c r="J27" s="3">
        <v>366049.72400000016</v>
      </c>
      <c r="K27" s="3">
        <f t="shared" si="0"/>
        <v>727.21257946598928</v>
      </c>
    </row>
    <row r="28" spans="2:12" hidden="1">
      <c r="B28" t="s">
        <v>153</v>
      </c>
      <c r="C28" t="s">
        <v>27</v>
      </c>
      <c r="D28" s="40">
        <v>45599</v>
      </c>
      <c r="E28" t="s">
        <v>201</v>
      </c>
      <c r="F28" t="s">
        <v>204</v>
      </c>
      <c r="G28" t="s">
        <v>205</v>
      </c>
      <c r="I28" s="43">
        <v>236.3400000000002</v>
      </c>
      <c r="J28" s="3">
        <v>166298.26999999976</v>
      </c>
      <c r="K28" s="3">
        <f t="shared" si="0"/>
        <v>703.63996784293647</v>
      </c>
    </row>
    <row r="29" spans="2:12" hidden="1">
      <c r="B29" t="s">
        <v>153</v>
      </c>
      <c r="C29" t="s">
        <v>27</v>
      </c>
      <c r="D29" s="40">
        <v>45600</v>
      </c>
      <c r="E29" t="s">
        <v>201</v>
      </c>
      <c r="F29" t="s">
        <v>206</v>
      </c>
      <c r="G29" t="s">
        <v>207</v>
      </c>
      <c r="I29" s="43">
        <v>353.10000000000008</v>
      </c>
      <c r="J29" s="3">
        <v>164969.07999999999</v>
      </c>
      <c r="K29" s="3">
        <f t="shared" si="0"/>
        <v>467.20215236476906</v>
      </c>
    </row>
    <row r="30" spans="2:12" hidden="1">
      <c r="B30" t="s">
        <v>153</v>
      </c>
      <c r="C30" t="s">
        <v>27</v>
      </c>
      <c r="D30" s="40">
        <v>45601</v>
      </c>
      <c r="E30" t="s">
        <v>201</v>
      </c>
      <c r="F30" t="s">
        <v>206</v>
      </c>
      <c r="G30" t="s">
        <v>208</v>
      </c>
      <c r="I30" s="43">
        <v>63.64</v>
      </c>
      <c r="J30" s="3">
        <v>32999.81</v>
      </c>
      <c r="K30" s="3">
        <f t="shared" si="0"/>
        <v>518.53881206788185</v>
      </c>
    </row>
    <row r="31" spans="2:12" hidden="1">
      <c r="B31" t="s">
        <v>153</v>
      </c>
      <c r="C31" t="s">
        <v>27</v>
      </c>
      <c r="D31" s="40">
        <v>45602</v>
      </c>
      <c r="E31" t="s">
        <v>201</v>
      </c>
      <c r="F31" t="s">
        <v>211</v>
      </c>
      <c r="G31" t="s">
        <v>212</v>
      </c>
      <c r="I31" s="43">
        <v>105.06</v>
      </c>
      <c r="J31" s="3">
        <v>55659.180000000008</v>
      </c>
      <c r="K31" s="3">
        <f t="shared" si="0"/>
        <v>529.7846944603084</v>
      </c>
    </row>
    <row r="32" spans="2:12" hidden="1">
      <c r="B32" t="s">
        <v>153</v>
      </c>
      <c r="C32" t="s">
        <v>27</v>
      </c>
      <c r="D32" s="40">
        <v>45633</v>
      </c>
      <c r="E32" t="s">
        <v>201</v>
      </c>
      <c r="F32" t="s">
        <v>209</v>
      </c>
      <c r="G32" t="s">
        <v>210</v>
      </c>
      <c r="I32">
        <v>464.87999999999994</v>
      </c>
      <c r="J32" s="3">
        <v>372845.68635131436</v>
      </c>
      <c r="K32" s="3">
        <f t="shared" si="0"/>
        <v>802.02565468790749</v>
      </c>
    </row>
    <row r="33" spans="2:15" hidden="1">
      <c r="B33" t="s">
        <v>153</v>
      </c>
      <c r="C33" t="s">
        <v>27</v>
      </c>
      <c r="D33" s="40">
        <v>45634</v>
      </c>
      <c r="E33" t="s">
        <v>201</v>
      </c>
      <c r="F33" t="s">
        <v>204</v>
      </c>
      <c r="G33" t="s">
        <v>205</v>
      </c>
      <c r="I33">
        <v>355.51999999999947</v>
      </c>
      <c r="J33" s="3">
        <v>198306.76999999984</v>
      </c>
      <c r="K33" s="3">
        <f t="shared" si="0"/>
        <v>557.79356998199864</v>
      </c>
    </row>
    <row r="34" spans="2:15" hidden="1">
      <c r="B34" t="s">
        <v>153</v>
      </c>
      <c r="C34" t="s">
        <v>27</v>
      </c>
      <c r="D34" s="40">
        <v>45635</v>
      </c>
      <c r="E34" t="s">
        <v>201</v>
      </c>
      <c r="F34" t="s">
        <v>206</v>
      </c>
      <c r="G34" t="s">
        <v>207</v>
      </c>
      <c r="I34">
        <v>545.70000000000039</v>
      </c>
      <c r="J34" s="3">
        <v>232093.92</v>
      </c>
      <c r="K34" s="3">
        <f t="shared" si="0"/>
        <v>425.31412864211075</v>
      </c>
    </row>
    <row r="35" spans="2:15" hidden="1">
      <c r="B35" t="s">
        <v>153</v>
      </c>
      <c r="C35" t="s">
        <v>27</v>
      </c>
      <c r="D35" s="40">
        <v>45636</v>
      </c>
      <c r="E35" t="s">
        <v>201</v>
      </c>
      <c r="F35" t="s">
        <v>206</v>
      </c>
      <c r="G35" t="s">
        <v>208</v>
      </c>
      <c r="I35">
        <v>102.34</v>
      </c>
      <c r="J35" s="3">
        <v>49323.590000000004</v>
      </c>
      <c r="K35" s="3">
        <f t="shared" si="0"/>
        <v>481.95808090678133</v>
      </c>
    </row>
    <row r="36" spans="2:15" hidden="1">
      <c r="B36" t="s">
        <v>153</v>
      </c>
      <c r="C36" t="s">
        <v>27</v>
      </c>
      <c r="D36" s="40">
        <v>45637</v>
      </c>
      <c r="E36" t="s">
        <v>201</v>
      </c>
      <c r="F36" t="s">
        <v>211</v>
      </c>
      <c r="G36" t="s">
        <v>212</v>
      </c>
      <c r="I36">
        <v>138.02000000000007</v>
      </c>
      <c r="J36" s="3">
        <v>68801.87999999999</v>
      </c>
      <c r="K36" s="3">
        <f t="shared" si="0"/>
        <v>498.49210259382664</v>
      </c>
    </row>
    <row r="37" spans="2:15" hidden="1">
      <c r="B37" t="s">
        <v>142</v>
      </c>
      <c r="C37" t="s">
        <v>27</v>
      </c>
      <c r="D37" s="40">
        <v>45687</v>
      </c>
      <c r="E37" t="s">
        <v>201</v>
      </c>
      <c r="F37" t="s">
        <v>202</v>
      </c>
      <c r="G37" t="s">
        <v>203</v>
      </c>
      <c r="I37">
        <v>34</v>
      </c>
      <c r="J37" s="3">
        <v>43389.760000000002</v>
      </c>
      <c r="K37" s="3">
        <f t="shared" si="0"/>
        <v>1276.169411764706</v>
      </c>
      <c r="L37" s="47"/>
      <c r="M37" s="47"/>
    </row>
    <row r="38" spans="2:15" hidden="1">
      <c r="B38" t="s">
        <v>142</v>
      </c>
      <c r="C38" t="s">
        <v>27</v>
      </c>
      <c r="D38" s="40">
        <v>45687</v>
      </c>
      <c r="E38" t="s">
        <v>201</v>
      </c>
      <c r="F38" t="s">
        <v>204</v>
      </c>
      <c r="G38" t="s">
        <v>205</v>
      </c>
      <c r="I38">
        <v>314.11000000000007</v>
      </c>
      <c r="J38" s="3">
        <v>234438.5399999998</v>
      </c>
      <c r="K38" s="3">
        <f t="shared" si="0"/>
        <v>746.35809111457695</v>
      </c>
    </row>
    <row r="39" spans="2:15" hidden="1">
      <c r="B39" t="s">
        <v>142</v>
      </c>
      <c r="C39" t="s">
        <v>27</v>
      </c>
      <c r="D39" s="40">
        <v>45687</v>
      </c>
      <c r="E39" t="s">
        <v>201</v>
      </c>
      <c r="F39" t="s">
        <v>206</v>
      </c>
      <c r="G39" t="s">
        <v>207</v>
      </c>
      <c r="I39">
        <v>491.13000000000017</v>
      </c>
      <c r="J39" s="3">
        <v>211787.59000000014</v>
      </c>
      <c r="K39" s="3">
        <f t="shared" si="0"/>
        <v>431.22511351373379</v>
      </c>
    </row>
    <row r="40" spans="2:15" hidden="1">
      <c r="B40" t="s">
        <v>142</v>
      </c>
      <c r="C40" t="s">
        <v>27</v>
      </c>
      <c r="D40" s="40">
        <v>45687</v>
      </c>
      <c r="E40" t="s">
        <v>201</v>
      </c>
      <c r="F40" t="s">
        <v>206</v>
      </c>
      <c r="G40" t="s">
        <v>208</v>
      </c>
      <c r="I40">
        <v>36.26</v>
      </c>
      <c r="J40" s="3">
        <v>21178.23</v>
      </c>
      <c r="K40" s="3">
        <f t="shared" si="0"/>
        <v>584.0659128516271</v>
      </c>
    </row>
    <row r="41" spans="2:15" hidden="1">
      <c r="B41" t="s">
        <v>142</v>
      </c>
      <c r="C41" t="s">
        <v>27</v>
      </c>
      <c r="D41" s="40">
        <v>45687</v>
      </c>
      <c r="E41" t="s">
        <v>201</v>
      </c>
      <c r="F41" t="s">
        <v>209</v>
      </c>
      <c r="G41" t="s">
        <v>210</v>
      </c>
      <c r="H41">
        <v>750</v>
      </c>
      <c r="I41">
        <v>527.28</v>
      </c>
      <c r="J41" s="3">
        <v>399517.57</v>
      </c>
      <c r="K41" s="3">
        <f t="shared" si="0"/>
        <v>757.69528523744509</v>
      </c>
      <c r="L41" s="47"/>
    </row>
    <row r="42" spans="2:15" hidden="1">
      <c r="B42" t="s">
        <v>142</v>
      </c>
      <c r="C42" t="s">
        <v>27</v>
      </c>
      <c r="D42" s="40">
        <v>45687</v>
      </c>
      <c r="E42" t="s">
        <v>201</v>
      </c>
      <c r="F42" t="s">
        <v>211</v>
      </c>
      <c r="G42" t="s">
        <v>212</v>
      </c>
      <c r="I42">
        <v>52.53</v>
      </c>
      <c r="J42" s="3">
        <v>30772.039999999994</v>
      </c>
      <c r="K42" s="3">
        <f t="shared" si="0"/>
        <v>585.79935275080891</v>
      </c>
    </row>
    <row r="43" spans="2:15" hidden="1">
      <c r="B43" t="s">
        <v>142</v>
      </c>
      <c r="C43" t="s">
        <v>27</v>
      </c>
      <c r="D43" s="40">
        <v>45689</v>
      </c>
      <c r="E43" t="s">
        <v>201</v>
      </c>
      <c r="F43" t="s">
        <v>204</v>
      </c>
      <c r="G43" t="s">
        <v>205</v>
      </c>
      <c r="I43">
        <v>295</v>
      </c>
      <c r="J43" s="3">
        <v>240861.56999999995</v>
      </c>
      <c r="K43" s="3">
        <f t="shared" si="0"/>
        <v>816.47989830508459</v>
      </c>
      <c r="L43" s="47"/>
      <c r="M43" s="47"/>
    </row>
    <row r="44" spans="2:15" hidden="1">
      <c r="B44" t="s">
        <v>142</v>
      </c>
      <c r="C44" t="s">
        <v>27</v>
      </c>
      <c r="D44" s="40">
        <v>45689</v>
      </c>
      <c r="E44" t="s">
        <v>201</v>
      </c>
      <c r="F44" t="s">
        <v>206</v>
      </c>
      <c r="G44" t="s">
        <v>207</v>
      </c>
      <c r="I44">
        <v>573.52000000000146</v>
      </c>
      <c r="J44" s="3">
        <v>244583.0499999999</v>
      </c>
      <c r="K44" s="3">
        <f t="shared" si="0"/>
        <v>426.45949574556994</v>
      </c>
    </row>
    <row r="45" spans="2:15" hidden="1">
      <c r="B45" t="s">
        <v>142</v>
      </c>
      <c r="C45" t="s">
        <v>27</v>
      </c>
      <c r="D45" s="40">
        <v>45689</v>
      </c>
      <c r="E45" t="s">
        <v>201</v>
      </c>
      <c r="F45" t="s">
        <v>206</v>
      </c>
      <c r="G45" t="s">
        <v>208</v>
      </c>
      <c r="I45">
        <v>36.120000000000005</v>
      </c>
      <c r="J45" s="3">
        <v>22598.89</v>
      </c>
      <c r="K45" s="3">
        <f t="shared" si="0"/>
        <v>625.66140642303424</v>
      </c>
    </row>
    <row r="46" spans="2:15" hidden="1">
      <c r="B46" t="s">
        <v>142</v>
      </c>
      <c r="C46" t="s">
        <v>27</v>
      </c>
      <c r="D46" s="40">
        <v>45689</v>
      </c>
      <c r="E46" t="s">
        <v>201</v>
      </c>
      <c r="F46" t="s">
        <v>209</v>
      </c>
      <c r="G46" t="s">
        <v>210</v>
      </c>
      <c r="H46">
        <v>740</v>
      </c>
      <c r="I46">
        <v>529.36</v>
      </c>
      <c r="J46" s="3">
        <v>390130.26720000018</v>
      </c>
      <c r="K46" s="3">
        <f t="shared" si="0"/>
        <v>736.98478766812786</v>
      </c>
      <c r="L46" s="47"/>
      <c r="O46" s="21"/>
    </row>
    <row r="47" spans="2:15" hidden="1">
      <c r="B47" t="s">
        <v>142</v>
      </c>
      <c r="C47" t="s">
        <v>27</v>
      </c>
      <c r="D47" s="40">
        <v>45689</v>
      </c>
      <c r="E47" t="s">
        <v>201</v>
      </c>
      <c r="F47" t="s">
        <v>211</v>
      </c>
      <c r="G47" t="s">
        <v>212</v>
      </c>
      <c r="I47">
        <v>50.470000000000006</v>
      </c>
      <c r="J47" s="3">
        <v>32607.400000000005</v>
      </c>
      <c r="K47" s="3">
        <f t="shared" si="0"/>
        <v>646.07489597780864</v>
      </c>
    </row>
    <row r="48" spans="2:15" hidden="1">
      <c r="B48" t="s">
        <v>142</v>
      </c>
      <c r="C48" t="s">
        <v>27</v>
      </c>
      <c r="D48" s="40">
        <v>45689</v>
      </c>
      <c r="E48" t="s">
        <v>201</v>
      </c>
      <c r="F48" t="s">
        <v>202</v>
      </c>
      <c r="G48" t="s">
        <v>203</v>
      </c>
      <c r="I48">
        <v>38.729999999999997</v>
      </c>
      <c r="J48" s="3">
        <v>48097.199300000007</v>
      </c>
      <c r="K48" s="3">
        <f t="shared" si="0"/>
        <v>1241.8590059385492</v>
      </c>
    </row>
    <row r="49" spans="2:13" hidden="1">
      <c r="B49" t="s">
        <v>142</v>
      </c>
      <c r="C49" t="s">
        <v>27</v>
      </c>
      <c r="D49" s="40">
        <v>45717</v>
      </c>
      <c r="E49" t="s">
        <v>201</v>
      </c>
      <c r="F49" t="s">
        <v>204</v>
      </c>
      <c r="G49" t="s">
        <v>205</v>
      </c>
      <c r="I49">
        <v>319.16000000000003</v>
      </c>
      <c r="J49" s="3">
        <v>253665.91999999998</v>
      </c>
      <c r="K49" s="3">
        <v>794.79232986589784</v>
      </c>
      <c r="L49" s="47"/>
      <c r="M49" s="47"/>
    </row>
    <row r="50" spans="2:13" hidden="1">
      <c r="B50" t="s">
        <v>142</v>
      </c>
      <c r="C50" t="s">
        <v>27</v>
      </c>
      <c r="D50" s="40">
        <v>45717</v>
      </c>
      <c r="E50" t="s">
        <v>201</v>
      </c>
      <c r="F50" t="s">
        <v>206</v>
      </c>
      <c r="G50" t="s">
        <v>207</v>
      </c>
      <c r="I50">
        <v>663.4</v>
      </c>
      <c r="J50" s="3">
        <v>271551.53041612811</v>
      </c>
      <c r="K50" s="3">
        <v>409.33302745873999</v>
      </c>
    </row>
    <row r="51" spans="2:13" hidden="1">
      <c r="B51" t="s">
        <v>142</v>
      </c>
      <c r="C51" t="s">
        <v>27</v>
      </c>
      <c r="D51" s="40">
        <v>45717</v>
      </c>
      <c r="E51" t="s">
        <v>201</v>
      </c>
      <c r="F51" t="s">
        <v>206</v>
      </c>
      <c r="G51" t="s">
        <v>208</v>
      </c>
      <c r="I51">
        <v>6.88</v>
      </c>
      <c r="J51" s="3">
        <v>3913.23</v>
      </c>
      <c r="K51" s="3">
        <v>568.7834302325582</v>
      </c>
    </row>
    <row r="52" spans="2:13" hidden="1">
      <c r="B52" t="s">
        <v>142</v>
      </c>
      <c r="C52" t="s">
        <v>27</v>
      </c>
      <c r="D52" s="40">
        <v>45717</v>
      </c>
      <c r="E52" t="s">
        <v>201</v>
      </c>
      <c r="F52" t="s">
        <v>209</v>
      </c>
      <c r="G52" t="s">
        <v>210</v>
      </c>
      <c r="H52">
        <v>900</v>
      </c>
      <c r="I52">
        <v>690.56</v>
      </c>
      <c r="J52" s="3">
        <v>518206.4680092003</v>
      </c>
      <c r="K52" s="3">
        <v>750.41483435067244</v>
      </c>
      <c r="L52" s="47"/>
    </row>
    <row r="53" spans="2:13" hidden="1">
      <c r="B53" t="s">
        <v>142</v>
      </c>
      <c r="C53" t="s">
        <v>27</v>
      </c>
      <c r="D53" s="40">
        <v>45717</v>
      </c>
      <c r="E53" t="s">
        <v>201</v>
      </c>
      <c r="F53" t="s">
        <v>211</v>
      </c>
      <c r="G53" t="s">
        <v>212</v>
      </c>
      <c r="I53">
        <v>30.9</v>
      </c>
      <c r="J53" s="3">
        <v>25439.429999999997</v>
      </c>
      <c r="K53" s="3">
        <v>823.28252427184464</v>
      </c>
      <c r="L53" s="47"/>
    </row>
    <row r="54" spans="2:13" hidden="1">
      <c r="B54" t="s">
        <v>142</v>
      </c>
      <c r="C54" t="s">
        <v>27</v>
      </c>
      <c r="D54" s="40">
        <v>45717</v>
      </c>
      <c r="E54" t="s">
        <v>201</v>
      </c>
      <c r="F54" t="s">
        <v>202</v>
      </c>
      <c r="G54" t="s">
        <v>203</v>
      </c>
      <c r="I54">
        <v>19.55</v>
      </c>
      <c r="J54" s="3">
        <v>25990.039999999997</v>
      </c>
      <c r="K54" s="3">
        <v>1329.4138107416877</v>
      </c>
    </row>
    <row r="55" spans="2:13" hidden="1">
      <c r="B55" t="s">
        <v>142</v>
      </c>
      <c r="C55" t="s">
        <v>27</v>
      </c>
      <c r="D55" s="40">
        <v>45748</v>
      </c>
      <c r="E55" t="s">
        <v>201</v>
      </c>
      <c r="F55" t="s">
        <v>204</v>
      </c>
      <c r="G55" t="s">
        <v>205</v>
      </c>
      <c r="I55">
        <v>247.25</v>
      </c>
      <c r="J55" s="3">
        <v>197117.90999999997</v>
      </c>
      <c r="K55" s="3">
        <f>J55/I55</f>
        <v>797.24129423660247</v>
      </c>
    </row>
    <row r="56" spans="2:13" hidden="1">
      <c r="B56" t="s">
        <v>142</v>
      </c>
      <c r="C56" t="s">
        <v>27</v>
      </c>
      <c r="D56" s="40">
        <v>45748</v>
      </c>
      <c r="E56" t="s">
        <v>201</v>
      </c>
      <c r="F56" t="s">
        <v>206</v>
      </c>
      <c r="G56" t="s">
        <v>207</v>
      </c>
      <c r="I56">
        <v>477.96</v>
      </c>
      <c r="J56" s="3">
        <v>185349.33783718405</v>
      </c>
      <c r="K56" s="3">
        <f t="shared" ref="K56:K66" si="1">J56/I56</f>
        <v>387.79257225956997</v>
      </c>
    </row>
    <row r="57" spans="2:13" hidden="1">
      <c r="B57" t="s">
        <v>142</v>
      </c>
      <c r="C57" t="s">
        <v>27</v>
      </c>
      <c r="D57" s="40">
        <v>45748</v>
      </c>
      <c r="E57" t="s">
        <v>201</v>
      </c>
      <c r="F57" t="s">
        <v>206</v>
      </c>
      <c r="G57" t="s">
        <v>208</v>
      </c>
      <c r="I57">
        <v>0</v>
      </c>
      <c r="J57" s="3">
        <v>0</v>
      </c>
      <c r="K57" s="3">
        <v>0</v>
      </c>
    </row>
    <row r="58" spans="2:13" hidden="1">
      <c r="B58" t="s">
        <v>142</v>
      </c>
      <c r="C58" t="s">
        <v>27</v>
      </c>
      <c r="D58" s="40">
        <v>45748</v>
      </c>
      <c r="E58" t="s">
        <v>201</v>
      </c>
      <c r="F58" t="s">
        <v>209</v>
      </c>
      <c r="G58" t="s">
        <v>210</v>
      </c>
      <c r="I58">
        <v>502.2</v>
      </c>
      <c r="J58" s="3">
        <v>394564.07</v>
      </c>
      <c r="K58" s="3">
        <f t="shared" si="1"/>
        <v>785.67118677817609</v>
      </c>
    </row>
    <row r="59" spans="2:13" hidden="1">
      <c r="B59" t="s">
        <v>142</v>
      </c>
      <c r="C59" t="s">
        <v>27</v>
      </c>
      <c r="D59" s="40">
        <v>45748</v>
      </c>
      <c r="E59" t="s">
        <v>201</v>
      </c>
      <c r="F59" t="s">
        <v>211</v>
      </c>
      <c r="G59" t="s">
        <v>212</v>
      </c>
      <c r="I59">
        <v>105.64</v>
      </c>
      <c r="J59" s="3">
        <v>53434.590000000018</v>
      </c>
      <c r="K59" s="3">
        <f t="shared" si="1"/>
        <v>505.81777735706191</v>
      </c>
    </row>
    <row r="60" spans="2:13" hidden="1">
      <c r="B60" t="s">
        <v>142</v>
      </c>
      <c r="C60" t="s">
        <v>27</v>
      </c>
      <c r="D60" s="40">
        <v>45748</v>
      </c>
      <c r="E60" t="s">
        <v>201</v>
      </c>
      <c r="F60" t="s">
        <v>202</v>
      </c>
      <c r="G60" t="s">
        <v>203</v>
      </c>
      <c r="I60">
        <v>25.5</v>
      </c>
      <c r="J60" s="3">
        <v>28705.79</v>
      </c>
      <c r="K60" s="3">
        <f t="shared" si="1"/>
        <v>1125.7172549019608</v>
      </c>
    </row>
    <row r="61" spans="2:13" hidden="1">
      <c r="B61" t="s">
        <v>142</v>
      </c>
      <c r="C61" t="s">
        <v>27</v>
      </c>
      <c r="D61" s="40">
        <v>45778</v>
      </c>
      <c r="E61" t="s">
        <v>201</v>
      </c>
      <c r="F61" t="s">
        <v>204</v>
      </c>
      <c r="G61" t="s">
        <v>205</v>
      </c>
      <c r="I61">
        <v>167.36</v>
      </c>
      <c r="J61" s="3">
        <v>160606.75</v>
      </c>
      <c r="K61" s="3">
        <f t="shared" si="1"/>
        <v>959.64836281070734</v>
      </c>
    </row>
    <row r="62" spans="2:13" hidden="1">
      <c r="B62" t="s">
        <v>142</v>
      </c>
      <c r="C62" t="s">
        <v>27</v>
      </c>
      <c r="D62" s="40">
        <v>45778</v>
      </c>
      <c r="E62" t="s">
        <v>201</v>
      </c>
      <c r="F62" t="s">
        <v>206</v>
      </c>
      <c r="G62" t="s">
        <v>207</v>
      </c>
      <c r="I62">
        <v>480.37</v>
      </c>
      <c r="J62" s="3">
        <v>191630.70000000007</v>
      </c>
      <c r="K62" s="3">
        <f t="shared" si="1"/>
        <v>398.92312176030993</v>
      </c>
    </row>
    <row r="63" spans="2:13" hidden="1">
      <c r="B63" t="s">
        <v>142</v>
      </c>
      <c r="C63" t="s">
        <v>27</v>
      </c>
      <c r="D63" s="40">
        <v>45778</v>
      </c>
      <c r="E63" t="s">
        <v>201</v>
      </c>
      <c r="F63" t="s">
        <v>206</v>
      </c>
      <c r="G63" t="s">
        <v>208</v>
      </c>
      <c r="I63">
        <v>0</v>
      </c>
      <c r="J63" s="3">
        <v>0</v>
      </c>
      <c r="K63" s="3" t="e">
        <f t="shared" si="1"/>
        <v>#DIV/0!</v>
      </c>
    </row>
    <row r="64" spans="2:13" hidden="1">
      <c r="B64" t="s">
        <v>142</v>
      </c>
      <c r="C64" t="s">
        <v>27</v>
      </c>
      <c r="D64" s="40">
        <v>45778</v>
      </c>
      <c r="E64" t="s">
        <v>201</v>
      </c>
      <c r="F64" t="s">
        <v>209</v>
      </c>
      <c r="G64" t="s">
        <v>210</v>
      </c>
      <c r="I64">
        <v>433.44</v>
      </c>
      <c r="J64" s="3">
        <v>314559.83</v>
      </c>
      <c r="K64" s="3">
        <f t="shared" si="1"/>
        <v>725.72865909929862</v>
      </c>
    </row>
    <row r="65" spans="2:11" hidden="1">
      <c r="B65" t="s">
        <v>142</v>
      </c>
      <c r="C65" t="s">
        <v>27</v>
      </c>
      <c r="D65" s="40">
        <v>45778</v>
      </c>
      <c r="E65" t="s">
        <v>201</v>
      </c>
      <c r="F65" t="s">
        <v>211</v>
      </c>
      <c r="G65" t="s">
        <v>212</v>
      </c>
      <c r="I65">
        <v>75.19</v>
      </c>
      <c r="J65" s="3">
        <v>47454.97</v>
      </c>
      <c r="K65" s="3">
        <f t="shared" si="1"/>
        <v>631.13406038036976</v>
      </c>
    </row>
    <row r="66" spans="2:11" hidden="1">
      <c r="B66" t="s">
        <v>142</v>
      </c>
      <c r="C66" t="s">
        <v>27</v>
      </c>
      <c r="D66" s="40">
        <v>45778</v>
      </c>
      <c r="E66" t="s">
        <v>201</v>
      </c>
      <c r="F66" t="s">
        <v>202</v>
      </c>
      <c r="G66" t="s">
        <v>203</v>
      </c>
      <c r="I66">
        <v>31.45</v>
      </c>
      <c r="J66" s="3">
        <v>30344.160000000011</v>
      </c>
      <c r="K66" s="3">
        <f t="shared" si="1"/>
        <v>964.83815580286205</v>
      </c>
    </row>
    <row r="67" spans="2:11">
      <c r="B67" t="s">
        <v>142</v>
      </c>
      <c r="C67" t="s">
        <v>27</v>
      </c>
      <c r="D67" s="40">
        <v>45809</v>
      </c>
      <c r="E67" t="s">
        <v>201</v>
      </c>
      <c r="F67" t="s">
        <v>204</v>
      </c>
      <c r="G67" t="s">
        <v>205</v>
      </c>
      <c r="I67">
        <v>79.790000000000035</v>
      </c>
      <c r="J67" s="3">
        <v>65745.910000000018</v>
      </c>
      <c r="K67" s="3">
        <f>J67/I67</f>
        <v>823.98684045619734</v>
      </c>
    </row>
    <row r="68" spans="2:11">
      <c r="B68" t="s">
        <v>142</v>
      </c>
      <c r="C68" t="s">
        <v>27</v>
      </c>
      <c r="D68" s="40">
        <v>45809</v>
      </c>
      <c r="E68" t="s">
        <v>201</v>
      </c>
      <c r="F68" t="s">
        <v>206</v>
      </c>
      <c r="G68" t="s">
        <v>207</v>
      </c>
      <c r="I68">
        <v>318.89999999999998</v>
      </c>
      <c r="J68" s="3">
        <v>151066.79999999999</v>
      </c>
      <c r="K68" s="3">
        <f t="shared" ref="K68:K72" si="2">J68/I68</f>
        <v>473.71213546566321</v>
      </c>
    </row>
    <row r="69" spans="2:11">
      <c r="B69" t="s">
        <v>142</v>
      </c>
      <c r="C69" t="s">
        <v>27</v>
      </c>
      <c r="D69" s="40">
        <v>45809</v>
      </c>
      <c r="E69" t="s">
        <v>201</v>
      </c>
      <c r="F69" t="s">
        <v>206</v>
      </c>
      <c r="G69" t="s">
        <v>208</v>
      </c>
      <c r="I69">
        <v>0</v>
      </c>
      <c r="J69" s="3">
        <v>0</v>
      </c>
      <c r="K69" s="3">
        <v>0</v>
      </c>
    </row>
    <row r="70" spans="2:11">
      <c r="B70" t="s">
        <v>142</v>
      </c>
      <c r="C70" t="s">
        <v>27</v>
      </c>
      <c r="D70" s="40">
        <v>45809</v>
      </c>
      <c r="E70" t="s">
        <v>201</v>
      </c>
      <c r="F70" t="s">
        <v>209</v>
      </c>
      <c r="G70" t="s">
        <v>210</v>
      </c>
      <c r="I70">
        <v>444.48</v>
      </c>
      <c r="J70" s="3">
        <v>305310.65999999992</v>
      </c>
      <c r="K70" s="3">
        <f t="shared" si="2"/>
        <v>686.89403347732161</v>
      </c>
    </row>
    <row r="71" spans="2:11">
      <c r="B71" t="s">
        <v>142</v>
      </c>
      <c r="C71" t="s">
        <v>27</v>
      </c>
      <c r="D71" s="40">
        <v>45809</v>
      </c>
      <c r="E71" t="s">
        <v>201</v>
      </c>
      <c r="F71" t="s">
        <v>211</v>
      </c>
      <c r="G71" t="s">
        <v>212</v>
      </c>
      <c r="I71">
        <v>41.5</v>
      </c>
      <c r="J71" s="3">
        <v>26188.079999999998</v>
      </c>
      <c r="K71" s="3">
        <f t="shared" si="2"/>
        <v>631.03807228915662</v>
      </c>
    </row>
    <row r="72" spans="2:11">
      <c r="B72" t="s">
        <v>142</v>
      </c>
      <c r="C72" t="s">
        <v>27</v>
      </c>
      <c r="D72" s="40">
        <v>45809</v>
      </c>
      <c r="E72" t="s">
        <v>201</v>
      </c>
      <c r="F72" t="s">
        <v>202</v>
      </c>
      <c r="G72" t="s">
        <v>203</v>
      </c>
      <c r="I72">
        <v>40.749999999999993</v>
      </c>
      <c r="J72" s="3">
        <v>36221.019999999997</v>
      </c>
      <c r="K72" s="3">
        <f t="shared" si="2"/>
        <v>888.85938650306753</v>
      </c>
    </row>
  </sheetData>
  <autoFilter ref="C2:K72" xr:uid="{8365C668-D638-4116-81A1-23407F1CC293}">
    <filterColumn colId="1">
      <filters>
        <dateGroupItem year="2025" month="6" dateTimeGrouping="month"/>
      </filters>
    </filterColumn>
  </autoFilter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653C-BB88-4ACF-83FA-B833E1DB3783}">
  <dimension ref="A1:G15"/>
  <sheetViews>
    <sheetView workbookViewId="0">
      <selection activeCell="C7" sqref="C7"/>
    </sheetView>
  </sheetViews>
  <sheetFormatPr defaultRowHeight="15"/>
  <cols>
    <col min="1" max="1" width="15.140625" bestFit="1" customWidth="1"/>
    <col min="2" max="2" width="16.28515625" bestFit="1" customWidth="1"/>
    <col min="3" max="3" width="18.42578125" bestFit="1" customWidth="1"/>
    <col min="4" max="4" width="13.28515625" style="3" bestFit="1" customWidth="1"/>
    <col min="5" max="5" width="12" style="3" bestFit="1" customWidth="1"/>
    <col min="6" max="6" width="11.140625" bestFit="1" customWidth="1"/>
    <col min="7" max="7" width="8.7109375" bestFit="1" customWidth="1"/>
    <col min="8" max="8" width="4" bestFit="1" customWidth="1"/>
    <col min="9" max="9" width="3.7109375" bestFit="1" customWidth="1"/>
    <col min="10" max="10" width="4" bestFit="1" customWidth="1"/>
    <col min="11" max="11" width="4.140625" bestFit="1" customWidth="1"/>
    <col min="12" max="12" width="10.42578125" bestFit="1" customWidth="1"/>
    <col min="13" max="47" width="15.5703125" bestFit="1" customWidth="1"/>
    <col min="48" max="49" width="10.42578125" bestFit="1" customWidth="1"/>
  </cols>
  <sheetData>
    <row r="1" spans="1:7">
      <c r="A1" s="36" t="s">
        <v>198</v>
      </c>
      <c r="B1" t="s">
        <v>186</v>
      </c>
    </row>
    <row r="3" spans="1:7">
      <c r="A3" s="36" t="s">
        <v>213</v>
      </c>
      <c r="B3" s="36" t="s">
        <v>214</v>
      </c>
      <c r="C3" t="s">
        <v>215</v>
      </c>
      <c r="D3" t="s">
        <v>188</v>
      </c>
      <c r="E3" s="45" t="s">
        <v>189</v>
      </c>
      <c r="F3" t="s">
        <v>190</v>
      </c>
      <c r="G3" t="s">
        <v>191</v>
      </c>
    </row>
    <row r="4" spans="1:7">
      <c r="A4" s="41" t="s">
        <v>216</v>
      </c>
      <c r="B4" s="41" t="s">
        <v>216</v>
      </c>
      <c r="D4"/>
    </row>
    <row r="5" spans="1:7">
      <c r="A5" s="41" t="s">
        <v>142</v>
      </c>
      <c r="B5" s="41" t="s">
        <v>155</v>
      </c>
      <c r="C5">
        <v>1455.3100000000002</v>
      </c>
      <c r="D5">
        <v>941083.73</v>
      </c>
      <c r="E5" s="3">
        <f>GETPIVOTDATA("Sum of $ Billed",$A$3,"Months (Month)",1,"Quarters (Month)","25.Q1")/GETPIVOTDATA("Sum of Adjusted Size",$A$3,"Months (Month)",1,"Quarters (Month)","25.Q1")</f>
        <v>646.65516625323801</v>
      </c>
    </row>
    <row r="6" spans="1:7">
      <c r="A6" s="41" t="s">
        <v>142</v>
      </c>
      <c r="B6" s="41" t="s">
        <v>143</v>
      </c>
      <c r="C6">
        <v>1523.2000000000014</v>
      </c>
      <c r="D6">
        <v>978878.37650000013</v>
      </c>
      <c r="E6" s="3">
        <f>GETPIVOTDATA("Sum of $ Billed",$A$3,"Months (Month)",2,"Quarters (Month)","25.Q1")/GETPIVOTDATA("Sum of Adjusted Size",$A$3,"Months (Month)",2,"Quarters (Month)","25.Q1")</f>
        <v>642.64599297531458</v>
      </c>
    </row>
    <row r="7" spans="1:7">
      <c r="A7" s="41" t="s">
        <v>142</v>
      </c>
      <c r="B7" s="41" t="s">
        <v>147</v>
      </c>
      <c r="C7">
        <v>1730.45</v>
      </c>
      <c r="D7">
        <v>1098766.6184253285</v>
      </c>
      <c r="E7" s="3">
        <f>GETPIVOTDATA("Sum of $ Billed",$A$3,"Months (Month)",3,"Quarters (Month)","25.Q1")/GETPIVOTDATA("Sum of Adjusted Size",$A$3,"Months (Month)",3,"Quarters (Month)","25.Q1")</f>
        <v>634.96004994384612</v>
      </c>
    </row>
    <row r="8" spans="1:7">
      <c r="A8" s="41" t="s">
        <v>178</v>
      </c>
      <c r="B8" s="41" t="s">
        <v>179</v>
      </c>
      <c r="C8">
        <v>1358.5500000000002</v>
      </c>
      <c r="D8">
        <v>859171.69783718407</v>
      </c>
      <c r="E8" s="3">
        <f>GETPIVOTDATA("Sum of $ Billed",$A$3,"Months (Month)",4,"Quarters (Month)",2)/GETPIVOTDATA("Sum of Adjusted Size",$A$3,"Months (Month)",4,"Quarters (Month)",2)</f>
        <v>632.41816483543778</v>
      </c>
    </row>
    <row r="9" spans="1:7">
      <c r="A9" s="41" t="s">
        <v>150</v>
      </c>
      <c r="B9" s="41" t="s">
        <v>163</v>
      </c>
      <c r="C9">
        <v>1422.3699999999992</v>
      </c>
      <c r="D9">
        <v>987351.2122892699</v>
      </c>
      <c r="E9" s="3">
        <f>GETPIVOTDATA("Sum of $ Billed",$A$3,"Months (Month)",7,"Quarters (Month)","24.Q3")/GETPIVOTDATA("Sum of Adjusted Size",$A$3,"Months (Month)",7,"Quarters (Month)","24.Q3")</f>
        <v>694.15919366217679</v>
      </c>
    </row>
    <row r="10" spans="1:7">
      <c r="A10" s="41" t="s">
        <v>150</v>
      </c>
      <c r="B10" s="41" t="s">
        <v>164</v>
      </c>
      <c r="C10">
        <v>1690.5800000000008</v>
      </c>
      <c r="D10">
        <v>1174748.3544519357</v>
      </c>
      <c r="E10" s="3">
        <f>GETPIVOTDATA("Sum of $ Billed",$A$3,"Months (Month)",8,"Quarters (Month)","24.Q3")/GETPIVOTDATA("Sum of Adjusted Size",$A$3,"Months (Month)",8,"Quarters (Month)","24.Q3")</f>
        <v>694.87889035238504</v>
      </c>
    </row>
    <row r="11" spans="1:7">
      <c r="A11" s="41" t="s">
        <v>150</v>
      </c>
      <c r="B11" s="41" t="s">
        <v>151</v>
      </c>
      <c r="C11">
        <v>2123.8499999999995</v>
      </c>
      <c r="D11">
        <v>1325224.3724370792</v>
      </c>
      <c r="E11" s="3">
        <f>GETPIVOTDATA("Sum of $ Billed",$A$3,"Months (Month)",9,"Quarters (Month)","24.Q3")/GETPIVOTDATA("Sum of Adjusted Size",$A$3,"Months (Month)",9,"Quarters (Month)","24.Q3")</f>
        <v>623.97267812561131</v>
      </c>
    </row>
    <row r="12" spans="1:7">
      <c r="A12" s="41" t="s">
        <v>153</v>
      </c>
      <c r="B12" s="41" t="s">
        <v>154</v>
      </c>
      <c r="C12">
        <v>2218.1600000000003</v>
      </c>
      <c r="D12">
        <v>1324059.4161175513</v>
      </c>
      <c r="E12" s="3">
        <f>GETPIVOTDATA("Sum of $ Billed",$A$3,"Months (Month)",10,"Quarters (Month)","24.Q4")/GETPIVOTDATA("Sum of Adjusted Size",$A$3,"Months (Month)",10,"Quarters (Month)","24.Q4")</f>
        <v>596.91790317991092</v>
      </c>
    </row>
    <row r="13" spans="1:7">
      <c r="A13" s="41" t="s">
        <v>153</v>
      </c>
      <c r="B13" s="41" t="s">
        <v>175</v>
      </c>
      <c r="C13">
        <v>1261.5</v>
      </c>
      <c r="D13">
        <v>785976.0639999999</v>
      </c>
      <c r="E13" s="3">
        <f>GETPIVOTDATA("Sum of $ Billed",$A$3,"Months (Month)",11,"Quarters (Month)","24.Q4")/GETPIVOTDATA("Sum of Adjusted Size",$A$3,"Months (Month)",11,"Quarters (Month)","24.Q4")</f>
        <v>623.04880221957978</v>
      </c>
    </row>
    <row r="14" spans="1:7">
      <c r="A14" s="41" t="s">
        <v>153</v>
      </c>
      <c r="B14" s="41" t="s">
        <v>165</v>
      </c>
      <c r="C14">
        <v>1606.4599999999998</v>
      </c>
      <c r="D14">
        <v>921371.84635131422</v>
      </c>
      <c r="E14" s="3">
        <f>GETPIVOTDATA("Sum of $ Billed",$A$3,"Months (Month)",12,"Quarters (Month)","24.Q4")/GETPIVOTDATA("Sum of Adjusted Size",$A$3,"Months (Month)",12,"Quarters (Month)","24.Q4")</f>
        <v>573.54172923777389</v>
      </c>
    </row>
    <row r="15" spans="1:7">
      <c r="A15" s="41" t="s">
        <v>196</v>
      </c>
      <c r="C15">
        <v>16390.43</v>
      </c>
      <c r="D15">
        <v>10396631.688409664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B51C-E99A-4FDD-AD72-C9E199EF13CB}">
  <dimension ref="B2:O129"/>
  <sheetViews>
    <sheetView tabSelected="1" zoomScale="90" zoomScaleNormal="90" workbookViewId="0">
      <selection activeCell="G2" sqref="G2"/>
    </sheetView>
  </sheetViews>
  <sheetFormatPr defaultRowHeight="15"/>
  <cols>
    <col min="2" max="2" width="8.42578125" bestFit="1" customWidth="1"/>
    <col min="3" max="3" width="10.140625" bestFit="1" customWidth="1"/>
    <col min="4" max="4" width="15.85546875" bestFit="1" customWidth="1"/>
    <col min="5" max="5" width="10.7109375" bestFit="1" customWidth="1"/>
    <col min="6" max="6" width="28.5703125" bestFit="1" customWidth="1"/>
    <col min="7" max="7" width="31.42578125" bestFit="1" customWidth="1"/>
    <col min="8" max="8" width="26.5703125" bestFit="1" customWidth="1"/>
    <col min="9" max="9" width="28.42578125" hidden="1" customWidth="1"/>
    <col min="10" max="10" width="26.28515625" bestFit="1" customWidth="1"/>
    <col min="11" max="11" width="12.5703125" hidden="1" customWidth="1"/>
    <col min="12" max="12" width="11.140625" bestFit="1" customWidth="1"/>
    <col min="13" max="14" width="9.28515625" bestFit="1" customWidth="1"/>
    <col min="15" max="15" width="9.28515625" hidden="1" customWidth="1"/>
  </cols>
  <sheetData>
    <row r="2" spans="2:15">
      <c r="B2" s="52" t="s">
        <v>130</v>
      </c>
      <c r="C2" s="53" t="s">
        <v>131</v>
      </c>
      <c r="D2" s="53" t="s">
        <v>132</v>
      </c>
      <c r="E2" s="53" t="s">
        <v>133</v>
      </c>
      <c r="F2" s="53" t="s">
        <v>19</v>
      </c>
      <c r="G2" s="53" t="s">
        <v>79</v>
      </c>
      <c r="H2" s="53" t="s">
        <v>134</v>
      </c>
      <c r="I2" s="53" t="s">
        <v>135</v>
      </c>
      <c r="J2" s="53" t="s">
        <v>136</v>
      </c>
      <c r="K2" s="53" t="s">
        <v>137</v>
      </c>
      <c r="L2" s="53" t="s">
        <v>138</v>
      </c>
      <c r="M2" s="53" t="s">
        <v>139</v>
      </c>
      <c r="N2" s="53" t="s">
        <v>140</v>
      </c>
      <c r="O2" s="30" t="s">
        <v>141</v>
      </c>
    </row>
    <row r="3" spans="2:15">
      <c r="B3" s="54" t="s">
        <v>142</v>
      </c>
      <c r="C3" s="54" t="s">
        <v>155</v>
      </c>
      <c r="D3" s="54" t="s">
        <v>156</v>
      </c>
      <c r="E3" s="54" t="s">
        <v>217</v>
      </c>
      <c r="F3" s="49" t="s">
        <v>218</v>
      </c>
      <c r="G3" s="49" t="s">
        <v>218</v>
      </c>
      <c r="H3" s="54"/>
      <c r="I3" s="55"/>
      <c r="J3" s="50">
        <v>80.039999999999978</v>
      </c>
      <c r="K3" s="50">
        <v>80.039999999999978</v>
      </c>
      <c r="L3" s="57">
        <v>42254.603000000003</v>
      </c>
      <c r="M3" s="56"/>
      <c r="N3" s="56">
        <f t="shared" ref="N3:N28" si="0">L3/J3</f>
        <v>527.91857821089468</v>
      </c>
      <c r="O3" s="33">
        <v>8.7421710000000008</v>
      </c>
    </row>
    <row r="4" spans="2:15">
      <c r="B4" s="54" t="s">
        <v>142</v>
      </c>
      <c r="C4" s="54" t="s">
        <v>155</v>
      </c>
      <c r="D4" s="54" t="s">
        <v>156</v>
      </c>
      <c r="E4" s="54" t="s">
        <v>217</v>
      </c>
      <c r="F4" s="49" t="s">
        <v>219</v>
      </c>
      <c r="G4" s="49" t="s">
        <v>219</v>
      </c>
      <c r="H4" s="54"/>
      <c r="I4" s="55"/>
      <c r="J4" s="50">
        <v>252.51000000000002</v>
      </c>
      <c r="K4" s="50">
        <v>252.51000000000002</v>
      </c>
      <c r="L4" s="57">
        <v>130964</v>
      </c>
      <c r="M4" s="56"/>
      <c r="N4" s="56">
        <f t="shared" si="0"/>
        <v>518.64876638548969</v>
      </c>
      <c r="O4" s="34">
        <v>6.4338749999999996</v>
      </c>
    </row>
    <row r="5" spans="2:15">
      <c r="B5" s="54" t="s">
        <v>142</v>
      </c>
      <c r="C5" s="54" t="s">
        <v>155</v>
      </c>
      <c r="D5" s="54" t="s">
        <v>156</v>
      </c>
      <c r="E5" s="54" t="s">
        <v>217</v>
      </c>
      <c r="F5" s="49" t="s">
        <v>220</v>
      </c>
      <c r="G5" s="49" t="s">
        <v>220</v>
      </c>
      <c r="H5" s="54"/>
      <c r="I5" s="55"/>
      <c r="J5" s="51">
        <v>176.7</v>
      </c>
      <c r="K5" s="51">
        <v>176.7</v>
      </c>
      <c r="L5" s="57">
        <v>84000</v>
      </c>
      <c r="M5" s="56"/>
      <c r="N5" s="56">
        <f t="shared" si="0"/>
        <v>475.38200339558574</v>
      </c>
      <c r="O5" s="34">
        <v>9.9459459999999993</v>
      </c>
    </row>
    <row r="6" spans="2:15">
      <c r="B6" s="54" t="s">
        <v>142</v>
      </c>
      <c r="C6" s="54" t="s">
        <v>143</v>
      </c>
      <c r="D6" s="54" t="s">
        <v>144</v>
      </c>
      <c r="E6" s="54" t="s">
        <v>217</v>
      </c>
      <c r="F6" s="49" t="s">
        <v>218</v>
      </c>
      <c r="G6" s="49" t="s">
        <v>218</v>
      </c>
      <c r="H6" s="54"/>
      <c r="I6" s="55"/>
      <c r="J6" s="50">
        <v>158.45600000000002</v>
      </c>
      <c r="K6" s="58"/>
      <c r="L6" s="57">
        <v>83860.515000000014</v>
      </c>
      <c r="M6" s="56"/>
      <c r="N6" s="56">
        <f t="shared" si="0"/>
        <v>529.23533977886609</v>
      </c>
      <c r="O6" s="34">
        <v>8.1392450000000007</v>
      </c>
    </row>
    <row r="7" spans="2:15">
      <c r="B7" s="54" t="s">
        <v>142</v>
      </c>
      <c r="C7" s="54" t="s">
        <v>143</v>
      </c>
      <c r="D7" s="54" t="s">
        <v>144</v>
      </c>
      <c r="E7" s="54" t="s">
        <v>217</v>
      </c>
      <c r="F7" s="49" t="s">
        <v>219</v>
      </c>
      <c r="G7" s="49" t="s">
        <v>219</v>
      </c>
      <c r="H7" s="54"/>
      <c r="I7" s="55"/>
      <c r="J7" s="50">
        <v>572.71658022096688</v>
      </c>
      <c r="K7" s="58"/>
      <c r="L7" s="57">
        <v>297028</v>
      </c>
      <c r="M7" s="56"/>
      <c r="N7" s="56">
        <f t="shared" si="0"/>
        <v>518.62999999999988</v>
      </c>
      <c r="O7" s="34">
        <v>10.48306</v>
      </c>
    </row>
    <row r="8" spans="2:15">
      <c r="B8" s="54" t="s">
        <v>142</v>
      </c>
      <c r="C8" s="54" t="s">
        <v>143</v>
      </c>
      <c r="D8" s="54" t="s">
        <v>144</v>
      </c>
      <c r="E8" s="54" t="s">
        <v>217</v>
      </c>
      <c r="F8" s="49" t="s">
        <v>220</v>
      </c>
      <c r="G8" s="49" t="s">
        <v>220</v>
      </c>
      <c r="H8" s="54"/>
      <c r="I8" s="55"/>
      <c r="J8" s="51">
        <v>380.99999999999994</v>
      </c>
      <c r="K8" s="58"/>
      <c r="L8" s="57">
        <v>182600</v>
      </c>
      <c r="M8" s="56"/>
      <c r="N8" s="56">
        <f t="shared" si="0"/>
        <v>479.26509186351711</v>
      </c>
      <c r="O8" s="34">
        <v>8.1392849999999992</v>
      </c>
    </row>
    <row r="9" spans="2:15">
      <c r="B9" s="54" t="s">
        <v>142</v>
      </c>
      <c r="C9" s="54" t="s">
        <v>147</v>
      </c>
      <c r="D9" s="54" t="s">
        <v>148</v>
      </c>
      <c r="E9" s="54" t="s">
        <v>217</v>
      </c>
      <c r="F9" s="49" t="s">
        <v>218</v>
      </c>
      <c r="G9" s="49" t="s">
        <v>218</v>
      </c>
      <c r="H9" s="54"/>
      <c r="I9" s="55"/>
      <c r="J9" s="50">
        <v>194</v>
      </c>
      <c r="K9" s="58"/>
      <c r="L9" s="57">
        <v>105045</v>
      </c>
      <c r="M9" s="56"/>
      <c r="N9" s="56">
        <f t="shared" si="0"/>
        <v>541.46907216494844</v>
      </c>
      <c r="O9" s="34">
        <v>9.5643139999999995</v>
      </c>
    </row>
    <row r="10" spans="2:15">
      <c r="B10" s="54" t="s">
        <v>142</v>
      </c>
      <c r="C10" s="54" t="s">
        <v>147</v>
      </c>
      <c r="D10" s="54" t="s">
        <v>148</v>
      </c>
      <c r="E10" s="54" t="s">
        <v>217</v>
      </c>
      <c r="F10" s="49" t="s">
        <v>219</v>
      </c>
      <c r="G10" s="49" t="s">
        <v>219</v>
      </c>
      <c r="H10" s="54"/>
      <c r="I10" s="55"/>
      <c r="J10" s="50">
        <v>556</v>
      </c>
      <c r="K10" s="58"/>
      <c r="L10" s="57">
        <v>269208</v>
      </c>
      <c r="M10" s="56"/>
      <c r="N10" s="56">
        <f t="shared" si="0"/>
        <v>484.1870503597122</v>
      </c>
      <c r="O10" s="33">
        <v>12.415760000000001</v>
      </c>
    </row>
    <row r="11" spans="2:15">
      <c r="B11" s="54" t="s">
        <v>142</v>
      </c>
      <c r="C11" s="54" t="s">
        <v>147</v>
      </c>
      <c r="D11" s="54" t="s">
        <v>148</v>
      </c>
      <c r="E11" s="54" t="s">
        <v>217</v>
      </c>
      <c r="F11" s="49" t="s">
        <v>221</v>
      </c>
      <c r="G11" s="6" t="s">
        <v>222</v>
      </c>
      <c r="H11" s="54"/>
      <c r="I11" s="55"/>
      <c r="J11" s="50">
        <v>260.38</v>
      </c>
      <c r="K11" s="37">
        <v>121.82799999999999</v>
      </c>
      <c r="L11" s="57">
        <v>153171</v>
      </c>
      <c r="M11" s="56"/>
      <c r="N11" s="56">
        <f t="shared" si="0"/>
        <v>588.25946693294418</v>
      </c>
      <c r="O11" s="34">
        <v>10.26177</v>
      </c>
    </row>
    <row r="12" spans="2:15">
      <c r="B12" s="54" t="s">
        <v>142</v>
      </c>
      <c r="C12" s="54" t="s">
        <v>147</v>
      </c>
      <c r="D12" s="54" t="s">
        <v>148</v>
      </c>
      <c r="E12" s="54" t="s">
        <v>217</v>
      </c>
      <c r="F12" s="49" t="s">
        <v>221</v>
      </c>
      <c r="G12" s="6" t="s">
        <v>223</v>
      </c>
      <c r="H12" s="54"/>
      <c r="I12" s="55"/>
      <c r="J12" s="50">
        <v>98.99</v>
      </c>
      <c r="K12" s="58"/>
      <c r="L12" s="57">
        <v>56663</v>
      </c>
      <c r="M12" s="56"/>
      <c r="N12" s="56">
        <f t="shared" si="0"/>
        <v>572.41135468229118</v>
      </c>
      <c r="O12" s="34"/>
    </row>
    <row r="13" spans="2:15">
      <c r="B13" s="54" t="s">
        <v>142</v>
      </c>
      <c r="C13" s="54" t="s">
        <v>147</v>
      </c>
      <c r="D13" s="54" t="s">
        <v>148</v>
      </c>
      <c r="E13" s="54" t="s">
        <v>217</v>
      </c>
      <c r="F13" s="49" t="s">
        <v>220</v>
      </c>
      <c r="G13" s="49" t="s">
        <v>220</v>
      </c>
      <c r="H13" s="54"/>
      <c r="I13" s="55"/>
      <c r="J13" s="51">
        <v>426</v>
      </c>
      <c r="K13" s="58"/>
      <c r="L13" s="57">
        <v>205000</v>
      </c>
      <c r="M13" s="56"/>
      <c r="N13" s="56">
        <f t="shared" si="0"/>
        <v>481.22065727699533</v>
      </c>
      <c r="O13" s="34">
        <v>13.99005</v>
      </c>
    </row>
    <row r="14" spans="2:15">
      <c r="B14" s="54" t="s">
        <v>178</v>
      </c>
      <c r="C14" s="54" t="s">
        <v>179</v>
      </c>
      <c r="D14" s="54" t="s">
        <v>224</v>
      </c>
      <c r="E14" s="54" t="s">
        <v>217</v>
      </c>
      <c r="F14" s="49" t="s">
        <v>218</v>
      </c>
      <c r="G14" s="49" t="s">
        <v>218</v>
      </c>
      <c r="H14" s="54"/>
      <c r="I14" s="55"/>
      <c r="J14" s="50">
        <v>120.6</v>
      </c>
      <c r="K14" s="58"/>
      <c r="L14" s="57">
        <v>65135.601000000002</v>
      </c>
      <c r="M14" s="56">
        <f>L14/J14</f>
        <v>540.09619402985084</v>
      </c>
      <c r="N14" s="60">
        <f t="shared" si="0"/>
        <v>540.09619402985084</v>
      </c>
      <c r="O14" s="34">
        <v>6.8807859999999996</v>
      </c>
    </row>
    <row r="15" spans="2:15">
      <c r="B15" s="54" t="s">
        <v>178</v>
      </c>
      <c r="C15" s="54" t="s">
        <v>179</v>
      </c>
      <c r="D15" s="54" t="s">
        <v>224</v>
      </c>
      <c r="E15" s="54" t="s">
        <v>217</v>
      </c>
      <c r="F15" s="49" t="s">
        <v>219</v>
      </c>
      <c r="G15" s="49" t="s">
        <v>219</v>
      </c>
      <c r="H15" s="54"/>
      <c r="I15" s="55"/>
      <c r="J15" s="50">
        <v>396</v>
      </c>
      <c r="K15" s="58"/>
      <c r="L15" s="57">
        <v>191593</v>
      </c>
      <c r="M15" s="56">
        <f t="shared" ref="M15:M18" si="1">L15/J15</f>
        <v>483.82070707070704</v>
      </c>
      <c r="N15" s="60">
        <f t="shared" si="0"/>
        <v>483.82070707070704</v>
      </c>
      <c r="O15" s="33">
        <v>10.374180000000001</v>
      </c>
    </row>
    <row r="16" spans="2:15">
      <c r="B16" s="54" t="s">
        <v>178</v>
      </c>
      <c r="C16" s="54" t="s">
        <v>179</v>
      </c>
      <c r="D16" s="54" t="s">
        <v>224</v>
      </c>
      <c r="E16" s="54" t="s">
        <v>217</v>
      </c>
      <c r="F16" s="49" t="s">
        <v>221</v>
      </c>
      <c r="G16" s="6" t="s">
        <v>222</v>
      </c>
      <c r="H16" s="54"/>
      <c r="I16" s="55"/>
      <c r="J16" s="51">
        <v>188.33</v>
      </c>
      <c r="K16" s="58"/>
      <c r="L16" s="51">
        <v>109985</v>
      </c>
      <c r="M16" s="56">
        <f t="shared" si="1"/>
        <v>584.00148675197784</v>
      </c>
      <c r="N16" s="60">
        <f t="shared" si="0"/>
        <v>584.00148675197784</v>
      </c>
      <c r="O16" s="34">
        <v>10.429220000000001</v>
      </c>
    </row>
    <row r="17" spans="2:15">
      <c r="B17" s="54" t="s">
        <v>178</v>
      </c>
      <c r="C17" s="54" t="s">
        <v>179</v>
      </c>
      <c r="D17" s="54" t="s">
        <v>224</v>
      </c>
      <c r="E17" s="54" t="s">
        <v>217</v>
      </c>
      <c r="F17" s="49" t="s">
        <v>221</v>
      </c>
      <c r="G17" s="6" t="s">
        <v>223</v>
      </c>
      <c r="H17" s="54"/>
      <c r="I17" s="55"/>
      <c r="J17" s="51">
        <v>169.99</v>
      </c>
      <c r="K17" s="58"/>
      <c r="L17" s="51">
        <v>99269</v>
      </c>
      <c r="M17" s="56">
        <f t="shared" si="1"/>
        <v>583.96964527325133</v>
      </c>
      <c r="N17" s="60">
        <f t="shared" si="0"/>
        <v>583.96964527325133</v>
      </c>
      <c r="O17" s="34"/>
    </row>
    <row r="18" spans="2:15">
      <c r="B18" s="54" t="s">
        <v>178</v>
      </c>
      <c r="C18" s="54" t="s">
        <v>179</v>
      </c>
      <c r="D18" s="54" t="s">
        <v>224</v>
      </c>
      <c r="E18" s="54" t="s">
        <v>217</v>
      </c>
      <c r="F18" s="49" t="s">
        <v>220</v>
      </c>
      <c r="G18" s="49" t="s">
        <v>220</v>
      </c>
      <c r="H18" s="54"/>
      <c r="I18" s="55"/>
      <c r="J18" s="51">
        <v>316</v>
      </c>
      <c r="K18" s="58"/>
      <c r="L18" s="57">
        <v>152500</v>
      </c>
      <c r="M18" s="56">
        <f t="shared" si="1"/>
        <v>482.59493670886076</v>
      </c>
      <c r="N18" s="60">
        <f t="shared" si="0"/>
        <v>482.59493670886076</v>
      </c>
      <c r="O18" s="33">
        <v>10.42925</v>
      </c>
    </row>
    <row r="19" spans="2:15">
      <c r="B19" s="54" t="s">
        <v>178</v>
      </c>
      <c r="C19" s="54" t="s">
        <v>181</v>
      </c>
      <c r="D19" s="54" t="s">
        <v>225</v>
      </c>
      <c r="E19" s="54" t="s">
        <v>217</v>
      </c>
      <c r="F19" s="49" t="s">
        <v>218</v>
      </c>
      <c r="G19" s="49" t="s">
        <v>218</v>
      </c>
      <c r="H19" s="54"/>
      <c r="I19" s="55"/>
      <c r="J19" s="50">
        <v>69.599999999999994</v>
      </c>
      <c r="K19" s="55"/>
      <c r="L19" s="59">
        <v>37735</v>
      </c>
      <c r="M19" s="56">
        <f>L19/J19</f>
        <v>542.16954022988511</v>
      </c>
      <c r="N19" s="60">
        <f t="shared" si="0"/>
        <v>542.16954022988511</v>
      </c>
      <c r="O19" s="33">
        <v>8.7421710000000008</v>
      </c>
    </row>
    <row r="20" spans="2:15">
      <c r="B20" s="54" t="s">
        <v>178</v>
      </c>
      <c r="C20" s="54" t="s">
        <v>181</v>
      </c>
      <c r="D20" s="54" t="s">
        <v>225</v>
      </c>
      <c r="E20" s="54" t="s">
        <v>217</v>
      </c>
      <c r="F20" s="49" t="s">
        <v>219</v>
      </c>
      <c r="G20" s="49" t="s">
        <v>219</v>
      </c>
      <c r="H20" s="54"/>
      <c r="I20" s="55"/>
      <c r="J20" s="50">
        <v>333</v>
      </c>
      <c r="K20" s="55"/>
      <c r="L20" s="59">
        <v>160236</v>
      </c>
      <c r="M20" s="56">
        <f t="shared" ref="M20:M28" si="2">L20/J20</f>
        <v>481.18918918918916</v>
      </c>
      <c r="N20" s="60">
        <f t="shared" si="0"/>
        <v>481.18918918918916</v>
      </c>
      <c r="O20" s="34">
        <v>10.488099999999999</v>
      </c>
    </row>
    <row r="21" spans="2:15">
      <c r="B21" s="54" t="s">
        <v>178</v>
      </c>
      <c r="C21" s="54" t="s">
        <v>181</v>
      </c>
      <c r="D21" s="54" t="s">
        <v>225</v>
      </c>
      <c r="E21" s="54" t="s">
        <v>217</v>
      </c>
      <c r="F21" s="49" t="s">
        <v>221</v>
      </c>
      <c r="G21" s="6" t="s">
        <v>222</v>
      </c>
      <c r="H21" s="54"/>
      <c r="I21" s="55"/>
      <c r="J21" s="51">
        <v>278</v>
      </c>
      <c r="K21" s="55"/>
      <c r="L21" s="59">
        <v>161509</v>
      </c>
      <c r="M21" s="56">
        <f t="shared" si="2"/>
        <v>580.96762589928062</v>
      </c>
      <c r="N21" s="60">
        <f t="shared" si="0"/>
        <v>580.96762589928062</v>
      </c>
      <c r="O21" s="33">
        <v>10.04884</v>
      </c>
    </row>
    <row r="22" spans="2:15">
      <c r="B22" s="54" t="s">
        <v>178</v>
      </c>
      <c r="C22" s="54" t="s">
        <v>181</v>
      </c>
      <c r="D22" s="54" t="s">
        <v>225</v>
      </c>
      <c r="E22" s="54" t="s">
        <v>217</v>
      </c>
      <c r="F22" s="49" t="s">
        <v>221</v>
      </c>
      <c r="G22" s="6" t="s">
        <v>223</v>
      </c>
      <c r="H22" s="54"/>
      <c r="I22" s="55"/>
      <c r="J22" s="51">
        <v>62</v>
      </c>
      <c r="K22" s="55"/>
      <c r="L22" s="59">
        <v>36379</v>
      </c>
      <c r="M22" s="56">
        <f t="shared" si="2"/>
        <v>586.75806451612902</v>
      </c>
      <c r="N22" s="60">
        <f t="shared" si="0"/>
        <v>586.75806451612902</v>
      </c>
      <c r="O22" s="34">
        <v>9.3556559999999998</v>
      </c>
    </row>
    <row r="23" spans="2:15">
      <c r="B23" s="54" t="s">
        <v>178</v>
      </c>
      <c r="C23" s="54" t="s">
        <v>181</v>
      </c>
      <c r="D23" s="54" t="s">
        <v>225</v>
      </c>
      <c r="E23" s="54" t="s">
        <v>217</v>
      </c>
      <c r="F23" s="49" t="s">
        <v>220</v>
      </c>
      <c r="G23" s="49" t="s">
        <v>220</v>
      </c>
      <c r="H23" s="54"/>
      <c r="I23" s="55"/>
      <c r="J23" s="51">
        <v>202</v>
      </c>
      <c r="K23" s="55"/>
      <c r="L23" s="59">
        <v>97400</v>
      </c>
      <c r="M23" s="56">
        <f t="shared" si="2"/>
        <v>482.1782178217822</v>
      </c>
      <c r="N23" s="60">
        <f t="shared" si="0"/>
        <v>482.1782178217822</v>
      </c>
      <c r="O23" s="33">
        <v>11.287240000000001</v>
      </c>
    </row>
    <row r="24" spans="2:15">
      <c r="B24" s="54" t="s">
        <v>178</v>
      </c>
      <c r="C24" s="54" t="s">
        <v>183</v>
      </c>
      <c r="D24" s="54" t="s">
        <v>226</v>
      </c>
      <c r="E24" s="54" t="s">
        <v>217</v>
      </c>
      <c r="F24" s="49" t="s">
        <v>218</v>
      </c>
      <c r="G24" s="49" t="s">
        <v>218</v>
      </c>
      <c r="H24" s="54"/>
      <c r="I24" s="55"/>
      <c r="J24" s="51">
        <v>90</v>
      </c>
      <c r="K24" s="55"/>
      <c r="L24" s="59">
        <v>49015.199999999997</v>
      </c>
      <c r="M24" s="56">
        <f t="shared" si="2"/>
        <v>544.61333333333334</v>
      </c>
      <c r="N24" s="60">
        <f t="shared" si="0"/>
        <v>544.61333333333334</v>
      </c>
      <c r="O24" s="34">
        <v>9.757085</v>
      </c>
    </row>
    <row r="25" spans="2:15">
      <c r="B25" s="54" t="s">
        <v>178</v>
      </c>
      <c r="C25" s="54" t="s">
        <v>183</v>
      </c>
      <c r="D25" s="54" t="s">
        <v>226</v>
      </c>
      <c r="E25" s="54" t="s">
        <v>217</v>
      </c>
      <c r="F25" s="49" t="s">
        <v>219</v>
      </c>
      <c r="G25" s="49" t="s">
        <v>219</v>
      </c>
      <c r="H25" s="54"/>
      <c r="I25" s="55"/>
      <c r="J25" s="51">
        <v>262</v>
      </c>
      <c r="K25" s="55"/>
      <c r="L25" s="59">
        <v>123212</v>
      </c>
      <c r="M25" s="56">
        <f t="shared" si="2"/>
        <v>470.27480916030532</v>
      </c>
      <c r="N25" s="60">
        <f t="shared" si="0"/>
        <v>470.27480916030532</v>
      </c>
      <c r="O25" s="33">
        <v>11.057969999999999</v>
      </c>
    </row>
    <row r="26" spans="2:15">
      <c r="B26" s="54" t="s">
        <v>178</v>
      </c>
      <c r="C26" s="54" t="s">
        <v>183</v>
      </c>
      <c r="D26" s="54" t="s">
        <v>226</v>
      </c>
      <c r="E26" s="54" t="s">
        <v>217</v>
      </c>
      <c r="F26" s="49" t="s">
        <v>221</v>
      </c>
      <c r="G26" s="49" t="s">
        <v>222</v>
      </c>
      <c r="H26" s="54"/>
      <c r="I26" s="55"/>
      <c r="J26" s="51">
        <v>343</v>
      </c>
      <c r="K26" s="55"/>
      <c r="L26" s="59">
        <v>198918</v>
      </c>
      <c r="M26" s="56">
        <f t="shared" si="2"/>
        <v>579.935860058309</v>
      </c>
      <c r="N26" s="60">
        <f t="shared" si="0"/>
        <v>579.935860058309</v>
      </c>
      <c r="O26" s="34">
        <v>9.3557900000000007</v>
      </c>
    </row>
    <row r="27" spans="2:15">
      <c r="B27" s="54" t="s">
        <v>178</v>
      </c>
      <c r="C27" s="54" t="s">
        <v>183</v>
      </c>
      <c r="D27" s="54" t="s">
        <v>226</v>
      </c>
      <c r="E27" s="54" t="s">
        <v>217</v>
      </c>
      <c r="F27" s="49" t="s">
        <v>221</v>
      </c>
      <c r="G27" s="49" t="s">
        <v>223</v>
      </c>
      <c r="H27" s="54"/>
      <c r="I27" s="55"/>
      <c r="J27" s="51">
        <v>4</v>
      </c>
      <c r="K27" s="55"/>
      <c r="L27" s="59">
        <v>1764</v>
      </c>
      <c r="M27" s="56">
        <f t="shared" si="2"/>
        <v>441</v>
      </c>
      <c r="N27" s="60">
        <f t="shared" si="0"/>
        <v>441</v>
      </c>
      <c r="O27" s="33">
        <v>12.823399999999999</v>
      </c>
    </row>
    <row r="28" spans="2:15">
      <c r="B28" s="54" t="s">
        <v>178</v>
      </c>
      <c r="C28" s="54" t="s">
        <v>183</v>
      </c>
      <c r="D28" s="54" t="s">
        <v>226</v>
      </c>
      <c r="E28" s="54" t="s">
        <v>217</v>
      </c>
      <c r="F28" s="49" t="s">
        <v>220</v>
      </c>
      <c r="G28" s="49" t="s">
        <v>220</v>
      </c>
      <c r="H28" s="54"/>
      <c r="I28" s="55"/>
      <c r="J28" s="51">
        <v>248</v>
      </c>
      <c r="K28" s="55"/>
      <c r="L28" s="59">
        <v>119200</v>
      </c>
      <c r="M28" s="56">
        <f t="shared" si="2"/>
        <v>480.64516129032256</v>
      </c>
      <c r="N28" s="60">
        <f t="shared" si="0"/>
        <v>480.64516129032256</v>
      </c>
      <c r="O28" s="34">
        <v>13.914149999999999</v>
      </c>
    </row>
    <row r="29" spans="2:15">
      <c r="B29" s="31"/>
      <c r="C29" s="32"/>
      <c r="D29" s="32"/>
      <c r="E29" s="32"/>
      <c r="F29" s="32"/>
      <c r="G29" s="32"/>
      <c r="H29" s="32"/>
      <c r="I29" s="35"/>
      <c r="J29" s="35"/>
      <c r="K29" s="35"/>
      <c r="L29" s="34"/>
      <c r="M29" s="34"/>
      <c r="N29" s="34"/>
      <c r="O29" s="33">
        <v>11.94374</v>
      </c>
    </row>
    <row r="30" spans="2:15">
      <c r="B30" s="31"/>
      <c r="C30" s="32"/>
      <c r="D30" s="32"/>
      <c r="E30" s="32"/>
      <c r="F30" s="32"/>
      <c r="G30" s="32"/>
      <c r="H30" s="32"/>
      <c r="I30" s="35"/>
      <c r="J30" s="35"/>
      <c r="K30" s="35"/>
      <c r="L30" s="34"/>
      <c r="M30" s="34"/>
      <c r="N30" s="34"/>
      <c r="O30" s="34">
        <v>13.73753</v>
      </c>
    </row>
    <row r="31" spans="2:15">
      <c r="B31" s="31"/>
      <c r="C31" s="32"/>
      <c r="D31" s="32"/>
      <c r="E31" s="32"/>
      <c r="F31" s="32"/>
      <c r="G31" s="32"/>
      <c r="H31" s="32"/>
      <c r="I31" s="35"/>
      <c r="J31" s="35"/>
      <c r="K31" s="35"/>
      <c r="L31" s="34"/>
      <c r="M31" s="34"/>
      <c r="N31" s="34"/>
      <c r="O31" s="33">
        <v>12.204319999999999</v>
      </c>
    </row>
    <row r="32" spans="2:15">
      <c r="B32" s="31"/>
      <c r="C32" s="32"/>
      <c r="D32" s="32"/>
      <c r="E32" s="32"/>
      <c r="F32" s="32"/>
      <c r="G32" s="32"/>
      <c r="H32" s="32"/>
      <c r="I32" s="35"/>
      <c r="J32" s="35"/>
      <c r="K32" s="35"/>
      <c r="L32" s="34"/>
      <c r="M32" s="34"/>
      <c r="N32" s="34"/>
      <c r="O32" s="34">
        <v>11.51393</v>
      </c>
    </row>
    <row r="33" spans="2:15">
      <c r="B33" s="31"/>
      <c r="C33" s="32"/>
      <c r="D33" s="32"/>
      <c r="E33" s="32"/>
      <c r="F33" s="32"/>
      <c r="G33" s="32"/>
      <c r="H33" s="32"/>
      <c r="I33" s="35"/>
      <c r="J33" s="35"/>
      <c r="K33" s="35"/>
      <c r="L33" s="34"/>
      <c r="M33" s="34"/>
      <c r="N33" s="34"/>
      <c r="O33" s="33">
        <v>11.400219999999999</v>
      </c>
    </row>
    <row r="34" spans="2:15">
      <c r="B34" s="31"/>
      <c r="C34" s="32"/>
      <c r="D34" s="32"/>
      <c r="E34" s="32"/>
      <c r="F34" s="32"/>
      <c r="G34" s="32"/>
      <c r="H34" s="32"/>
      <c r="I34" s="35"/>
      <c r="J34" s="35"/>
      <c r="K34" s="35"/>
      <c r="L34" s="34"/>
      <c r="M34" s="34"/>
      <c r="N34" s="34"/>
      <c r="O34" s="34">
        <v>11.31757</v>
      </c>
    </row>
    <row r="35" spans="2:15">
      <c r="B35" s="31"/>
      <c r="C35" s="32"/>
      <c r="D35" s="32"/>
      <c r="E35" s="32"/>
      <c r="F35" s="32"/>
      <c r="G35" s="32"/>
      <c r="H35" s="32"/>
      <c r="I35" s="35"/>
      <c r="J35" s="35"/>
      <c r="K35" s="35"/>
      <c r="L35" s="34"/>
      <c r="M35" s="34"/>
      <c r="N35" s="34"/>
      <c r="O35" s="33">
        <v>14.92963</v>
      </c>
    </row>
    <row r="36" spans="2:15">
      <c r="B36" s="31"/>
      <c r="C36" s="32"/>
      <c r="D36" s="32"/>
      <c r="E36" s="32"/>
      <c r="F36" s="32"/>
      <c r="G36" s="32"/>
      <c r="H36" s="32"/>
      <c r="I36" s="35"/>
      <c r="J36" s="35"/>
      <c r="K36" s="35"/>
      <c r="L36" s="34"/>
      <c r="M36" s="34"/>
      <c r="N36" s="34"/>
      <c r="O36" s="34">
        <v>14.954549999999999</v>
      </c>
    </row>
    <row r="37" spans="2:15">
      <c r="B37" s="31"/>
      <c r="C37" s="32"/>
      <c r="D37" s="32"/>
      <c r="E37" s="32"/>
      <c r="F37" s="32"/>
      <c r="G37" s="32"/>
      <c r="H37" s="32"/>
      <c r="I37" s="35"/>
      <c r="J37" s="35"/>
      <c r="K37" s="35"/>
      <c r="L37" s="34"/>
      <c r="M37" s="34"/>
      <c r="N37" s="34"/>
      <c r="O37" s="33">
        <v>12.463340000000001</v>
      </c>
    </row>
    <row r="38" spans="2:15">
      <c r="B38" s="31"/>
      <c r="C38" s="32"/>
      <c r="D38" s="32"/>
      <c r="E38" s="32"/>
      <c r="F38" s="32"/>
      <c r="G38" s="32"/>
      <c r="H38" s="32"/>
      <c r="I38" s="35"/>
      <c r="J38" s="35"/>
      <c r="K38" s="35"/>
      <c r="L38" s="34"/>
      <c r="M38" s="34"/>
      <c r="N38" s="34"/>
      <c r="O38" s="34">
        <v>13.901529999999999</v>
      </c>
    </row>
    <row r="39" spans="2:15">
      <c r="B39" s="31"/>
      <c r="C39" s="32"/>
      <c r="D39" s="32"/>
      <c r="E39" s="32"/>
      <c r="F39" s="32"/>
      <c r="G39" s="32"/>
      <c r="H39" s="32"/>
      <c r="I39" s="35"/>
      <c r="J39" s="35"/>
      <c r="K39" s="35"/>
      <c r="L39" s="34"/>
      <c r="M39" s="34"/>
      <c r="N39" s="34"/>
      <c r="O39" s="33">
        <v>12.44585</v>
      </c>
    </row>
    <row r="40" spans="2:15">
      <c r="B40" s="31"/>
      <c r="C40" s="32"/>
      <c r="D40" s="32"/>
      <c r="E40" s="32"/>
      <c r="F40" s="32"/>
      <c r="G40" s="32"/>
      <c r="H40" s="32"/>
      <c r="I40" s="35"/>
      <c r="J40" s="35"/>
      <c r="K40" s="35"/>
      <c r="L40" s="34"/>
      <c r="M40" s="34"/>
      <c r="N40" s="34"/>
      <c r="O40" s="34">
        <v>8.4676880000000008</v>
      </c>
    </row>
    <row r="41" spans="2:15">
      <c r="B41" s="31"/>
      <c r="C41" s="32"/>
      <c r="D41" s="32"/>
      <c r="E41" s="32"/>
      <c r="F41" s="32"/>
      <c r="G41" s="32"/>
      <c r="H41" s="32"/>
      <c r="I41" s="35"/>
      <c r="J41" s="35"/>
      <c r="K41" s="35"/>
      <c r="L41" s="34"/>
      <c r="M41" s="34"/>
      <c r="N41" s="34"/>
      <c r="O41" s="33">
        <v>10.982100000000001</v>
      </c>
    </row>
    <row r="42" spans="2:15">
      <c r="B42" s="31"/>
      <c r="C42" s="32"/>
      <c r="D42" s="32"/>
      <c r="E42" s="32"/>
      <c r="F42" s="32"/>
      <c r="G42" s="32"/>
      <c r="H42" s="32"/>
      <c r="I42" s="35"/>
      <c r="J42" s="35"/>
      <c r="K42" s="35"/>
      <c r="L42" s="34"/>
      <c r="M42" s="34"/>
      <c r="N42" s="34"/>
      <c r="O42" s="34">
        <v>10.40301</v>
      </c>
    </row>
    <row r="43" spans="2:15">
      <c r="B43" s="31"/>
      <c r="C43" s="32"/>
      <c r="D43" s="32"/>
      <c r="E43" s="32"/>
      <c r="F43" s="32"/>
      <c r="G43" s="32"/>
      <c r="H43" s="32"/>
      <c r="I43" s="35"/>
      <c r="J43" s="35"/>
      <c r="K43" s="35"/>
      <c r="L43" s="34"/>
      <c r="M43" s="34"/>
      <c r="N43" s="34"/>
      <c r="O43" s="33">
        <v>12.463520000000001</v>
      </c>
    </row>
    <row r="44" spans="2:15">
      <c r="B44" s="31"/>
      <c r="C44" s="32"/>
      <c r="D44" s="32"/>
      <c r="E44" s="32"/>
      <c r="F44" s="32"/>
      <c r="G44" s="32"/>
      <c r="H44" s="32"/>
      <c r="I44" s="35"/>
      <c r="J44" s="35"/>
      <c r="K44" s="35"/>
      <c r="L44" s="34"/>
      <c r="M44" s="34"/>
      <c r="N44" s="34"/>
      <c r="O44" s="34">
        <v>11.341989999999999</v>
      </c>
    </row>
    <row r="45" spans="2:15">
      <c r="B45" s="31"/>
      <c r="C45" s="32"/>
      <c r="D45" s="32"/>
      <c r="E45" s="32"/>
      <c r="F45" s="32"/>
      <c r="G45" s="32"/>
      <c r="H45" s="32"/>
      <c r="I45" s="35"/>
      <c r="J45" s="35"/>
      <c r="K45" s="35"/>
      <c r="L45" s="34"/>
      <c r="M45" s="34"/>
      <c r="N45" s="34"/>
      <c r="O45" s="33">
        <v>9.9184429999999999</v>
      </c>
    </row>
    <row r="46" spans="2:15">
      <c r="B46" s="31"/>
      <c r="C46" s="32"/>
      <c r="D46" s="32"/>
      <c r="E46" s="32"/>
      <c r="F46" s="32"/>
      <c r="G46" s="32"/>
      <c r="H46" s="32"/>
      <c r="I46" s="35"/>
      <c r="J46" s="35"/>
      <c r="K46" s="35"/>
      <c r="L46" s="34"/>
      <c r="M46" s="34"/>
      <c r="N46" s="34"/>
      <c r="O46" s="34">
        <v>6.7727269999999997</v>
      </c>
    </row>
    <row r="47" spans="2:15">
      <c r="B47" s="31"/>
      <c r="C47" s="32"/>
      <c r="D47" s="32"/>
      <c r="E47" s="32"/>
      <c r="F47" s="32"/>
      <c r="G47" s="32"/>
      <c r="H47" s="32"/>
      <c r="I47" s="35"/>
      <c r="J47" s="35"/>
      <c r="K47" s="35"/>
      <c r="L47" s="34"/>
      <c r="M47" s="34"/>
      <c r="N47" s="34"/>
      <c r="O47" s="33">
        <v>10.493690000000001</v>
      </c>
    </row>
    <row r="48" spans="2:15">
      <c r="B48" s="31"/>
      <c r="C48" s="32"/>
      <c r="D48" s="32"/>
      <c r="E48" s="32"/>
      <c r="F48" s="32"/>
      <c r="G48" s="32"/>
      <c r="H48" s="32"/>
      <c r="I48" s="35"/>
      <c r="J48" s="35"/>
      <c r="K48" s="35"/>
      <c r="L48" s="34"/>
      <c r="M48" s="34"/>
      <c r="N48" s="34"/>
      <c r="O48" s="34">
        <v>11.49624</v>
      </c>
    </row>
    <row r="49" spans="2:15">
      <c r="B49" s="31"/>
      <c r="C49" s="32"/>
      <c r="D49" s="32"/>
      <c r="E49" s="32"/>
      <c r="F49" s="32"/>
      <c r="G49" s="32"/>
      <c r="H49" s="32"/>
      <c r="I49" s="35"/>
      <c r="J49" s="35"/>
      <c r="K49" s="35"/>
      <c r="L49" s="34"/>
      <c r="M49" s="34"/>
      <c r="N49" s="34"/>
      <c r="O49" s="33">
        <v>11.5502</v>
      </c>
    </row>
    <row r="50" spans="2:15">
      <c r="B50" s="31"/>
      <c r="C50" s="32"/>
      <c r="D50" s="32"/>
      <c r="E50" s="32"/>
      <c r="F50" s="32"/>
      <c r="G50" s="32"/>
      <c r="H50" s="32"/>
      <c r="I50" s="35"/>
      <c r="J50" s="35"/>
      <c r="K50" s="35"/>
      <c r="L50" s="34"/>
      <c r="M50" s="34"/>
      <c r="N50" s="34"/>
      <c r="O50" s="33">
        <v>12.42562</v>
      </c>
    </row>
    <row r="51" spans="2:15">
      <c r="B51" s="31"/>
      <c r="C51" s="32"/>
      <c r="D51" s="32"/>
      <c r="E51" s="32"/>
      <c r="F51" s="32"/>
      <c r="G51" s="32"/>
      <c r="H51" s="32"/>
      <c r="I51" s="35"/>
      <c r="J51" s="35"/>
      <c r="K51" s="35"/>
      <c r="L51" s="34"/>
      <c r="M51" s="34"/>
      <c r="N51" s="34"/>
      <c r="O51" s="33">
        <v>10.70234</v>
      </c>
    </row>
    <row r="52" spans="2:15">
      <c r="B52" s="31"/>
      <c r="C52" s="32"/>
      <c r="D52" s="32"/>
      <c r="E52" s="32"/>
      <c r="F52" s="32"/>
      <c r="G52" s="32"/>
      <c r="H52" s="32"/>
      <c r="I52" s="35"/>
      <c r="J52" s="35"/>
      <c r="K52" s="35"/>
      <c r="L52" s="34"/>
      <c r="M52" s="34"/>
      <c r="N52" s="34"/>
      <c r="O52" s="34">
        <v>11.14663</v>
      </c>
    </row>
    <row r="53" spans="2:15">
      <c r="B53" s="31"/>
      <c r="C53" s="32"/>
      <c r="D53" s="32"/>
      <c r="E53" s="32"/>
      <c r="F53" s="32"/>
      <c r="G53" s="32"/>
      <c r="H53" s="32"/>
      <c r="I53" s="35"/>
      <c r="J53" s="35"/>
      <c r="K53" s="35"/>
      <c r="L53" s="34"/>
      <c r="M53" s="34"/>
      <c r="N53" s="34"/>
      <c r="O53" s="33">
        <v>11.32625</v>
      </c>
    </row>
    <row r="54" spans="2:15">
      <c r="B54" s="31"/>
      <c r="C54" s="32"/>
      <c r="D54" s="32"/>
      <c r="E54" s="32"/>
      <c r="F54" s="32"/>
      <c r="G54" s="32"/>
      <c r="H54" s="32"/>
      <c r="I54" s="35"/>
      <c r="J54" s="35"/>
      <c r="K54" s="35"/>
      <c r="L54" s="34"/>
      <c r="M54" s="34"/>
      <c r="N54" s="34"/>
      <c r="O54" s="34">
        <v>11.27796</v>
      </c>
    </row>
    <row r="55" spans="2:15">
      <c r="B55" s="31"/>
      <c r="C55" s="32"/>
      <c r="D55" s="32"/>
      <c r="E55" s="32"/>
      <c r="F55" s="32"/>
      <c r="G55" s="32"/>
      <c r="H55" s="32"/>
      <c r="I55" s="35"/>
      <c r="J55" s="35"/>
      <c r="K55" s="35"/>
      <c r="L55" s="34"/>
      <c r="M55" s="34"/>
      <c r="N55" s="34"/>
      <c r="O55" s="33">
        <v>7.5959839999999996</v>
      </c>
    </row>
    <row r="56" spans="2:15">
      <c r="B56" s="31"/>
      <c r="C56" s="32"/>
      <c r="D56" s="32"/>
      <c r="E56" s="32"/>
      <c r="F56" s="32"/>
      <c r="G56" s="32"/>
      <c r="H56" s="32"/>
      <c r="I56" s="35"/>
      <c r="J56" s="35"/>
      <c r="K56" s="35"/>
      <c r="L56" s="34"/>
      <c r="M56" s="34"/>
      <c r="N56" s="34"/>
      <c r="O56" s="34">
        <v>6.7033839999999998</v>
      </c>
    </row>
    <row r="57" spans="2:15">
      <c r="B57" s="31"/>
      <c r="C57" s="32"/>
      <c r="D57" s="32"/>
      <c r="E57" s="32"/>
      <c r="F57" s="32"/>
      <c r="G57" s="32"/>
      <c r="H57" s="32"/>
      <c r="I57" s="35"/>
      <c r="J57" s="35"/>
      <c r="K57" s="35"/>
      <c r="L57" s="34"/>
      <c r="M57" s="34"/>
      <c r="N57" s="34"/>
      <c r="O57" s="33">
        <v>6.8649240000000002</v>
      </c>
    </row>
    <row r="58" spans="2:15">
      <c r="B58" s="31"/>
      <c r="C58" s="32"/>
      <c r="D58" s="32"/>
      <c r="E58" s="32"/>
      <c r="F58" s="32"/>
      <c r="G58" s="32"/>
      <c r="H58" s="32"/>
      <c r="I58" s="35"/>
      <c r="J58" s="35"/>
      <c r="K58" s="35"/>
      <c r="L58" s="34"/>
      <c r="M58" s="34"/>
      <c r="N58" s="34"/>
      <c r="O58" s="34">
        <v>6.6814020000000003</v>
      </c>
    </row>
    <row r="59" spans="2:15">
      <c r="B59" s="31"/>
      <c r="C59" s="32"/>
      <c r="D59" s="32"/>
      <c r="E59" s="32"/>
      <c r="F59" s="32"/>
      <c r="G59" s="32"/>
      <c r="H59" s="32"/>
      <c r="I59" s="35"/>
      <c r="J59" s="35"/>
      <c r="K59" s="35"/>
      <c r="L59" s="34"/>
      <c r="M59" s="34"/>
      <c r="N59" s="34"/>
      <c r="O59" s="33">
        <v>8.1396010000000008</v>
      </c>
    </row>
    <row r="60" spans="2:15">
      <c r="B60" s="31"/>
      <c r="C60" s="32"/>
      <c r="D60" s="32"/>
      <c r="E60" s="32"/>
      <c r="F60" s="32"/>
      <c r="G60" s="32"/>
      <c r="H60" s="32"/>
      <c r="I60" s="35"/>
      <c r="J60" s="35"/>
      <c r="K60" s="35"/>
      <c r="L60" s="34"/>
      <c r="M60" s="34"/>
      <c r="N60" s="34"/>
      <c r="O60" s="34">
        <v>8.1387250000000009</v>
      </c>
    </row>
    <row r="61" spans="2:15">
      <c r="B61" s="31"/>
      <c r="C61" s="32"/>
      <c r="D61" s="32"/>
      <c r="E61" s="32"/>
      <c r="F61" s="32"/>
      <c r="G61" s="32"/>
      <c r="H61" s="32"/>
      <c r="I61" s="35"/>
      <c r="J61" s="35"/>
      <c r="K61" s="35"/>
      <c r="L61" s="34"/>
      <c r="M61" s="34"/>
      <c r="N61" s="34"/>
      <c r="O61" s="33">
        <v>8.7424669999999995</v>
      </c>
    </row>
    <row r="62" spans="2:15">
      <c r="B62" s="31"/>
      <c r="C62" s="32"/>
      <c r="D62" s="32"/>
      <c r="E62" s="32"/>
      <c r="F62" s="32"/>
      <c r="G62" s="32"/>
      <c r="H62" s="32"/>
      <c r="I62" s="35"/>
      <c r="J62" s="35"/>
      <c r="K62" s="35"/>
      <c r="L62" s="34"/>
      <c r="M62" s="34"/>
      <c r="N62" s="34"/>
      <c r="O62" s="34">
        <v>11.03248</v>
      </c>
    </row>
    <row r="63" spans="2:15">
      <c r="B63" s="31"/>
      <c r="C63" s="32"/>
      <c r="D63" s="32"/>
      <c r="E63" s="32"/>
      <c r="F63" s="32"/>
      <c r="G63" s="32"/>
      <c r="H63" s="32"/>
      <c r="I63" s="35"/>
      <c r="J63" s="35"/>
      <c r="K63" s="35"/>
      <c r="L63" s="34"/>
      <c r="M63" s="34"/>
      <c r="N63" s="34"/>
      <c r="O63" s="33">
        <v>13.42648</v>
      </c>
    </row>
    <row r="64" spans="2:15">
      <c r="B64" s="31"/>
      <c r="C64" s="32"/>
      <c r="D64" s="32"/>
      <c r="E64" s="32"/>
      <c r="F64" s="32"/>
      <c r="G64" s="32"/>
      <c r="H64" s="32"/>
      <c r="I64" s="35"/>
      <c r="J64" s="35"/>
      <c r="K64" s="35"/>
      <c r="L64" s="34"/>
      <c r="M64" s="34"/>
      <c r="N64" s="34"/>
      <c r="O64" s="34">
        <v>10.917120000000001</v>
      </c>
    </row>
    <row r="65" spans="2:15">
      <c r="B65" s="31"/>
      <c r="C65" s="32"/>
      <c r="D65" s="32"/>
      <c r="E65" s="32"/>
      <c r="F65" s="32"/>
      <c r="G65" s="32"/>
      <c r="H65" s="32"/>
      <c r="I65" s="35"/>
      <c r="J65" s="35"/>
      <c r="K65" s="35"/>
      <c r="L65" s="34"/>
      <c r="M65" s="34"/>
      <c r="N65" s="34"/>
      <c r="O65" s="33">
        <v>12.50991</v>
      </c>
    </row>
    <row r="66" spans="2:15">
      <c r="B66" s="31"/>
      <c r="C66" s="32"/>
      <c r="D66" s="32"/>
      <c r="E66" s="32"/>
      <c r="F66" s="32"/>
      <c r="G66" s="32"/>
      <c r="H66" s="32"/>
      <c r="I66" s="35"/>
      <c r="J66" s="35"/>
      <c r="K66" s="35"/>
      <c r="L66" s="34"/>
      <c r="M66" s="34"/>
      <c r="N66" s="34"/>
      <c r="O66" s="34">
        <v>12.31751</v>
      </c>
    </row>
    <row r="67" spans="2:15">
      <c r="B67" s="31"/>
      <c r="C67" s="32"/>
      <c r="D67" s="32"/>
      <c r="E67" s="32"/>
      <c r="F67" s="32"/>
      <c r="G67" s="32"/>
      <c r="H67" s="32"/>
      <c r="I67" s="35"/>
      <c r="J67" s="35"/>
      <c r="K67" s="35"/>
      <c r="L67" s="34"/>
      <c r="M67" s="34"/>
      <c r="N67" s="34"/>
      <c r="O67" s="33">
        <v>11.03248</v>
      </c>
    </row>
    <row r="68" spans="2:15">
      <c r="B68" s="31"/>
      <c r="C68" s="32"/>
      <c r="D68" s="32"/>
      <c r="E68" s="32"/>
      <c r="F68" s="32"/>
      <c r="G68" s="32"/>
      <c r="H68" s="32"/>
      <c r="I68" s="35"/>
      <c r="J68" s="35"/>
      <c r="K68" s="35"/>
      <c r="L68" s="34"/>
      <c r="M68" s="34"/>
      <c r="N68" s="34"/>
      <c r="O68" s="33">
        <v>10.63416</v>
      </c>
    </row>
    <row r="69" spans="2:15">
      <c r="B69" s="31"/>
      <c r="C69" s="32"/>
      <c r="D69" s="32"/>
      <c r="E69" s="32"/>
      <c r="F69" s="32"/>
      <c r="G69" s="32"/>
      <c r="H69" s="32"/>
      <c r="I69" s="35"/>
      <c r="J69" s="35"/>
      <c r="K69" s="35"/>
      <c r="L69" s="34"/>
      <c r="M69" s="34"/>
      <c r="N69" s="34"/>
      <c r="O69" s="33">
        <v>12.44623</v>
      </c>
    </row>
    <row r="70" spans="2:15">
      <c r="B70" s="31"/>
      <c r="C70" s="32"/>
      <c r="D70" s="32"/>
      <c r="E70" s="32"/>
      <c r="F70" s="32"/>
      <c r="G70" s="32"/>
      <c r="H70" s="32"/>
      <c r="I70" s="35"/>
      <c r="J70" s="35"/>
      <c r="K70" s="35"/>
      <c r="L70" s="34"/>
      <c r="M70" s="34"/>
      <c r="N70" s="34"/>
      <c r="O70" s="34">
        <v>14.413399999999999</v>
      </c>
    </row>
    <row r="71" spans="2:15">
      <c r="B71" s="31"/>
      <c r="C71" s="32"/>
      <c r="D71" s="32"/>
      <c r="E71" s="32"/>
      <c r="F71" s="32"/>
      <c r="G71" s="32"/>
      <c r="H71" s="32"/>
      <c r="I71" s="35"/>
      <c r="J71" s="35"/>
      <c r="K71" s="35"/>
      <c r="L71" s="34"/>
      <c r="M71" s="34"/>
      <c r="N71" s="34"/>
      <c r="O71" s="33">
        <v>12.73751</v>
      </c>
    </row>
    <row r="72" spans="2:15">
      <c r="B72" s="31"/>
      <c r="C72" s="32"/>
      <c r="D72" s="32"/>
      <c r="E72" s="32"/>
      <c r="F72" s="32"/>
      <c r="G72" s="32"/>
      <c r="H72" s="32"/>
      <c r="I72" s="35"/>
      <c r="J72" s="35"/>
      <c r="K72" s="35"/>
      <c r="L72" s="34"/>
      <c r="M72" s="34"/>
      <c r="N72" s="34"/>
      <c r="O72" s="34">
        <v>7.0196019999999999</v>
      </c>
    </row>
    <row r="73" spans="2:15">
      <c r="B73" s="31"/>
      <c r="C73" s="32"/>
      <c r="D73" s="32"/>
      <c r="E73" s="32"/>
      <c r="F73" s="32"/>
      <c r="G73" s="32"/>
      <c r="H73" s="32"/>
      <c r="I73" s="35"/>
      <c r="J73" s="35"/>
      <c r="K73" s="35"/>
      <c r="L73" s="34"/>
      <c r="M73" s="34"/>
      <c r="N73" s="34"/>
      <c r="O73" s="33">
        <v>8.6718679999999999</v>
      </c>
    </row>
    <row r="74" spans="2:15">
      <c r="B74" s="31"/>
      <c r="C74" s="32"/>
      <c r="D74" s="32"/>
      <c r="E74" s="32"/>
      <c r="F74" s="32"/>
      <c r="G74" s="32"/>
      <c r="H74" s="32"/>
      <c r="I74" s="35"/>
      <c r="J74" s="35"/>
      <c r="K74" s="35"/>
      <c r="L74" s="34"/>
      <c r="M74" s="34"/>
      <c r="N74" s="34"/>
      <c r="O74" s="34">
        <v>8.1391530000000003</v>
      </c>
    </row>
    <row r="75" spans="2:15">
      <c r="B75" s="31"/>
      <c r="C75" s="32"/>
      <c r="D75" s="32"/>
      <c r="E75" s="32"/>
      <c r="F75" s="32"/>
      <c r="G75" s="32"/>
      <c r="H75" s="32"/>
      <c r="I75" s="35"/>
      <c r="J75" s="35"/>
      <c r="K75" s="35"/>
      <c r="L75" s="34"/>
      <c r="M75" s="34"/>
      <c r="N75" s="34"/>
      <c r="O75" s="33">
        <v>11.214130000000001</v>
      </c>
    </row>
    <row r="76" spans="2:15">
      <c r="B76" s="31"/>
      <c r="C76" s="32"/>
      <c r="D76" s="32"/>
      <c r="E76" s="32"/>
      <c r="F76" s="32"/>
      <c r="G76" s="32"/>
      <c r="H76" s="32"/>
      <c r="I76" s="35"/>
      <c r="J76" s="35"/>
      <c r="K76" s="35"/>
      <c r="L76" s="34"/>
      <c r="M76" s="34"/>
      <c r="N76" s="34"/>
      <c r="O76" s="34">
        <v>10.993729999999999</v>
      </c>
    </row>
    <row r="77" spans="2:15">
      <c r="B77" s="31"/>
      <c r="C77" s="32"/>
      <c r="D77" s="32"/>
      <c r="E77" s="32"/>
      <c r="F77" s="32"/>
      <c r="G77" s="32"/>
      <c r="H77" s="32"/>
      <c r="I77" s="35"/>
      <c r="J77" s="35"/>
      <c r="K77" s="35"/>
      <c r="L77" s="34"/>
      <c r="M77" s="34"/>
      <c r="N77" s="34"/>
      <c r="O77" s="33">
        <v>11.76376</v>
      </c>
    </row>
    <row r="78" spans="2:15">
      <c r="B78" s="31"/>
      <c r="C78" s="32"/>
      <c r="D78" s="32"/>
      <c r="E78" s="32"/>
      <c r="F78" s="32"/>
      <c r="G78" s="32"/>
      <c r="H78" s="32"/>
      <c r="I78" s="35"/>
      <c r="J78" s="35"/>
      <c r="K78" s="35"/>
      <c r="L78" s="34"/>
      <c r="M78" s="34"/>
      <c r="N78" s="34"/>
      <c r="O78" s="34">
        <v>9.6216220000000003</v>
      </c>
    </row>
    <row r="79" spans="2:15">
      <c r="B79" s="31"/>
      <c r="C79" s="32"/>
      <c r="D79" s="32"/>
      <c r="E79" s="32"/>
      <c r="F79" s="32"/>
      <c r="G79" s="32"/>
      <c r="H79" s="32"/>
      <c r="I79" s="35"/>
      <c r="J79" s="35"/>
      <c r="K79" s="35"/>
      <c r="L79" s="34"/>
      <c r="M79" s="34"/>
      <c r="N79" s="34"/>
      <c r="O79" s="33">
        <v>10.60314</v>
      </c>
    </row>
    <row r="80" spans="2:15">
      <c r="B80" s="31"/>
      <c r="C80" s="32"/>
      <c r="D80" s="32"/>
      <c r="E80" s="32"/>
      <c r="F80" s="32"/>
      <c r="G80" s="32"/>
      <c r="H80" s="32"/>
      <c r="I80" s="35"/>
      <c r="J80" s="35"/>
      <c r="K80" s="35"/>
      <c r="L80" s="34"/>
      <c r="M80" s="34"/>
      <c r="N80" s="34"/>
      <c r="O80" s="34">
        <v>9.5188699999999997</v>
      </c>
    </row>
    <row r="81" spans="2:15">
      <c r="B81" s="31"/>
      <c r="C81" s="32"/>
      <c r="D81" s="32"/>
      <c r="E81" s="32"/>
      <c r="F81" s="32"/>
      <c r="G81" s="32"/>
      <c r="H81" s="32"/>
      <c r="I81" s="35"/>
      <c r="J81" s="35"/>
      <c r="K81" s="35"/>
      <c r="L81" s="34"/>
      <c r="M81" s="34"/>
      <c r="N81" s="34"/>
      <c r="O81" s="33">
        <v>8.482958</v>
      </c>
    </row>
    <row r="82" spans="2:15">
      <c r="B82" s="31"/>
      <c r="C82" s="32"/>
      <c r="D82" s="32"/>
      <c r="E82" s="32"/>
      <c r="F82" s="32"/>
      <c r="G82" s="32"/>
      <c r="H82" s="32"/>
      <c r="I82" s="35"/>
      <c r="J82" s="35"/>
      <c r="K82" s="35"/>
      <c r="L82" s="34"/>
      <c r="M82" s="34"/>
      <c r="N82" s="34"/>
      <c r="O82" s="34">
        <v>8.0057449999999992</v>
      </c>
    </row>
    <row r="83" spans="2:15">
      <c r="B83" s="31"/>
      <c r="C83" s="32"/>
      <c r="D83" s="32"/>
      <c r="E83" s="32"/>
      <c r="F83" s="32"/>
      <c r="G83" s="32"/>
      <c r="H83" s="32"/>
      <c r="I83" s="35"/>
      <c r="J83" s="35"/>
      <c r="K83" s="35"/>
      <c r="L83" s="34"/>
      <c r="M83" s="34"/>
      <c r="N83" s="34"/>
      <c r="O83" s="33">
        <v>11.85427</v>
      </c>
    </row>
    <row r="84" spans="2:15">
      <c r="B84" s="31"/>
      <c r="C84" s="32"/>
      <c r="D84" s="32"/>
      <c r="E84" s="32"/>
      <c r="F84" s="32"/>
      <c r="G84" s="32"/>
      <c r="H84" s="32"/>
      <c r="I84" s="35"/>
      <c r="J84" s="35"/>
      <c r="K84" s="35"/>
      <c r="L84" s="34"/>
      <c r="M84" s="34"/>
      <c r="N84" s="34"/>
      <c r="O84" s="34">
        <v>8.1391340000000003</v>
      </c>
    </row>
    <row r="85" spans="2:15">
      <c r="B85" s="31"/>
      <c r="C85" s="32"/>
      <c r="D85" s="32"/>
      <c r="E85" s="32"/>
      <c r="F85" s="32"/>
      <c r="G85" s="32"/>
      <c r="H85" s="32"/>
      <c r="I85" s="35"/>
      <c r="J85" s="35"/>
      <c r="K85" s="35"/>
      <c r="L85" s="34"/>
      <c r="M85" s="34"/>
      <c r="N85" s="34"/>
      <c r="O85" s="33">
        <v>9.5885339999999992</v>
      </c>
    </row>
    <row r="86" spans="2:15">
      <c r="B86" s="31"/>
      <c r="C86" s="32"/>
      <c r="D86" s="32"/>
      <c r="E86" s="32"/>
      <c r="F86" s="32"/>
      <c r="G86" s="32"/>
      <c r="H86" s="32"/>
      <c r="I86" s="35"/>
      <c r="J86" s="35"/>
      <c r="K86" s="35"/>
      <c r="L86" s="34"/>
      <c r="M86" s="34"/>
      <c r="N86" s="34"/>
      <c r="O86" s="34">
        <v>11.58863</v>
      </c>
    </row>
    <row r="87" spans="2:15">
      <c r="B87" s="31"/>
      <c r="C87" s="32"/>
      <c r="D87" s="32"/>
      <c r="E87" s="32"/>
      <c r="F87" s="32"/>
      <c r="G87" s="32"/>
      <c r="H87" s="32"/>
      <c r="I87" s="35"/>
      <c r="J87" s="35"/>
      <c r="K87" s="35"/>
      <c r="L87" s="34"/>
      <c r="M87" s="34"/>
      <c r="N87" s="34"/>
      <c r="O87" s="33">
        <v>11.952</v>
      </c>
    </row>
    <row r="88" spans="2:15">
      <c r="B88" s="31"/>
      <c r="C88" s="32"/>
      <c r="D88" s="32"/>
      <c r="E88" s="32"/>
      <c r="F88" s="32"/>
      <c r="G88" s="32"/>
      <c r="H88" s="32"/>
      <c r="I88" s="35"/>
      <c r="J88" s="35"/>
      <c r="K88" s="35"/>
      <c r="L88" s="34"/>
      <c r="M88" s="34"/>
      <c r="N88" s="34"/>
      <c r="O88" s="34">
        <v>12.43055</v>
      </c>
    </row>
    <row r="89" spans="2:15">
      <c r="B89" s="31"/>
      <c r="C89" s="32"/>
      <c r="D89" s="32"/>
      <c r="E89" s="32"/>
      <c r="F89" s="32"/>
      <c r="G89" s="32"/>
      <c r="H89" s="32"/>
      <c r="I89" s="35"/>
      <c r="J89" s="35"/>
      <c r="K89" s="35"/>
      <c r="L89" s="34"/>
      <c r="M89" s="34"/>
      <c r="N89" s="34"/>
      <c r="O89" s="33">
        <v>8.1092490000000002</v>
      </c>
    </row>
    <row r="90" spans="2:15">
      <c r="B90" s="31"/>
      <c r="C90" s="32"/>
      <c r="D90" s="32"/>
      <c r="E90" s="32"/>
      <c r="F90" s="32"/>
      <c r="G90" s="32"/>
      <c r="H90" s="32"/>
      <c r="I90" s="35"/>
      <c r="J90" s="35"/>
      <c r="K90" s="35"/>
      <c r="L90" s="34"/>
      <c r="M90" s="34"/>
      <c r="N90" s="34"/>
      <c r="O90" s="34">
        <v>11.63495</v>
      </c>
    </row>
    <row r="91" spans="2:15">
      <c r="B91" s="31"/>
      <c r="C91" s="32"/>
      <c r="D91" s="32"/>
      <c r="E91" s="32"/>
      <c r="F91" s="32"/>
      <c r="G91" s="32"/>
      <c r="H91" s="32"/>
      <c r="I91" s="35"/>
      <c r="J91" s="35"/>
      <c r="K91" s="35"/>
      <c r="L91" s="34"/>
      <c r="M91" s="34"/>
      <c r="N91" s="34"/>
      <c r="O91" s="33">
        <v>9.2217009999999995</v>
      </c>
    </row>
    <row r="92" spans="2:15">
      <c r="B92" s="31"/>
      <c r="C92" s="32"/>
      <c r="D92" s="32"/>
      <c r="E92" s="32"/>
      <c r="F92" s="32"/>
      <c r="G92" s="32"/>
      <c r="H92" s="32"/>
      <c r="I92" s="35"/>
      <c r="J92" s="35"/>
      <c r="K92" s="35"/>
      <c r="L92" s="34"/>
      <c r="M92" s="34"/>
      <c r="N92" s="34"/>
      <c r="O92" s="34">
        <v>13.597490000000001</v>
      </c>
    </row>
    <row r="93" spans="2:15">
      <c r="B93" s="31"/>
      <c r="C93" s="32"/>
      <c r="D93" s="32"/>
      <c r="E93" s="32"/>
      <c r="F93" s="32"/>
      <c r="G93" s="32"/>
      <c r="H93" s="32"/>
      <c r="I93" s="35"/>
      <c r="J93" s="35"/>
      <c r="K93" s="35"/>
      <c r="L93" s="34"/>
      <c r="M93" s="34"/>
      <c r="N93" s="34"/>
      <c r="O93" s="33">
        <v>13.914149999999999</v>
      </c>
    </row>
    <row r="94" spans="2:15">
      <c r="B94" s="31"/>
      <c r="C94" s="32"/>
      <c r="D94" s="32"/>
      <c r="E94" s="32"/>
      <c r="F94" s="32"/>
      <c r="G94" s="32"/>
      <c r="H94" s="32"/>
      <c r="I94" s="35"/>
      <c r="J94" s="35"/>
      <c r="K94" s="35"/>
      <c r="L94" s="34"/>
      <c r="M94" s="34"/>
      <c r="N94" s="34"/>
      <c r="O94" s="34">
        <v>12.09919</v>
      </c>
    </row>
    <row r="95" spans="2:15">
      <c r="B95" s="31"/>
      <c r="C95" s="32"/>
      <c r="D95" s="32"/>
      <c r="E95" s="32"/>
      <c r="F95" s="32"/>
      <c r="G95" s="32"/>
      <c r="H95" s="32"/>
      <c r="I95" s="35"/>
      <c r="J95" s="35"/>
      <c r="K95" s="35"/>
      <c r="L95" s="34"/>
      <c r="M95" s="34"/>
      <c r="N95" s="34"/>
      <c r="O95" s="33">
        <v>13.699199999999999</v>
      </c>
    </row>
    <row r="96" spans="2:15">
      <c r="B96" s="31"/>
      <c r="C96" s="32"/>
      <c r="D96" s="32"/>
      <c r="E96" s="32"/>
      <c r="F96" s="32"/>
      <c r="G96" s="32"/>
      <c r="H96" s="32"/>
      <c r="I96" s="35"/>
      <c r="J96" s="35"/>
      <c r="K96" s="35"/>
      <c r="L96" s="34"/>
      <c r="M96" s="34"/>
      <c r="N96" s="34"/>
      <c r="O96" s="34">
        <v>6.4337309999999999</v>
      </c>
    </row>
    <row r="97" spans="2:15">
      <c r="B97" s="31"/>
      <c r="C97" s="32"/>
      <c r="D97" s="32"/>
      <c r="E97" s="32"/>
      <c r="F97" s="32"/>
      <c r="G97" s="32"/>
      <c r="H97" s="32"/>
      <c r="I97" s="35"/>
      <c r="J97" s="35"/>
      <c r="K97" s="35"/>
      <c r="L97" s="34"/>
      <c r="M97" s="34"/>
      <c r="N97" s="34"/>
      <c r="O97" s="33">
        <v>6.4338839999999999</v>
      </c>
    </row>
    <row r="98" spans="2:15">
      <c r="B98" s="31"/>
      <c r="C98" s="32"/>
      <c r="D98" s="32"/>
      <c r="E98" s="32"/>
      <c r="F98" s="32"/>
      <c r="G98" s="32"/>
      <c r="H98" s="32"/>
      <c r="I98" s="35"/>
      <c r="J98" s="35"/>
      <c r="K98" s="35"/>
      <c r="L98" s="34"/>
      <c r="M98" s="34"/>
      <c r="N98" s="34"/>
      <c r="O98" s="34">
        <v>12.47207</v>
      </c>
    </row>
    <row r="99" spans="2:15">
      <c r="B99" s="31"/>
      <c r="C99" s="32"/>
      <c r="D99" s="32"/>
      <c r="E99" s="32"/>
      <c r="F99" s="32"/>
      <c r="G99" s="32"/>
      <c r="H99" s="32"/>
      <c r="I99" s="35"/>
      <c r="J99" s="35"/>
      <c r="K99" s="35"/>
      <c r="L99" s="34"/>
      <c r="M99" s="34"/>
      <c r="N99" s="34"/>
      <c r="O99" s="33">
        <v>13.34564</v>
      </c>
    </row>
    <row r="100" spans="2:15">
      <c r="B100" s="31"/>
      <c r="C100" s="32"/>
      <c r="D100" s="32"/>
      <c r="E100" s="32"/>
      <c r="F100" s="32"/>
      <c r="G100" s="32"/>
      <c r="H100" s="32"/>
      <c r="I100" s="35"/>
      <c r="J100" s="35"/>
      <c r="K100" s="35"/>
      <c r="L100" s="34"/>
      <c r="M100" s="34"/>
      <c r="N100" s="34"/>
      <c r="O100" s="34">
        <v>9.1329899999999995</v>
      </c>
    </row>
    <row r="101" spans="2:15">
      <c r="B101" s="31"/>
      <c r="C101" s="32"/>
      <c r="D101" s="32"/>
      <c r="E101" s="32"/>
      <c r="F101" s="32"/>
      <c r="G101" s="32"/>
      <c r="H101" s="32"/>
      <c r="I101" s="35"/>
      <c r="J101" s="35"/>
      <c r="K101" s="35"/>
      <c r="L101" s="34"/>
      <c r="M101" s="34"/>
      <c r="N101" s="34"/>
      <c r="O101" s="34">
        <v>12.29209</v>
      </c>
    </row>
    <row r="102" spans="2:15">
      <c r="B102" s="31"/>
      <c r="C102" s="32"/>
      <c r="D102" s="32"/>
      <c r="E102" s="32"/>
      <c r="F102" s="32"/>
      <c r="G102" s="32"/>
      <c r="H102" s="32"/>
      <c r="I102" s="35"/>
      <c r="J102" s="35"/>
      <c r="K102" s="35"/>
      <c r="L102" s="34"/>
      <c r="M102" s="34"/>
      <c r="N102" s="34"/>
      <c r="O102" s="34">
        <v>6.8787880000000001</v>
      </c>
    </row>
    <row r="103" spans="2:15">
      <c r="B103" s="31"/>
      <c r="C103" s="32"/>
      <c r="D103" s="32"/>
      <c r="E103" s="32"/>
      <c r="F103" s="32"/>
      <c r="G103" s="32"/>
      <c r="H103" s="32"/>
      <c r="I103" s="35"/>
      <c r="J103" s="35"/>
      <c r="K103" s="35"/>
      <c r="L103" s="34"/>
      <c r="M103" s="34"/>
      <c r="N103" s="34"/>
      <c r="O103" s="33">
        <v>12.58779</v>
      </c>
    </row>
    <row r="104" spans="2:15">
      <c r="B104" s="31"/>
      <c r="C104" s="32"/>
      <c r="D104" s="32"/>
      <c r="E104" s="32"/>
      <c r="F104" s="32"/>
      <c r="G104" s="32"/>
      <c r="H104" s="32"/>
      <c r="I104" s="35"/>
      <c r="J104" s="35"/>
      <c r="K104" s="35"/>
      <c r="L104" s="34"/>
      <c r="M104" s="34"/>
      <c r="N104" s="34"/>
      <c r="O104" s="34">
        <v>9.3363379999999996</v>
      </c>
    </row>
    <row r="105" spans="2:15">
      <c r="B105" s="31"/>
      <c r="C105" s="32"/>
      <c r="D105" s="32"/>
      <c r="E105" s="32"/>
      <c r="F105" s="32"/>
      <c r="G105" s="32"/>
      <c r="H105" s="32"/>
      <c r="I105" s="35"/>
      <c r="J105" s="35"/>
      <c r="K105" s="35"/>
      <c r="L105" s="34"/>
      <c r="M105" s="34"/>
      <c r="N105" s="34"/>
      <c r="O105" s="33">
        <v>14.56024</v>
      </c>
    </row>
    <row r="106" spans="2:15">
      <c r="B106" s="31"/>
      <c r="C106" s="32"/>
      <c r="D106" s="32"/>
      <c r="E106" s="32"/>
      <c r="F106" s="32"/>
      <c r="G106" s="32"/>
      <c r="H106" s="32"/>
      <c r="I106" s="35"/>
      <c r="J106" s="35"/>
      <c r="K106" s="35"/>
      <c r="L106" s="34"/>
      <c r="M106" s="34"/>
      <c r="N106" s="34"/>
      <c r="O106" s="34">
        <v>9.4608460000000001</v>
      </c>
    </row>
    <row r="107" spans="2:15">
      <c r="B107" s="31"/>
      <c r="C107" s="32"/>
      <c r="D107" s="32"/>
      <c r="E107" s="32"/>
      <c r="F107" s="32"/>
      <c r="G107" s="32"/>
      <c r="H107" s="32"/>
      <c r="I107" s="35"/>
      <c r="J107" s="35"/>
      <c r="K107" s="35"/>
      <c r="L107" s="34"/>
      <c r="M107" s="34"/>
      <c r="N107" s="34"/>
      <c r="O107" s="33">
        <v>8.7922080000000005</v>
      </c>
    </row>
    <row r="108" spans="2:15">
      <c r="B108" s="31"/>
      <c r="C108" s="32"/>
      <c r="D108" s="32"/>
      <c r="E108" s="32"/>
      <c r="F108" s="32"/>
      <c r="G108" s="32"/>
      <c r="H108" s="32"/>
      <c r="I108" s="35"/>
      <c r="J108" s="35"/>
      <c r="K108" s="35"/>
      <c r="L108" s="34"/>
      <c r="M108" s="34"/>
      <c r="N108" s="34"/>
      <c r="O108" s="34">
        <v>9.9817750000000007</v>
      </c>
    </row>
    <row r="109" spans="2:15">
      <c r="B109" s="31"/>
      <c r="C109" s="32"/>
      <c r="D109" s="32"/>
      <c r="E109" s="32"/>
      <c r="F109" s="32"/>
      <c r="G109" s="32"/>
      <c r="H109" s="32"/>
      <c r="I109" s="35"/>
      <c r="J109" s="35"/>
      <c r="K109" s="35"/>
      <c r="L109" s="34"/>
      <c r="M109" s="34"/>
      <c r="N109" s="34"/>
      <c r="O109" s="33">
        <v>9.8055070000000004</v>
      </c>
    </row>
    <row r="110" spans="2:15">
      <c r="B110" s="31"/>
      <c r="C110" s="32"/>
      <c r="D110" s="32"/>
      <c r="E110" s="32"/>
      <c r="F110" s="32"/>
      <c r="G110" s="32"/>
      <c r="H110" s="32"/>
      <c r="I110" s="35"/>
      <c r="J110" s="35"/>
      <c r="K110" s="35"/>
      <c r="L110" s="34"/>
      <c r="M110" s="34"/>
      <c r="N110" s="34"/>
      <c r="O110" s="34">
        <v>10.046329999999999</v>
      </c>
    </row>
    <row r="111" spans="2:15">
      <c r="B111" s="31"/>
      <c r="C111" s="32"/>
      <c r="D111" s="32"/>
      <c r="E111" s="32"/>
      <c r="F111" s="32"/>
      <c r="G111" s="32"/>
      <c r="H111" s="32"/>
      <c r="I111" s="35"/>
      <c r="J111" s="35"/>
      <c r="K111" s="35"/>
      <c r="L111" s="34"/>
      <c r="M111" s="34"/>
      <c r="N111" s="34"/>
      <c r="O111" s="33">
        <v>10.453290000000001</v>
      </c>
    </row>
    <row r="112" spans="2:15">
      <c r="B112" s="31"/>
      <c r="C112" s="32"/>
      <c r="D112" s="32"/>
      <c r="E112" s="32"/>
      <c r="F112" s="32"/>
      <c r="G112" s="32"/>
      <c r="H112" s="32"/>
      <c r="I112" s="35"/>
      <c r="J112" s="35"/>
      <c r="K112" s="35"/>
      <c r="L112" s="34"/>
      <c r="M112" s="34"/>
      <c r="N112" s="34"/>
      <c r="O112" s="34">
        <v>10.17704</v>
      </c>
    </row>
    <row r="113" spans="2:15">
      <c r="B113" s="31"/>
      <c r="C113" s="32"/>
      <c r="D113" s="32"/>
      <c r="E113" s="32"/>
      <c r="F113" s="32"/>
      <c r="G113" s="32"/>
      <c r="H113" s="32"/>
      <c r="I113" s="35"/>
      <c r="J113" s="35"/>
      <c r="K113" s="35"/>
      <c r="L113" s="34"/>
      <c r="M113" s="34"/>
      <c r="N113" s="34"/>
      <c r="O113" s="33">
        <v>10.460789999999999</v>
      </c>
    </row>
    <row r="114" spans="2:15">
      <c r="B114" s="31"/>
      <c r="C114" s="32"/>
      <c r="D114" s="32"/>
      <c r="E114" s="32"/>
      <c r="F114" s="32"/>
      <c r="G114" s="32"/>
      <c r="H114" s="32"/>
      <c r="I114" s="35"/>
      <c r="J114" s="35"/>
      <c r="K114" s="35"/>
      <c r="L114" s="34"/>
      <c r="M114" s="34"/>
      <c r="N114" s="34"/>
      <c r="O114" s="34">
        <v>6.353345</v>
      </c>
    </row>
    <row r="115" spans="2:15">
      <c r="B115" s="31"/>
      <c r="C115" s="32"/>
      <c r="D115" s="32"/>
      <c r="E115" s="32"/>
      <c r="F115" s="32"/>
      <c r="G115" s="32"/>
      <c r="H115" s="32"/>
      <c r="I115" s="35"/>
      <c r="J115" s="35"/>
      <c r="K115" s="35"/>
      <c r="L115" s="34"/>
      <c r="M115" s="34"/>
      <c r="N115" s="34"/>
      <c r="O115" s="33">
        <v>6.6968560000000004</v>
      </c>
    </row>
    <row r="116" spans="2:15">
      <c r="B116" s="31"/>
      <c r="C116" s="32"/>
      <c r="D116" s="32"/>
      <c r="E116" s="32"/>
      <c r="F116" s="32"/>
      <c r="G116" s="32"/>
      <c r="H116" s="32"/>
      <c r="I116" s="35"/>
      <c r="J116" s="35"/>
      <c r="K116" s="35"/>
      <c r="L116" s="34"/>
      <c r="M116" s="34"/>
      <c r="N116" s="34"/>
      <c r="O116">
        <v>10.36</v>
      </c>
    </row>
    <row r="117" spans="2:15">
      <c r="B117" s="31"/>
      <c r="C117" s="32"/>
      <c r="D117" s="32"/>
      <c r="E117" s="32"/>
      <c r="F117" s="32"/>
      <c r="G117" s="32"/>
      <c r="H117" s="32"/>
      <c r="I117" s="35"/>
      <c r="J117" s="35"/>
      <c r="K117" s="35"/>
      <c r="L117" s="34"/>
      <c r="M117" s="34"/>
      <c r="N117" s="34"/>
      <c r="O117">
        <v>9.74</v>
      </c>
    </row>
    <row r="118" spans="2:15">
      <c r="B118" s="31"/>
      <c r="C118" s="32"/>
      <c r="D118" s="32"/>
      <c r="E118" s="32"/>
      <c r="F118" s="32"/>
      <c r="G118" s="32"/>
      <c r="H118" s="32"/>
      <c r="I118" s="35"/>
      <c r="J118" s="35"/>
      <c r="K118" s="35"/>
      <c r="L118" s="34"/>
      <c r="M118" s="34"/>
      <c r="N118" s="34"/>
      <c r="O118">
        <v>10.77</v>
      </c>
    </row>
    <row r="119" spans="2:15">
      <c r="B119" s="31"/>
      <c r="C119" s="32"/>
      <c r="D119" s="32"/>
      <c r="E119" s="32"/>
      <c r="F119" s="32"/>
      <c r="G119" s="32"/>
      <c r="H119" s="32"/>
      <c r="I119" s="35"/>
      <c r="J119" s="35"/>
      <c r="K119" s="35"/>
      <c r="L119" s="34"/>
      <c r="M119" s="34"/>
      <c r="N119" s="34"/>
      <c r="O119">
        <v>10.78</v>
      </c>
    </row>
    <row r="120" spans="2:15">
      <c r="B120" s="31"/>
      <c r="C120" s="32"/>
      <c r="D120" s="32"/>
      <c r="E120" s="32"/>
      <c r="F120" s="32"/>
      <c r="G120" s="32"/>
      <c r="H120" s="32"/>
      <c r="I120" s="35"/>
      <c r="J120" s="35"/>
      <c r="K120" s="35"/>
      <c r="L120" s="34"/>
      <c r="M120" s="34"/>
      <c r="N120" s="34"/>
      <c r="O120">
        <v>10.48</v>
      </c>
    </row>
    <row r="121" spans="2:15">
      <c r="B121" s="31"/>
      <c r="C121" s="32"/>
      <c r="D121" s="32"/>
      <c r="E121" s="32"/>
      <c r="F121" s="32"/>
      <c r="G121" s="32"/>
      <c r="H121" s="32"/>
      <c r="I121" s="35"/>
      <c r="J121" s="35"/>
      <c r="K121" s="35"/>
      <c r="L121" s="34"/>
      <c r="M121" s="34"/>
      <c r="N121" s="34"/>
      <c r="O121">
        <v>12.79</v>
      </c>
    </row>
    <row r="122" spans="2:15">
      <c r="B122" s="31"/>
      <c r="C122" s="32"/>
      <c r="D122" s="32"/>
      <c r="E122" s="32"/>
      <c r="F122" s="32"/>
      <c r="G122" s="32"/>
      <c r="H122" s="32"/>
      <c r="I122" s="35"/>
      <c r="J122" s="35"/>
      <c r="K122" s="35"/>
      <c r="L122" s="34"/>
      <c r="M122" s="34"/>
      <c r="N122" s="34"/>
      <c r="O122">
        <v>12.7</v>
      </c>
    </row>
    <row r="123" spans="2:15">
      <c r="B123" s="31"/>
      <c r="C123" s="32"/>
      <c r="D123" s="32"/>
      <c r="E123" s="32"/>
      <c r="F123" s="32"/>
      <c r="G123" s="32"/>
      <c r="H123" s="32"/>
      <c r="I123" s="35"/>
      <c r="J123" s="35"/>
      <c r="K123" s="35"/>
      <c r="L123" s="34"/>
      <c r="M123" s="34"/>
      <c r="N123" s="34"/>
      <c r="O123">
        <v>8.74</v>
      </c>
    </row>
    <row r="124" spans="2:15">
      <c r="B124" s="31"/>
      <c r="C124" s="32"/>
      <c r="D124" s="32"/>
      <c r="E124" s="32"/>
      <c r="F124" s="32"/>
      <c r="G124" s="32"/>
      <c r="H124" s="32"/>
      <c r="I124" s="35"/>
      <c r="J124" s="35"/>
      <c r="K124" s="35"/>
      <c r="L124" s="34"/>
      <c r="M124" s="34"/>
      <c r="N124" s="34"/>
      <c r="O124">
        <v>8.74</v>
      </c>
    </row>
    <row r="125" spans="2:15">
      <c r="B125" s="31"/>
      <c r="C125" s="32"/>
      <c r="D125" s="32"/>
      <c r="E125" s="32"/>
      <c r="F125" s="32"/>
      <c r="G125" s="32"/>
      <c r="H125" s="32"/>
      <c r="I125" s="35"/>
      <c r="J125" s="35"/>
      <c r="K125" s="35"/>
      <c r="L125" s="34"/>
      <c r="M125" s="34"/>
      <c r="N125" s="34"/>
      <c r="O125">
        <v>7.27</v>
      </c>
    </row>
    <row r="126" spans="2:15">
      <c r="B126" s="31"/>
      <c r="C126" s="32"/>
      <c r="D126" s="32"/>
      <c r="E126" s="32"/>
      <c r="F126" s="32"/>
      <c r="G126" s="32"/>
      <c r="H126" s="32"/>
      <c r="I126" s="35"/>
      <c r="J126" s="35"/>
      <c r="K126" s="35"/>
      <c r="L126" s="34"/>
      <c r="M126" s="34"/>
      <c r="N126" s="34"/>
      <c r="O126">
        <v>10.73</v>
      </c>
    </row>
    <row r="127" spans="2:15">
      <c r="B127" s="31"/>
      <c r="C127" s="32"/>
      <c r="D127" s="32"/>
      <c r="E127" s="32"/>
      <c r="F127" s="32"/>
      <c r="G127" s="32"/>
      <c r="H127" s="32"/>
      <c r="I127" s="35"/>
      <c r="J127" s="35"/>
      <c r="K127" s="35"/>
      <c r="L127" s="34"/>
      <c r="M127" s="34"/>
      <c r="N127" s="34"/>
      <c r="O127">
        <v>12.71</v>
      </c>
    </row>
    <row r="128" spans="2:15">
      <c r="B128" s="31"/>
      <c r="C128" s="32"/>
      <c r="D128" s="32"/>
      <c r="E128" s="32"/>
      <c r="F128" s="32"/>
      <c r="G128" s="32"/>
      <c r="H128" s="32"/>
      <c r="I128" s="35"/>
      <c r="J128" s="35"/>
      <c r="K128" s="35"/>
      <c r="L128" s="34"/>
      <c r="M128" s="34"/>
      <c r="N128" s="34"/>
      <c r="O128">
        <v>8.14</v>
      </c>
    </row>
    <row r="129" spans="2:15">
      <c r="B129" s="31"/>
      <c r="C129" s="32"/>
      <c r="D129" s="32"/>
      <c r="E129" s="32"/>
      <c r="F129" s="32"/>
      <c r="G129" s="32"/>
      <c r="H129" s="32"/>
      <c r="I129" s="35"/>
      <c r="J129" s="35"/>
      <c r="K129" s="35"/>
      <c r="L129" s="34"/>
      <c r="M129" s="34"/>
      <c r="N129" s="34"/>
      <c r="O129">
        <v>8.14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38F-4DEF-4A98-8CAC-AE1B4AB6F71B}">
  <dimension ref="B2:O156"/>
  <sheetViews>
    <sheetView zoomScale="90" zoomScaleNormal="90" workbookViewId="0">
      <selection activeCell="G11" sqref="G11"/>
    </sheetView>
  </sheetViews>
  <sheetFormatPr defaultRowHeight="15"/>
  <cols>
    <col min="2" max="2" width="8.42578125" bestFit="1" customWidth="1"/>
    <col min="3" max="3" width="10.140625" bestFit="1" customWidth="1"/>
    <col min="4" max="4" width="15.85546875" bestFit="1" customWidth="1"/>
    <col min="5" max="5" width="10.7109375" bestFit="1" customWidth="1"/>
    <col min="6" max="6" width="13.5703125" bestFit="1" customWidth="1"/>
    <col min="7" max="7" width="14.7109375" bestFit="1" customWidth="1"/>
    <col min="8" max="8" width="26.5703125" bestFit="1" customWidth="1"/>
    <col min="9" max="9" width="28.42578125" hidden="1" customWidth="1"/>
    <col min="10" max="10" width="26.140625" bestFit="1" customWidth="1"/>
    <col min="11" max="11" width="12.5703125" hidden="1" customWidth="1"/>
    <col min="12" max="12" width="10.7109375" bestFit="1" customWidth="1"/>
    <col min="13" max="14" width="9.28515625" bestFit="1" customWidth="1"/>
    <col min="15" max="15" width="9.28515625" hidden="1" customWidth="1"/>
  </cols>
  <sheetData>
    <row r="2" spans="2:15">
      <c r="B2" s="29" t="s">
        <v>130</v>
      </c>
      <c r="C2" s="30" t="s">
        <v>131</v>
      </c>
      <c r="D2" s="30" t="s">
        <v>132</v>
      </c>
      <c r="E2" s="30" t="s">
        <v>133</v>
      </c>
      <c r="F2" s="30" t="s">
        <v>19</v>
      </c>
      <c r="G2" s="30" t="s">
        <v>79</v>
      </c>
      <c r="H2" s="30" t="s">
        <v>134</v>
      </c>
      <c r="I2" s="30" t="s">
        <v>135</v>
      </c>
      <c r="J2" s="30" t="s">
        <v>136</v>
      </c>
      <c r="K2" s="30" t="s">
        <v>137</v>
      </c>
      <c r="L2" s="30" t="s">
        <v>138</v>
      </c>
      <c r="M2" s="30" t="s">
        <v>139</v>
      </c>
      <c r="N2" s="30" t="s">
        <v>140</v>
      </c>
      <c r="O2" s="30" t="s">
        <v>141</v>
      </c>
    </row>
    <row r="3" spans="2:15">
      <c r="B3" s="31" t="s">
        <v>142</v>
      </c>
      <c r="C3" s="32" t="s">
        <v>155</v>
      </c>
      <c r="D3" s="32" t="s">
        <v>156</v>
      </c>
      <c r="E3" s="32" t="s">
        <v>80</v>
      </c>
      <c r="F3" s="32" t="s">
        <v>227</v>
      </c>
      <c r="G3" s="32" t="s">
        <v>228</v>
      </c>
      <c r="H3" s="32"/>
      <c r="I3" s="35"/>
      <c r="J3" s="35">
        <v>273.7</v>
      </c>
      <c r="K3" s="35"/>
      <c r="L3" s="34">
        <v>192010.56000000008</v>
      </c>
      <c r="M3" s="34"/>
      <c r="N3" s="34">
        <f t="shared" ref="N3:N45" si="0">L3/J3</f>
        <v>701.53657289002592</v>
      </c>
      <c r="O3" s="33">
        <v>8.7421710000000008</v>
      </c>
    </row>
    <row r="4" spans="2:15">
      <c r="B4" s="31" t="s">
        <v>142</v>
      </c>
      <c r="C4" s="32" t="s">
        <v>155</v>
      </c>
      <c r="D4" s="32" t="s">
        <v>156</v>
      </c>
      <c r="E4" s="32" t="s">
        <v>80</v>
      </c>
      <c r="F4" s="32" t="s">
        <v>229</v>
      </c>
      <c r="G4" s="32" t="s">
        <v>229</v>
      </c>
      <c r="H4" s="32"/>
      <c r="I4" s="35"/>
      <c r="J4" s="35">
        <v>81.36</v>
      </c>
      <c r="K4" s="35"/>
      <c r="L4" s="34">
        <v>48280.588235294112</v>
      </c>
      <c r="M4" s="34"/>
      <c r="N4" s="34">
        <f t="shared" si="0"/>
        <v>593.41922609751862</v>
      </c>
      <c r="O4" s="34">
        <v>6.4338749999999996</v>
      </c>
    </row>
    <row r="5" spans="2:15">
      <c r="B5" s="31" t="s">
        <v>142</v>
      </c>
      <c r="C5" s="32" t="s">
        <v>155</v>
      </c>
      <c r="D5" s="32" t="s">
        <v>156</v>
      </c>
      <c r="E5" s="32" t="s">
        <v>80</v>
      </c>
      <c r="F5" s="32" t="s">
        <v>230</v>
      </c>
      <c r="G5" s="32" t="s">
        <v>114</v>
      </c>
      <c r="H5" s="32"/>
      <c r="I5" s="35"/>
      <c r="J5" s="35">
        <v>91.529999999999987</v>
      </c>
      <c r="K5" s="35"/>
      <c r="L5" s="34">
        <v>114539.99999999997</v>
      </c>
      <c r="M5" s="34"/>
      <c r="N5" s="34">
        <f t="shared" si="0"/>
        <v>1251.39298590626</v>
      </c>
      <c r="O5" s="34">
        <v>9.9459459999999993</v>
      </c>
    </row>
    <row r="6" spans="2:15">
      <c r="B6" s="31" t="s">
        <v>142</v>
      </c>
      <c r="C6" s="32" t="s">
        <v>155</v>
      </c>
      <c r="D6" s="32" t="s">
        <v>156</v>
      </c>
      <c r="E6" s="32" t="s">
        <v>80</v>
      </c>
      <c r="F6" s="32" t="s">
        <v>230</v>
      </c>
      <c r="G6" s="32" t="s">
        <v>117</v>
      </c>
      <c r="H6" s="32"/>
      <c r="I6" s="35"/>
      <c r="J6" s="35">
        <v>177.41</v>
      </c>
      <c r="K6" s="35"/>
      <c r="L6" s="34">
        <v>108168</v>
      </c>
      <c r="M6" s="34"/>
      <c r="N6" s="34">
        <f t="shared" si="0"/>
        <v>609.70632997012569</v>
      </c>
      <c r="O6" s="34">
        <v>8.1392450000000007</v>
      </c>
    </row>
    <row r="7" spans="2:15">
      <c r="B7" s="31" t="s">
        <v>142</v>
      </c>
      <c r="C7" s="32" t="s">
        <v>155</v>
      </c>
      <c r="D7" s="32" t="s">
        <v>156</v>
      </c>
      <c r="E7" s="32" t="s">
        <v>80</v>
      </c>
      <c r="F7" s="32" t="s">
        <v>230</v>
      </c>
      <c r="G7" s="32" t="s">
        <v>231</v>
      </c>
      <c r="H7" s="32"/>
      <c r="I7" s="35"/>
      <c r="J7" s="35">
        <v>120.77999999999994</v>
      </c>
      <c r="K7" s="35"/>
      <c r="L7" s="34">
        <v>92481.000000000029</v>
      </c>
      <c r="M7" s="34"/>
      <c r="N7" s="34">
        <f t="shared" si="0"/>
        <v>765.69796323894741</v>
      </c>
      <c r="O7" s="34">
        <v>10.48306</v>
      </c>
    </row>
    <row r="8" spans="2:15">
      <c r="B8" s="31" t="s">
        <v>142</v>
      </c>
      <c r="C8" s="32" t="s">
        <v>155</v>
      </c>
      <c r="D8" s="32" t="s">
        <v>156</v>
      </c>
      <c r="E8" s="32" t="s">
        <v>80</v>
      </c>
      <c r="F8" s="32" t="s">
        <v>230</v>
      </c>
      <c r="G8" s="32" t="s">
        <v>119</v>
      </c>
      <c r="H8" s="32"/>
      <c r="I8" s="35"/>
      <c r="J8" s="35">
        <v>209.96000000000006</v>
      </c>
      <c r="K8" s="35"/>
      <c r="L8" s="34">
        <v>225031.66777973398</v>
      </c>
      <c r="M8" s="34"/>
      <c r="N8" s="34">
        <f t="shared" si="0"/>
        <v>1071.7835196215181</v>
      </c>
      <c r="O8" s="34">
        <v>8.1392849999999992</v>
      </c>
    </row>
    <row r="9" spans="2:15">
      <c r="B9" s="31" t="s">
        <v>142</v>
      </c>
      <c r="C9" s="32" t="s">
        <v>155</v>
      </c>
      <c r="D9" s="32" t="s">
        <v>156</v>
      </c>
      <c r="E9" s="32" t="s">
        <v>80</v>
      </c>
      <c r="F9" s="32" t="s">
        <v>230</v>
      </c>
      <c r="G9" s="32" t="s">
        <v>116</v>
      </c>
      <c r="H9" s="32"/>
      <c r="I9" s="35"/>
      <c r="J9" s="35">
        <v>195.49999999999991</v>
      </c>
      <c r="K9" s="35"/>
      <c r="L9" s="34">
        <v>110647</v>
      </c>
      <c r="M9" s="34"/>
      <c r="N9" s="34">
        <f t="shared" si="0"/>
        <v>565.96930946291582</v>
      </c>
      <c r="O9" s="33">
        <v>6.4335800000000001</v>
      </c>
    </row>
    <row r="10" spans="2:15">
      <c r="B10" s="31" t="s">
        <v>142</v>
      </c>
      <c r="C10" s="32" t="s">
        <v>155</v>
      </c>
      <c r="D10" s="32" t="s">
        <v>156</v>
      </c>
      <c r="E10" s="32" t="s">
        <v>80</v>
      </c>
      <c r="F10" s="32" t="s">
        <v>230</v>
      </c>
      <c r="G10" s="32" t="s">
        <v>113</v>
      </c>
      <c r="H10" s="32"/>
      <c r="I10" s="35"/>
      <c r="J10" s="35">
        <v>18.079999999999998</v>
      </c>
      <c r="K10" s="35"/>
      <c r="L10" s="34">
        <v>14840.999999999996</v>
      </c>
      <c r="M10" s="34"/>
      <c r="N10" s="34">
        <f t="shared" si="0"/>
        <v>820.85176991150433</v>
      </c>
      <c r="O10" s="34">
        <v>6.433497</v>
      </c>
    </row>
    <row r="11" spans="2:15">
      <c r="B11" s="31" t="s">
        <v>142</v>
      </c>
      <c r="C11" s="32" t="s">
        <v>155</v>
      </c>
      <c r="D11" s="32" t="s">
        <v>156</v>
      </c>
      <c r="E11" s="32" t="s">
        <v>80</v>
      </c>
      <c r="F11" s="32" t="s">
        <v>95</v>
      </c>
      <c r="G11" s="32" t="s">
        <v>232</v>
      </c>
      <c r="H11" s="32"/>
      <c r="I11" s="35"/>
      <c r="J11" s="35">
        <v>101.63</v>
      </c>
      <c r="K11" s="35"/>
      <c r="L11" s="34">
        <v>36888.598580188802</v>
      </c>
      <c r="M11" s="34"/>
      <c r="N11" s="34">
        <f t="shared" si="0"/>
        <v>362.96958162145825</v>
      </c>
      <c r="O11" s="33">
        <v>8.7419349999999998</v>
      </c>
    </row>
    <row r="12" spans="2:15">
      <c r="B12" s="31" t="s">
        <v>142</v>
      </c>
      <c r="C12" s="32" t="s">
        <v>155</v>
      </c>
      <c r="D12" s="32" t="s">
        <v>156</v>
      </c>
      <c r="E12" s="32" t="s">
        <v>80</v>
      </c>
      <c r="F12" s="32" t="s">
        <v>95</v>
      </c>
      <c r="G12" s="32" t="s">
        <v>233</v>
      </c>
      <c r="H12" s="32"/>
      <c r="I12" s="35"/>
      <c r="J12" s="35">
        <v>101.11</v>
      </c>
      <c r="K12" s="35"/>
      <c r="L12" s="34">
        <v>41480.801104623999</v>
      </c>
      <c r="M12" s="34"/>
      <c r="N12" s="34">
        <f t="shared" si="0"/>
        <v>410.25418954232026</v>
      </c>
      <c r="O12" s="34">
        <v>10.701129999999999</v>
      </c>
    </row>
    <row r="13" spans="2:15">
      <c r="B13" s="31" t="s">
        <v>142</v>
      </c>
      <c r="C13" s="32" t="s">
        <v>155</v>
      </c>
      <c r="D13" s="32" t="s">
        <v>156</v>
      </c>
      <c r="E13" s="32" t="s">
        <v>80</v>
      </c>
      <c r="F13" s="32" t="s">
        <v>95</v>
      </c>
      <c r="G13" s="32" t="s">
        <v>122</v>
      </c>
      <c r="H13" s="32"/>
      <c r="I13" s="35"/>
      <c r="J13" s="35">
        <v>102</v>
      </c>
      <c r="K13" s="35"/>
      <c r="L13" s="34">
        <v>69118.38</v>
      </c>
      <c r="M13" s="34"/>
      <c r="N13" s="34">
        <f t="shared" si="0"/>
        <v>677.63117647058823</v>
      </c>
      <c r="O13" s="33">
        <v>8.7420629999999999</v>
      </c>
    </row>
    <row r="14" spans="2:15">
      <c r="B14" s="31" t="s">
        <v>142</v>
      </c>
      <c r="C14" s="32" t="s">
        <v>143</v>
      </c>
      <c r="D14" s="32" t="s">
        <v>144</v>
      </c>
      <c r="E14" s="32" t="s">
        <v>80</v>
      </c>
      <c r="F14" s="32" t="s">
        <v>227</v>
      </c>
      <c r="G14" s="32" t="s">
        <v>228</v>
      </c>
      <c r="H14" s="32"/>
      <c r="I14" s="35"/>
      <c r="J14" s="35">
        <v>273.69999999999965</v>
      </c>
      <c r="K14" s="35"/>
      <c r="L14" s="34">
        <v>184904.61999999997</v>
      </c>
      <c r="M14" s="34"/>
      <c r="N14" s="34">
        <f t="shared" si="0"/>
        <v>675.57405918889367</v>
      </c>
      <c r="O14" s="34">
        <v>11.680669999999999</v>
      </c>
    </row>
    <row r="15" spans="2:15">
      <c r="B15" s="31" t="s">
        <v>142</v>
      </c>
      <c r="C15" s="32" t="s">
        <v>143</v>
      </c>
      <c r="D15" s="32" t="s">
        <v>144</v>
      </c>
      <c r="E15" s="32" t="s">
        <v>80</v>
      </c>
      <c r="F15" s="32" t="s">
        <v>229</v>
      </c>
      <c r="G15" s="32" t="s">
        <v>229</v>
      </c>
      <c r="H15" s="32"/>
      <c r="I15" s="35"/>
      <c r="J15" s="35">
        <v>140.12</v>
      </c>
      <c r="K15" s="35"/>
      <c r="L15" s="34">
        <v>56140.91389207809</v>
      </c>
      <c r="M15" s="34"/>
      <c r="N15" s="34">
        <f t="shared" si="0"/>
        <v>400.66310228431405</v>
      </c>
      <c r="O15" s="33">
        <v>8.7421749999999996</v>
      </c>
    </row>
    <row r="16" spans="2:15">
      <c r="B16" s="31" t="s">
        <v>142</v>
      </c>
      <c r="C16" s="32" t="s">
        <v>143</v>
      </c>
      <c r="D16" s="32" t="s">
        <v>144</v>
      </c>
      <c r="E16" s="32" t="s">
        <v>80</v>
      </c>
      <c r="F16" s="32" t="s">
        <v>230</v>
      </c>
      <c r="G16" s="32" t="s">
        <v>114</v>
      </c>
      <c r="H16" s="32"/>
      <c r="I16" s="35"/>
      <c r="J16" s="35">
        <v>111.87000000000002</v>
      </c>
      <c r="K16" s="35"/>
      <c r="L16" s="34">
        <v>111509.79310344832</v>
      </c>
      <c r="M16" s="34"/>
      <c r="N16" s="34">
        <f t="shared" si="0"/>
        <v>996.78012964555558</v>
      </c>
      <c r="O16" s="34">
        <v>11.063829999999999</v>
      </c>
    </row>
    <row r="17" spans="2:15">
      <c r="B17" s="31" t="s">
        <v>142</v>
      </c>
      <c r="C17" s="32" t="s">
        <v>143</v>
      </c>
      <c r="D17" s="32" t="s">
        <v>144</v>
      </c>
      <c r="E17" s="32" t="s">
        <v>80</v>
      </c>
      <c r="F17" s="32" t="s">
        <v>230</v>
      </c>
      <c r="G17" s="32" t="s">
        <v>231</v>
      </c>
      <c r="H17" s="32"/>
      <c r="I17" s="35"/>
      <c r="J17" s="35">
        <v>120.77999999999994</v>
      </c>
      <c r="K17" s="35"/>
      <c r="L17" s="34">
        <v>101142.99999999997</v>
      </c>
      <c r="M17" s="34"/>
      <c r="N17" s="34">
        <f t="shared" si="0"/>
        <v>837.41513495611866</v>
      </c>
      <c r="O17" s="33">
        <v>10.164490000000001</v>
      </c>
    </row>
    <row r="18" spans="2:15">
      <c r="B18" s="31" t="s">
        <v>142</v>
      </c>
      <c r="C18" s="32" t="s">
        <v>143</v>
      </c>
      <c r="D18" s="32" t="s">
        <v>144</v>
      </c>
      <c r="E18" s="32" t="s">
        <v>80</v>
      </c>
      <c r="F18" s="32" t="s">
        <v>230</v>
      </c>
      <c r="G18" s="32" t="s">
        <v>119</v>
      </c>
      <c r="H18" s="32"/>
      <c r="I18" s="35"/>
      <c r="J18" s="35">
        <v>180.95999999999992</v>
      </c>
      <c r="K18" s="35"/>
      <c r="L18" s="34">
        <v>242808.00000000012</v>
      </c>
      <c r="M18" s="34"/>
      <c r="N18" s="34">
        <f t="shared" si="0"/>
        <v>1341.7771883289138</v>
      </c>
      <c r="O18" s="34">
        <v>9.9838529999999999</v>
      </c>
    </row>
    <row r="19" spans="2:15">
      <c r="B19" s="31" t="s">
        <v>142</v>
      </c>
      <c r="C19" s="32" t="s">
        <v>143</v>
      </c>
      <c r="D19" s="32" t="s">
        <v>144</v>
      </c>
      <c r="E19" s="32" t="s">
        <v>80</v>
      </c>
      <c r="F19" s="32" t="s">
        <v>230</v>
      </c>
      <c r="G19" s="32" t="s">
        <v>116</v>
      </c>
      <c r="H19" s="32"/>
      <c r="I19" s="35"/>
      <c r="J19" s="35">
        <v>313.94999999999987</v>
      </c>
      <c r="K19" s="35"/>
      <c r="L19" s="34">
        <v>151810.99999999994</v>
      </c>
      <c r="M19" s="34"/>
      <c r="N19" s="34">
        <f t="shared" si="0"/>
        <v>483.55152094282528</v>
      </c>
      <c r="O19" s="33">
        <v>12.431509999999999</v>
      </c>
    </row>
    <row r="20" spans="2:15">
      <c r="B20" s="31" t="s">
        <v>142</v>
      </c>
      <c r="C20" s="32" t="s">
        <v>143</v>
      </c>
      <c r="D20" s="32" t="s">
        <v>144</v>
      </c>
      <c r="E20" s="32" t="s">
        <v>80</v>
      </c>
      <c r="F20" s="32" t="s">
        <v>230</v>
      </c>
      <c r="G20" s="32" t="s">
        <v>113</v>
      </c>
      <c r="H20" s="32"/>
      <c r="I20" s="35"/>
      <c r="J20" s="35">
        <v>30.509999999999991</v>
      </c>
      <c r="K20" s="35"/>
      <c r="L20" s="34">
        <v>22213</v>
      </c>
      <c r="M20" s="34"/>
      <c r="N20" s="34">
        <f t="shared" si="0"/>
        <v>728.05637495902999</v>
      </c>
      <c r="O20" s="34">
        <v>13.66169</v>
      </c>
    </row>
    <row r="21" spans="2:15">
      <c r="B21" s="31" t="s">
        <v>142</v>
      </c>
      <c r="C21" s="32" t="s">
        <v>143</v>
      </c>
      <c r="D21" s="32" t="s">
        <v>144</v>
      </c>
      <c r="E21" s="32" t="s">
        <v>80</v>
      </c>
      <c r="F21" s="32" t="s">
        <v>95</v>
      </c>
      <c r="G21" s="32" t="s">
        <v>232</v>
      </c>
      <c r="H21" s="32"/>
      <c r="I21" s="35"/>
      <c r="J21" s="35">
        <v>89.75</v>
      </c>
      <c r="K21" s="35"/>
      <c r="L21" s="34">
        <v>41796.229999999996</v>
      </c>
      <c r="M21" s="34"/>
      <c r="N21" s="34">
        <f t="shared" si="0"/>
        <v>465.69615598885787</v>
      </c>
      <c r="O21" s="33">
        <v>10.27027</v>
      </c>
    </row>
    <row r="22" spans="2:15">
      <c r="B22" s="31" t="s">
        <v>142</v>
      </c>
      <c r="C22" s="32" t="s">
        <v>143</v>
      </c>
      <c r="D22" s="32" t="s">
        <v>144</v>
      </c>
      <c r="E22" s="32" t="s">
        <v>80</v>
      </c>
      <c r="F22" s="32" t="s">
        <v>95</v>
      </c>
      <c r="G22" s="32" t="s">
        <v>233</v>
      </c>
      <c r="H22" s="32"/>
      <c r="I22" s="35"/>
      <c r="J22" s="35">
        <v>74.94</v>
      </c>
      <c r="K22" s="35"/>
      <c r="L22" s="34">
        <v>33439.135382493761</v>
      </c>
      <c r="M22" s="34"/>
      <c r="N22" s="34">
        <f t="shared" si="0"/>
        <v>446.21210811974595</v>
      </c>
      <c r="O22" s="34">
        <v>9.0545170000000006</v>
      </c>
    </row>
    <row r="23" spans="2:15">
      <c r="B23" s="31" t="s">
        <v>142</v>
      </c>
      <c r="C23" s="32" t="s">
        <v>143</v>
      </c>
      <c r="D23" s="32" t="s">
        <v>144</v>
      </c>
      <c r="E23" s="32" t="s">
        <v>80</v>
      </c>
      <c r="F23" s="32" t="s">
        <v>95</v>
      </c>
      <c r="G23" s="32" t="s">
        <v>122</v>
      </c>
      <c r="H23" s="32"/>
      <c r="I23" s="35"/>
      <c r="J23" s="35">
        <v>112.97</v>
      </c>
      <c r="K23" s="35"/>
      <c r="L23" s="34">
        <v>68801.169999999984</v>
      </c>
      <c r="M23" s="34"/>
      <c r="N23" s="34">
        <f t="shared" si="0"/>
        <v>609.02159865450994</v>
      </c>
      <c r="O23" s="33">
        <v>12.447749999999999</v>
      </c>
    </row>
    <row r="24" spans="2:15">
      <c r="B24" s="31" t="s">
        <v>142</v>
      </c>
      <c r="C24" s="32" t="s">
        <v>147</v>
      </c>
      <c r="D24" s="32" t="s">
        <v>148</v>
      </c>
      <c r="E24" s="32" t="s">
        <v>80</v>
      </c>
      <c r="F24" s="32" t="s">
        <v>227</v>
      </c>
      <c r="G24" s="32" t="s">
        <v>228</v>
      </c>
      <c r="H24" s="32"/>
      <c r="I24" s="35"/>
      <c r="J24" s="35">
        <v>271.92</v>
      </c>
      <c r="K24" s="35"/>
      <c r="L24" s="34">
        <v>169647.74000000011</v>
      </c>
      <c r="M24" s="34"/>
      <c r="N24" s="34">
        <f t="shared" si="0"/>
        <v>623.88842306560787</v>
      </c>
      <c r="O24" s="34">
        <v>9.5643139999999995</v>
      </c>
    </row>
    <row r="25" spans="2:15">
      <c r="B25" s="31" t="s">
        <v>142</v>
      </c>
      <c r="C25" s="32" t="s">
        <v>147</v>
      </c>
      <c r="D25" s="32" t="s">
        <v>148</v>
      </c>
      <c r="E25" s="32" t="s">
        <v>80</v>
      </c>
      <c r="F25" s="32" t="s">
        <v>229</v>
      </c>
      <c r="G25" s="32" t="s">
        <v>229</v>
      </c>
      <c r="H25" s="32"/>
      <c r="I25" s="35"/>
      <c r="J25" s="35">
        <v>171.76000000000002</v>
      </c>
      <c r="K25" s="35"/>
      <c r="L25" s="34">
        <v>58628.81975308642</v>
      </c>
      <c r="M25" s="34"/>
      <c r="N25" s="34">
        <f t="shared" si="0"/>
        <v>341.3415216178762</v>
      </c>
      <c r="O25" s="33">
        <v>12.415760000000001</v>
      </c>
    </row>
    <row r="26" spans="2:15">
      <c r="B26" s="31" t="s">
        <v>142</v>
      </c>
      <c r="C26" s="32" t="s">
        <v>147</v>
      </c>
      <c r="D26" s="32" t="s">
        <v>148</v>
      </c>
      <c r="E26" s="32" t="s">
        <v>80</v>
      </c>
      <c r="F26" s="32" t="s">
        <v>230</v>
      </c>
      <c r="G26" s="32" t="s">
        <v>114</v>
      </c>
      <c r="H26" s="32"/>
      <c r="I26" s="35"/>
      <c r="J26" s="35">
        <v>216.95999999999984</v>
      </c>
      <c r="K26" s="35"/>
      <c r="L26" s="34">
        <v>154518.20689655159</v>
      </c>
      <c r="M26" s="34"/>
      <c r="N26" s="34">
        <f t="shared" si="0"/>
        <v>712.19675007628928</v>
      </c>
      <c r="O26" s="34">
        <v>10.26177</v>
      </c>
    </row>
    <row r="27" spans="2:15">
      <c r="B27" s="31" t="s">
        <v>142</v>
      </c>
      <c r="C27" s="32" t="s">
        <v>147</v>
      </c>
      <c r="D27" s="32" t="s">
        <v>148</v>
      </c>
      <c r="E27" s="32" t="s">
        <v>80</v>
      </c>
      <c r="F27" s="32" t="s">
        <v>230</v>
      </c>
      <c r="G27" s="32" t="s">
        <v>231</v>
      </c>
      <c r="H27" s="32"/>
      <c r="I27" s="35"/>
      <c r="J27" s="35">
        <v>142.73999999999998</v>
      </c>
      <c r="K27" s="35"/>
      <c r="L27" s="34">
        <v>100444.23809523812</v>
      </c>
      <c r="M27" s="34"/>
      <c r="N27" s="34">
        <f t="shared" si="0"/>
        <v>703.68668975226376</v>
      </c>
      <c r="O27" s="34">
        <v>13.99005</v>
      </c>
    </row>
    <row r="28" spans="2:15">
      <c r="B28" s="31" t="s">
        <v>142</v>
      </c>
      <c r="C28" s="32" t="s">
        <v>147</v>
      </c>
      <c r="D28" s="32" t="s">
        <v>148</v>
      </c>
      <c r="E28" s="32" t="s">
        <v>80</v>
      </c>
      <c r="F28" s="32" t="s">
        <v>230</v>
      </c>
      <c r="G28" s="32" t="s">
        <v>119</v>
      </c>
      <c r="H28" s="32"/>
      <c r="I28" s="35"/>
      <c r="J28" s="35">
        <v>212.2799999999998</v>
      </c>
      <c r="K28" s="35"/>
      <c r="L28" s="34">
        <v>201204.99999999991</v>
      </c>
      <c r="M28" s="34"/>
      <c r="N28" s="34">
        <f t="shared" si="0"/>
        <v>947.82833992839699</v>
      </c>
      <c r="O28" s="34">
        <v>12.74732</v>
      </c>
    </row>
    <row r="29" spans="2:15">
      <c r="B29" s="31" t="s">
        <v>142</v>
      </c>
      <c r="C29" s="32" t="s">
        <v>147</v>
      </c>
      <c r="D29" s="32" t="s">
        <v>148</v>
      </c>
      <c r="E29" s="32" t="s">
        <v>80</v>
      </c>
      <c r="F29" s="32" t="s">
        <v>230</v>
      </c>
      <c r="G29" s="32" t="s">
        <v>116</v>
      </c>
      <c r="H29" s="32"/>
      <c r="I29" s="35"/>
      <c r="J29" s="35">
        <v>357.64999999999975</v>
      </c>
      <c r="K29" s="35"/>
      <c r="L29" s="34">
        <v>182506.00000000003</v>
      </c>
      <c r="M29" s="34"/>
      <c r="N29" s="34">
        <f t="shared" si="0"/>
        <v>510.29218509716247</v>
      </c>
      <c r="O29" s="33">
        <v>12.69567</v>
      </c>
    </row>
    <row r="30" spans="2:15">
      <c r="B30" s="31" t="s">
        <v>142</v>
      </c>
      <c r="C30" s="32" t="s">
        <v>147</v>
      </c>
      <c r="D30" s="32" t="s">
        <v>148</v>
      </c>
      <c r="E30" s="32" t="s">
        <v>80</v>
      </c>
      <c r="F30" s="32" t="s">
        <v>230</v>
      </c>
      <c r="G30" s="32" t="s">
        <v>113</v>
      </c>
      <c r="H30" s="32"/>
      <c r="I30" s="35"/>
      <c r="J30" s="35">
        <v>38.419999999999987</v>
      </c>
      <c r="K30" s="35"/>
      <c r="L30" s="34">
        <v>20640.000000000004</v>
      </c>
      <c r="M30" s="34"/>
      <c r="N30" s="34">
        <f t="shared" si="0"/>
        <v>537.22019781363895</v>
      </c>
      <c r="O30" s="33">
        <v>13.761419999999999</v>
      </c>
    </row>
    <row r="31" spans="2:15">
      <c r="B31" s="31" t="s">
        <v>142</v>
      </c>
      <c r="C31" s="32" t="s">
        <v>147</v>
      </c>
      <c r="D31" s="32" t="s">
        <v>148</v>
      </c>
      <c r="E31" s="32" t="s">
        <v>80</v>
      </c>
      <c r="F31" s="32" t="s">
        <v>95</v>
      </c>
      <c r="G31" s="32" t="s">
        <v>232</v>
      </c>
      <c r="H31" s="32"/>
      <c r="I31" s="35"/>
      <c r="J31" s="35">
        <v>197.58</v>
      </c>
      <c r="K31" s="35"/>
      <c r="L31" s="34">
        <v>83442.416834770411</v>
      </c>
      <c r="M31" s="34"/>
      <c r="N31" s="34">
        <f t="shared" si="0"/>
        <v>422.32218258310763</v>
      </c>
      <c r="O31" s="33">
        <v>12.743169999999999</v>
      </c>
    </row>
    <row r="32" spans="2:15">
      <c r="B32" s="31" t="s">
        <v>142</v>
      </c>
      <c r="C32" s="32" t="s">
        <v>147</v>
      </c>
      <c r="D32" s="32" t="s">
        <v>148</v>
      </c>
      <c r="E32" s="32" t="s">
        <v>80</v>
      </c>
      <c r="F32" s="32" t="s">
        <v>95</v>
      </c>
      <c r="G32" s="32" t="s">
        <v>233</v>
      </c>
      <c r="H32" s="32"/>
      <c r="I32" s="35"/>
      <c r="J32" s="35">
        <v>63.73</v>
      </c>
      <c r="K32" s="35"/>
      <c r="L32" s="34">
        <v>30570.874053479798</v>
      </c>
      <c r="M32" s="34"/>
      <c r="N32" s="34">
        <f t="shared" si="0"/>
        <v>479.69361452188605</v>
      </c>
      <c r="O32" s="34">
        <v>6.469697</v>
      </c>
    </row>
    <row r="33" spans="2:15">
      <c r="B33" s="31" t="s">
        <v>142</v>
      </c>
      <c r="C33" s="32" t="s">
        <v>147</v>
      </c>
      <c r="D33" s="32" t="s">
        <v>148</v>
      </c>
      <c r="E33" s="32" t="s">
        <v>80</v>
      </c>
      <c r="F33" s="32" t="s">
        <v>95</v>
      </c>
      <c r="G33" s="32" t="s">
        <v>122</v>
      </c>
      <c r="H33" s="32"/>
      <c r="I33" s="35"/>
      <c r="J33" s="35">
        <v>100.1</v>
      </c>
      <c r="K33" s="35"/>
      <c r="L33" s="34">
        <v>69672.100000000006</v>
      </c>
      <c r="M33" s="34"/>
      <c r="N33" s="34">
        <f t="shared" si="0"/>
        <v>696.02497502497511</v>
      </c>
      <c r="O33" s="33">
        <v>7.2408840000000003</v>
      </c>
    </row>
    <row r="34" spans="2:15">
      <c r="B34" s="31" t="s">
        <v>178</v>
      </c>
      <c r="C34" s="32" t="s">
        <v>179</v>
      </c>
      <c r="D34" s="32" t="s">
        <v>224</v>
      </c>
      <c r="E34" s="32" t="s">
        <v>80</v>
      </c>
      <c r="F34" s="32" t="s">
        <v>227</v>
      </c>
      <c r="G34" s="32" t="s">
        <v>228</v>
      </c>
      <c r="H34" s="32"/>
      <c r="I34" s="35"/>
      <c r="J34" s="35">
        <v>233.23999999999975</v>
      </c>
      <c r="K34" s="35"/>
      <c r="L34" s="34">
        <v>165237.68999999994</v>
      </c>
      <c r="M34" s="34"/>
      <c r="N34" s="34">
        <f t="shared" si="0"/>
        <v>708.44490653404273</v>
      </c>
      <c r="O34" s="34">
        <v>6.8807859999999996</v>
      </c>
    </row>
    <row r="35" spans="2:15">
      <c r="B35" s="31" t="s">
        <v>178</v>
      </c>
      <c r="C35" s="32" t="s">
        <v>179</v>
      </c>
      <c r="D35" s="32" t="s">
        <v>224</v>
      </c>
      <c r="E35" s="32" t="s">
        <v>80</v>
      </c>
      <c r="F35" s="32" t="s">
        <v>229</v>
      </c>
      <c r="G35" s="32" t="s">
        <v>229</v>
      </c>
      <c r="H35" s="32"/>
      <c r="I35" s="35"/>
      <c r="J35" s="35">
        <v>217.15224965563544</v>
      </c>
      <c r="K35" s="35"/>
      <c r="L35" s="34">
        <v>82723.12</v>
      </c>
      <c r="M35" s="34"/>
      <c r="N35" s="34">
        <f t="shared" si="0"/>
        <v>380.94525905756922</v>
      </c>
      <c r="O35" s="33">
        <v>10.374180000000001</v>
      </c>
    </row>
    <row r="36" spans="2:15">
      <c r="B36" s="31" t="s">
        <v>178</v>
      </c>
      <c r="C36" s="32" t="s">
        <v>179</v>
      </c>
      <c r="D36" s="32" t="s">
        <v>224</v>
      </c>
      <c r="E36" s="32" t="s">
        <v>80</v>
      </c>
      <c r="F36" s="32" t="s">
        <v>230</v>
      </c>
      <c r="G36" s="32" t="s">
        <v>114</v>
      </c>
      <c r="H36" s="32"/>
      <c r="I36" s="35"/>
      <c r="J36" s="35">
        <v>143.51000000000005</v>
      </c>
      <c r="K36" s="35"/>
      <c r="L36" s="34">
        <v>121212.24000000003</v>
      </c>
      <c r="M36" s="34"/>
      <c r="N36" s="34">
        <f t="shared" si="0"/>
        <v>844.62574036652495</v>
      </c>
      <c r="O36" s="34">
        <v>10.429220000000001</v>
      </c>
    </row>
    <row r="37" spans="2:15">
      <c r="B37" s="31" t="s">
        <v>178</v>
      </c>
      <c r="C37" s="32" t="s">
        <v>179</v>
      </c>
      <c r="D37" s="32" t="s">
        <v>224</v>
      </c>
      <c r="E37" s="32" t="s">
        <v>80</v>
      </c>
      <c r="F37" s="32" t="s">
        <v>230</v>
      </c>
      <c r="G37" s="32" t="s">
        <v>115</v>
      </c>
      <c r="H37" s="32"/>
      <c r="I37" s="35"/>
      <c r="J37" s="35">
        <v>135.6</v>
      </c>
      <c r="K37" s="35"/>
      <c r="L37" s="34">
        <v>79703.920000000013</v>
      </c>
      <c r="M37" s="34"/>
      <c r="N37" s="34">
        <f t="shared" si="0"/>
        <v>587.78702064896765</v>
      </c>
      <c r="O37" s="33">
        <v>10.42925</v>
      </c>
    </row>
    <row r="38" spans="2:15">
      <c r="B38" s="31" t="s">
        <v>178</v>
      </c>
      <c r="C38" s="32" t="s">
        <v>179</v>
      </c>
      <c r="D38" s="32" t="s">
        <v>224</v>
      </c>
      <c r="E38" s="32" t="s">
        <v>80</v>
      </c>
      <c r="F38" s="32" t="s">
        <v>230</v>
      </c>
      <c r="G38" s="32" t="s">
        <v>117</v>
      </c>
      <c r="H38" s="32"/>
      <c r="I38" s="35"/>
      <c r="J38" s="35">
        <v>163.85</v>
      </c>
      <c r="K38" s="35"/>
      <c r="L38" s="34">
        <v>91461.999999999985</v>
      </c>
      <c r="M38" s="34"/>
      <c r="N38" s="34">
        <f t="shared" si="0"/>
        <v>558.20567592310033</v>
      </c>
      <c r="O38" s="34">
        <v>10.080780000000001</v>
      </c>
    </row>
    <row r="39" spans="2:15">
      <c r="B39" s="31" t="s">
        <v>178</v>
      </c>
      <c r="C39" s="32" t="s">
        <v>179</v>
      </c>
      <c r="D39" s="32" t="s">
        <v>224</v>
      </c>
      <c r="E39" s="32" t="s">
        <v>80</v>
      </c>
      <c r="F39" s="32" t="s">
        <v>230</v>
      </c>
      <c r="G39" s="32" t="s">
        <v>234</v>
      </c>
      <c r="H39" s="32"/>
      <c r="I39" s="35"/>
      <c r="J39" s="35">
        <v>146.39999999999992</v>
      </c>
      <c r="K39" s="35"/>
      <c r="L39" s="34">
        <v>95474.999999999971</v>
      </c>
      <c r="M39" s="34"/>
      <c r="N39" s="34">
        <f t="shared" si="0"/>
        <v>652.15163934426243</v>
      </c>
      <c r="O39" s="33">
        <v>10.4902</v>
      </c>
    </row>
    <row r="40" spans="2:15">
      <c r="B40" s="31" t="s">
        <v>178</v>
      </c>
      <c r="C40" s="32" t="s">
        <v>179</v>
      </c>
      <c r="D40" s="32" t="s">
        <v>224</v>
      </c>
      <c r="E40" s="32" t="s">
        <v>80</v>
      </c>
      <c r="F40" s="32" t="s">
        <v>230</v>
      </c>
      <c r="G40" s="32" t="s">
        <v>119</v>
      </c>
      <c r="H40" s="32"/>
      <c r="I40" s="35"/>
      <c r="J40" s="35">
        <v>207.63999999999973</v>
      </c>
      <c r="K40" s="35"/>
      <c r="L40" s="34">
        <v>186293.44000000021</v>
      </c>
      <c r="M40" s="34"/>
      <c r="N40" s="34">
        <f t="shared" si="0"/>
        <v>897.19437487960147</v>
      </c>
      <c r="O40" s="34">
        <v>9.5367239999999995</v>
      </c>
    </row>
    <row r="41" spans="2:15">
      <c r="B41" s="31" t="s">
        <v>178</v>
      </c>
      <c r="C41" s="32" t="s">
        <v>179</v>
      </c>
      <c r="D41" s="32" t="s">
        <v>224</v>
      </c>
      <c r="E41" s="32" t="s">
        <v>80</v>
      </c>
      <c r="F41" s="32" t="s">
        <v>230</v>
      </c>
      <c r="G41" s="32" t="s">
        <v>116</v>
      </c>
      <c r="H41" s="32"/>
      <c r="I41" s="35"/>
      <c r="J41" s="35">
        <v>369.14999999999981</v>
      </c>
      <c r="K41" s="35"/>
      <c r="L41" s="34">
        <v>183432.00000000003</v>
      </c>
      <c r="M41" s="34"/>
      <c r="N41" s="34">
        <f t="shared" si="0"/>
        <v>496.9036976838687</v>
      </c>
      <c r="O41" s="33">
        <v>10.92493</v>
      </c>
    </row>
    <row r="42" spans="2:15">
      <c r="B42" s="31" t="s">
        <v>178</v>
      </c>
      <c r="C42" s="32" t="s">
        <v>179</v>
      </c>
      <c r="D42" s="32" t="s">
        <v>224</v>
      </c>
      <c r="E42" s="32" t="s">
        <v>80</v>
      </c>
      <c r="F42" s="32" t="s">
        <v>230</v>
      </c>
      <c r="G42" s="32" t="s">
        <v>113</v>
      </c>
      <c r="H42" s="32"/>
      <c r="I42" s="35"/>
      <c r="J42" s="35">
        <v>44.069999999999993</v>
      </c>
      <c r="K42" s="35"/>
      <c r="L42" s="34">
        <v>17519.999999999996</v>
      </c>
      <c r="M42" s="34"/>
      <c r="N42" s="34">
        <f t="shared" si="0"/>
        <v>397.54935330156565</v>
      </c>
      <c r="O42" s="34">
        <v>10.904170000000001</v>
      </c>
    </row>
    <row r="43" spans="2:15">
      <c r="B43" s="31" t="s">
        <v>178</v>
      </c>
      <c r="C43" s="32" t="s">
        <v>179</v>
      </c>
      <c r="D43" s="32" t="s">
        <v>224</v>
      </c>
      <c r="E43" s="32" t="s">
        <v>80</v>
      </c>
      <c r="F43" s="32" t="s">
        <v>95</v>
      </c>
      <c r="G43" s="32" t="s">
        <v>232</v>
      </c>
      <c r="H43" s="32"/>
      <c r="I43" s="35"/>
      <c r="J43" s="35">
        <v>76.5</v>
      </c>
      <c r="K43" s="35"/>
      <c r="L43" s="34">
        <v>47137.440000000002</v>
      </c>
      <c r="M43" s="34"/>
      <c r="N43" s="34">
        <f t="shared" si="0"/>
        <v>616.17568627450987</v>
      </c>
      <c r="O43" s="33">
        <v>10.885249999999999</v>
      </c>
    </row>
    <row r="44" spans="2:15">
      <c r="B44" s="31" t="s">
        <v>178</v>
      </c>
      <c r="C44" s="32" t="s">
        <v>179</v>
      </c>
      <c r="D44" s="32" t="s">
        <v>224</v>
      </c>
      <c r="E44" s="32" t="s">
        <v>80</v>
      </c>
      <c r="F44" s="32" t="s">
        <v>95</v>
      </c>
      <c r="G44" s="32" t="s">
        <v>233</v>
      </c>
      <c r="H44" s="32"/>
      <c r="I44" s="35"/>
      <c r="J44" s="35">
        <v>44.69</v>
      </c>
      <c r="K44" s="35"/>
      <c r="L44" s="34">
        <v>24645.119999999999</v>
      </c>
      <c r="M44" s="34"/>
      <c r="N44" s="34">
        <f t="shared" si="0"/>
        <v>551.46833743566799</v>
      </c>
      <c r="O44" s="33">
        <v>10.04853</v>
      </c>
    </row>
    <row r="45" spans="2:15">
      <c r="B45" s="31" t="s">
        <v>178</v>
      </c>
      <c r="C45" s="32" t="s">
        <v>179</v>
      </c>
      <c r="D45" s="32" t="s">
        <v>224</v>
      </c>
      <c r="E45" s="32" t="s">
        <v>80</v>
      </c>
      <c r="F45" s="32" t="s">
        <v>95</v>
      </c>
      <c r="G45" s="32" t="s">
        <v>122</v>
      </c>
      <c r="H45" s="32"/>
      <c r="I45" s="35"/>
      <c r="J45" s="35">
        <v>158.71</v>
      </c>
      <c r="K45" s="35"/>
      <c r="L45" s="34">
        <v>75698.17</v>
      </c>
      <c r="M45" s="34"/>
      <c r="N45" s="34">
        <f t="shared" si="0"/>
        <v>476.95904479868938</v>
      </c>
      <c r="O45" s="33">
        <v>12.66839</v>
      </c>
    </row>
    <row r="46" spans="2:15">
      <c r="B46" s="31"/>
      <c r="C46" s="32"/>
      <c r="D46" s="32"/>
      <c r="E46" s="32"/>
      <c r="F46" s="32"/>
      <c r="G46" s="32"/>
      <c r="H46" s="32"/>
      <c r="I46" s="35"/>
      <c r="J46" s="35"/>
      <c r="K46" s="35"/>
      <c r="L46" s="34"/>
      <c r="M46" s="34"/>
      <c r="N46" s="34"/>
      <c r="O46" s="33">
        <v>8.7421710000000008</v>
      </c>
    </row>
    <row r="47" spans="2:15">
      <c r="B47" s="31"/>
      <c r="C47" s="32"/>
      <c r="D47" s="32"/>
      <c r="E47" s="32"/>
      <c r="F47" s="32"/>
      <c r="G47" s="32"/>
      <c r="H47" s="32"/>
      <c r="I47" s="35"/>
      <c r="J47" s="35"/>
      <c r="K47" s="35"/>
      <c r="L47" s="34"/>
      <c r="M47" s="34"/>
      <c r="N47" s="34"/>
      <c r="O47" s="34">
        <v>10.488099999999999</v>
      </c>
    </row>
    <row r="48" spans="2:15">
      <c r="B48" s="31"/>
      <c r="C48" s="32"/>
      <c r="D48" s="32"/>
      <c r="E48" s="32"/>
      <c r="F48" s="32"/>
      <c r="G48" s="32"/>
      <c r="H48" s="32"/>
      <c r="I48" s="35"/>
      <c r="J48" s="35"/>
      <c r="K48" s="35"/>
      <c r="L48" s="34"/>
      <c r="M48" s="34"/>
      <c r="N48" s="34"/>
      <c r="O48" s="33">
        <v>10.04884</v>
      </c>
    </row>
    <row r="49" spans="2:15">
      <c r="B49" s="31"/>
      <c r="C49" s="32"/>
      <c r="D49" s="32"/>
      <c r="E49" s="32"/>
      <c r="F49" s="32"/>
      <c r="G49" s="32"/>
      <c r="H49" s="32"/>
      <c r="I49" s="35"/>
      <c r="J49" s="35"/>
      <c r="K49" s="35"/>
      <c r="L49" s="34"/>
      <c r="M49" s="34"/>
      <c r="N49" s="34"/>
      <c r="O49" s="34">
        <v>9.3556559999999998</v>
      </c>
    </row>
    <row r="50" spans="2:15">
      <c r="B50" s="31"/>
      <c r="C50" s="32"/>
      <c r="D50" s="32"/>
      <c r="E50" s="32"/>
      <c r="F50" s="32"/>
      <c r="G50" s="32"/>
      <c r="H50" s="32"/>
      <c r="I50" s="35"/>
      <c r="J50" s="35"/>
      <c r="K50" s="35"/>
      <c r="L50" s="34"/>
      <c r="M50" s="34"/>
      <c r="N50" s="34"/>
      <c r="O50" s="33">
        <v>11.287240000000001</v>
      </c>
    </row>
    <row r="51" spans="2:15">
      <c r="B51" s="31"/>
      <c r="C51" s="32"/>
      <c r="D51" s="32"/>
      <c r="E51" s="32"/>
      <c r="F51" s="32"/>
      <c r="G51" s="32"/>
      <c r="H51" s="32"/>
      <c r="I51" s="35"/>
      <c r="J51" s="35"/>
      <c r="K51" s="35"/>
      <c r="L51" s="34"/>
      <c r="M51" s="34"/>
      <c r="N51" s="34"/>
      <c r="O51" s="34">
        <v>9.757085</v>
      </c>
    </row>
    <row r="52" spans="2:15">
      <c r="B52" s="31"/>
      <c r="C52" s="32"/>
      <c r="D52" s="32"/>
      <c r="E52" s="32"/>
      <c r="F52" s="32"/>
      <c r="G52" s="32"/>
      <c r="H52" s="32"/>
      <c r="I52" s="35"/>
      <c r="J52" s="35"/>
      <c r="K52" s="35"/>
      <c r="L52" s="34"/>
      <c r="M52" s="34"/>
      <c r="N52" s="34"/>
      <c r="O52" s="33">
        <v>11.057969999999999</v>
      </c>
    </row>
    <row r="53" spans="2:15">
      <c r="B53" s="31"/>
      <c r="C53" s="32"/>
      <c r="D53" s="32"/>
      <c r="E53" s="32"/>
      <c r="F53" s="32"/>
      <c r="G53" s="32"/>
      <c r="H53" s="32"/>
      <c r="I53" s="35"/>
      <c r="J53" s="35"/>
      <c r="K53" s="35"/>
      <c r="L53" s="34"/>
      <c r="M53" s="34"/>
      <c r="N53" s="34"/>
      <c r="O53" s="34">
        <v>9.3557900000000007</v>
      </c>
    </row>
    <row r="54" spans="2:15">
      <c r="B54" s="31"/>
      <c r="C54" s="32"/>
      <c r="D54" s="32"/>
      <c r="E54" s="32"/>
      <c r="F54" s="32"/>
      <c r="G54" s="32"/>
      <c r="H54" s="32"/>
      <c r="I54" s="35"/>
      <c r="J54" s="35"/>
      <c r="K54" s="35"/>
      <c r="L54" s="34"/>
      <c r="M54" s="34"/>
      <c r="N54" s="34"/>
      <c r="O54" s="33">
        <v>12.823399999999999</v>
      </c>
    </row>
    <row r="55" spans="2:15">
      <c r="B55" s="31"/>
      <c r="C55" s="32"/>
      <c r="D55" s="32"/>
      <c r="E55" s="32"/>
      <c r="F55" s="32"/>
      <c r="G55" s="32"/>
      <c r="H55" s="32"/>
      <c r="I55" s="35"/>
      <c r="J55" s="35"/>
      <c r="K55" s="35"/>
      <c r="L55" s="34"/>
      <c r="M55" s="34"/>
      <c r="N55" s="34"/>
      <c r="O55" s="34">
        <v>13.914149999999999</v>
      </c>
    </row>
    <row r="56" spans="2:15">
      <c r="B56" s="31"/>
      <c r="C56" s="32"/>
      <c r="D56" s="32"/>
      <c r="E56" s="32"/>
      <c r="F56" s="32"/>
      <c r="G56" s="32"/>
      <c r="H56" s="32"/>
      <c r="I56" s="35"/>
      <c r="J56" s="35"/>
      <c r="K56" s="35"/>
      <c r="L56" s="34"/>
      <c r="M56" s="34"/>
      <c r="N56" s="34"/>
      <c r="O56" s="33">
        <v>11.94374</v>
      </c>
    </row>
    <row r="57" spans="2:15">
      <c r="B57" s="31"/>
      <c r="C57" s="32"/>
      <c r="D57" s="32"/>
      <c r="E57" s="32"/>
      <c r="F57" s="32"/>
      <c r="G57" s="32"/>
      <c r="H57" s="32"/>
      <c r="I57" s="35"/>
      <c r="J57" s="35"/>
      <c r="K57" s="35"/>
      <c r="L57" s="34"/>
      <c r="M57" s="34"/>
      <c r="N57" s="34"/>
      <c r="O57" s="34">
        <v>13.73753</v>
      </c>
    </row>
    <row r="58" spans="2:15">
      <c r="B58" s="31"/>
      <c r="C58" s="32"/>
      <c r="D58" s="32"/>
      <c r="E58" s="32"/>
      <c r="F58" s="32"/>
      <c r="G58" s="32"/>
      <c r="H58" s="32"/>
      <c r="I58" s="35"/>
      <c r="J58" s="35"/>
      <c r="K58" s="35"/>
      <c r="L58" s="34"/>
      <c r="M58" s="34"/>
      <c r="N58" s="34"/>
      <c r="O58" s="33">
        <v>12.204319999999999</v>
      </c>
    </row>
    <row r="59" spans="2:15">
      <c r="B59" s="31"/>
      <c r="C59" s="32"/>
      <c r="D59" s="32"/>
      <c r="E59" s="32"/>
      <c r="F59" s="32"/>
      <c r="G59" s="32"/>
      <c r="H59" s="32"/>
      <c r="I59" s="35"/>
      <c r="J59" s="35"/>
      <c r="K59" s="35"/>
      <c r="L59" s="34"/>
      <c r="M59" s="34"/>
      <c r="N59" s="34"/>
      <c r="O59" s="34">
        <v>11.51393</v>
      </c>
    </row>
    <row r="60" spans="2:15">
      <c r="B60" s="31"/>
      <c r="C60" s="32"/>
      <c r="D60" s="32"/>
      <c r="E60" s="32"/>
      <c r="F60" s="32"/>
      <c r="G60" s="32"/>
      <c r="H60" s="32"/>
      <c r="I60" s="35"/>
      <c r="J60" s="35"/>
      <c r="K60" s="35"/>
      <c r="L60" s="34"/>
      <c r="M60" s="34"/>
      <c r="N60" s="34"/>
      <c r="O60" s="33">
        <v>11.400219999999999</v>
      </c>
    </row>
    <row r="61" spans="2:15">
      <c r="B61" s="31"/>
      <c r="C61" s="32"/>
      <c r="D61" s="32"/>
      <c r="E61" s="32"/>
      <c r="F61" s="32"/>
      <c r="G61" s="32"/>
      <c r="H61" s="32"/>
      <c r="I61" s="35"/>
      <c r="J61" s="35"/>
      <c r="K61" s="35"/>
      <c r="L61" s="34"/>
      <c r="M61" s="34"/>
      <c r="N61" s="34"/>
      <c r="O61" s="34">
        <v>11.31757</v>
      </c>
    </row>
    <row r="62" spans="2:15">
      <c r="B62" s="31"/>
      <c r="C62" s="32"/>
      <c r="D62" s="32"/>
      <c r="E62" s="32"/>
      <c r="F62" s="32"/>
      <c r="G62" s="32"/>
      <c r="H62" s="32"/>
      <c r="I62" s="35"/>
      <c r="J62" s="35"/>
      <c r="K62" s="35"/>
      <c r="L62" s="34"/>
      <c r="M62" s="34"/>
      <c r="N62" s="34"/>
      <c r="O62" s="33">
        <v>14.92963</v>
      </c>
    </row>
    <row r="63" spans="2:15">
      <c r="B63" s="31"/>
      <c r="C63" s="32"/>
      <c r="D63" s="32"/>
      <c r="E63" s="32"/>
      <c r="F63" s="32"/>
      <c r="G63" s="32"/>
      <c r="H63" s="32"/>
      <c r="I63" s="35"/>
      <c r="J63" s="35"/>
      <c r="K63" s="35"/>
      <c r="L63" s="34"/>
      <c r="M63" s="34"/>
      <c r="N63" s="34"/>
      <c r="O63" s="34">
        <v>14.954549999999999</v>
      </c>
    </row>
    <row r="64" spans="2:15">
      <c r="B64" s="31"/>
      <c r="C64" s="32"/>
      <c r="D64" s="32"/>
      <c r="E64" s="32"/>
      <c r="F64" s="32"/>
      <c r="G64" s="32"/>
      <c r="H64" s="32"/>
      <c r="I64" s="35"/>
      <c r="J64" s="35"/>
      <c r="K64" s="35"/>
      <c r="L64" s="34"/>
      <c r="M64" s="34"/>
      <c r="N64" s="34"/>
      <c r="O64" s="33">
        <v>12.463340000000001</v>
      </c>
    </row>
    <row r="65" spans="2:15">
      <c r="B65" s="31"/>
      <c r="C65" s="32"/>
      <c r="D65" s="32"/>
      <c r="E65" s="32"/>
      <c r="F65" s="32"/>
      <c r="G65" s="32"/>
      <c r="H65" s="32"/>
      <c r="I65" s="35"/>
      <c r="J65" s="35"/>
      <c r="K65" s="35"/>
      <c r="L65" s="34"/>
      <c r="M65" s="34"/>
      <c r="N65" s="34"/>
      <c r="O65" s="34">
        <v>13.901529999999999</v>
      </c>
    </row>
    <row r="66" spans="2:15">
      <c r="B66" s="31"/>
      <c r="C66" s="32"/>
      <c r="D66" s="32"/>
      <c r="E66" s="32"/>
      <c r="F66" s="32"/>
      <c r="G66" s="32"/>
      <c r="H66" s="32"/>
      <c r="I66" s="35"/>
      <c r="J66" s="35"/>
      <c r="K66" s="35"/>
      <c r="L66" s="34"/>
      <c r="M66" s="34"/>
      <c r="N66" s="34"/>
      <c r="O66" s="33">
        <v>12.44585</v>
      </c>
    </row>
    <row r="67" spans="2:15">
      <c r="B67" s="31"/>
      <c r="C67" s="32"/>
      <c r="D67" s="32"/>
      <c r="E67" s="32"/>
      <c r="F67" s="32"/>
      <c r="G67" s="32"/>
      <c r="H67" s="32"/>
      <c r="I67" s="35"/>
      <c r="J67" s="35"/>
      <c r="K67" s="35"/>
      <c r="L67" s="34"/>
      <c r="M67" s="34"/>
      <c r="N67" s="34"/>
      <c r="O67" s="34">
        <v>8.4676880000000008</v>
      </c>
    </row>
    <row r="68" spans="2:15">
      <c r="B68" s="31"/>
      <c r="C68" s="32"/>
      <c r="D68" s="32"/>
      <c r="E68" s="32"/>
      <c r="F68" s="32"/>
      <c r="G68" s="32"/>
      <c r="H68" s="32"/>
      <c r="I68" s="35"/>
      <c r="J68" s="35"/>
      <c r="K68" s="35"/>
      <c r="L68" s="34"/>
      <c r="M68" s="34"/>
      <c r="N68" s="34"/>
      <c r="O68" s="33">
        <v>10.982100000000001</v>
      </c>
    </row>
    <row r="69" spans="2:15">
      <c r="B69" s="31"/>
      <c r="C69" s="32"/>
      <c r="D69" s="32"/>
      <c r="E69" s="32"/>
      <c r="F69" s="32"/>
      <c r="G69" s="32"/>
      <c r="H69" s="32"/>
      <c r="I69" s="35"/>
      <c r="J69" s="35"/>
      <c r="K69" s="35"/>
      <c r="L69" s="34"/>
      <c r="M69" s="34"/>
      <c r="N69" s="34"/>
      <c r="O69" s="34">
        <v>10.40301</v>
      </c>
    </row>
    <row r="70" spans="2:15">
      <c r="B70" s="31"/>
      <c r="C70" s="32"/>
      <c r="D70" s="32"/>
      <c r="E70" s="32"/>
      <c r="F70" s="32"/>
      <c r="G70" s="32"/>
      <c r="H70" s="32"/>
      <c r="I70" s="35"/>
      <c r="J70" s="35"/>
      <c r="K70" s="35"/>
      <c r="L70" s="34"/>
      <c r="M70" s="34"/>
      <c r="N70" s="34"/>
      <c r="O70" s="33">
        <v>12.463520000000001</v>
      </c>
    </row>
    <row r="71" spans="2:15">
      <c r="B71" s="31"/>
      <c r="C71" s="32"/>
      <c r="D71" s="32"/>
      <c r="E71" s="32"/>
      <c r="F71" s="32"/>
      <c r="G71" s="32"/>
      <c r="H71" s="32"/>
      <c r="I71" s="35"/>
      <c r="J71" s="35"/>
      <c r="K71" s="35"/>
      <c r="L71" s="34"/>
      <c r="M71" s="34"/>
      <c r="N71" s="34"/>
      <c r="O71" s="34">
        <v>11.341989999999999</v>
      </c>
    </row>
    <row r="72" spans="2:15">
      <c r="B72" s="31"/>
      <c r="C72" s="32"/>
      <c r="D72" s="32"/>
      <c r="E72" s="32"/>
      <c r="F72" s="32"/>
      <c r="G72" s="32"/>
      <c r="H72" s="32"/>
      <c r="I72" s="35"/>
      <c r="J72" s="35"/>
      <c r="K72" s="35"/>
      <c r="L72" s="34"/>
      <c r="M72" s="34"/>
      <c r="N72" s="34"/>
      <c r="O72" s="33">
        <v>9.9184429999999999</v>
      </c>
    </row>
    <row r="73" spans="2:15">
      <c r="B73" s="31"/>
      <c r="C73" s="32"/>
      <c r="D73" s="32"/>
      <c r="E73" s="32"/>
      <c r="F73" s="32"/>
      <c r="G73" s="32"/>
      <c r="H73" s="32"/>
      <c r="I73" s="35"/>
      <c r="J73" s="35"/>
      <c r="K73" s="35"/>
      <c r="L73" s="34"/>
      <c r="M73" s="34"/>
      <c r="N73" s="34"/>
      <c r="O73" s="34">
        <v>6.7727269999999997</v>
      </c>
    </row>
    <row r="74" spans="2:15">
      <c r="B74" s="31"/>
      <c r="C74" s="32"/>
      <c r="D74" s="32"/>
      <c r="E74" s="32"/>
      <c r="F74" s="32"/>
      <c r="G74" s="32"/>
      <c r="H74" s="32"/>
      <c r="I74" s="35"/>
      <c r="J74" s="35"/>
      <c r="K74" s="35"/>
      <c r="L74" s="34"/>
      <c r="M74" s="34"/>
      <c r="N74" s="34"/>
      <c r="O74" s="33">
        <v>10.493690000000001</v>
      </c>
    </row>
    <row r="75" spans="2:15">
      <c r="B75" s="31"/>
      <c r="C75" s="32"/>
      <c r="D75" s="32"/>
      <c r="E75" s="32"/>
      <c r="F75" s="32"/>
      <c r="G75" s="32"/>
      <c r="H75" s="32"/>
      <c r="I75" s="35"/>
      <c r="J75" s="35"/>
      <c r="K75" s="35"/>
      <c r="L75" s="34"/>
      <c r="M75" s="34"/>
      <c r="N75" s="34"/>
      <c r="O75" s="34">
        <v>11.49624</v>
      </c>
    </row>
    <row r="76" spans="2:15">
      <c r="B76" s="31"/>
      <c r="C76" s="32"/>
      <c r="D76" s="32"/>
      <c r="E76" s="32"/>
      <c r="F76" s="32"/>
      <c r="G76" s="32"/>
      <c r="H76" s="32"/>
      <c r="I76" s="35"/>
      <c r="J76" s="35"/>
      <c r="K76" s="35"/>
      <c r="L76" s="34"/>
      <c r="M76" s="34"/>
      <c r="N76" s="34"/>
      <c r="O76" s="33">
        <v>11.5502</v>
      </c>
    </row>
    <row r="77" spans="2:15">
      <c r="B77" s="31"/>
      <c r="C77" s="32"/>
      <c r="D77" s="32"/>
      <c r="E77" s="32"/>
      <c r="F77" s="32"/>
      <c r="G77" s="32"/>
      <c r="H77" s="32"/>
      <c r="I77" s="35"/>
      <c r="J77" s="35"/>
      <c r="K77" s="35"/>
      <c r="L77" s="34"/>
      <c r="M77" s="34"/>
      <c r="N77" s="34"/>
      <c r="O77" s="33">
        <v>12.42562</v>
      </c>
    </row>
    <row r="78" spans="2:15">
      <c r="B78" s="31"/>
      <c r="C78" s="32"/>
      <c r="D78" s="32"/>
      <c r="E78" s="32"/>
      <c r="F78" s="32"/>
      <c r="G78" s="32"/>
      <c r="H78" s="32"/>
      <c r="I78" s="35"/>
      <c r="J78" s="35"/>
      <c r="K78" s="35"/>
      <c r="L78" s="34"/>
      <c r="M78" s="34"/>
      <c r="N78" s="34"/>
      <c r="O78" s="33">
        <v>10.70234</v>
      </c>
    </row>
    <row r="79" spans="2:15">
      <c r="B79" s="31"/>
      <c r="C79" s="32"/>
      <c r="D79" s="32"/>
      <c r="E79" s="32"/>
      <c r="F79" s="32"/>
      <c r="G79" s="32"/>
      <c r="H79" s="32"/>
      <c r="I79" s="35"/>
      <c r="J79" s="35"/>
      <c r="K79" s="35"/>
      <c r="L79" s="34"/>
      <c r="M79" s="34"/>
      <c r="N79" s="34"/>
      <c r="O79" s="34">
        <v>11.14663</v>
      </c>
    </row>
    <row r="80" spans="2:15">
      <c r="B80" s="31"/>
      <c r="C80" s="32"/>
      <c r="D80" s="32"/>
      <c r="E80" s="32"/>
      <c r="F80" s="32"/>
      <c r="G80" s="32"/>
      <c r="H80" s="32"/>
      <c r="I80" s="35"/>
      <c r="J80" s="35"/>
      <c r="K80" s="35"/>
      <c r="L80" s="34"/>
      <c r="M80" s="34"/>
      <c r="N80" s="34"/>
      <c r="O80" s="33">
        <v>11.32625</v>
      </c>
    </row>
    <row r="81" spans="2:15">
      <c r="B81" s="31"/>
      <c r="C81" s="32"/>
      <c r="D81" s="32"/>
      <c r="E81" s="32"/>
      <c r="F81" s="32"/>
      <c r="G81" s="32"/>
      <c r="H81" s="32"/>
      <c r="I81" s="35"/>
      <c r="J81" s="35"/>
      <c r="K81" s="35"/>
      <c r="L81" s="34"/>
      <c r="M81" s="34"/>
      <c r="N81" s="34"/>
      <c r="O81" s="34">
        <v>11.27796</v>
      </c>
    </row>
    <row r="82" spans="2:15">
      <c r="B82" s="31"/>
      <c r="C82" s="32"/>
      <c r="D82" s="32"/>
      <c r="E82" s="32"/>
      <c r="F82" s="32"/>
      <c r="G82" s="32"/>
      <c r="H82" s="32"/>
      <c r="I82" s="35"/>
      <c r="J82" s="35"/>
      <c r="K82" s="35"/>
      <c r="L82" s="34"/>
      <c r="M82" s="34"/>
      <c r="N82" s="34"/>
      <c r="O82" s="33">
        <v>7.5959839999999996</v>
      </c>
    </row>
    <row r="83" spans="2:15">
      <c r="B83" s="31"/>
      <c r="C83" s="32"/>
      <c r="D83" s="32"/>
      <c r="E83" s="32"/>
      <c r="F83" s="32"/>
      <c r="G83" s="32"/>
      <c r="H83" s="32"/>
      <c r="I83" s="35"/>
      <c r="J83" s="35"/>
      <c r="K83" s="35"/>
      <c r="L83" s="34"/>
      <c r="M83" s="34"/>
      <c r="N83" s="34"/>
      <c r="O83" s="34">
        <v>6.7033839999999998</v>
      </c>
    </row>
    <row r="84" spans="2:15">
      <c r="B84" s="31"/>
      <c r="C84" s="32"/>
      <c r="D84" s="32"/>
      <c r="E84" s="32"/>
      <c r="F84" s="32"/>
      <c r="G84" s="32"/>
      <c r="H84" s="32"/>
      <c r="I84" s="35"/>
      <c r="J84" s="35"/>
      <c r="K84" s="35"/>
      <c r="L84" s="34"/>
      <c r="M84" s="34"/>
      <c r="N84" s="34"/>
      <c r="O84" s="33">
        <v>6.8649240000000002</v>
      </c>
    </row>
    <row r="85" spans="2:15">
      <c r="B85" s="31"/>
      <c r="C85" s="32"/>
      <c r="D85" s="32"/>
      <c r="E85" s="32"/>
      <c r="F85" s="32"/>
      <c r="G85" s="32"/>
      <c r="H85" s="32"/>
      <c r="I85" s="35"/>
      <c r="J85" s="35"/>
      <c r="K85" s="35"/>
      <c r="L85" s="34"/>
      <c r="M85" s="34"/>
      <c r="N85" s="34"/>
      <c r="O85" s="34">
        <v>6.6814020000000003</v>
      </c>
    </row>
    <row r="86" spans="2:15">
      <c r="B86" s="31"/>
      <c r="C86" s="32"/>
      <c r="D86" s="32"/>
      <c r="E86" s="32"/>
      <c r="F86" s="32"/>
      <c r="G86" s="32"/>
      <c r="H86" s="32"/>
      <c r="I86" s="35"/>
      <c r="J86" s="35"/>
      <c r="K86" s="35"/>
      <c r="L86" s="34"/>
      <c r="M86" s="34"/>
      <c r="N86" s="34"/>
      <c r="O86" s="33">
        <v>8.1396010000000008</v>
      </c>
    </row>
    <row r="87" spans="2:15">
      <c r="B87" s="31"/>
      <c r="C87" s="32"/>
      <c r="D87" s="32"/>
      <c r="E87" s="32"/>
      <c r="F87" s="32"/>
      <c r="G87" s="32"/>
      <c r="H87" s="32"/>
      <c r="I87" s="35"/>
      <c r="J87" s="35"/>
      <c r="K87" s="35"/>
      <c r="L87" s="34"/>
      <c r="M87" s="34"/>
      <c r="N87" s="34"/>
      <c r="O87" s="34">
        <v>8.1387250000000009</v>
      </c>
    </row>
    <row r="88" spans="2:15">
      <c r="B88" s="31"/>
      <c r="C88" s="32"/>
      <c r="D88" s="32"/>
      <c r="E88" s="32"/>
      <c r="F88" s="32"/>
      <c r="G88" s="32"/>
      <c r="H88" s="32"/>
      <c r="I88" s="35"/>
      <c r="J88" s="35"/>
      <c r="K88" s="35"/>
      <c r="L88" s="34"/>
      <c r="M88" s="34"/>
      <c r="N88" s="34"/>
      <c r="O88" s="33">
        <v>8.7424669999999995</v>
      </c>
    </row>
    <row r="89" spans="2:15">
      <c r="B89" s="31"/>
      <c r="C89" s="32"/>
      <c r="D89" s="32"/>
      <c r="E89" s="32"/>
      <c r="F89" s="32"/>
      <c r="G89" s="32"/>
      <c r="H89" s="32"/>
      <c r="I89" s="35"/>
      <c r="J89" s="35"/>
      <c r="K89" s="35"/>
      <c r="L89" s="34"/>
      <c r="M89" s="34"/>
      <c r="N89" s="34"/>
      <c r="O89" s="34">
        <v>11.03248</v>
      </c>
    </row>
    <row r="90" spans="2:15">
      <c r="B90" s="31"/>
      <c r="C90" s="32"/>
      <c r="D90" s="32"/>
      <c r="E90" s="32"/>
      <c r="F90" s="32"/>
      <c r="G90" s="32"/>
      <c r="H90" s="32"/>
      <c r="I90" s="35"/>
      <c r="J90" s="35"/>
      <c r="K90" s="35"/>
      <c r="L90" s="34"/>
      <c r="M90" s="34"/>
      <c r="N90" s="34"/>
      <c r="O90" s="33">
        <v>13.42648</v>
      </c>
    </row>
    <row r="91" spans="2:15">
      <c r="B91" s="31"/>
      <c r="C91" s="32"/>
      <c r="D91" s="32"/>
      <c r="E91" s="32"/>
      <c r="F91" s="32"/>
      <c r="G91" s="32"/>
      <c r="H91" s="32"/>
      <c r="I91" s="35"/>
      <c r="J91" s="35"/>
      <c r="K91" s="35"/>
      <c r="L91" s="34"/>
      <c r="M91" s="34"/>
      <c r="N91" s="34"/>
      <c r="O91" s="34">
        <v>10.917120000000001</v>
      </c>
    </row>
    <row r="92" spans="2:15">
      <c r="B92" s="31"/>
      <c r="C92" s="32"/>
      <c r="D92" s="32"/>
      <c r="E92" s="32"/>
      <c r="F92" s="32"/>
      <c r="G92" s="32"/>
      <c r="H92" s="32"/>
      <c r="I92" s="35"/>
      <c r="J92" s="35"/>
      <c r="K92" s="35"/>
      <c r="L92" s="34"/>
      <c r="M92" s="34"/>
      <c r="N92" s="34"/>
      <c r="O92" s="33">
        <v>12.50991</v>
      </c>
    </row>
    <row r="93" spans="2:15">
      <c r="B93" s="31"/>
      <c r="C93" s="32"/>
      <c r="D93" s="32"/>
      <c r="E93" s="32"/>
      <c r="F93" s="32"/>
      <c r="G93" s="32"/>
      <c r="H93" s="32"/>
      <c r="I93" s="35"/>
      <c r="J93" s="35"/>
      <c r="K93" s="35"/>
      <c r="L93" s="34"/>
      <c r="M93" s="34"/>
      <c r="N93" s="34"/>
      <c r="O93" s="34">
        <v>12.31751</v>
      </c>
    </row>
    <row r="94" spans="2:15">
      <c r="B94" s="31"/>
      <c r="C94" s="32"/>
      <c r="D94" s="32"/>
      <c r="E94" s="32"/>
      <c r="F94" s="32"/>
      <c r="G94" s="32"/>
      <c r="H94" s="32"/>
      <c r="I94" s="35"/>
      <c r="J94" s="35"/>
      <c r="K94" s="35"/>
      <c r="L94" s="34"/>
      <c r="M94" s="34"/>
      <c r="N94" s="34"/>
      <c r="O94" s="33">
        <v>11.03248</v>
      </c>
    </row>
    <row r="95" spans="2:15">
      <c r="B95" s="31"/>
      <c r="C95" s="32"/>
      <c r="D95" s="32"/>
      <c r="E95" s="32"/>
      <c r="F95" s="32"/>
      <c r="G95" s="32"/>
      <c r="H95" s="32"/>
      <c r="I95" s="35"/>
      <c r="J95" s="35"/>
      <c r="K95" s="35"/>
      <c r="L95" s="34"/>
      <c r="M95" s="34"/>
      <c r="N95" s="34"/>
      <c r="O95" s="33">
        <v>10.63416</v>
      </c>
    </row>
    <row r="96" spans="2:15">
      <c r="B96" s="31"/>
      <c r="C96" s="32"/>
      <c r="D96" s="32"/>
      <c r="E96" s="32"/>
      <c r="F96" s="32"/>
      <c r="G96" s="32"/>
      <c r="H96" s="32"/>
      <c r="I96" s="35"/>
      <c r="J96" s="35"/>
      <c r="K96" s="35"/>
      <c r="L96" s="34"/>
      <c r="M96" s="34"/>
      <c r="N96" s="34"/>
      <c r="O96" s="33">
        <v>12.44623</v>
      </c>
    </row>
    <row r="97" spans="2:15">
      <c r="B97" s="31"/>
      <c r="C97" s="32"/>
      <c r="D97" s="32"/>
      <c r="E97" s="32"/>
      <c r="F97" s="32"/>
      <c r="G97" s="32"/>
      <c r="H97" s="32"/>
      <c r="I97" s="35"/>
      <c r="J97" s="35"/>
      <c r="K97" s="35"/>
      <c r="L97" s="34"/>
      <c r="M97" s="34"/>
      <c r="N97" s="34"/>
      <c r="O97" s="34">
        <v>14.413399999999999</v>
      </c>
    </row>
    <row r="98" spans="2:15">
      <c r="B98" s="31"/>
      <c r="C98" s="32"/>
      <c r="D98" s="32"/>
      <c r="E98" s="32"/>
      <c r="F98" s="32"/>
      <c r="G98" s="32"/>
      <c r="H98" s="32"/>
      <c r="I98" s="35"/>
      <c r="J98" s="35"/>
      <c r="K98" s="35"/>
      <c r="L98" s="34"/>
      <c r="M98" s="34"/>
      <c r="N98" s="34"/>
      <c r="O98" s="33">
        <v>12.73751</v>
      </c>
    </row>
    <row r="99" spans="2:15">
      <c r="B99" s="31"/>
      <c r="C99" s="32"/>
      <c r="D99" s="32"/>
      <c r="E99" s="32"/>
      <c r="F99" s="32"/>
      <c r="G99" s="32"/>
      <c r="H99" s="32"/>
      <c r="I99" s="35"/>
      <c r="J99" s="35"/>
      <c r="K99" s="35"/>
      <c r="L99" s="34"/>
      <c r="M99" s="34"/>
      <c r="N99" s="34"/>
      <c r="O99" s="34">
        <v>7.0196019999999999</v>
      </c>
    </row>
    <row r="100" spans="2:15">
      <c r="B100" s="31"/>
      <c r="C100" s="32"/>
      <c r="D100" s="32"/>
      <c r="E100" s="32"/>
      <c r="F100" s="32"/>
      <c r="G100" s="32"/>
      <c r="H100" s="32"/>
      <c r="I100" s="35"/>
      <c r="J100" s="35"/>
      <c r="K100" s="35"/>
      <c r="L100" s="34"/>
      <c r="M100" s="34"/>
      <c r="N100" s="34"/>
      <c r="O100" s="33">
        <v>8.6718679999999999</v>
      </c>
    </row>
    <row r="101" spans="2:15">
      <c r="B101" s="31"/>
      <c r="C101" s="32"/>
      <c r="D101" s="32"/>
      <c r="E101" s="32"/>
      <c r="F101" s="32"/>
      <c r="G101" s="32"/>
      <c r="H101" s="32"/>
      <c r="I101" s="35"/>
      <c r="J101" s="35"/>
      <c r="K101" s="35"/>
      <c r="L101" s="34"/>
      <c r="M101" s="34"/>
      <c r="N101" s="34"/>
      <c r="O101" s="34">
        <v>8.1391530000000003</v>
      </c>
    </row>
    <row r="102" spans="2:15">
      <c r="B102" s="31"/>
      <c r="C102" s="32"/>
      <c r="D102" s="32"/>
      <c r="E102" s="32"/>
      <c r="F102" s="32"/>
      <c r="G102" s="32"/>
      <c r="H102" s="32"/>
      <c r="I102" s="35"/>
      <c r="J102" s="35"/>
      <c r="K102" s="35"/>
      <c r="L102" s="34"/>
      <c r="M102" s="34"/>
      <c r="N102" s="34"/>
      <c r="O102" s="33">
        <v>11.214130000000001</v>
      </c>
    </row>
    <row r="103" spans="2:15">
      <c r="B103" s="31"/>
      <c r="C103" s="32"/>
      <c r="D103" s="32"/>
      <c r="E103" s="32"/>
      <c r="F103" s="32"/>
      <c r="G103" s="32"/>
      <c r="H103" s="32"/>
      <c r="I103" s="35"/>
      <c r="J103" s="35"/>
      <c r="K103" s="35"/>
      <c r="L103" s="34"/>
      <c r="M103" s="34"/>
      <c r="N103" s="34"/>
      <c r="O103" s="34">
        <v>10.993729999999999</v>
      </c>
    </row>
    <row r="104" spans="2:15">
      <c r="B104" s="31"/>
      <c r="C104" s="32"/>
      <c r="D104" s="32"/>
      <c r="E104" s="32"/>
      <c r="F104" s="32"/>
      <c r="G104" s="32"/>
      <c r="H104" s="32"/>
      <c r="I104" s="35"/>
      <c r="J104" s="35"/>
      <c r="K104" s="35"/>
      <c r="L104" s="34"/>
      <c r="M104" s="34"/>
      <c r="N104" s="34"/>
      <c r="O104" s="33">
        <v>11.76376</v>
      </c>
    </row>
    <row r="105" spans="2:15">
      <c r="B105" s="31"/>
      <c r="C105" s="32"/>
      <c r="D105" s="32"/>
      <c r="E105" s="32"/>
      <c r="F105" s="32"/>
      <c r="G105" s="32"/>
      <c r="H105" s="32"/>
      <c r="I105" s="35"/>
      <c r="J105" s="35"/>
      <c r="K105" s="35"/>
      <c r="L105" s="34"/>
      <c r="M105" s="34"/>
      <c r="N105" s="34"/>
      <c r="O105" s="34">
        <v>9.6216220000000003</v>
      </c>
    </row>
    <row r="106" spans="2:15">
      <c r="B106" s="31"/>
      <c r="C106" s="32"/>
      <c r="D106" s="32"/>
      <c r="E106" s="32"/>
      <c r="F106" s="32"/>
      <c r="G106" s="32"/>
      <c r="H106" s="32"/>
      <c r="I106" s="35"/>
      <c r="J106" s="35"/>
      <c r="K106" s="35"/>
      <c r="L106" s="34"/>
      <c r="M106" s="34"/>
      <c r="N106" s="34"/>
      <c r="O106" s="33">
        <v>10.60314</v>
      </c>
    </row>
    <row r="107" spans="2:15">
      <c r="B107" s="31"/>
      <c r="C107" s="32"/>
      <c r="D107" s="32"/>
      <c r="E107" s="32"/>
      <c r="F107" s="32"/>
      <c r="G107" s="32"/>
      <c r="H107" s="32"/>
      <c r="I107" s="35"/>
      <c r="J107" s="35"/>
      <c r="K107" s="35"/>
      <c r="L107" s="34"/>
      <c r="M107" s="34"/>
      <c r="N107" s="34"/>
      <c r="O107" s="34">
        <v>9.5188699999999997</v>
      </c>
    </row>
    <row r="108" spans="2:15">
      <c r="B108" s="31"/>
      <c r="C108" s="32"/>
      <c r="D108" s="32"/>
      <c r="E108" s="32"/>
      <c r="F108" s="32"/>
      <c r="G108" s="32"/>
      <c r="H108" s="32"/>
      <c r="I108" s="35"/>
      <c r="J108" s="35"/>
      <c r="K108" s="35"/>
      <c r="L108" s="34"/>
      <c r="M108" s="34"/>
      <c r="N108" s="34"/>
      <c r="O108" s="33">
        <v>8.482958</v>
      </c>
    </row>
    <row r="109" spans="2:15">
      <c r="B109" s="31"/>
      <c r="C109" s="32"/>
      <c r="D109" s="32"/>
      <c r="E109" s="32"/>
      <c r="F109" s="32"/>
      <c r="G109" s="32"/>
      <c r="H109" s="32"/>
      <c r="I109" s="35"/>
      <c r="J109" s="35"/>
      <c r="K109" s="35"/>
      <c r="L109" s="34"/>
      <c r="M109" s="34"/>
      <c r="N109" s="34"/>
      <c r="O109" s="34">
        <v>8.0057449999999992</v>
      </c>
    </row>
    <row r="110" spans="2:15">
      <c r="B110" s="31"/>
      <c r="C110" s="32"/>
      <c r="D110" s="32"/>
      <c r="E110" s="32"/>
      <c r="F110" s="32"/>
      <c r="G110" s="32"/>
      <c r="H110" s="32"/>
      <c r="I110" s="35"/>
      <c r="J110" s="35"/>
      <c r="K110" s="35"/>
      <c r="L110" s="34"/>
      <c r="M110" s="34"/>
      <c r="N110" s="34"/>
      <c r="O110" s="33">
        <v>11.85427</v>
      </c>
    </row>
    <row r="111" spans="2:15">
      <c r="B111" s="31"/>
      <c r="C111" s="32"/>
      <c r="D111" s="32"/>
      <c r="E111" s="32"/>
      <c r="F111" s="32"/>
      <c r="G111" s="32"/>
      <c r="H111" s="32"/>
      <c r="I111" s="35"/>
      <c r="J111" s="35"/>
      <c r="K111" s="35"/>
      <c r="L111" s="34"/>
      <c r="M111" s="34"/>
      <c r="N111" s="34"/>
      <c r="O111" s="34">
        <v>8.1391340000000003</v>
      </c>
    </row>
    <row r="112" spans="2:15">
      <c r="B112" s="31"/>
      <c r="C112" s="32"/>
      <c r="D112" s="32"/>
      <c r="E112" s="32"/>
      <c r="F112" s="32"/>
      <c r="G112" s="32"/>
      <c r="H112" s="32"/>
      <c r="I112" s="35"/>
      <c r="J112" s="35"/>
      <c r="K112" s="35"/>
      <c r="L112" s="34"/>
      <c r="M112" s="34"/>
      <c r="N112" s="34"/>
      <c r="O112" s="33">
        <v>9.5885339999999992</v>
      </c>
    </row>
    <row r="113" spans="2:15">
      <c r="B113" s="31"/>
      <c r="C113" s="32"/>
      <c r="D113" s="32"/>
      <c r="E113" s="32"/>
      <c r="F113" s="32"/>
      <c r="G113" s="32"/>
      <c r="H113" s="32"/>
      <c r="I113" s="35"/>
      <c r="J113" s="35"/>
      <c r="K113" s="35"/>
      <c r="L113" s="34"/>
      <c r="M113" s="34"/>
      <c r="N113" s="34"/>
      <c r="O113" s="34">
        <v>11.58863</v>
      </c>
    </row>
    <row r="114" spans="2:15">
      <c r="B114" s="31"/>
      <c r="C114" s="32"/>
      <c r="D114" s="32"/>
      <c r="E114" s="32"/>
      <c r="F114" s="32"/>
      <c r="G114" s="32"/>
      <c r="H114" s="32"/>
      <c r="I114" s="35"/>
      <c r="J114" s="35"/>
      <c r="K114" s="35"/>
      <c r="L114" s="34"/>
      <c r="M114" s="34"/>
      <c r="N114" s="34"/>
      <c r="O114" s="33">
        <v>11.952</v>
      </c>
    </row>
    <row r="115" spans="2:15">
      <c r="B115" s="31"/>
      <c r="C115" s="32"/>
      <c r="D115" s="32"/>
      <c r="E115" s="32"/>
      <c r="F115" s="32"/>
      <c r="G115" s="32"/>
      <c r="H115" s="32"/>
      <c r="I115" s="35"/>
      <c r="J115" s="35"/>
      <c r="K115" s="35"/>
      <c r="L115" s="34"/>
      <c r="M115" s="34"/>
      <c r="N115" s="34"/>
      <c r="O115" s="34">
        <v>12.43055</v>
      </c>
    </row>
    <row r="116" spans="2:15">
      <c r="B116" s="31"/>
      <c r="C116" s="32"/>
      <c r="D116" s="32"/>
      <c r="E116" s="32"/>
      <c r="F116" s="32"/>
      <c r="G116" s="32"/>
      <c r="H116" s="32"/>
      <c r="I116" s="35"/>
      <c r="J116" s="35"/>
      <c r="K116" s="35"/>
      <c r="L116" s="34"/>
      <c r="M116" s="34"/>
      <c r="N116" s="34"/>
      <c r="O116" s="33">
        <v>8.1092490000000002</v>
      </c>
    </row>
    <row r="117" spans="2:15">
      <c r="B117" s="31"/>
      <c r="C117" s="32"/>
      <c r="D117" s="32"/>
      <c r="E117" s="32"/>
      <c r="F117" s="32"/>
      <c r="G117" s="32"/>
      <c r="H117" s="32"/>
      <c r="I117" s="35"/>
      <c r="J117" s="35"/>
      <c r="K117" s="35"/>
      <c r="L117" s="34"/>
      <c r="M117" s="34"/>
      <c r="N117" s="34"/>
      <c r="O117" s="34">
        <v>11.63495</v>
      </c>
    </row>
    <row r="118" spans="2:15">
      <c r="B118" s="31"/>
      <c r="C118" s="32"/>
      <c r="D118" s="32"/>
      <c r="E118" s="32"/>
      <c r="F118" s="32"/>
      <c r="G118" s="32"/>
      <c r="H118" s="32"/>
      <c r="I118" s="35"/>
      <c r="J118" s="35"/>
      <c r="K118" s="35"/>
      <c r="L118" s="34"/>
      <c r="M118" s="34"/>
      <c r="N118" s="34"/>
      <c r="O118" s="33">
        <v>9.2217009999999995</v>
      </c>
    </row>
    <row r="119" spans="2:15">
      <c r="B119" s="31"/>
      <c r="C119" s="32"/>
      <c r="D119" s="32"/>
      <c r="E119" s="32"/>
      <c r="F119" s="32"/>
      <c r="G119" s="32"/>
      <c r="H119" s="32"/>
      <c r="I119" s="35"/>
      <c r="J119" s="35"/>
      <c r="K119" s="35"/>
      <c r="L119" s="34"/>
      <c r="M119" s="34"/>
      <c r="N119" s="34"/>
      <c r="O119" s="34">
        <v>13.597490000000001</v>
      </c>
    </row>
    <row r="120" spans="2:15">
      <c r="B120" s="31"/>
      <c r="C120" s="32"/>
      <c r="D120" s="32"/>
      <c r="E120" s="32"/>
      <c r="F120" s="32"/>
      <c r="G120" s="32"/>
      <c r="H120" s="32"/>
      <c r="I120" s="35"/>
      <c r="J120" s="35"/>
      <c r="K120" s="35"/>
      <c r="L120" s="34"/>
      <c r="M120" s="34"/>
      <c r="N120" s="34"/>
      <c r="O120" s="33">
        <v>13.914149999999999</v>
      </c>
    </row>
    <row r="121" spans="2:15">
      <c r="B121" s="31"/>
      <c r="C121" s="32"/>
      <c r="D121" s="32"/>
      <c r="E121" s="32"/>
      <c r="F121" s="32"/>
      <c r="G121" s="32"/>
      <c r="H121" s="32"/>
      <c r="I121" s="35"/>
      <c r="J121" s="35"/>
      <c r="K121" s="35"/>
      <c r="L121" s="34"/>
      <c r="M121" s="34"/>
      <c r="N121" s="34"/>
      <c r="O121" s="34">
        <v>12.09919</v>
      </c>
    </row>
    <row r="122" spans="2:15">
      <c r="B122" s="31"/>
      <c r="C122" s="32"/>
      <c r="D122" s="32"/>
      <c r="E122" s="32"/>
      <c r="F122" s="32"/>
      <c r="G122" s="32"/>
      <c r="H122" s="32"/>
      <c r="I122" s="35"/>
      <c r="J122" s="35"/>
      <c r="K122" s="35"/>
      <c r="L122" s="34"/>
      <c r="M122" s="34"/>
      <c r="N122" s="34"/>
      <c r="O122" s="33">
        <v>13.699199999999999</v>
      </c>
    </row>
    <row r="123" spans="2:15">
      <c r="B123" s="31"/>
      <c r="C123" s="32"/>
      <c r="D123" s="32"/>
      <c r="E123" s="32"/>
      <c r="F123" s="32"/>
      <c r="G123" s="32"/>
      <c r="H123" s="32"/>
      <c r="I123" s="35"/>
      <c r="J123" s="35"/>
      <c r="K123" s="35"/>
      <c r="L123" s="34"/>
      <c r="M123" s="34"/>
      <c r="N123" s="34"/>
      <c r="O123" s="34">
        <v>6.4337309999999999</v>
      </c>
    </row>
    <row r="124" spans="2:15">
      <c r="B124" s="31"/>
      <c r="C124" s="32"/>
      <c r="D124" s="32"/>
      <c r="E124" s="32"/>
      <c r="F124" s="32"/>
      <c r="G124" s="32"/>
      <c r="H124" s="32"/>
      <c r="I124" s="35"/>
      <c r="J124" s="35"/>
      <c r="K124" s="35"/>
      <c r="L124" s="34"/>
      <c r="M124" s="34"/>
      <c r="N124" s="34"/>
      <c r="O124" s="33">
        <v>6.4338839999999999</v>
      </c>
    </row>
    <row r="125" spans="2:15">
      <c r="B125" s="31"/>
      <c r="C125" s="32"/>
      <c r="D125" s="32"/>
      <c r="E125" s="32"/>
      <c r="F125" s="32"/>
      <c r="G125" s="32"/>
      <c r="H125" s="32"/>
      <c r="I125" s="35"/>
      <c r="J125" s="35"/>
      <c r="K125" s="35"/>
      <c r="L125" s="34"/>
      <c r="M125" s="34"/>
      <c r="N125" s="34"/>
      <c r="O125" s="34">
        <v>12.47207</v>
      </c>
    </row>
    <row r="126" spans="2:15">
      <c r="B126" s="31"/>
      <c r="C126" s="32"/>
      <c r="D126" s="32"/>
      <c r="E126" s="32"/>
      <c r="F126" s="32"/>
      <c r="G126" s="32"/>
      <c r="H126" s="32"/>
      <c r="I126" s="35"/>
      <c r="J126" s="35"/>
      <c r="K126" s="35"/>
      <c r="L126" s="34"/>
      <c r="M126" s="34"/>
      <c r="N126" s="34"/>
      <c r="O126" s="33">
        <v>13.34564</v>
      </c>
    </row>
    <row r="127" spans="2:15">
      <c r="B127" s="31"/>
      <c r="C127" s="32"/>
      <c r="D127" s="32"/>
      <c r="E127" s="32"/>
      <c r="F127" s="32"/>
      <c r="G127" s="32"/>
      <c r="H127" s="32"/>
      <c r="I127" s="35"/>
      <c r="J127" s="35"/>
      <c r="K127" s="35"/>
      <c r="L127" s="34"/>
      <c r="M127" s="34"/>
      <c r="N127" s="34"/>
      <c r="O127" s="34">
        <v>9.1329899999999995</v>
      </c>
    </row>
    <row r="128" spans="2:15">
      <c r="B128" s="31"/>
      <c r="C128" s="32"/>
      <c r="D128" s="32"/>
      <c r="E128" s="32"/>
      <c r="F128" s="32"/>
      <c r="G128" s="32"/>
      <c r="H128" s="32"/>
      <c r="I128" s="35"/>
      <c r="J128" s="35"/>
      <c r="K128" s="35"/>
      <c r="L128" s="34"/>
      <c r="M128" s="34"/>
      <c r="N128" s="34"/>
      <c r="O128" s="34">
        <v>12.29209</v>
      </c>
    </row>
    <row r="129" spans="2:15">
      <c r="B129" s="31"/>
      <c r="C129" s="32"/>
      <c r="D129" s="32"/>
      <c r="E129" s="32"/>
      <c r="F129" s="32"/>
      <c r="G129" s="32"/>
      <c r="H129" s="32"/>
      <c r="I129" s="35"/>
      <c r="J129" s="35"/>
      <c r="K129" s="35"/>
      <c r="L129" s="34"/>
      <c r="M129" s="34"/>
      <c r="N129" s="34"/>
      <c r="O129" s="34">
        <v>6.8787880000000001</v>
      </c>
    </row>
    <row r="130" spans="2:15">
      <c r="B130" s="31"/>
      <c r="C130" s="32"/>
      <c r="D130" s="32"/>
      <c r="E130" s="32"/>
      <c r="F130" s="32"/>
      <c r="G130" s="32"/>
      <c r="H130" s="32"/>
      <c r="I130" s="35"/>
      <c r="J130" s="35"/>
      <c r="K130" s="35"/>
      <c r="L130" s="34"/>
      <c r="M130" s="34"/>
      <c r="N130" s="34"/>
      <c r="O130" s="33">
        <v>12.58779</v>
      </c>
    </row>
    <row r="131" spans="2:15">
      <c r="B131" s="31"/>
      <c r="C131" s="32"/>
      <c r="D131" s="32"/>
      <c r="E131" s="32"/>
      <c r="F131" s="32"/>
      <c r="G131" s="32"/>
      <c r="H131" s="32"/>
      <c r="I131" s="35"/>
      <c r="J131" s="35"/>
      <c r="K131" s="35"/>
      <c r="L131" s="34"/>
      <c r="M131" s="34"/>
      <c r="N131" s="34"/>
      <c r="O131" s="34">
        <v>9.3363379999999996</v>
      </c>
    </row>
    <row r="132" spans="2:15">
      <c r="B132" s="31"/>
      <c r="C132" s="32"/>
      <c r="D132" s="32"/>
      <c r="E132" s="32"/>
      <c r="F132" s="32"/>
      <c r="G132" s="32"/>
      <c r="H132" s="32"/>
      <c r="I132" s="35"/>
      <c r="J132" s="35"/>
      <c r="K132" s="35"/>
      <c r="L132" s="34"/>
      <c r="M132" s="34"/>
      <c r="N132" s="34"/>
      <c r="O132" s="33">
        <v>14.56024</v>
      </c>
    </row>
    <row r="133" spans="2:15">
      <c r="B133" s="31"/>
      <c r="C133" s="32"/>
      <c r="D133" s="32"/>
      <c r="E133" s="32"/>
      <c r="F133" s="32"/>
      <c r="G133" s="32"/>
      <c r="H133" s="32"/>
      <c r="I133" s="35"/>
      <c r="J133" s="35"/>
      <c r="K133" s="35"/>
      <c r="L133" s="34"/>
      <c r="M133" s="34"/>
      <c r="N133" s="34"/>
      <c r="O133" s="34">
        <v>9.4608460000000001</v>
      </c>
    </row>
    <row r="134" spans="2:15">
      <c r="B134" s="31"/>
      <c r="C134" s="32"/>
      <c r="D134" s="32"/>
      <c r="E134" s="32"/>
      <c r="F134" s="32"/>
      <c r="G134" s="32"/>
      <c r="H134" s="32"/>
      <c r="I134" s="35"/>
      <c r="J134" s="35"/>
      <c r="K134" s="35"/>
      <c r="L134" s="34"/>
      <c r="M134" s="34"/>
      <c r="N134" s="34"/>
      <c r="O134" s="33">
        <v>8.7922080000000005</v>
      </c>
    </row>
    <row r="135" spans="2:15">
      <c r="B135" s="31"/>
      <c r="C135" s="32"/>
      <c r="D135" s="32"/>
      <c r="E135" s="32"/>
      <c r="F135" s="32"/>
      <c r="G135" s="32"/>
      <c r="H135" s="32"/>
      <c r="I135" s="35"/>
      <c r="J135" s="35"/>
      <c r="K135" s="35"/>
      <c r="L135" s="34"/>
      <c r="M135" s="34"/>
      <c r="N135" s="34"/>
      <c r="O135" s="34">
        <v>9.9817750000000007</v>
      </c>
    </row>
    <row r="136" spans="2:15">
      <c r="B136" s="31"/>
      <c r="C136" s="32"/>
      <c r="D136" s="32"/>
      <c r="E136" s="32"/>
      <c r="F136" s="32"/>
      <c r="G136" s="32"/>
      <c r="H136" s="32"/>
      <c r="I136" s="35"/>
      <c r="J136" s="35"/>
      <c r="K136" s="35"/>
      <c r="L136" s="34"/>
      <c r="M136" s="34"/>
      <c r="N136" s="34"/>
      <c r="O136" s="33">
        <v>9.8055070000000004</v>
      </c>
    </row>
    <row r="137" spans="2:15">
      <c r="B137" s="31"/>
      <c r="C137" s="32"/>
      <c r="D137" s="32"/>
      <c r="E137" s="32"/>
      <c r="F137" s="32"/>
      <c r="G137" s="32"/>
      <c r="H137" s="32"/>
      <c r="I137" s="35"/>
      <c r="J137" s="35"/>
      <c r="K137" s="35"/>
      <c r="L137" s="34"/>
      <c r="M137" s="34"/>
      <c r="N137" s="34"/>
      <c r="O137" s="34">
        <v>10.046329999999999</v>
      </c>
    </row>
    <row r="138" spans="2:15">
      <c r="B138" s="31"/>
      <c r="C138" s="32"/>
      <c r="D138" s="32"/>
      <c r="E138" s="32"/>
      <c r="F138" s="32"/>
      <c r="G138" s="32"/>
      <c r="H138" s="32"/>
      <c r="I138" s="35"/>
      <c r="J138" s="35"/>
      <c r="K138" s="35"/>
      <c r="L138" s="34"/>
      <c r="M138" s="34"/>
      <c r="N138" s="34"/>
      <c r="O138" s="33">
        <v>10.453290000000001</v>
      </c>
    </row>
    <row r="139" spans="2:15">
      <c r="B139" s="31"/>
      <c r="C139" s="32"/>
      <c r="D139" s="32"/>
      <c r="E139" s="32"/>
      <c r="F139" s="32"/>
      <c r="G139" s="32"/>
      <c r="H139" s="32"/>
      <c r="I139" s="35"/>
      <c r="J139" s="35"/>
      <c r="K139" s="35"/>
      <c r="L139" s="34"/>
      <c r="M139" s="34"/>
      <c r="N139" s="34"/>
      <c r="O139" s="34">
        <v>10.17704</v>
      </c>
    </row>
    <row r="140" spans="2:15">
      <c r="B140" s="31"/>
      <c r="C140" s="32"/>
      <c r="D140" s="32"/>
      <c r="E140" s="32"/>
      <c r="F140" s="32"/>
      <c r="G140" s="32"/>
      <c r="H140" s="32"/>
      <c r="I140" s="35"/>
      <c r="J140" s="35"/>
      <c r="K140" s="35"/>
      <c r="L140" s="34"/>
      <c r="M140" s="34"/>
      <c r="N140" s="34"/>
      <c r="O140" s="33">
        <v>10.460789999999999</v>
      </c>
    </row>
    <row r="141" spans="2:15">
      <c r="B141" s="31"/>
      <c r="C141" s="32"/>
      <c r="D141" s="32"/>
      <c r="E141" s="32"/>
      <c r="F141" s="32"/>
      <c r="G141" s="32"/>
      <c r="H141" s="32"/>
      <c r="I141" s="35"/>
      <c r="J141" s="35"/>
      <c r="K141" s="35"/>
      <c r="L141" s="34"/>
      <c r="M141" s="34"/>
      <c r="N141" s="34"/>
      <c r="O141" s="34">
        <v>6.353345</v>
      </c>
    </row>
    <row r="142" spans="2:15">
      <c r="B142" s="31"/>
      <c r="C142" s="32"/>
      <c r="D142" s="32"/>
      <c r="E142" s="32"/>
      <c r="F142" s="32"/>
      <c r="G142" s="32"/>
      <c r="H142" s="32"/>
      <c r="I142" s="35"/>
      <c r="J142" s="35"/>
      <c r="K142" s="35"/>
      <c r="L142" s="34"/>
      <c r="M142" s="34"/>
      <c r="N142" s="34"/>
      <c r="O142" s="33">
        <v>6.6968560000000004</v>
      </c>
    </row>
    <row r="143" spans="2:15">
      <c r="B143" s="31"/>
      <c r="C143" s="32"/>
      <c r="D143" s="32"/>
      <c r="E143" s="32"/>
      <c r="F143" s="32"/>
      <c r="G143" s="32"/>
      <c r="H143" s="32"/>
      <c r="I143" s="35"/>
      <c r="J143" s="35"/>
      <c r="K143" s="35"/>
      <c r="L143" s="34"/>
      <c r="M143" s="34"/>
      <c r="N143" s="34"/>
      <c r="O143">
        <v>10.36</v>
      </c>
    </row>
    <row r="144" spans="2:15">
      <c r="B144" s="31"/>
      <c r="C144" s="32"/>
      <c r="D144" s="32"/>
      <c r="E144" s="32"/>
      <c r="F144" s="32"/>
      <c r="G144" s="32"/>
      <c r="H144" s="32"/>
      <c r="I144" s="35"/>
      <c r="J144" s="35"/>
      <c r="K144" s="35"/>
      <c r="L144" s="34"/>
      <c r="M144" s="34"/>
      <c r="N144" s="34"/>
      <c r="O144">
        <v>9.74</v>
      </c>
    </row>
    <row r="145" spans="2:15">
      <c r="B145" s="31"/>
      <c r="C145" s="32"/>
      <c r="D145" s="32"/>
      <c r="E145" s="32"/>
      <c r="F145" s="32"/>
      <c r="G145" s="32"/>
      <c r="H145" s="32"/>
      <c r="I145" s="35"/>
      <c r="J145" s="35"/>
      <c r="K145" s="35"/>
      <c r="L145" s="34"/>
      <c r="M145" s="34"/>
      <c r="N145" s="34"/>
      <c r="O145">
        <v>10.77</v>
      </c>
    </row>
    <row r="146" spans="2:15">
      <c r="B146" s="31"/>
      <c r="C146" s="32"/>
      <c r="D146" s="32"/>
      <c r="E146" s="32"/>
      <c r="F146" s="32"/>
      <c r="G146" s="32"/>
      <c r="H146" s="32"/>
      <c r="I146" s="35"/>
      <c r="J146" s="35"/>
      <c r="K146" s="35"/>
      <c r="L146" s="34"/>
      <c r="M146" s="34"/>
      <c r="N146" s="34"/>
      <c r="O146">
        <v>10.78</v>
      </c>
    </row>
    <row r="147" spans="2:15">
      <c r="B147" s="31"/>
      <c r="C147" s="32"/>
      <c r="D147" s="32"/>
      <c r="E147" s="32"/>
      <c r="F147" s="32"/>
      <c r="G147" s="32"/>
      <c r="H147" s="32"/>
      <c r="I147" s="35"/>
      <c r="J147" s="35"/>
      <c r="K147" s="35"/>
      <c r="L147" s="34"/>
      <c r="M147" s="34"/>
      <c r="N147" s="34"/>
      <c r="O147">
        <v>10.48</v>
      </c>
    </row>
    <row r="148" spans="2:15">
      <c r="B148" s="31"/>
      <c r="C148" s="32"/>
      <c r="D148" s="32"/>
      <c r="E148" s="32"/>
      <c r="F148" s="32"/>
      <c r="G148" s="32"/>
      <c r="H148" s="32"/>
      <c r="I148" s="35"/>
      <c r="J148" s="35"/>
      <c r="K148" s="35"/>
      <c r="L148" s="34"/>
      <c r="M148" s="34"/>
      <c r="N148" s="34"/>
      <c r="O148">
        <v>12.79</v>
      </c>
    </row>
    <row r="149" spans="2:15">
      <c r="B149" s="31"/>
      <c r="C149" s="32"/>
      <c r="D149" s="32"/>
      <c r="E149" s="32"/>
      <c r="F149" s="32"/>
      <c r="G149" s="32"/>
      <c r="H149" s="32"/>
      <c r="I149" s="35"/>
      <c r="J149" s="35"/>
      <c r="K149" s="35"/>
      <c r="L149" s="34"/>
      <c r="M149" s="34"/>
      <c r="N149" s="34"/>
      <c r="O149">
        <v>12.7</v>
      </c>
    </row>
    <row r="150" spans="2:15">
      <c r="B150" s="31"/>
      <c r="C150" s="32"/>
      <c r="D150" s="32"/>
      <c r="E150" s="32"/>
      <c r="F150" s="32"/>
      <c r="G150" s="32"/>
      <c r="H150" s="32"/>
      <c r="I150" s="35"/>
      <c r="J150" s="35"/>
      <c r="K150" s="35"/>
      <c r="L150" s="34"/>
      <c r="M150" s="34"/>
      <c r="N150" s="34"/>
      <c r="O150">
        <v>8.74</v>
      </c>
    </row>
    <row r="151" spans="2:15">
      <c r="B151" s="31"/>
      <c r="C151" s="32"/>
      <c r="D151" s="32"/>
      <c r="E151" s="32"/>
      <c r="F151" s="32"/>
      <c r="G151" s="32"/>
      <c r="H151" s="32"/>
      <c r="I151" s="35"/>
      <c r="J151" s="35"/>
      <c r="K151" s="35"/>
      <c r="L151" s="34"/>
      <c r="M151" s="34"/>
      <c r="N151" s="34"/>
      <c r="O151">
        <v>8.74</v>
      </c>
    </row>
    <row r="152" spans="2:15">
      <c r="B152" s="31"/>
      <c r="C152" s="32"/>
      <c r="D152" s="32"/>
      <c r="E152" s="32"/>
      <c r="F152" s="32"/>
      <c r="G152" s="32"/>
      <c r="H152" s="32"/>
      <c r="I152" s="35"/>
      <c r="J152" s="35"/>
      <c r="K152" s="35"/>
      <c r="L152" s="34"/>
      <c r="M152" s="34"/>
      <c r="N152" s="34"/>
      <c r="O152">
        <v>7.27</v>
      </c>
    </row>
    <row r="153" spans="2:15">
      <c r="B153" s="31"/>
      <c r="C153" s="32"/>
      <c r="D153" s="32"/>
      <c r="E153" s="32"/>
      <c r="F153" s="32"/>
      <c r="G153" s="32"/>
      <c r="H153" s="32"/>
      <c r="I153" s="35"/>
      <c r="J153" s="35"/>
      <c r="K153" s="35"/>
      <c r="L153" s="34"/>
      <c r="M153" s="34"/>
      <c r="N153" s="34"/>
      <c r="O153">
        <v>10.73</v>
      </c>
    </row>
    <row r="154" spans="2:15">
      <c r="B154" s="31"/>
      <c r="C154" s="32"/>
      <c r="D154" s="32"/>
      <c r="E154" s="32"/>
      <c r="F154" s="32"/>
      <c r="G154" s="32"/>
      <c r="H154" s="32"/>
      <c r="I154" s="35"/>
      <c r="J154" s="35"/>
      <c r="K154" s="35"/>
      <c r="L154" s="34"/>
      <c r="M154" s="34"/>
      <c r="N154" s="34"/>
      <c r="O154">
        <v>12.71</v>
      </c>
    </row>
    <row r="155" spans="2:15">
      <c r="B155" s="31"/>
      <c r="C155" s="32"/>
      <c r="D155" s="32"/>
      <c r="E155" s="32"/>
      <c r="F155" s="32"/>
      <c r="G155" s="32"/>
      <c r="H155" s="32"/>
      <c r="I155" s="35"/>
      <c r="J155" s="35"/>
      <c r="K155" s="35"/>
      <c r="L155" s="34"/>
      <c r="M155" s="34"/>
      <c r="N155" s="34"/>
      <c r="O155">
        <v>8.14</v>
      </c>
    </row>
    <row r="156" spans="2:15">
      <c r="B156" s="31"/>
      <c r="C156" s="32"/>
      <c r="D156" s="32"/>
      <c r="E156" s="32"/>
      <c r="F156" s="32"/>
      <c r="G156" s="32"/>
      <c r="H156" s="32"/>
      <c r="I156" s="35"/>
      <c r="J156" s="35"/>
      <c r="K156" s="35"/>
      <c r="L156" s="34"/>
      <c r="M156" s="34"/>
      <c r="N156" s="34"/>
      <c r="O156">
        <v>8.14</v>
      </c>
    </row>
  </sheetData>
  <autoFilter ref="B2:O142" xr:uid="{FAA5C0C1-D273-4487-9D7D-766C2DCB245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7A2B-A45D-4CAE-BA77-C43400E02388}">
  <dimension ref="A1:G17"/>
  <sheetViews>
    <sheetView workbookViewId="0">
      <selection activeCell="J12" sqref="J12"/>
    </sheetView>
  </sheetViews>
  <sheetFormatPr defaultRowHeight="15"/>
  <cols>
    <col min="1" max="1" width="11.42578125" bestFit="1" customWidth="1"/>
    <col min="2" max="2" width="9.5703125" bestFit="1" customWidth="1"/>
    <col min="3" max="3" width="31.7109375" bestFit="1" customWidth="1"/>
    <col min="4" max="4" width="14" bestFit="1" customWidth="1"/>
    <col min="5" max="5" width="14.42578125" customWidth="1"/>
    <col min="6" max="6" width="12.28515625" bestFit="1" customWidth="1"/>
  </cols>
  <sheetData>
    <row r="1" spans="1:7">
      <c r="A1" s="36" t="s">
        <v>133</v>
      </c>
      <c r="B1" t="s">
        <v>186</v>
      </c>
    </row>
    <row r="3" spans="1:7">
      <c r="A3" s="36" t="s">
        <v>130</v>
      </c>
      <c r="B3" s="36" t="s">
        <v>131</v>
      </c>
      <c r="C3" t="s">
        <v>187</v>
      </c>
      <c r="D3" t="s">
        <v>188</v>
      </c>
      <c r="E3" s="39" t="s">
        <v>189</v>
      </c>
      <c r="F3" s="5" t="s">
        <v>190</v>
      </c>
      <c r="G3" s="5" t="s">
        <v>191</v>
      </c>
    </row>
    <row r="4" spans="1:7">
      <c r="A4" t="s">
        <v>142</v>
      </c>
      <c r="B4" t="s">
        <v>155</v>
      </c>
      <c r="C4" s="38">
        <v>1473.0599999999997</v>
      </c>
      <c r="D4" s="37">
        <v>1053487.5956998412</v>
      </c>
      <c r="E4" s="21">
        <f>D4/C4</f>
        <v>715.16950816656572</v>
      </c>
      <c r="F4" s="48"/>
      <c r="G4" s="48"/>
    </row>
    <row r="5" spans="1:7">
      <c r="B5" t="s">
        <v>143</v>
      </c>
      <c r="C5" s="38">
        <v>1449.5499999999995</v>
      </c>
      <c r="D5" s="37">
        <v>1014566.8623780201</v>
      </c>
      <c r="E5" s="21">
        <f t="shared" ref="E5:E10" si="0">D5/C5</f>
        <v>699.91850048499214</v>
      </c>
      <c r="F5" s="48">
        <f>(E4-E5)/E4</f>
        <v>2.1325025056887024E-2</v>
      </c>
      <c r="G5" s="48"/>
    </row>
    <row r="6" spans="1:7">
      <c r="B6" t="s">
        <v>147</v>
      </c>
      <c r="C6" s="38">
        <v>1773.1399999999994</v>
      </c>
      <c r="D6" s="37">
        <v>1071275.3956331264</v>
      </c>
      <c r="E6" s="21">
        <f t="shared" si="0"/>
        <v>604.16853470855472</v>
      </c>
      <c r="F6" s="48">
        <f>(E5-E6)/E5</f>
        <v>0.13680159291416033</v>
      </c>
      <c r="G6" s="48"/>
    </row>
    <row r="7" spans="1:7">
      <c r="A7" t="s">
        <v>194</v>
      </c>
      <c r="C7" s="38">
        <v>4695.7499999999982</v>
      </c>
      <c r="D7" s="37">
        <v>3139329.8537109876</v>
      </c>
      <c r="E7" s="21">
        <f t="shared" si="0"/>
        <v>668.54705930064176</v>
      </c>
      <c r="F7" s="48"/>
      <c r="G7" s="48"/>
    </row>
    <row r="8" spans="1:7">
      <c r="A8" t="s">
        <v>178</v>
      </c>
      <c r="B8" t="s">
        <v>179</v>
      </c>
      <c r="C8" s="38">
        <v>1940.5122496556346</v>
      </c>
      <c r="D8" s="37">
        <v>1170540.1400000001</v>
      </c>
      <c r="E8" s="21">
        <f t="shared" si="0"/>
        <v>603.21193035896863</v>
      </c>
      <c r="F8" s="48">
        <f>(E6-E8)/E6</f>
        <v>1.5833402347699948E-3</v>
      </c>
      <c r="G8" s="48"/>
    </row>
    <row r="9" spans="1:7">
      <c r="A9" t="s">
        <v>195</v>
      </c>
      <c r="C9" s="38">
        <v>1940.5122496556346</v>
      </c>
      <c r="D9" s="37">
        <v>1170540.1400000001</v>
      </c>
      <c r="E9" s="21">
        <f t="shared" si="0"/>
        <v>603.21193035896863</v>
      </c>
      <c r="F9" s="48">
        <f t="shared" ref="F9:F10" si="1">(E8-E9)/E8</f>
        <v>0</v>
      </c>
      <c r="G9" s="48"/>
    </row>
    <row r="10" spans="1:7">
      <c r="A10" t="s">
        <v>196</v>
      </c>
      <c r="C10" s="38">
        <v>6636.2622496556323</v>
      </c>
      <c r="D10" s="37">
        <v>4309869.9937109873</v>
      </c>
      <c r="E10" s="21">
        <f t="shared" si="0"/>
        <v>649.44238662880366</v>
      </c>
      <c r="F10" s="48">
        <f t="shared" si="1"/>
        <v>-7.6640487270076871E-2</v>
      </c>
      <c r="G10" s="48"/>
    </row>
    <row r="11" spans="1:7">
      <c r="E11" s="21"/>
      <c r="F11" s="48"/>
      <c r="G11" s="48"/>
    </row>
    <row r="12" spans="1:7">
      <c r="E12" s="21"/>
      <c r="F12" s="48"/>
      <c r="G12" s="48"/>
    </row>
    <row r="13" spans="1:7">
      <c r="E13" s="21"/>
      <c r="F13" s="48"/>
      <c r="G13" s="48"/>
    </row>
    <row r="14" spans="1:7">
      <c r="E14" s="21"/>
      <c r="F14" s="48"/>
      <c r="G14" s="48"/>
    </row>
    <row r="15" spans="1:7">
      <c r="E15" s="21"/>
      <c r="F15" s="48"/>
      <c r="G15" s="48"/>
    </row>
    <row r="16" spans="1:7">
      <c r="E16" s="21"/>
      <c r="F16" s="48"/>
      <c r="G16" s="48"/>
    </row>
    <row r="17" spans="6:7">
      <c r="F17" s="48"/>
      <c r="G17" s="4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3D97-4270-431D-9568-39F1987E97E7}">
  <dimension ref="B2:O156"/>
  <sheetViews>
    <sheetView zoomScale="90" zoomScaleNormal="90" workbookViewId="0">
      <selection activeCell="Q10" sqref="Q10"/>
    </sheetView>
  </sheetViews>
  <sheetFormatPr defaultRowHeight="15"/>
  <cols>
    <col min="2" max="2" width="8.42578125" bestFit="1" customWidth="1"/>
    <col min="3" max="3" width="10.140625" bestFit="1" customWidth="1"/>
    <col min="4" max="4" width="15.85546875" bestFit="1" customWidth="1"/>
    <col min="5" max="5" width="10.7109375" bestFit="1" customWidth="1"/>
    <col min="6" max="6" width="13.5703125" bestFit="1" customWidth="1"/>
    <col min="7" max="7" width="14.7109375" bestFit="1" customWidth="1"/>
    <col min="8" max="8" width="26.5703125" bestFit="1" customWidth="1"/>
    <col min="9" max="9" width="28.42578125" hidden="1" customWidth="1"/>
    <col min="10" max="10" width="26.140625" bestFit="1" customWidth="1"/>
    <col min="11" max="11" width="12.5703125" hidden="1" customWidth="1"/>
    <col min="12" max="12" width="10.7109375" bestFit="1" customWidth="1"/>
    <col min="13" max="14" width="9.28515625" bestFit="1" customWidth="1"/>
    <col min="15" max="15" width="9.28515625" hidden="1" customWidth="1"/>
  </cols>
  <sheetData>
    <row r="2" spans="2:15">
      <c r="B2" s="29" t="s">
        <v>130</v>
      </c>
      <c r="C2" s="30" t="s">
        <v>131</v>
      </c>
      <c r="D2" s="30" t="s">
        <v>132</v>
      </c>
      <c r="E2" s="30" t="s">
        <v>133</v>
      </c>
      <c r="F2" s="30" t="s">
        <v>19</v>
      </c>
      <c r="G2" s="30" t="s">
        <v>79</v>
      </c>
      <c r="H2" s="30" t="s">
        <v>134</v>
      </c>
      <c r="I2" s="30" t="s">
        <v>135</v>
      </c>
      <c r="J2" s="30" t="s">
        <v>136</v>
      </c>
      <c r="K2" s="30" t="s">
        <v>137</v>
      </c>
      <c r="L2" s="30" t="s">
        <v>138</v>
      </c>
      <c r="M2" s="30" t="s">
        <v>139</v>
      </c>
      <c r="N2" s="30" t="s">
        <v>140</v>
      </c>
      <c r="O2" s="30" t="s">
        <v>141</v>
      </c>
    </row>
    <row r="3" spans="2:15">
      <c r="B3" s="31" t="s">
        <v>142</v>
      </c>
      <c r="C3" s="32" t="s">
        <v>155</v>
      </c>
      <c r="D3" s="32" t="s">
        <v>156</v>
      </c>
      <c r="E3" s="32" t="s">
        <v>235</v>
      </c>
      <c r="F3" s="32" t="s">
        <v>236</v>
      </c>
      <c r="G3" s="32" t="s">
        <v>129</v>
      </c>
      <c r="H3" s="32"/>
      <c r="I3" s="35"/>
      <c r="J3" s="35">
        <v>178.55</v>
      </c>
      <c r="K3" s="35"/>
      <c r="L3" s="34">
        <v>93858.66100568531</v>
      </c>
      <c r="M3" s="34"/>
      <c r="N3" s="34">
        <f>L3/J3</f>
        <v>525.67158222170428</v>
      </c>
      <c r="O3" s="33">
        <v>8.7421710000000008</v>
      </c>
    </row>
    <row r="4" spans="2:15">
      <c r="B4" s="31" t="s">
        <v>142</v>
      </c>
      <c r="C4" s="32" t="s">
        <v>143</v>
      </c>
      <c r="D4" s="32" t="s">
        <v>144</v>
      </c>
      <c r="E4" s="32" t="s">
        <v>235</v>
      </c>
      <c r="F4" s="32" t="s">
        <v>236</v>
      </c>
      <c r="G4" s="32" t="s">
        <v>129</v>
      </c>
      <c r="H4" s="32"/>
      <c r="I4" s="35"/>
      <c r="J4" s="35">
        <v>306.82999999999993</v>
      </c>
      <c r="K4" s="35"/>
      <c r="L4" s="34">
        <v>124394.35572403375</v>
      </c>
      <c r="M4" s="34"/>
      <c r="N4" s="34">
        <f>L4/J4</f>
        <v>405.41783959858481</v>
      </c>
      <c r="O4" s="34">
        <v>6.4338749999999996</v>
      </c>
    </row>
    <row r="5" spans="2:15">
      <c r="B5" s="31" t="s">
        <v>142</v>
      </c>
      <c r="C5" s="32" t="s">
        <v>147</v>
      </c>
      <c r="D5" s="32" t="s">
        <v>148</v>
      </c>
      <c r="E5" s="32" t="s">
        <v>235</v>
      </c>
      <c r="F5" s="32" t="s">
        <v>236</v>
      </c>
      <c r="G5" s="32" t="s">
        <v>129</v>
      </c>
      <c r="H5" s="32"/>
      <c r="I5" s="35"/>
      <c r="J5" s="35">
        <v>236.98</v>
      </c>
      <c r="K5" s="35"/>
      <c r="L5" s="34">
        <v>99311.165813139392</v>
      </c>
      <c r="M5" s="34"/>
      <c r="N5" s="34">
        <f>L5/J5</f>
        <v>419.06981944948689</v>
      </c>
      <c r="O5" s="34">
        <v>9.9459459999999993</v>
      </c>
    </row>
    <row r="6" spans="2:15">
      <c r="B6" s="31" t="s">
        <v>178</v>
      </c>
      <c r="C6" s="32" t="s">
        <v>179</v>
      </c>
      <c r="D6" s="32" t="s">
        <v>224</v>
      </c>
      <c r="E6" s="32" t="s">
        <v>235</v>
      </c>
      <c r="F6" s="32" t="s">
        <v>236</v>
      </c>
      <c r="G6" s="32" t="s">
        <v>129</v>
      </c>
      <c r="H6" s="32"/>
      <c r="I6" s="35"/>
      <c r="J6" s="35">
        <v>234</v>
      </c>
      <c r="K6" s="35"/>
      <c r="L6" s="34">
        <v>97850.59</v>
      </c>
      <c r="M6" s="34"/>
      <c r="N6" s="34">
        <f>L6/J6</f>
        <v>418.16491452991454</v>
      </c>
      <c r="O6" s="34">
        <v>8.1392450000000007</v>
      </c>
    </row>
    <row r="7" spans="2:15">
      <c r="B7" s="31"/>
      <c r="C7" s="32"/>
      <c r="D7" s="32"/>
      <c r="E7" s="32"/>
      <c r="F7" s="32"/>
      <c r="G7" s="32"/>
      <c r="H7" s="32"/>
      <c r="I7" s="35"/>
      <c r="J7" s="35"/>
      <c r="K7" s="35"/>
      <c r="L7" s="34"/>
      <c r="M7" s="34"/>
      <c r="N7" s="34"/>
      <c r="O7" s="34">
        <v>10.48306</v>
      </c>
    </row>
    <row r="8" spans="2:15">
      <c r="B8" s="31"/>
      <c r="C8" s="32"/>
      <c r="D8" s="32"/>
      <c r="E8" s="32"/>
      <c r="F8" s="32"/>
      <c r="G8" s="32"/>
      <c r="H8" s="32"/>
      <c r="I8" s="35"/>
      <c r="J8" s="35"/>
      <c r="K8" s="35"/>
      <c r="L8" s="34"/>
      <c r="M8" s="34"/>
      <c r="N8" s="34"/>
      <c r="O8" s="34">
        <v>8.1392849999999992</v>
      </c>
    </row>
    <row r="9" spans="2:15">
      <c r="B9" s="31"/>
      <c r="C9" s="32"/>
      <c r="D9" s="32"/>
      <c r="E9" s="32"/>
      <c r="F9" s="32"/>
      <c r="G9" s="32"/>
      <c r="H9" s="32"/>
      <c r="I9" s="35"/>
      <c r="J9" s="35"/>
      <c r="K9" s="35"/>
      <c r="L9" s="34"/>
      <c r="M9" s="34"/>
      <c r="N9" s="34"/>
      <c r="O9" s="33">
        <v>6.4335800000000001</v>
      </c>
    </row>
    <row r="10" spans="2:15">
      <c r="B10" s="31"/>
      <c r="C10" s="32"/>
      <c r="D10" s="32"/>
      <c r="E10" s="32"/>
      <c r="F10" s="32"/>
      <c r="G10" s="32"/>
      <c r="H10" s="32"/>
      <c r="I10" s="35"/>
      <c r="J10" s="35"/>
      <c r="K10" s="35"/>
      <c r="L10" s="34"/>
      <c r="M10" s="34"/>
      <c r="N10" s="34"/>
      <c r="O10" s="34">
        <v>6.433497</v>
      </c>
    </row>
    <row r="11" spans="2:15">
      <c r="B11" s="31"/>
      <c r="C11" s="32"/>
      <c r="D11" s="32"/>
      <c r="E11" s="32"/>
      <c r="F11" s="32"/>
      <c r="G11" s="32"/>
      <c r="H11" s="32"/>
      <c r="I11" s="35"/>
      <c r="J11" s="35"/>
      <c r="K11" s="35"/>
      <c r="L11" s="34"/>
      <c r="M11" s="34"/>
      <c r="N11" s="34"/>
      <c r="O11" s="33">
        <v>8.7419349999999998</v>
      </c>
    </row>
    <row r="12" spans="2:15">
      <c r="B12" s="31"/>
      <c r="C12" s="32"/>
      <c r="D12" s="32"/>
      <c r="E12" s="32"/>
      <c r="F12" s="32"/>
      <c r="G12" s="32"/>
      <c r="H12" s="32"/>
      <c r="I12" s="35"/>
      <c r="J12" s="35"/>
      <c r="K12" s="35"/>
      <c r="L12" s="34"/>
      <c r="M12" s="34"/>
      <c r="N12" s="34"/>
      <c r="O12" s="34">
        <v>10.701129999999999</v>
      </c>
    </row>
    <row r="13" spans="2:15">
      <c r="B13" s="31"/>
      <c r="C13" s="32"/>
      <c r="D13" s="32"/>
      <c r="E13" s="32"/>
      <c r="F13" s="32"/>
      <c r="G13" s="32"/>
      <c r="H13" s="32"/>
      <c r="I13" s="35"/>
      <c r="J13" s="35"/>
      <c r="K13" s="35"/>
      <c r="L13" s="34"/>
      <c r="M13" s="34"/>
      <c r="N13" s="34"/>
      <c r="O13" s="33">
        <v>8.7420629999999999</v>
      </c>
    </row>
    <row r="14" spans="2:15">
      <c r="B14" s="31"/>
      <c r="C14" s="32"/>
      <c r="D14" s="32"/>
      <c r="E14" s="32"/>
      <c r="F14" s="32"/>
      <c r="G14" s="32"/>
      <c r="H14" s="32"/>
      <c r="I14" s="35"/>
      <c r="J14" s="35"/>
      <c r="K14" s="35"/>
      <c r="L14" s="34"/>
      <c r="M14" s="34"/>
      <c r="N14" s="34"/>
      <c r="O14" s="34">
        <v>11.680669999999999</v>
      </c>
    </row>
    <row r="15" spans="2:15">
      <c r="B15" s="31"/>
      <c r="C15" s="32"/>
      <c r="D15" s="32"/>
      <c r="E15" s="32"/>
      <c r="F15" s="32"/>
      <c r="G15" s="32"/>
      <c r="H15" s="32"/>
      <c r="I15" s="35"/>
      <c r="J15" s="35"/>
      <c r="K15" s="35"/>
      <c r="L15" s="34"/>
      <c r="M15" s="34"/>
      <c r="N15" s="34"/>
      <c r="O15" s="33">
        <v>8.7421749999999996</v>
      </c>
    </row>
    <row r="16" spans="2:15">
      <c r="B16" s="31"/>
      <c r="C16" s="32"/>
      <c r="D16" s="32"/>
      <c r="E16" s="32"/>
      <c r="F16" s="32"/>
      <c r="G16" s="32"/>
      <c r="H16" s="32"/>
      <c r="I16" s="35"/>
      <c r="J16" s="35"/>
      <c r="K16" s="35"/>
      <c r="L16" s="34"/>
      <c r="M16" s="34"/>
      <c r="N16" s="34"/>
      <c r="O16" s="34">
        <v>11.063829999999999</v>
      </c>
    </row>
    <row r="17" spans="2:15">
      <c r="B17" s="31"/>
      <c r="C17" s="32"/>
      <c r="D17" s="32"/>
      <c r="E17" s="32"/>
      <c r="F17" s="32"/>
      <c r="G17" s="32"/>
      <c r="H17" s="32"/>
      <c r="I17" s="35"/>
      <c r="J17" s="35"/>
      <c r="K17" s="35"/>
      <c r="L17" s="34"/>
      <c r="M17" s="34"/>
      <c r="N17" s="34"/>
      <c r="O17" s="33">
        <v>10.164490000000001</v>
      </c>
    </row>
    <row r="18" spans="2:15">
      <c r="B18" s="31"/>
      <c r="C18" s="32"/>
      <c r="D18" s="32"/>
      <c r="E18" s="32"/>
      <c r="F18" s="32"/>
      <c r="G18" s="32"/>
      <c r="H18" s="32"/>
      <c r="I18" s="35"/>
      <c r="J18" s="35"/>
      <c r="K18" s="35"/>
      <c r="L18" s="34"/>
      <c r="M18" s="34"/>
      <c r="N18" s="34"/>
      <c r="O18" s="34">
        <v>9.9838529999999999</v>
      </c>
    </row>
    <row r="19" spans="2:15">
      <c r="B19" s="31"/>
      <c r="C19" s="32"/>
      <c r="D19" s="32"/>
      <c r="E19" s="32"/>
      <c r="F19" s="32"/>
      <c r="G19" s="32"/>
      <c r="H19" s="32"/>
      <c r="I19" s="35"/>
      <c r="J19" s="35"/>
      <c r="K19" s="35"/>
      <c r="L19" s="34"/>
      <c r="M19" s="34"/>
      <c r="N19" s="34"/>
      <c r="O19" s="33">
        <v>12.431509999999999</v>
      </c>
    </row>
    <row r="20" spans="2:15">
      <c r="B20" s="31"/>
      <c r="C20" s="32"/>
      <c r="D20" s="32"/>
      <c r="E20" s="32"/>
      <c r="F20" s="32"/>
      <c r="G20" s="32"/>
      <c r="H20" s="32"/>
      <c r="I20" s="35"/>
      <c r="J20" s="35"/>
      <c r="K20" s="35"/>
      <c r="L20" s="34"/>
      <c r="M20" s="34"/>
      <c r="N20" s="34"/>
      <c r="O20" s="34">
        <v>13.66169</v>
      </c>
    </row>
    <row r="21" spans="2:15">
      <c r="B21" s="31"/>
      <c r="C21" s="32"/>
      <c r="D21" s="32"/>
      <c r="E21" s="32"/>
      <c r="F21" s="32"/>
      <c r="G21" s="32"/>
      <c r="H21" s="32"/>
      <c r="I21" s="35"/>
      <c r="J21" s="35"/>
      <c r="K21" s="35"/>
      <c r="L21" s="34"/>
      <c r="M21" s="34"/>
      <c r="N21" s="34"/>
      <c r="O21" s="33">
        <v>10.27027</v>
      </c>
    </row>
    <row r="22" spans="2:15">
      <c r="B22" s="31"/>
      <c r="C22" s="32"/>
      <c r="D22" s="32"/>
      <c r="E22" s="32"/>
      <c r="F22" s="32"/>
      <c r="G22" s="32"/>
      <c r="H22" s="32"/>
      <c r="I22" s="35"/>
      <c r="J22" s="35"/>
      <c r="K22" s="35"/>
      <c r="L22" s="34"/>
      <c r="M22" s="34"/>
      <c r="N22" s="34"/>
      <c r="O22" s="34">
        <v>9.0545170000000006</v>
      </c>
    </row>
    <row r="23" spans="2:15">
      <c r="B23" s="31"/>
      <c r="C23" s="32"/>
      <c r="D23" s="32"/>
      <c r="E23" s="32"/>
      <c r="F23" s="32"/>
      <c r="G23" s="32"/>
      <c r="H23" s="32"/>
      <c r="I23" s="35"/>
      <c r="J23" s="35"/>
      <c r="K23" s="35"/>
      <c r="L23" s="34"/>
      <c r="M23" s="34"/>
      <c r="N23" s="34"/>
      <c r="O23" s="33">
        <v>12.447749999999999</v>
      </c>
    </row>
    <row r="24" spans="2:15">
      <c r="B24" s="31"/>
      <c r="C24" s="32"/>
      <c r="D24" s="32"/>
      <c r="E24" s="32"/>
      <c r="F24" s="32"/>
      <c r="G24" s="32"/>
      <c r="H24" s="32"/>
      <c r="I24" s="35"/>
      <c r="J24" s="35"/>
      <c r="K24" s="35"/>
      <c r="L24" s="34"/>
      <c r="M24" s="34"/>
      <c r="N24" s="34"/>
      <c r="O24" s="34">
        <v>9.5643139999999995</v>
      </c>
    </row>
    <row r="25" spans="2:15">
      <c r="B25" s="31"/>
      <c r="C25" s="32"/>
      <c r="D25" s="32"/>
      <c r="E25" s="32"/>
      <c r="F25" s="32"/>
      <c r="G25" s="32"/>
      <c r="H25" s="32"/>
      <c r="I25" s="35"/>
      <c r="J25" s="35"/>
      <c r="K25" s="35"/>
      <c r="L25" s="34"/>
      <c r="M25" s="34"/>
      <c r="N25" s="34"/>
      <c r="O25" s="33">
        <v>12.415760000000001</v>
      </c>
    </row>
    <row r="26" spans="2:15">
      <c r="B26" s="31"/>
      <c r="C26" s="32"/>
      <c r="D26" s="32"/>
      <c r="E26" s="32"/>
      <c r="F26" s="32"/>
      <c r="G26" s="32"/>
      <c r="H26" s="32"/>
      <c r="I26" s="35"/>
      <c r="J26" s="35"/>
      <c r="K26" s="35"/>
      <c r="L26" s="34"/>
      <c r="M26" s="34"/>
      <c r="N26" s="34"/>
      <c r="O26" s="34">
        <v>10.26177</v>
      </c>
    </row>
    <row r="27" spans="2:15">
      <c r="B27" s="31"/>
      <c r="C27" s="32"/>
      <c r="D27" s="32"/>
      <c r="E27" s="32"/>
      <c r="F27" s="32"/>
      <c r="G27" s="32"/>
      <c r="H27" s="32"/>
      <c r="I27" s="35"/>
      <c r="J27" s="35"/>
      <c r="K27" s="35"/>
      <c r="L27" s="34"/>
      <c r="M27" s="34"/>
      <c r="N27" s="34"/>
      <c r="O27" s="34">
        <v>13.99005</v>
      </c>
    </row>
    <row r="28" spans="2:15">
      <c r="B28" s="31"/>
      <c r="C28" s="32"/>
      <c r="D28" s="32"/>
      <c r="E28" s="32"/>
      <c r="F28" s="32"/>
      <c r="G28" s="32"/>
      <c r="H28" s="32"/>
      <c r="I28" s="35"/>
      <c r="J28" s="35"/>
      <c r="K28" s="35"/>
      <c r="L28" s="34"/>
      <c r="M28" s="34"/>
      <c r="N28" s="34"/>
      <c r="O28" s="34">
        <v>12.74732</v>
      </c>
    </row>
    <row r="29" spans="2:15">
      <c r="B29" s="31"/>
      <c r="C29" s="32"/>
      <c r="D29" s="32"/>
      <c r="E29" s="32"/>
      <c r="F29" s="32"/>
      <c r="G29" s="32"/>
      <c r="H29" s="32"/>
      <c r="I29" s="35"/>
      <c r="J29" s="35"/>
      <c r="K29" s="35"/>
      <c r="L29" s="34"/>
      <c r="M29" s="34"/>
      <c r="N29" s="34"/>
      <c r="O29" s="33">
        <v>12.69567</v>
      </c>
    </row>
    <row r="30" spans="2:15">
      <c r="B30" s="31"/>
      <c r="C30" s="32"/>
      <c r="D30" s="32"/>
      <c r="E30" s="32"/>
      <c r="F30" s="32"/>
      <c r="G30" s="32"/>
      <c r="H30" s="32"/>
      <c r="I30" s="35"/>
      <c r="J30" s="35"/>
      <c r="K30" s="35"/>
      <c r="L30" s="34"/>
      <c r="M30" s="34"/>
      <c r="N30" s="34"/>
      <c r="O30" s="33">
        <v>13.761419999999999</v>
      </c>
    </row>
    <row r="31" spans="2:15">
      <c r="B31" s="31"/>
      <c r="C31" s="32"/>
      <c r="D31" s="32"/>
      <c r="E31" s="32"/>
      <c r="F31" s="32"/>
      <c r="G31" s="32"/>
      <c r="H31" s="32"/>
      <c r="I31" s="35"/>
      <c r="J31" s="35"/>
      <c r="K31" s="35"/>
      <c r="L31" s="34"/>
      <c r="M31" s="34"/>
      <c r="N31" s="34"/>
      <c r="O31" s="33">
        <v>12.743169999999999</v>
      </c>
    </row>
    <row r="32" spans="2:15">
      <c r="B32" s="31"/>
      <c r="C32" s="32"/>
      <c r="D32" s="32"/>
      <c r="E32" s="32"/>
      <c r="F32" s="32"/>
      <c r="G32" s="32"/>
      <c r="H32" s="32"/>
      <c r="I32" s="35"/>
      <c r="J32" s="35"/>
      <c r="K32" s="35"/>
      <c r="L32" s="34"/>
      <c r="M32" s="34"/>
      <c r="N32" s="34"/>
      <c r="O32" s="34">
        <v>6.469697</v>
      </c>
    </row>
    <row r="33" spans="2:15">
      <c r="B33" s="31"/>
      <c r="C33" s="32"/>
      <c r="D33" s="32"/>
      <c r="E33" s="32"/>
      <c r="F33" s="32"/>
      <c r="G33" s="32"/>
      <c r="H33" s="32"/>
      <c r="I33" s="35"/>
      <c r="J33" s="35"/>
      <c r="K33" s="35"/>
      <c r="L33" s="34"/>
      <c r="M33" s="34"/>
      <c r="N33" s="34"/>
      <c r="O33" s="33">
        <v>7.2408840000000003</v>
      </c>
    </row>
    <row r="34" spans="2:15">
      <c r="B34" s="31"/>
      <c r="C34" s="32"/>
      <c r="D34" s="32"/>
      <c r="E34" s="32"/>
      <c r="F34" s="32"/>
      <c r="G34" s="32"/>
      <c r="H34" s="32"/>
      <c r="I34" s="35"/>
      <c r="J34" s="35"/>
      <c r="K34" s="35"/>
      <c r="L34" s="34"/>
      <c r="M34" s="34"/>
      <c r="N34" s="34"/>
      <c r="O34" s="34">
        <v>6.8807859999999996</v>
      </c>
    </row>
    <row r="35" spans="2:15">
      <c r="B35" s="31"/>
      <c r="C35" s="32"/>
      <c r="D35" s="32"/>
      <c r="E35" s="32"/>
      <c r="F35" s="32"/>
      <c r="G35" s="32"/>
      <c r="H35" s="32"/>
      <c r="I35" s="35"/>
      <c r="J35" s="35"/>
      <c r="K35" s="35"/>
      <c r="L35" s="34"/>
      <c r="M35" s="34"/>
      <c r="N35" s="34"/>
      <c r="O35" s="33">
        <v>10.374180000000001</v>
      </c>
    </row>
    <row r="36" spans="2:15">
      <c r="B36" s="31"/>
      <c r="C36" s="32"/>
      <c r="D36" s="32"/>
      <c r="E36" s="32"/>
      <c r="F36" s="32"/>
      <c r="G36" s="32"/>
      <c r="H36" s="32"/>
      <c r="I36" s="35"/>
      <c r="J36" s="35"/>
      <c r="K36" s="35"/>
      <c r="L36" s="34"/>
      <c r="M36" s="34"/>
      <c r="N36" s="34"/>
      <c r="O36" s="34">
        <v>10.429220000000001</v>
      </c>
    </row>
    <row r="37" spans="2:15">
      <c r="B37" s="31"/>
      <c r="C37" s="32"/>
      <c r="D37" s="32"/>
      <c r="E37" s="32"/>
      <c r="F37" s="32"/>
      <c r="G37" s="32"/>
      <c r="H37" s="32"/>
      <c r="I37" s="35"/>
      <c r="J37" s="35"/>
      <c r="K37" s="35"/>
      <c r="L37" s="34"/>
      <c r="M37" s="34"/>
      <c r="N37" s="34"/>
      <c r="O37" s="33">
        <v>10.42925</v>
      </c>
    </row>
    <row r="38" spans="2:15">
      <c r="B38" s="31"/>
      <c r="C38" s="32"/>
      <c r="D38" s="32"/>
      <c r="E38" s="32"/>
      <c r="F38" s="32"/>
      <c r="G38" s="32"/>
      <c r="H38" s="32"/>
      <c r="I38" s="35"/>
      <c r="J38" s="35"/>
      <c r="K38" s="35"/>
      <c r="L38" s="34"/>
      <c r="M38" s="34"/>
      <c r="N38" s="34"/>
      <c r="O38" s="34">
        <v>10.080780000000001</v>
      </c>
    </row>
    <row r="39" spans="2:15">
      <c r="B39" s="31"/>
      <c r="C39" s="32"/>
      <c r="D39" s="32"/>
      <c r="E39" s="32"/>
      <c r="F39" s="32"/>
      <c r="G39" s="32"/>
      <c r="H39" s="32"/>
      <c r="I39" s="35"/>
      <c r="J39" s="35"/>
      <c r="K39" s="35"/>
      <c r="L39" s="34"/>
      <c r="M39" s="34"/>
      <c r="N39" s="34"/>
      <c r="O39" s="33">
        <v>10.4902</v>
      </c>
    </row>
    <row r="40" spans="2:15">
      <c r="B40" s="31"/>
      <c r="C40" s="32"/>
      <c r="D40" s="32"/>
      <c r="E40" s="32"/>
      <c r="F40" s="32"/>
      <c r="G40" s="32"/>
      <c r="H40" s="32"/>
      <c r="I40" s="35"/>
      <c r="J40" s="35"/>
      <c r="K40" s="35"/>
      <c r="L40" s="34"/>
      <c r="M40" s="34"/>
      <c r="N40" s="34"/>
      <c r="O40" s="34">
        <v>9.5367239999999995</v>
      </c>
    </row>
    <row r="41" spans="2:15">
      <c r="B41" s="31"/>
      <c r="C41" s="32"/>
      <c r="D41" s="32"/>
      <c r="E41" s="32"/>
      <c r="F41" s="32"/>
      <c r="G41" s="32"/>
      <c r="H41" s="32"/>
      <c r="I41" s="35"/>
      <c r="J41" s="35"/>
      <c r="K41" s="35"/>
      <c r="L41" s="34"/>
      <c r="M41" s="34"/>
      <c r="N41" s="34"/>
      <c r="O41" s="33">
        <v>10.92493</v>
      </c>
    </row>
    <row r="42" spans="2:15">
      <c r="B42" s="31"/>
      <c r="C42" s="32"/>
      <c r="D42" s="32"/>
      <c r="E42" s="32"/>
      <c r="F42" s="32"/>
      <c r="G42" s="32"/>
      <c r="H42" s="32"/>
      <c r="I42" s="35"/>
      <c r="J42" s="35"/>
      <c r="K42" s="35"/>
      <c r="L42" s="34"/>
      <c r="M42" s="34"/>
      <c r="N42" s="34"/>
      <c r="O42" s="34">
        <v>10.904170000000001</v>
      </c>
    </row>
    <row r="43" spans="2:15">
      <c r="B43" s="31"/>
      <c r="C43" s="32"/>
      <c r="D43" s="32"/>
      <c r="E43" s="32"/>
      <c r="F43" s="32"/>
      <c r="G43" s="32"/>
      <c r="H43" s="32"/>
      <c r="I43" s="35"/>
      <c r="J43" s="35"/>
      <c r="K43" s="35"/>
      <c r="L43" s="34"/>
      <c r="M43" s="34"/>
      <c r="N43" s="34"/>
      <c r="O43" s="33">
        <v>10.885249999999999</v>
      </c>
    </row>
    <row r="44" spans="2:15">
      <c r="B44" s="31"/>
      <c r="C44" s="32"/>
      <c r="D44" s="32"/>
      <c r="E44" s="32"/>
      <c r="F44" s="32"/>
      <c r="G44" s="32"/>
      <c r="H44" s="32"/>
      <c r="I44" s="35"/>
      <c r="J44" s="35"/>
      <c r="K44" s="35"/>
      <c r="L44" s="34"/>
      <c r="M44" s="34"/>
      <c r="N44" s="34"/>
      <c r="O44" s="33">
        <v>10.04853</v>
      </c>
    </row>
    <row r="45" spans="2:15">
      <c r="B45" s="31"/>
      <c r="C45" s="32"/>
      <c r="D45" s="32"/>
      <c r="E45" s="32"/>
      <c r="F45" s="32"/>
      <c r="G45" s="32"/>
      <c r="H45" s="32"/>
      <c r="I45" s="35"/>
      <c r="J45" s="35"/>
      <c r="K45" s="35"/>
      <c r="L45" s="34"/>
      <c r="M45" s="34"/>
      <c r="N45" s="34"/>
      <c r="O45" s="33">
        <v>12.66839</v>
      </c>
    </row>
    <row r="46" spans="2:15">
      <c r="B46" s="31"/>
      <c r="C46" s="32"/>
      <c r="D46" s="32"/>
      <c r="E46" s="32"/>
      <c r="F46" s="32"/>
      <c r="G46" s="32"/>
      <c r="H46" s="32"/>
      <c r="I46" s="35"/>
      <c r="J46" s="35"/>
      <c r="K46" s="35"/>
      <c r="L46" s="34"/>
      <c r="M46" s="34"/>
      <c r="N46" s="34"/>
      <c r="O46" s="33">
        <v>8.7421710000000008</v>
      </c>
    </row>
    <row r="47" spans="2:15">
      <c r="B47" s="31"/>
      <c r="C47" s="32"/>
      <c r="D47" s="32"/>
      <c r="E47" s="32"/>
      <c r="F47" s="32"/>
      <c r="G47" s="32"/>
      <c r="H47" s="32"/>
      <c r="I47" s="35"/>
      <c r="J47" s="35"/>
      <c r="K47" s="35"/>
      <c r="L47" s="34"/>
      <c r="M47" s="34"/>
      <c r="N47" s="34"/>
      <c r="O47" s="34">
        <v>10.488099999999999</v>
      </c>
    </row>
    <row r="48" spans="2:15">
      <c r="B48" s="31"/>
      <c r="C48" s="32"/>
      <c r="D48" s="32"/>
      <c r="E48" s="32"/>
      <c r="F48" s="32"/>
      <c r="G48" s="32"/>
      <c r="H48" s="32"/>
      <c r="I48" s="35"/>
      <c r="J48" s="35"/>
      <c r="K48" s="35"/>
      <c r="L48" s="34"/>
      <c r="M48" s="34"/>
      <c r="N48" s="34"/>
      <c r="O48" s="33">
        <v>10.04884</v>
      </c>
    </row>
    <row r="49" spans="2:15">
      <c r="B49" s="31"/>
      <c r="C49" s="32"/>
      <c r="D49" s="32"/>
      <c r="E49" s="32"/>
      <c r="F49" s="32"/>
      <c r="G49" s="32"/>
      <c r="H49" s="32"/>
      <c r="I49" s="35"/>
      <c r="J49" s="35"/>
      <c r="K49" s="35"/>
      <c r="L49" s="34"/>
      <c r="M49" s="34"/>
      <c r="N49" s="34"/>
      <c r="O49" s="34">
        <v>9.3556559999999998</v>
      </c>
    </row>
    <row r="50" spans="2:15">
      <c r="B50" s="31"/>
      <c r="C50" s="32"/>
      <c r="D50" s="32"/>
      <c r="E50" s="32"/>
      <c r="F50" s="32"/>
      <c r="G50" s="32"/>
      <c r="H50" s="32"/>
      <c r="I50" s="35"/>
      <c r="J50" s="35"/>
      <c r="K50" s="35"/>
      <c r="L50" s="34"/>
      <c r="M50" s="34"/>
      <c r="N50" s="34"/>
      <c r="O50" s="33">
        <v>11.287240000000001</v>
      </c>
    </row>
    <row r="51" spans="2:15">
      <c r="B51" s="31"/>
      <c r="C51" s="32"/>
      <c r="D51" s="32"/>
      <c r="E51" s="32"/>
      <c r="F51" s="32"/>
      <c r="G51" s="32"/>
      <c r="H51" s="32"/>
      <c r="I51" s="35"/>
      <c r="J51" s="35"/>
      <c r="K51" s="35"/>
      <c r="L51" s="34"/>
      <c r="M51" s="34"/>
      <c r="N51" s="34"/>
      <c r="O51" s="34">
        <v>9.757085</v>
      </c>
    </row>
    <row r="52" spans="2:15">
      <c r="B52" s="31"/>
      <c r="C52" s="32"/>
      <c r="D52" s="32"/>
      <c r="E52" s="32"/>
      <c r="F52" s="32"/>
      <c r="G52" s="32"/>
      <c r="H52" s="32"/>
      <c r="I52" s="35"/>
      <c r="J52" s="35"/>
      <c r="K52" s="35"/>
      <c r="L52" s="34"/>
      <c r="M52" s="34"/>
      <c r="N52" s="34"/>
      <c r="O52" s="33">
        <v>11.057969999999999</v>
      </c>
    </row>
    <row r="53" spans="2:15">
      <c r="B53" s="31"/>
      <c r="C53" s="32"/>
      <c r="D53" s="32"/>
      <c r="E53" s="32"/>
      <c r="F53" s="32"/>
      <c r="G53" s="32"/>
      <c r="H53" s="32"/>
      <c r="I53" s="35"/>
      <c r="J53" s="35"/>
      <c r="K53" s="35"/>
      <c r="L53" s="34"/>
      <c r="M53" s="34"/>
      <c r="N53" s="34"/>
      <c r="O53" s="34">
        <v>9.3557900000000007</v>
      </c>
    </row>
    <row r="54" spans="2:15">
      <c r="B54" s="31"/>
      <c r="C54" s="32"/>
      <c r="D54" s="32"/>
      <c r="E54" s="32"/>
      <c r="F54" s="32"/>
      <c r="G54" s="32"/>
      <c r="H54" s="32"/>
      <c r="I54" s="35"/>
      <c r="J54" s="35"/>
      <c r="K54" s="35"/>
      <c r="L54" s="34"/>
      <c r="M54" s="34"/>
      <c r="N54" s="34"/>
      <c r="O54" s="33">
        <v>12.823399999999999</v>
      </c>
    </row>
    <row r="55" spans="2:15">
      <c r="B55" s="31"/>
      <c r="C55" s="32"/>
      <c r="D55" s="32"/>
      <c r="E55" s="32"/>
      <c r="F55" s="32"/>
      <c r="G55" s="32"/>
      <c r="H55" s="32"/>
      <c r="I55" s="35"/>
      <c r="J55" s="35"/>
      <c r="K55" s="35"/>
      <c r="L55" s="34"/>
      <c r="M55" s="34"/>
      <c r="N55" s="34"/>
      <c r="O55" s="34">
        <v>13.914149999999999</v>
      </c>
    </row>
    <row r="56" spans="2:15">
      <c r="B56" s="31"/>
      <c r="C56" s="32"/>
      <c r="D56" s="32"/>
      <c r="E56" s="32"/>
      <c r="F56" s="32"/>
      <c r="G56" s="32"/>
      <c r="H56" s="32"/>
      <c r="I56" s="35"/>
      <c r="J56" s="35"/>
      <c r="K56" s="35"/>
      <c r="L56" s="34"/>
      <c r="M56" s="34"/>
      <c r="N56" s="34"/>
      <c r="O56" s="33">
        <v>11.94374</v>
      </c>
    </row>
    <row r="57" spans="2:15">
      <c r="B57" s="31"/>
      <c r="C57" s="32"/>
      <c r="D57" s="32"/>
      <c r="E57" s="32"/>
      <c r="F57" s="32"/>
      <c r="G57" s="32"/>
      <c r="H57" s="32"/>
      <c r="I57" s="35"/>
      <c r="J57" s="35"/>
      <c r="K57" s="35"/>
      <c r="L57" s="34"/>
      <c r="M57" s="34"/>
      <c r="N57" s="34"/>
      <c r="O57" s="34">
        <v>13.73753</v>
      </c>
    </row>
    <row r="58" spans="2:15">
      <c r="B58" s="31"/>
      <c r="C58" s="32"/>
      <c r="D58" s="32"/>
      <c r="E58" s="32"/>
      <c r="F58" s="32"/>
      <c r="G58" s="32"/>
      <c r="H58" s="32"/>
      <c r="I58" s="35"/>
      <c r="J58" s="35"/>
      <c r="K58" s="35"/>
      <c r="L58" s="34"/>
      <c r="M58" s="34"/>
      <c r="N58" s="34"/>
      <c r="O58" s="33">
        <v>12.204319999999999</v>
      </c>
    </row>
    <row r="59" spans="2:15">
      <c r="B59" s="31"/>
      <c r="C59" s="32"/>
      <c r="D59" s="32"/>
      <c r="E59" s="32"/>
      <c r="F59" s="32"/>
      <c r="G59" s="32"/>
      <c r="H59" s="32"/>
      <c r="I59" s="35"/>
      <c r="J59" s="35"/>
      <c r="K59" s="35"/>
      <c r="L59" s="34"/>
      <c r="M59" s="34"/>
      <c r="N59" s="34"/>
      <c r="O59" s="34">
        <v>11.51393</v>
      </c>
    </row>
    <row r="60" spans="2:15">
      <c r="B60" s="31"/>
      <c r="C60" s="32"/>
      <c r="D60" s="32"/>
      <c r="E60" s="32"/>
      <c r="F60" s="32"/>
      <c r="G60" s="32"/>
      <c r="H60" s="32"/>
      <c r="I60" s="35"/>
      <c r="J60" s="35"/>
      <c r="K60" s="35"/>
      <c r="L60" s="34"/>
      <c r="M60" s="34"/>
      <c r="N60" s="34"/>
      <c r="O60" s="33">
        <v>11.400219999999999</v>
      </c>
    </row>
    <row r="61" spans="2:15">
      <c r="B61" s="31"/>
      <c r="C61" s="32"/>
      <c r="D61" s="32"/>
      <c r="E61" s="32"/>
      <c r="F61" s="32"/>
      <c r="G61" s="32"/>
      <c r="H61" s="32"/>
      <c r="I61" s="35"/>
      <c r="J61" s="35"/>
      <c r="K61" s="35"/>
      <c r="L61" s="34"/>
      <c r="M61" s="34"/>
      <c r="N61" s="34"/>
      <c r="O61" s="34">
        <v>11.31757</v>
      </c>
    </row>
    <row r="62" spans="2:15">
      <c r="B62" s="31"/>
      <c r="C62" s="32"/>
      <c r="D62" s="32"/>
      <c r="E62" s="32"/>
      <c r="F62" s="32"/>
      <c r="G62" s="32"/>
      <c r="H62" s="32"/>
      <c r="I62" s="35"/>
      <c r="J62" s="35"/>
      <c r="K62" s="35"/>
      <c r="L62" s="34"/>
      <c r="M62" s="34"/>
      <c r="N62" s="34"/>
      <c r="O62" s="33">
        <v>14.92963</v>
      </c>
    </row>
    <row r="63" spans="2:15">
      <c r="B63" s="31"/>
      <c r="C63" s="32"/>
      <c r="D63" s="32"/>
      <c r="E63" s="32"/>
      <c r="F63" s="32"/>
      <c r="G63" s="32"/>
      <c r="H63" s="32"/>
      <c r="I63" s="35"/>
      <c r="J63" s="35"/>
      <c r="K63" s="35"/>
      <c r="L63" s="34"/>
      <c r="M63" s="34"/>
      <c r="N63" s="34"/>
      <c r="O63" s="34">
        <v>14.954549999999999</v>
      </c>
    </row>
    <row r="64" spans="2:15">
      <c r="B64" s="31"/>
      <c r="C64" s="32"/>
      <c r="D64" s="32"/>
      <c r="E64" s="32"/>
      <c r="F64" s="32"/>
      <c r="G64" s="32"/>
      <c r="H64" s="32"/>
      <c r="I64" s="35"/>
      <c r="J64" s="35"/>
      <c r="K64" s="35"/>
      <c r="L64" s="34"/>
      <c r="M64" s="34"/>
      <c r="N64" s="34"/>
      <c r="O64" s="33">
        <v>12.463340000000001</v>
      </c>
    </row>
    <row r="65" spans="2:15">
      <c r="B65" s="31"/>
      <c r="C65" s="32"/>
      <c r="D65" s="32"/>
      <c r="E65" s="32"/>
      <c r="F65" s="32"/>
      <c r="G65" s="32"/>
      <c r="H65" s="32"/>
      <c r="I65" s="35"/>
      <c r="J65" s="35"/>
      <c r="K65" s="35"/>
      <c r="L65" s="34"/>
      <c r="M65" s="34"/>
      <c r="N65" s="34"/>
      <c r="O65" s="34">
        <v>13.901529999999999</v>
      </c>
    </row>
    <row r="66" spans="2:15">
      <c r="B66" s="31"/>
      <c r="C66" s="32"/>
      <c r="D66" s="32"/>
      <c r="E66" s="32"/>
      <c r="F66" s="32"/>
      <c r="G66" s="32"/>
      <c r="H66" s="32"/>
      <c r="I66" s="35"/>
      <c r="J66" s="35"/>
      <c r="K66" s="35"/>
      <c r="L66" s="34"/>
      <c r="M66" s="34"/>
      <c r="N66" s="34"/>
      <c r="O66" s="33">
        <v>12.44585</v>
      </c>
    </row>
    <row r="67" spans="2:15">
      <c r="B67" s="31"/>
      <c r="C67" s="32"/>
      <c r="D67" s="32"/>
      <c r="E67" s="32"/>
      <c r="F67" s="32"/>
      <c r="G67" s="32"/>
      <c r="H67" s="32"/>
      <c r="I67" s="35"/>
      <c r="J67" s="35"/>
      <c r="K67" s="35"/>
      <c r="L67" s="34"/>
      <c r="M67" s="34"/>
      <c r="N67" s="34"/>
      <c r="O67" s="34">
        <v>8.4676880000000008</v>
      </c>
    </row>
    <row r="68" spans="2:15">
      <c r="B68" s="31"/>
      <c r="C68" s="32"/>
      <c r="D68" s="32"/>
      <c r="E68" s="32"/>
      <c r="F68" s="32"/>
      <c r="G68" s="32"/>
      <c r="H68" s="32"/>
      <c r="I68" s="35"/>
      <c r="J68" s="35"/>
      <c r="K68" s="35"/>
      <c r="L68" s="34"/>
      <c r="M68" s="34"/>
      <c r="N68" s="34"/>
      <c r="O68" s="33">
        <v>10.982100000000001</v>
      </c>
    </row>
    <row r="69" spans="2:15">
      <c r="B69" s="31"/>
      <c r="C69" s="32"/>
      <c r="D69" s="32"/>
      <c r="E69" s="32"/>
      <c r="F69" s="32"/>
      <c r="G69" s="32"/>
      <c r="H69" s="32"/>
      <c r="I69" s="35"/>
      <c r="J69" s="35"/>
      <c r="K69" s="35"/>
      <c r="L69" s="34"/>
      <c r="M69" s="34"/>
      <c r="N69" s="34"/>
      <c r="O69" s="34">
        <v>10.40301</v>
      </c>
    </row>
    <row r="70" spans="2:15">
      <c r="B70" s="31"/>
      <c r="C70" s="32"/>
      <c r="D70" s="32"/>
      <c r="E70" s="32"/>
      <c r="F70" s="32"/>
      <c r="G70" s="32"/>
      <c r="H70" s="32"/>
      <c r="I70" s="35"/>
      <c r="J70" s="35"/>
      <c r="K70" s="35"/>
      <c r="L70" s="34"/>
      <c r="M70" s="34"/>
      <c r="N70" s="34"/>
      <c r="O70" s="33">
        <v>12.463520000000001</v>
      </c>
    </row>
    <row r="71" spans="2:15">
      <c r="B71" s="31"/>
      <c r="C71" s="32"/>
      <c r="D71" s="32"/>
      <c r="E71" s="32"/>
      <c r="F71" s="32"/>
      <c r="G71" s="32"/>
      <c r="H71" s="32"/>
      <c r="I71" s="35"/>
      <c r="J71" s="35"/>
      <c r="K71" s="35"/>
      <c r="L71" s="34"/>
      <c r="M71" s="34"/>
      <c r="N71" s="34"/>
      <c r="O71" s="34">
        <v>11.341989999999999</v>
      </c>
    </row>
    <row r="72" spans="2:15">
      <c r="B72" s="31"/>
      <c r="C72" s="32"/>
      <c r="D72" s="32"/>
      <c r="E72" s="32"/>
      <c r="F72" s="32"/>
      <c r="G72" s="32"/>
      <c r="H72" s="32"/>
      <c r="I72" s="35"/>
      <c r="J72" s="35"/>
      <c r="K72" s="35"/>
      <c r="L72" s="34"/>
      <c r="M72" s="34"/>
      <c r="N72" s="34"/>
      <c r="O72" s="33">
        <v>9.9184429999999999</v>
      </c>
    </row>
    <row r="73" spans="2:15">
      <c r="B73" s="31"/>
      <c r="C73" s="32"/>
      <c r="D73" s="32"/>
      <c r="E73" s="32"/>
      <c r="F73" s="32"/>
      <c r="G73" s="32"/>
      <c r="H73" s="32"/>
      <c r="I73" s="35"/>
      <c r="J73" s="35"/>
      <c r="K73" s="35"/>
      <c r="L73" s="34"/>
      <c r="M73" s="34"/>
      <c r="N73" s="34"/>
      <c r="O73" s="34">
        <v>6.7727269999999997</v>
      </c>
    </row>
    <row r="74" spans="2:15">
      <c r="B74" s="31"/>
      <c r="C74" s="32"/>
      <c r="D74" s="32"/>
      <c r="E74" s="32"/>
      <c r="F74" s="32"/>
      <c r="G74" s="32"/>
      <c r="H74" s="32"/>
      <c r="I74" s="35"/>
      <c r="J74" s="35"/>
      <c r="K74" s="35"/>
      <c r="L74" s="34"/>
      <c r="M74" s="34"/>
      <c r="N74" s="34"/>
      <c r="O74" s="33">
        <v>10.493690000000001</v>
      </c>
    </row>
    <row r="75" spans="2:15">
      <c r="B75" s="31"/>
      <c r="C75" s="32"/>
      <c r="D75" s="32"/>
      <c r="E75" s="32"/>
      <c r="F75" s="32"/>
      <c r="G75" s="32"/>
      <c r="H75" s="32"/>
      <c r="I75" s="35"/>
      <c r="J75" s="35"/>
      <c r="K75" s="35"/>
      <c r="L75" s="34"/>
      <c r="M75" s="34"/>
      <c r="N75" s="34"/>
      <c r="O75" s="34">
        <v>11.49624</v>
      </c>
    </row>
    <row r="76" spans="2:15">
      <c r="B76" s="31"/>
      <c r="C76" s="32"/>
      <c r="D76" s="32"/>
      <c r="E76" s="32"/>
      <c r="F76" s="32"/>
      <c r="G76" s="32"/>
      <c r="H76" s="32"/>
      <c r="I76" s="35"/>
      <c r="J76" s="35"/>
      <c r="K76" s="35"/>
      <c r="L76" s="34"/>
      <c r="M76" s="34"/>
      <c r="N76" s="34"/>
      <c r="O76" s="33">
        <v>11.5502</v>
      </c>
    </row>
    <row r="77" spans="2:15">
      <c r="B77" s="31"/>
      <c r="C77" s="32"/>
      <c r="D77" s="32"/>
      <c r="E77" s="32"/>
      <c r="F77" s="32"/>
      <c r="G77" s="32"/>
      <c r="H77" s="32"/>
      <c r="I77" s="35"/>
      <c r="J77" s="35"/>
      <c r="K77" s="35"/>
      <c r="L77" s="34"/>
      <c r="M77" s="34"/>
      <c r="N77" s="34"/>
      <c r="O77" s="33">
        <v>12.42562</v>
      </c>
    </row>
    <row r="78" spans="2:15">
      <c r="B78" s="31"/>
      <c r="C78" s="32"/>
      <c r="D78" s="32"/>
      <c r="E78" s="32"/>
      <c r="F78" s="32"/>
      <c r="G78" s="32"/>
      <c r="H78" s="32"/>
      <c r="I78" s="35"/>
      <c r="J78" s="35"/>
      <c r="K78" s="35"/>
      <c r="L78" s="34"/>
      <c r="M78" s="34"/>
      <c r="N78" s="34"/>
      <c r="O78" s="33">
        <v>10.70234</v>
      </c>
    </row>
    <row r="79" spans="2:15">
      <c r="B79" s="31"/>
      <c r="C79" s="32"/>
      <c r="D79" s="32"/>
      <c r="E79" s="32"/>
      <c r="F79" s="32"/>
      <c r="G79" s="32"/>
      <c r="H79" s="32"/>
      <c r="I79" s="35"/>
      <c r="J79" s="35"/>
      <c r="K79" s="35"/>
      <c r="L79" s="34"/>
      <c r="M79" s="34"/>
      <c r="N79" s="34"/>
      <c r="O79" s="34">
        <v>11.14663</v>
      </c>
    </row>
    <row r="80" spans="2:15">
      <c r="B80" s="31"/>
      <c r="C80" s="32"/>
      <c r="D80" s="32"/>
      <c r="E80" s="32"/>
      <c r="F80" s="32"/>
      <c r="G80" s="32"/>
      <c r="H80" s="32"/>
      <c r="I80" s="35"/>
      <c r="J80" s="35"/>
      <c r="K80" s="35"/>
      <c r="L80" s="34"/>
      <c r="M80" s="34"/>
      <c r="N80" s="34"/>
      <c r="O80" s="33">
        <v>11.32625</v>
      </c>
    </row>
    <row r="81" spans="2:15">
      <c r="B81" s="31"/>
      <c r="C81" s="32"/>
      <c r="D81" s="32"/>
      <c r="E81" s="32"/>
      <c r="F81" s="32"/>
      <c r="G81" s="32"/>
      <c r="H81" s="32"/>
      <c r="I81" s="35"/>
      <c r="J81" s="35"/>
      <c r="K81" s="35"/>
      <c r="L81" s="34"/>
      <c r="M81" s="34"/>
      <c r="N81" s="34"/>
      <c r="O81" s="34">
        <v>11.27796</v>
      </c>
    </row>
    <row r="82" spans="2:15">
      <c r="B82" s="31"/>
      <c r="C82" s="32"/>
      <c r="D82" s="32"/>
      <c r="E82" s="32"/>
      <c r="F82" s="32"/>
      <c r="G82" s="32"/>
      <c r="H82" s="32"/>
      <c r="I82" s="35"/>
      <c r="J82" s="35"/>
      <c r="K82" s="35"/>
      <c r="L82" s="34"/>
      <c r="M82" s="34"/>
      <c r="N82" s="34"/>
      <c r="O82" s="33">
        <v>7.5959839999999996</v>
      </c>
    </row>
    <row r="83" spans="2:15">
      <c r="B83" s="31"/>
      <c r="C83" s="32"/>
      <c r="D83" s="32"/>
      <c r="E83" s="32"/>
      <c r="F83" s="32"/>
      <c r="G83" s="32"/>
      <c r="H83" s="32"/>
      <c r="I83" s="35"/>
      <c r="J83" s="35"/>
      <c r="K83" s="35"/>
      <c r="L83" s="34"/>
      <c r="M83" s="34"/>
      <c r="N83" s="34"/>
      <c r="O83" s="34">
        <v>6.7033839999999998</v>
      </c>
    </row>
    <row r="84" spans="2:15">
      <c r="B84" s="31"/>
      <c r="C84" s="32"/>
      <c r="D84" s="32"/>
      <c r="E84" s="32"/>
      <c r="F84" s="32"/>
      <c r="G84" s="32"/>
      <c r="H84" s="32"/>
      <c r="I84" s="35"/>
      <c r="J84" s="35"/>
      <c r="K84" s="35"/>
      <c r="L84" s="34"/>
      <c r="M84" s="34"/>
      <c r="N84" s="34"/>
      <c r="O84" s="33">
        <v>6.8649240000000002</v>
      </c>
    </row>
    <row r="85" spans="2:15">
      <c r="B85" s="31"/>
      <c r="C85" s="32"/>
      <c r="D85" s="32"/>
      <c r="E85" s="32"/>
      <c r="F85" s="32"/>
      <c r="G85" s="32"/>
      <c r="H85" s="32"/>
      <c r="I85" s="35"/>
      <c r="J85" s="35"/>
      <c r="K85" s="35"/>
      <c r="L85" s="34"/>
      <c r="M85" s="34"/>
      <c r="N85" s="34"/>
      <c r="O85" s="34">
        <v>6.6814020000000003</v>
      </c>
    </row>
    <row r="86" spans="2:15">
      <c r="B86" s="31"/>
      <c r="C86" s="32"/>
      <c r="D86" s="32"/>
      <c r="E86" s="32"/>
      <c r="F86" s="32"/>
      <c r="G86" s="32"/>
      <c r="H86" s="32"/>
      <c r="I86" s="35"/>
      <c r="J86" s="35"/>
      <c r="K86" s="35"/>
      <c r="L86" s="34"/>
      <c r="M86" s="34"/>
      <c r="N86" s="34"/>
      <c r="O86" s="33">
        <v>8.1396010000000008</v>
      </c>
    </row>
    <row r="87" spans="2:15">
      <c r="B87" s="31"/>
      <c r="C87" s="32"/>
      <c r="D87" s="32"/>
      <c r="E87" s="32"/>
      <c r="F87" s="32"/>
      <c r="G87" s="32"/>
      <c r="H87" s="32"/>
      <c r="I87" s="35"/>
      <c r="J87" s="35"/>
      <c r="K87" s="35"/>
      <c r="L87" s="34"/>
      <c r="M87" s="34"/>
      <c r="N87" s="34"/>
      <c r="O87" s="34">
        <v>8.1387250000000009</v>
      </c>
    </row>
    <row r="88" spans="2:15">
      <c r="B88" s="31"/>
      <c r="C88" s="32"/>
      <c r="D88" s="32"/>
      <c r="E88" s="32"/>
      <c r="F88" s="32"/>
      <c r="G88" s="32"/>
      <c r="H88" s="32"/>
      <c r="I88" s="35"/>
      <c r="J88" s="35"/>
      <c r="K88" s="35"/>
      <c r="L88" s="34"/>
      <c r="M88" s="34"/>
      <c r="N88" s="34"/>
      <c r="O88" s="33">
        <v>8.7424669999999995</v>
      </c>
    </row>
    <row r="89" spans="2:15">
      <c r="B89" s="31"/>
      <c r="C89" s="32"/>
      <c r="D89" s="32"/>
      <c r="E89" s="32"/>
      <c r="F89" s="32"/>
      <c r="G89" s="32"/>
      <c r="H89" s="32"/>
      <c r="I89" s="35"/>
      <c r="J89" s="35"/>
      <c r="K89" s="35"/>
      <c r="L89" s="34"/>
      <c r="M89" s="34"/>
      <c r="N89" s="34"/>
      <c r="O89" s="34">
        <v>11.03248</v>
      </c>
    </row>
    <row r="90" spans="2:15">
      <c r="B90" s="31"/>
      <c r="C90" s="32"/>
      <c r="D90" s="32"/>
      <c r="E90" s="32"/>
      <c r="F90" s="32"/>
      <c r="G90" s="32"/>
      <c r="H90" s="32"/>
      <c r="I90" s="35"/>
      <c r="J90" s="35"/>
      <c r="K90" s="35"/>
      <c r="L90" s="34"/>
      <c r="M90" s="34"/>
      <c r="N90" s="34"/>
      <c r="O90" s="33">
        <v>13.42648</v>
      </c>
    </row>
    <row r="91" spans="2:15">
      <c r="B91" s="31"/>
      <c r="C91" s="32"/>
      <c r="D91" s="32"/>
      <c r="E91" s="32"/>
      <c r="F91" s="32"/>
      <c r="G91" s="32"/>
      <c r="H91" s="32"/>
      <c r="I91" s="35"/>
      <c r="J91" s="35"/>
      <c r="K91" s="35"/>
      <c r="L91" s="34"/>
      <c r="M91" s="34"/>
      <c r="N91" s="34"/>
      <c r="O91" s="34">
        <v>10.917120000000001</v>
      </c>
    </row>
    <row r="92" spans="2:15">
      <c r="B92" s="31"/>
      <c r="C92" s="32"/>
      <c r="D92" s="32"/>
      <c r="E92" s="32"/>
      <c r="F92" s="32"/>
      <c r="G92" s="32"/>
      <c r="H92" s="32"/>
      <c r="I92" s="35"/>
      <c r="J92" s="35"/>
      <c r="K92" s="35"/>
      <c r="L92" s="34"/>
      <c r="M92" s="34"/>
      <c r="N92" s="34"/>
      <c r="O92" s="33">
        <v>12.50991</v>
      </c>
    </row>
    <row r="93" spans="2:15">
      <c r="B93" s="31"/>
      <c r="C93" s="32"/>
      <c r="D93" s="32"/>
      <c r="E93" s="32"/>
      <c r="F93" s="32"/>
      <c r="G93" s="32"/>
      <c r="H93" s="32"/>
      <c r="I93" s="35"/>
      <c r="J93" s="35"/>
      <c r="K93" s="35"/>
      <c r="L93" s="34"/>
      <c r="M93" s="34"/>
      <c r="N93" s="34"/>
      <c r="O93" s="34">
        <v>12.31751</v>
      </c>
    </row>
    <row r="94" spans="2:15">
      <c r="B94" s="31"/>
      <c r="C94" s="32"/>
      <c r="D94" s="32"/>
      <c r="E94" s="32"/>
      <c r="F94" s="32"/>
      <c r="G94" s="32"/>
      <c r="H94" s="32"/>
      <c r="I94" s="35"/>
      <c r="J94" s="35"/>
      <c r="K94" s="35"/>
      <c r="L94" s="34"/>
      <c r="M94" s="34"/>
      <c r="N94" s="34"/>
      <c r="O94" s="33">
        <v>11.03248</v>
      </c>
    </row>
    <row r="95" spans="2:15">
      <c r="B95" s="31"/>
      <c r="C95" s="32"/>
      <c r="D95" s="32"/>
      <c r="E95" s="32"/>
      <c r="F95" s="32"/>
      <c r="G95" s="32"/>
      <c r="H95" s="32"/>
      <c r="I95" s="35"/>
      <c r="J95" s="35"/>
      <c r="K95" s="35"/>
      <c r="L95" s="34"/>
      <c r="M95" s="34"/>
      <c r="N95" s="34"/>
      <c r="O95" s="33">
        <v>10.63416</v>
      </c>
    </row>
    <row r="96" spans="2:15">
      <c r="B96" s="31"/>
      <c r="C96" s="32"/>
      <c r="D96" s="32"/>
      <c r="E96" s="32"/>
      <c r="F96" s="32"/>
      <c r="G96" s="32"/>
      <c r="H96" s="32"/>
      <c r="I96" s="35"/>
      <c r="J96" s="35"/>
      <c r="K96" s="35"/>
      <c r="L96" s="34"/>
      <c r="M96" s="34"/>
      <c r="N96" s="34"/>
      <c r="O96" s="33">
        <v>12.44623</v>
      </c>
    </row>
    <row r="97" spans="2:15">
      <c r="B97" s="31"/>
      <c r="C97" s="32"/>
      <c r="D97" s="32"/>
      <c r="E97" s="32"/>
      <c r="F97" s="32"/>
      <c r="G97" s="32"/>
      <c r="H97" s="32"/>
      <c r="I97" s="35"/>
      <c r="J97" s="35"/>
      <c r="K97" s="35"/>
      <c r="L97" s="34"/>
      <c r="M97" s="34"/>
      <c r="N97" s="34"/>
      <c r="O97" s="34">
        <v>14.413399999999999</v>
      </c>
    </row>
    <row r="98" spans="2:15">
      <c r="B98" s="31"/>
      <c r="C98" s="32"/>
      <c r="D98" s="32"/>
      <c r="E98" s="32"/>
      <c r="F98" s="32"/>
      <c r="G98" s="32"/>
      <c r="H98" s="32"/>
      <c r="I98" s="35"/>
      <c r="J98" s="35"/>
      <c r="K98" s="35"/>
      <c r="L98" s="34"/>
      <c r="M98" s="34"/>
      <c r="N98" s="34"/>
      <c r="O98" s="33">
        <v>12.73751</v>
      </c>
    </row>
    <row r="99" spans="2:15">
      <c r="B99" s="31"/>
      <c r="C99" s="32"/>
      <c r="D99" s="32"/>
      <c r="E99" s="32"/>
      <c r="F99" s="32"/>
      <c r="G99" s="32"/>
      <c r="H99" s="32"/>
      <c r="I99" s="35"/>
      <c r="J99" s="35"/>
      <c r="K99" s="35"/>
      <c r="L99" s="34"/>
      <c r="M99" s="34"/>
      <c r="N99" s="34"/>
      <c r="O99" s="34">
        <v>7.0196019999999999</v>
      </c>
    </row>
    <row r="100" spans="2:15">
      <c r="B100" s="31"/>
      <c r="C100" s="32"/>
      <c r="D100" s="32"/>
      <c r="E100" s="32"/>
      <c r="F100" s="32"/>
      <c r="G100" s="32"/>
      <c r="H100" s="32"/>
      <c r="I100" s="35"/>
      <c r="J100" s="35"/>
      <c r="K100" s="35"/>
      <c r="L100" s="34"/>
      <c r="M100" s="34"/>
      <c r="N100" s="34"/>
      <c r="O100" s="33">
        <v>8.6718679999999999</v>
      </c>
    </row>
    <row r="101" spans="2:15">
      <c r="B101" s="31"/>
      <c r="C101" s="32"/>
      <c r="D101" s="32"/>
      <c r="E101" s="32"/>
      <c r="F101" s="32"/>
      <c r="G101" s="32"/>
      <c r="H101" s="32"/>
      <c r="I101" s="35"/>
      <c r="J101" s="35"/>
      <c r="K101" s="35"/>
      <c r="L101" s="34"/>
      <c r="M101" s="34"/>
      <c r="N101" s="34"/>
      <c r="O101" s="34">
        <v>8.1391530000000003</v>
      </c>
    </row>
    <row r="102" spans="2:15">
      <c r="B102" s="31"/>
      <c r="C102" s="32"/>
      <c r="D102" s="32"/>
      <c r="E102" s="32"/>
      <c r="F102" s="32"/>
      <c r="G102" s="32"/>
      <c r="H102" s="32"/>
      <c r="I102" s="35"/>
      <c r="J102" s="35"/>
      <c r="K102" s="35"/>
      <c r="L102" s="34"/>
      <c r="M102" s="34"/>
      <c r="N102" s="34"/>
      <c r="O102" s="33">
        <v>11.214130000000001</v>
      </c>
    </row>
    <row r="103" spans="2:15">
      <c r="B103" s="31"/>
      <c r="C103" s="32"/>
      <c r="D103" s="32"/>
      <c r="E103" s="32"/>
      <c r="F103" s="32"/>
      <c r="G103" s="32"/>
      <c r="H103" s="32"/>
      <c r="I103" s="35"/>
      <c r="J103" s="35"/>
      <c r="K103" s="35"/>
      <c r="L103" s="34"/>
      <c r="M103" s="34"/>
      <c r="N103" s="34"/>
      <c r="O103" s="34">
        <v>10.993729999999999</v>
      </c>
    </row>
    <row r="104" spans="2:15">
      <c r="B104" s="31"/>
      <c r="C104" s="32"/>
      <c r="D104" s="32"/>
      <c r="E104" s="32"/>
      <c r="F104" s="32"/>
      <c r="G104" s="32"/>
      <c r="H104" s="32"/>
      <c r="I104" s="35"/>
      <c r="J104" s="35"/>
      <c r="K104" s="35"/>
      <c r="L104" s="34"/>
      <c r="M104" s="34"/>
      <c r="N104" s="34"/>
      <c r="O104" s="33">
        <v>11.76376</v>
      </c>
    </row>
    <row r="105" spans="2:15">
      <c r="B105" s="31"/>
      <c r="C105" s="32"/>
      <c r="D105" s="32"/>
      <c r="E105" s="32"/>
      <c r="F105" s="32"/>
      <c r="G105" s="32"/>
      <c r="H105" s="32"/>
      <c r="I105" s="35"/>
      <c r="J105" s="35"/>
      <c r="K105" s="35"/>
      <c r="L105" s="34"/>
      <c r="M105" s="34"/>
      <c r="N105" s="34"/>
      <c r="O105" s="34">
        <v>9.6216220000000003</v>
      </c>
    </row>
    <row r="106" spans="2:15">
      <c r="B106" s="31"/>
      <c r="C106" s="32"/>
      <c r="D106" s="32"/>
      <c r="E106" s="32"/>
      <c r="F106" s="32"/>
      <c r="G106" s="32"/>
      <c r="H106" s="32"/>
      <c r="I106" s="35"/>
      <c r="J106" s="35"/>
      <c r="K106" s="35"/>
      <c r="L106" s="34"/>
      <c r="M106" s="34"/>
      <c r="N106" s="34"/>
      <c r="O106" s="33">
        <v>10.60314</v>
      </c>
    </row>
    <row r="107" spans="2:15">
      <c r="B107" s="31"/>
      <c r="C107" s="32"/>
      <c r="D107" s="32"/>
      <c r="E107" s="32"/>
      <c r="F107" s="32"/>
      <c r="G107" s="32"/>
      <c r="H107" s="32"/>
      <c r="I107" s="35"/>
      <c r="J107" s="35"/>
      <c r="K107" s="35"/>
      <c r="L107" s="34"/>
      <c r="M107" s="34"/>
      <c r="N107" s="34"/>
      <c r="O107" s="34">
        <v>9.5188699999999997</v>
      </c>
    </row>
    <row r="108" spans="2:15">
      <c r="B108" s="31"/>
      <c r="C108" s="32"/>
      <c r="D108" s="32"/>
      <c r="E108" s="32"/>
      <c r="F108" s="32"/>
      <c r="G108" s="32"/>
      <c r="H108" s="32"/>
      <c r="I108" s="35"/>
      <c r="J108" s="35"/>
      <c r="K108" s="35"/>
      <c r="L108" s="34"/>
      <c r="M108" s="34"/>
      <c r="N108" s="34"/>
      <c r="O108" s="33">
        <v>8.482958</v>
      </c>
    </row>
    <row r="109" spans="2:15">
      <c r="B109" s="31"/>
      <c r="C109" s="32"/>
      <c r="D109" s="32"/>
      <c r="E109" s="32"/>
      <c r="F109" s="32"/>
      <c r="G109" s="32"/>
      <c r="H109" s="32"/>
      <c r="I109" s="35"/>
      <c r="J109" s="35"/>
      <c r="K109" s="35"/>
      <c r="L109" s="34"/>
      <c r="M109" s="34"/>
      <c r="N109" s="34"/>
      <c r="O109" s="34">
        <v>8.0057449999999992</v>
      </c>
    </row>
    <row r="110" spans="2:15">
      <c r="B110" s="31"/>
      <c r="C110" s="32"/>
      <c r="D110" s="32"/>
      <c r="E110" s="32"/>
      <c r="F110" s="32"/>
      <c r="G110" s="32"/>
      <c r="H110" s="32"/>
      <c r="I110" s="35"/>
      <c r="J110" s="35"/>
      <c r="K110" s="35"/>
      <c r="L110" s="34"/>
      <c r="M110" s="34"/>
      <c r="N110" s="34"/>
      <c r="O110" s="33">
        <v>11.85427</v>
      </c>
    </row>
    <row r="111" spans="2:15">
      <c r="B111" s="31"/>
      <c r="C111" s="32"/>
      <c r="D111" s="32"/>
      <c r="E111" s="32"/>
      <c r="F111" s="32"/>
      <c r="G111" s="32"/>
      <c r="H111" s="32"/>
      <c r="I111" s="35"/>
      <c r="J111" s="35"/>
      <c r="K111" s="35"/>
      <c r="L111" s="34"/>
      <c r="M111" s="34"/>
      <c r="N111" s="34"/>
      <c r="O111" s="34">
        <v>8.1391340000000003</v>
      </c>
    </row>
    <row r="112" spans="2:15">
      <c r="B112" s="31"/>
      <c r="C112" s="32"/>
      <c r="D112" s="32"/>
      <c r="E112" s="32"/>
      <c r="F112" s="32"/>
      <c r="G112" s="32"/>
      <c r="H112" s="32"/>
      <c r="I112" s="35"/>
      <c r="J112" s="35"/>
      <c r="K112" s="35"/>
      <c r="L112" s="34"/>
      <c r="M112" s="34"/>
      <c r="N112" s="34"/>
      <c r="O112" s="33">
        <v>9.5885339999999992</v>
      </c>
    </row>
    <row r="113" spans="2:15">
      <c r="B113" s="31"/>
      <c r="C113" s="32"/>
      <c r="D113" s="32"/>
      <c r="E113" s="32"/>
      <c r="F113" s="32"/>
      <c r="G113" s="32"/>
      <c r="H113" s="32"/>
      <c r="I113" s="35"/>
      <c r="J113" s="35"/>
      <c r="K113" s="35"/>
      <c r="L113" s="34"/>
      <c r="M113" s="34"/>
      <c r="N113" s="34"/>
      <c r="O113" s="34">
        <v>11.58863</v>
      </c>
    </row>
    <row r="114" spans="2:15">
      <c r="B114" s="31"/>
      <c r="C114" s="32"/>
      <c r="D114" s="32"/>
      <c r="E114" s="32"/>
      <c r="F114" s="32"/>
      <c r="G114" s="32"/>
      <c r="H114" s="32"/>
      <c r="I114" s="35"/>
      <c r="J114" s="35"/>
      <c r="K114" s="35"/>
      <c r="L114" s="34"/>
      <c r="M114" s="34"/>
      <c r="N114" s="34"/>
      <c r="O114" s="33">
        <v>11.952</v>
      </c>
    </row>
    <row r="115" spans="2:15">
      <c r="B115" s="31"/>
      <c r="C115" s="32"/>
      <c r="D115" s="32"/>
      <c r="E115" s="32"/>
      <c r="F115" s="32"/>
      <c r="G115" s="32"/>
      <c r="H115" s="32"/>
      <c r="I115" s="35"/>
      <c r="J115" s="35"/>
      <c r="K115" s="35"/>
      <c r="L115" s="34"/>
      <c r="M115" s="34"/>
      <c r="N115" s="34"/>
      <c r="O115" s="34">
        <v>12.43055</v>
      </c>
    </row>
    <row r="116" spans="2:15">
      <c r="B116" s="31"/>
      <c r="C116" s="32"/>
      <c r="D116" s="32"/>
      <c r="E116" s="32"/>
      <c r="F116" s="32"/>
      <c r="G116" s="32"/>
      <c r="H116" s="32"/>
      <c r="I116" s="35"/>
      <c r="J116" s="35"/>
      <c r="K116" s="35"/>
      <c r="L116" s="34"/>
      <c r="M116" s="34"/>
      <c r="N116" s="34"/>
      <c r="O116" s="33">
        <v>8.1092490000000002</v>
      </c>
    </row>
    <row r="117" spans="2:15">
      <c r="B117" s="31"/>
      <c r="C117" s="32"/>
      <c r="D117" s="32"/>
      <c r="E117" s="32"/>
      <c r="F117" s="32"/>
      <c r="G117" s="32"/>
      <c r="H117" s="32"/>
      <c r="I117" s="35"/>
      <c r="J117" s="35"/>
      <c r="K117" s="35"/>
      <c r="L117" s="34"/>
      <c r="M117" s="34"/>
      <c r="N117" s="34"/>
      <c r="O117" s="34">
        <v>11.63495</v>
      </c>
    </row>
    <row r="118" spans="2:15">
      <c r="B118" s="31"/>
      <c r="C118" s="32"/>
      <c r="D118" s="32"/>
      <c r="E118" s="32"/>
      <c r="F118" s="32"/>
      <c r="G118" s="32"/>
      <c r="H118" s="32"/>
      <c r="I118" s="35"/>
      <c r="J118" s="35"/>
      <c r="K118" s="35"/>
      <c r="L118" s="34"/>
      <c r="M118" s="34"/>
      <c r="N118" s="34"/>
      <c r="O118" s="33">
        <v>9.2217009999999995</v>
      </c>
    </row>
    <row r="119" spans="2:15">
      <c r="B119" s="31"/>
      <c r="C119" s="32"/>
      <c r="D119" s="32"/>
      <c r="E119" s="32"/>
      <c r="F119" s="32"/>
      <c r="G119" s="32"/>
      <c r="H119" s="32"/>
      <c r="I119" s="35"/>
      <c r="J119" s="35"/>
      <c r="K119" s="35"/>
      <c r="L119" s="34"/>
      <c r="M119" s="34"/>
      <c r="N119" s="34"/>
      <c r="O119" s="34">
        <v>13.597490000000001</v>
      </c>
    </row>
    <row r="120" spans="2:15">
      <c r="B120" s="31"/>
      <c r="C120" s="32"/>
      <c r="D120" s="32"/>
      <c r="E120" s="32"/>
      <c r="F120" s="32"/>
      <c r="G120" s="32"/>
      <c r="H120" s="32"/>
      <c r="I120" s="35"/>
      <c r="J120" s="35"/>
      <c r="K120" s="35"/>
      <c r="L120" s="34"/>
      <c r="M120" s="34"/>
      <c r="N120" s="34"/>
      <c r="O120" s="33">
        <v>13.914149999999999</v>
      </c>
    </row>
    <row r="121" spans="2:15">
      <c r="B121" s="31"/>
      <c r="C121" s="32"/>
      <c r="D121" s="32"/>
      <c r="E121" s="32"/>
      <c r="F121" s="32"/>
      <c r="G121" s="32"/>
      <c r="H121" s="32"/>
      <c r="I121" s="35"/>
      <c r="J121" s="35"/>
      <c r="K121" s="35"/>
      <c r="L121" s="34"/>
      <c r="M121" s="34"/>
      <c r="N121" s="34"/>
      <c r="O121" s="34">
        <v>12.09919</v>
      </c>
    </row>
    <row r="122" spans="2:15">
      <c r="B122" s="31"/>
      <c r="C122" s="32"/>
      <c r="D122" s="32"/>
      <c r="E122" s="32"/>
      <c r="F122" s="32"/>
      <c r="G122" s="32"/>
      <c r="H122" s="32"/>
      <c r="I122" s="35"/>
      <c r="J122" s="35"/>
      <c r="K122" s="35"/>
      <c r="L122" s="34"/>
      <c r="M122" s="34"/>
      <c r="N122" s="34"/>
      <c r="O122" s="33">
        <v>13.699199999999999</v>
      </c>
    </row>
    <row r="123" spans="2:15">
      <c r="B123" s="31"/>
      <c r="C123" s="32"/>
      <c r="D123" s="32"/>
      <c r="E123" s="32"/>
      <c r="F123" s="32"/>
      <c r="G123" s="32"/>
      <c r="H123" s="32"/>
      <c r="I123" s="35"/>
      <c r="J123" s="35"/>
      <c r="K123" s="35"/>
      <c r="L123" s="34"/>
      <c r="M123" s="34"/>
      <c r="N123" s="34"/>
      <c r="O123" s="34">
        <v>6.4337309999999999</v>
      </c>
    </row>
    <row r="124" spans="2:15">
      <c r="B124" s="31"/>
      <c r="C124" s="32"/>
      <c r="D124" s="32"/>
      <c r="E124" s="32"/>
      <c r="F124" s="32"/>
      <c r="G124" s="32"/>
      <c r="H124" s="32"/>
      <c r="I124" s="35"/>
      <c r="J124" s="35"/>
      <c r="K124" s="35"/>
      <c r="L124" s="34"/>
      <c r="M124" s="34"/>
      <c r="N124" s="34"/>
      <c r="O124" s="33">
        <v>6.4338839999999999</v>
      </c>
    </row>
    <row r="125" spans="2:15">
      <c r="B125" s="31"/>
      <c r="C125" s="32"/>
      <c r="D125" s="32"/>
      <c r="E125" s="32"/>
      <c r="F125" s="32"/>
      <c r="G125" s="32"/>
      <c r="H125" s="32"/>
      <c r="I125" s="35"/>
      <c r="J125" s="35"/>
      <c r="K125" s="35"/>
      <c r="L125" s="34"/>
      <c r="M125" s="34"/>
      <c r="N125" s="34"/>
      <c r="O125" s="34">
        <v>12.47207</v>
      </c>
    </row>
    <row r="126" spans="2:15">
      <c r="B126" s="31"/>
      <c r="C126" s="32"/>
      <c r="D126" s="32"/>
      <c r="E126" s="32"/>
      <c r="F126" s="32"/>
      <c r="G126" s="32"/>
      <c r="H126" s="32"/>
      <c r="I126" s="35"/>
      <c r="J126" s="35"/>
      <c r="K126" s="35"/>
      <c r="L126" s="34"/>
      <c r="M126" s="34"/>
      <c r="N126" s="34"/>
      <c r="O126" s="33">
        <v>13.34564</v>
      </c>
    </row>
    <row r="127" spans="2:15">
      <c r="B127" s="31"/>
      <c r="C127" s="32"/>
      <c r="D127" s="32"/>
      <c r="E127" s="32"/>
      <c r="F127" s="32"/>
      <c r="G127" s="32"/>
      <c r="H127" s="32"/>
      <c r="I127" s="35"/>
      <c r="J127" s="35"/>
      <c r="K127" s="35"/>
      <c r="L127" s="34"/>
      <c r="M127" s="34"/>
      <c r="N127" s="34"/>
      <c r="O127" s="34">
        <v>9.1329899999999995</v>
      </c>
    </row>
    <row r="128" spans="2:15">
      <c r="B128" s="31"/>
      <c r="C128" s="32"/>
      <c r="D128" s="32"/>
      <c r="E128" s="32"/>
      <c r="F128" s="32"/>
      <c r="G128" s="32"/>
      <c r="H128" s="32"/>
      <c r="I128" s="35"/>
      <c r="J128" s="35"/>
      <c r="K128" s="35"/>
      <c r="L128" s="34"/>
      <c r="M128" s="34"/>
      <c r="N128" s="34"/>
      <c r="O128" s="34">
        <v>12.29209</v>
      </c>
    </row>
    <row r="129" spans="2:15">
      <c r="B129" s="31"/>
      <c r="C129" s="32"/>
      <c r="D129" s="32"/>
      <c r="E129" s="32"/>
      <c r="F129" s="32"/>
      <c r="G129" s="32"/>
      <c r="H129" s="32"/>
      <c r="I129" s="35"/>
      <c r="J129" s="35"/>
      <c r="K129" s="35"/>
      <c r="L129" s="34"/>
      <c r="M129" s="34"/>
      <c r="N129" s="34"/>
      <c r="O129" s="34">
        <v>6.8787880000000001</v>
      </c>
    </row>
    <row r="130" spans="2:15">
      <c r="B130" s="31"/>
      <c r="C130" s="32"/>
      <c r="D130" s="32"/>
      <c r="E130" s="32"/>
      <c r="F130" s="32"/>
      <c r="G130" s="32"/>
      <c r="H130" s="32"/>
      <c r="I130" s="35"/>
      <c r="J130" s="35"/>
      <c r="K130" s="35"/>
      <c r="L130" s="34"/>
      <c r="M130" s="34"/>
      <c r="N130" s="34"/>
      <c r="O130" s="33">
        <v>12.58779</v>
      </c>
    </row>
    <row r="131" spans="2:15">
      <c r="B131" s="31"/>
      <c r="C131" s="32"/>
      <c r="D131" s="32"/>
      <c r="E131" s="32"/>
      <c r="F131" s="32"/>
      <c r="G131" s="32"/>
      <c r="H131" s="32"/>
      <c r="I131" s="35"/>
      <c r="J131" s="35"/>
      <c r="K131" s="35"/>
      <c r="L131" s="34"/>
      <c r="M131" s="34"/>
      <c r="N131" s="34"/>
      <c r="O131" s="34">
        <v>9.3363379999999996</v>
      </c>
    </row>
    <row r="132" spans="2:15">
      <c r="B132" s="31"/>
      <c r="C132" s="32"/>
      <c r="D132" s="32"/>
      <c r="E132" s="32"/>
      <c r="F132" s="32"/>
      <c r="G132" s="32"/>
      <c r="H132" s="32"/>
      <c r="I132" s="35"/>
      <c r="J132" s="35"/>
      <c r="K132" s="35"/>
      <c r="L132" s="34"/>
      <c r="M132" s="34"/>
      <c r="N132" s="34"/>
      <c r="O132" s="33">
        <v>14.56024</v>
      </c>
    </row>
    <row r="133" spans="2:15">
      <c r="B133" s="31"/>
      <c r="C133" s="32"/>
      <c r="D133" s="32"/>
      <c r="E133" s="32"/>
      <c r="F133" s="32"/>
      <c r="G133" s="32"/>
      <c r="H133" s="32"/>
      <c r="I133" s="35"/>
      <c r="J133" s="35"/>
      <c r="K133" s="35"/>
      <c r="L133" s="34"/>
      <c r="M133" s="34"/>
      <c r="N133" s="34"/>
      <c r="O133" s="34">
        <v>9.4608460000000001</v>
      </c>
    </row>
    <row r="134" spans="2:15">
      <c r="B134" s="31"/>
      <c r="C134" s="32"/>
      <c r="D134" s="32"/>
      <c r="E134" s="32"/>
      <c r="F134" s="32"/>
      <c r="G134" s="32"/>
      <c r="H134" s="32"/>
      <c r="I134" s="35"/>
      <c r="J134" s="35"/>
      <c r="K134" s="35"/>
      <c r="L134" s="34"/>
      <c r="M134" s="34"/>
      <c r="N134" s="34"/>
      <c r="O134" s="33">
        <v>8.7922080000000005</v>
      </c>
    </row>
    <row r="135" spans="2:15">
      <c r="B135" s="31"/>
      <c r="C135" s="32"/>
      <c r="D135" s="32"/>
      <c r="E135" s="32"/>
      <c r="F135" s="32"/>
      <c r="G135" s="32"/>
      <c r="H135" s="32"/>
      <c r="I135" s="35"/>
      <c r="J135" s="35"/>
      <c r="K135" s="35"/>
      <c r="L135" s="34"/>
      <c r="M135" s="34"/>
      <c r="N135" s="34"/>
      <c r="O135" s="34">
        <v>9.9817750000000007</v>
      </c>
    </row>
    <row r="136" spans="2:15">
      <c r="B136" s="31"/>
      <c r="C136" s="32"/>
      <c r="D136" s="32"/>
      <c r="E136" s="32"/>
      <c r="F136" s="32"/>
      <c r="G136" s="32"/>
      <c r="H136" s="32"/>
      <c r="I136" s="35"/>
      <c r="J136" s="35"/>
      <c r="K136" s="35"/>
      <c r="L136" s="34"/>
      <c r="M136" s="34"/>
      <c r="N136" s="34"/>
      <c r="O136" s="33">
        <v>9.8055070000000004</v>
      </c>
    </row>
    <row r="137" spans="2:15">
      <c r="B137" s="31"/>
      <c r="C137" s="32"/>
      <c r="D137" s="32"/>
      <c r="E137" s="32"/>
      <c r="F137" s="32"/>
      <c r="G137" s="32"/>
      <c r="H137" s="32"/>
      <c r="I137" s="35"/>
      <c r="J137" s="35"/>
      <c r="K137" s="35"/>
      <c r="L137" s="34"/>
      <c r="M137" s="34"/>
      <c r="N137" s="34"/>
      <c r="O137" s="34">
        <v>10.046329999999999</v>
      </c>
    </row>
    <row r="138" spans="2:15">
      <c r="B138" s="31"/>
      <c r="C138" s="32"/>
      <c r="D138" s="32"/>
      <c r="E138" s="32"/>
      <c r="F138" s="32"/>
      <c r="G138" s="32"/>
      <c r="H138" s="32"/>
      <c r="I138" s="35"/>
      <c r="J138" s="35"/>
      <c r="K138" s="35"/>
      <c r="L138" s="34"/>
      <c r="M138" s="34"/>
      <c r="N138" s="34"/>
      <c r="O138" s="33">
        <v>10.453290000000001</v>
      </c>
    </row>
    <row r="139" spans="2:15">
      <c r="B139" s="31"/>
      <c r="C139" s="32"/>
      <c r="D139" s="32"/>
      <c r="E139" s="32"/>
      <c r="F139" s="32"/>
      <c r="G139" s="32"/>
      <c r="H139" s="32"/>
      <c r="I139" s="35"/>
      <c r="J139" s="35"/>
      <c r="K139" s="35"/>
      <c r="L139" s="34"/>
      <c r="M139" s="34"/>
      <c r="N139" s="34"/>
      <c r="O139" s="34">
        <v>10.17704</v>
      </c>
    </row>
    <row r="140" spans="2:15">
      <c r="B140" s="31"/>
      <c r="C140" s="32"/>
      <c r="D140" s="32"/>
      <c r="E140" s="32"/>
      <c r="F140" s="32"/>
      <c r="G140" s="32"/>
      <c r="H140" s="32"/>
      <c r="I140" s="35"/>
      <c r="J140" s="35"/>
      <c r="K140" s="35"/>
      <c r="L140" s="34"/>
      <c r="M140" s="34"/>
      <c r="N140" s="34"/>
      <c r="O140" s="33">
        <v>10.460789999999999</v>
      </c>
    </row>
    <row r="141" spans="2:15">
      <c r="B141" s="31"/>
      <c r="C141" s="32"/>
      <c r="D141" s="32"/>
      <c r="E141" s="32"/>
      <c r="F141" s="32"/>
      <c r="G141" s="32"/>
      <c r="H141" s="32"/>
      <c r="I141" s="35"/>
      <c r="J141" s="35"/>
      <c r="K141" s="35"/>
      <c r="L141" s="34"/>
      <c r="M141" s="34"/>
      <c r="N141" s="34"/>
      <c r="O141" s="34">
        <v>6.353345</v>
      </c>
    </row>
    <row r="142" spans="2:15">
      <c r="B142" s="31"/>
      <c r="C142" s="32"/>
      <c r="D142" s="32"/>
      <c r="E142" s="32"/>
      <c r="F142" s="32"/>
      <c r="G142" s="32"/>
      <c r="H142" s="32"/>
      <c r="I142" s="35"/>
      <c r="J142" s="35"/>
      <c r="K142" s="35"/>
      <c r="L142" s="34"/>
      <c r="M142" s="34"/>
      <c r="N142" s="34"/>
      <c r="O142" s="33">
        <v>6.6968560000000004</v>
      </c>
    </row>
    <row r="143" spans="2:15">
      <c r="B143" s="31"/>
      <c r="C143" s="32"/>
      <c r="D143" s="32"/>
      <c r="E143" s="32"/>
      <c r="F143" s="32"/>
      <c r="G143" s="32"/>
      <c r="H143" s="32"/>
      <c r="I143" s="35"/>
      <c r="J143" s="35"/>
      <c r="K143" s="35"/>
      <c r="L143" s="34"/>
      <c r="M143" s="34"/>
      <c r="N143" s="34"/>
      <c r="O143">
        <v>10.36</v>
      </c>
    </row>
    <row r="144" spans="2:15">
      <c r="B144" s="31"/>
      <c r="C144" s="32"/>
      <c r="D144" s="32"/>
      <c r="E144" s="32"/>
      <c r="F144" s="32"/>
      <c r="G144" s="32"/>
      <c r="H144" s="32"/>
      <c r="I144" s="35"/>
      <c r="J144" s="35"/>
      <c r="K144" s="35"/>
      <c r="L144" s="34"/>
      <c r="M144" s="34"/>
      <c r="N144" s="34"/>
      <c r="O144">
        <v>9.74</v>
      </c>
    </row>
    <row r="145" spans="2:15">
      <c r="B145" s="31"/>
      <c r="C145" s="32"/>
      <c r="D145" s="32"/>
      <c r="E145" s="32"/>
      <c r="F145" s="32"/>
      <c r="G145" s="32"/>
      <c r="H145" s="32"/>
      <c r="I145" s="35"/>
      <c r="J145" s="35"/>
      <c r="K145" s="35"/>
      <c r="L145" s="34"/>
      <c r="M145" s="34"/>
      <c r="N145" s="34"/>
      <c r="O145">
        <v>10.77</v>
      </c>
    </row>
    <row r="146" spans="2:15">
      <c r="B146" s="31"/>
      <c r="C146" s="32"/>
      <c r="D146" s="32"/>
      <c r="E146" s="32"/>
      <c r="F146" s="32"/>
      <c r="G146" s="32"/>
      <c r="H146" s="32"/>
      <c r="I146" s="35"/>
      <c r="J146" s="35"/>
      <c r="K146" s="35"/>
      <c r="L146" s="34"/>
      <c r="M146" s="34"/>
      <c r="N146" s="34"/>
      <c r="O146">
        <v>10.78</v>
      </c>
    </row>
    <row r="147" spans="2:15">
      <c r="B147" s="31"/>
      <c r="C147" s="32"/>
      <c r="D147" s="32"/>
      <c r="E147" s="32"/>
      <c r="F147" s="32"/>
      <c r="G147" s="32"/>
      <c r="H147" s="32"/>
      <c r="I147" s="35"/>
      <c r="J147" s="35"/>
      <c r="K147" s="35"/>
      <c r="L147" s="34"/>
      <c r="M147" s="34"/>
      <c r="N147" s="34"/>
      <c r="O147">
        <v>10.48</v>
      </c>
    </row>
    <row r="148" spans="2:15">
      <c r="B148" s="31"/>
      <c r="C148" s="32"/>
      <c r="D148" s="32"/>
      <c r="E148" s="32"/>
      <c r="F148" s="32"/>
      <c r="G148" s="32"/>
      <c r="H148" s="32"/>
      <c r="I148" s="35"/>
      <c r="J148" s="35"/>
      <c r="K148" s="35"/>
      <c r="L148" s="34"/>
      <c r="M148" s="34"/>
      <c r="N148" s="34"/>
      <c r="O148">
        <v>12.79</v>
      </c>
    </row>
    <row r="149" spans="2:15">
      <c r="B149" s="31"/>
      <c r="C149" s="32"/>
      <c r="D149" s="32"/>
      <c r="E149" s="32"/>
      <c r="F149" s="32"/>
      <c r="G149" s="32"/>
      <c r="H149" s="32"/>
      <c r="I149" s="35"/>
      <c r="J149" s="35"/>
      <c r="K149" s="35"/>
      <c r="L149" s="34"/>
      <c r="M149" s="34"/>
      <c r="N149" s="34"/>
      <c r="O149">
        <v>12.7</v>
      </c>
    </row>
    <row r="150" spans="2:15">
      <c r="B150" s="31"/>
      <c r="C150" s="32"/>
      <c r="D150" s="32"/>
      <c r="E150" s="32"/>
      <c r="F150" s="32"/>
      <c r="G150" s="32"/>
      <c r="H150" s="32"/>
      <c r="I150" s="35"/>
      <c r="J150" s="35"/>
      <c r="K150" s="35"/>
      <c r="L150" s="34"/>
      <c r="M150" s="34"/>
      <c r="N150" s="34"/>
      <c r="O150">
        <v>8.74</v>
      </c>
    </row>
    <row r="151" spans="2:15">
      <c r="B151" s="31"/>
      <c r="C151" s="32"/>
      <c r="D151" s="32"/>
      <c r="E151" s="32"/>
      <c r="F151" s="32"/>
      <c r="G151" s="32"/>
      <c r="H151" s="32"/>
      <c r="I151" s="35"/>
      <c r="J151" s="35"/>
      <c r="K151" s="35"/>
      <c r="L151" s="34"/>
      <c r="M151" s="34"/>
      <c r="N151" s="34"/>
      <c r="O151">
        <v>8.74</v>
      </c>
    </row>
    <row r="152" spans="2:15">
      <c r="B152" s="31"/>
      <c r="C152" s="32"/>
      <c r="D152" s="32"/>
      <c r="E152" s="32"/>
      <c r="F152" s="32"/>
      <c r="G152" s="32"/>
      <c r="H152" s="32"/>
      <c r="I152" s="35"/>
      <c r="J152" s="35"/>
      <c r="K152" s="35"/>
      <c r="L152" s="34"/>
      <c r="M152" s="34"/>
      <c r="N152" s="34"/>
      <c r="O152">
        <v>7.27</v>
      </c>
    </row>
    <row r="153" spans="2:15">
      <c r="B153" s="31"/>
      <c r="C153" s="32"/>
      <c r="D153" s="32"/>
      <c r="E153" s="32"/>
      <c r="F153" s="32"/>
      <c r="G153" s="32"/>
      <c r="H153" s="32"/>
      <c r="I153" s="35"/>
      <c r="J153" s="35"/>
      <c r="K153" s="35"/>
      <c r="L153" s="34"/>
      <c r="M153" s="34"/>
      <c r="N153" s="34"/>
      <c r="O153">
        <v>10.73</v>
      </c>
    </row>
    <row r="154" spans="2:15">
      <c r="B154" s="31"/>
      <c r="C154" s="32"/>
      <c r="D154" s="32"/>
      <c r="E154" s="32"/>
      <c r="F154" s="32"/>
      <c r="G154" s="32"/>
      <c r="H154" s="32"/>
      <c r="I154" s="35"/>
      <c r="J154" s="35"/>
      <c r="K154" s="35"/>
      <c r="L154" s="34"/>
      <c r="M154" s="34"/>
      <c r="N154" s="34"/>
      <c r="O154">
        <v>12.71</v>
      </c>
    </row>
    <row r="155" spans="2:15">
      <c r="B155" s="31"/>
      <c r="C155" s="32"/>
      <c r="D155" s="32"/>
      <c r="E155" s="32"/>
      <c r="F155" s="32"/>
      <c r="G155" s="32"/>
      <c r="H155" s="32"/>
      <c r="I155" s="35"/>
      <c r="J155" s="35"/>
      <c r="K155" s="35"/>
      <c r="L155" s="34"/>
      <c r="M155" s="34"/>
      <c r="N155" s="34"/>
      <c r="O155">
        <v>8.14</v>
      </c>
    </row>
    <row r="156" spans="2:15">
      <c r="B156" s="31"/>
      <c r="C156" s="32"/>
      <c r="D156" s="32"/>
      <c r="E156" s="32"/>
      <c r="F156" s="32"/>
      <c r="G156" s="32"/>
      <c r="H156" s="32"/>
      <c r="I156" s="35"/>
      <c r="J156" s="35"/>
      <c r="K156" s="35"/>
      <c r="L156" s="34"/>
      <c r="M156" s="34"/>
      <c r="N156" s="34"/>
      <c r="O156">
        <v>8.14</v>
      </c>
    </row>
  </sheetData>
  <autoFilter ref="B2:O142" xr:uid="{FAA5C0C1-D273-4487-9D7D-766C2DCB245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970-D7BF-4BC4-96F2-D070CC4B42FF}">
  <dimension ref="A1:G17"/>
  <sheetViews>
    <sheetView workbookViewId="0">
      <selection activeCell="D3" sqref="D3"/>
    </sheetView>
  </sheetViews>
  <sheetFormatPr defaultRowHeight="15"/>
  <cols>
    <col min="1" max="1" width="11.42578125" bestFit="1" customWidth="1"/>
    <col min="2" max="2" width="9.5703125" bestFit="1" customWidth="1"/>
    <col min="3" max="3" width="31.7109375" bestFit="1" customWidth="1"/>
    <col min="4" max="4" width="14" bestFit="1" customWidth="1"/>
    <col min="5" max="5" width="14.42578125" customWidth="1"/>
    <col min="6" max="6" width="12.28515625" bestFit="1" customWidth="1"/>
  </cols>
  <sheetData>
    <row r="1" spans="1:7">
      <c r="A1" s="36" t="s">
        <v>133</v>
      </c>
      <c r="B1" t="s">
        <v>186</v>
      </c>
    </row>
    <row r="3" spans="1:7">
      <c r="A3" s="36" t="s">
        <v>130</v>
      </c>
      <c r="B3" s="36" t="s">
        <v>131</v>
      </c>
      <c r="C3" t="s">
        <v>187</v>
      </c>
      <c r="D3" t="s">
        <v>188</v>
      </c>
      <c r="E3" s="39" t="s">
        <v>189</v>
      </c>
      <c r="F3" s="5" t="s">
        <v>190</v>
      </c>
      <c r="G3" s="5" t="s">
        <v>191</v>
      </c>
    </row>
    <row r="4" spans="1:7">
      <c r="A4" t="s">
        <v>142</v>
      </c>
      <c r="B4" t="s">
        <v>155</v>
      </c>
      <c r="C4" s="38">
        <v>178.55</v>
      </c>
      <c r="D4" s="37">
        <v>93858.66100568531</v>
      </c>
      <c r="E4" s="21">
        <f>D4/C4</f>
        <v>525.67158222170428</v>
      </c>
      <c r="F4" s="48"/>
      <c r="G4" s="48"/>
    </row>
    <row r="5" spans="1:7">
      <c r="B5" t="s">
        <v>143</v>
      </c>
      <c r="C5" s="38">
        <v>306.82999999999993</v>
      </c>
      <c r="D5" s="37">
        <v>124394.35572403375</v>
      </c>
      <c r="E5" s="21">
        <f t="shared" ref="E5:E10" si="0">D5/C5</f>
        <v>405.41783959858481</v>
      </c>
      <c r="F5" s="48">
        <f>(E4-E5)/E4</f>
        <v>0.22876211438875527</v>
      </c>
      <c r="G5" s="48"/>
    </row>
    <row r="6" spans="1:7">
      <c r="B6" t="s">
        <v>147</v>
      </c>
      <c r="C6" s="38">
        <v>236.98</v>
      </c>
      <c r="D6" s="37">
        <v>99311.165813139392</v>
      </c>
      <c r="E6" s="21">
        <f t="shared" si="0"/>
        <v>419.06981944948689</v>
      </c>
      <c r="F6" s="48">
        <f>(E5-E6)/E5</f>
        <v>-3.3673850821215157E-2</v>
      </c>
      <c r="G6" s="48"/>
    </row>
    <row r="7" spans="1:7">
      <c r="A7" t="s">
        <v>194</v>
      </c>
      <c r="C7" s="38">
        <v>722.3599999999999</v>
      </c>
      <c r="D7" s="37">
        <v>317564.18254285847</v>
      </c>
      <c r="E7" s="21">
        <f t="shared" si="0"/>
        <v>439.62038670864735</v>
      </c>
      <c r="F7" s="48"/>
      <c r="G7" s="48"/>
    </row>
    <row r="8" spans="1:7">
      <c r="A8" t="s">
        <v>178</v>
      </c>
      <c r="B8" t="s">
        <v>179</v>
      </c>
      <c r="C8" s="38">
        <v>234</v>
      </c>
      <c r="D8" s="37">
        <v>97850.59</v>
      </c>
      <c r="E8" s="21">
        <f t="shared" si="0"/>
        <v>418.16491452991454</v>
      </c>
      <c r="F8" s="48">
        <f>(E6-E8)/E6</f>
        <v>2.1593177975953465E-3</v>
      </c>
      <c r="G8" s="48"/>
    </row>
    <row r="9" spans="1:7">
      <c r="A9" t="s">
        <v>195</v>
      </c>
      <c r="C9" s="38">
        <v>234</v>
      </c>
      <c r="D9" s="37">
        <v>97850.59</v>
      </c>
      <c r="E9" s="21">
        <f t="shared" si="0"/>
        <v>418.16491452991454</v>
      </c>
      <c r="F9" s="48">
        <f t="shared" ref="F9:F10" si="1">(E8-E9)/E8</f>
        <v>0</v>
      </c>
      <c r="G9" s="48"/>
    </row>
    <row r="10" spans="1:7">
      <c r="A10" t="s">
        <v>196</v>
      </c>
      <c r="C10" s="38">
        <v>956.3599999999999</v>
      </c>
      <c r="D10" s="37">
        <v>415414.7725428585</v>
      </c>
      <c r="E10" s="21">
        <f t="shared" si="0"/>
        <v>434.37071034219179</v>
      </c>
      <c r="F10" s="48">
        <f t="shared" si="1"/>
        <v>-3.8754556513894041E-2</v>
      </c>
      <c r="G10" s="48"/>
    </row>
    <row r="11" spans="1:7">
      <c r="E11" s="21"/>
      <c r="F11" s="48"/>
      <c r="G11" s="48"/>
    </row>
    <row r="12" spans="1:7">
      <c r="E12" s="21"/>
      <c r="F12" s="48"/>
      <c r="G12" s="48"/>
    </row>
    <row r="13" spans="1:7">
      <c r="E13" s="21"/>
      <c r="F13" s="48"/>
      <c r="G13" s="48"/>
    </row>
    <row r="14" spans="1:7">
      <c r="E14" s="21"/>
      <c r="F14" s="48"/>
      <c r="G14" s="48"/>
    </row>
    <row r="15" spans="1:7">
      <c r="E15" s="21"/>
      <c r="F15" s="48"/>
      <c r="G15" s="48"/>
    </row>
    <row r="16" spans="1:7">
      <c r="E16" s="21"/>
      <c r="F16" s="48"/>
      <c r="G16" s="48"/>
    </row>
    <row r="17" spans="6:7">
      <c r="F17" s="48"/>
      <c r="G17" s="4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D05C6115D8547B13E5C8FDD9F1E5E" ma:contentTypeVersion="16" ma:contentTypeDescription="Create a new document." ma:contentTypeScope="" ma:versionID="73777add42fad1639f23a8b3fae21ba7">
  <xsd:schema xmlns:xsd="http://www.w3.org/2001/XMLSchema" xmlns:xs="http://www.w3.org/2001/XMLSchema" xmlns:p="http://schemas.microsoft.com/office/2006/metadata/properties" xmlns:ns2="b5104aaf-f1e5-496e-a74f-9ff8e6e0ff19" xmlns:ns3="b6291ebe-2be5-489e-ab59-0785fcefca02" targetNamespace="http://schemas.microsoft.com/office/2006/metadata/properties" ma:root="true" ma:fieldsID="7b9cb8556b56accf7291420f962c6ff2" ns2:_="" ns3:_="">
    <xsd:import namespace="b5104aaf-f1e5-496e-a74f-9ff8e6e0ff19"/>
    <xsd:import namespace="b6291ebe-2be5-489e-ab59-0785fcefca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4aaf-f1e5-496e-a74f-9ff8e6e0f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91ebe-2be5-489e-ab59-0785fcefca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a6e9d6f-20b2-43c8-885d-0ef81cf1cc5e}" ma:internalName="TaxCatchAll" ma:showField="CatchAllData" ma:web="b6291ebe-2be5-489e-ab59-0785fcefca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104aaf-f1e5-496e-a74f-9ff8e6e0ff19">
      <Terms xmlns="http://schemas.microsoft.com/office/infopath/2007/PartnerControls"/>
    </lcf76f155ced4ddcb4097134ff3c332f>
    <TaxCatchAll xmlns="b6291ebe-2be5-489e-ab59-0785fcefca02" xsi:nil="true"/>
  </documentManagement>
</p:properties>
</file>

<file path=customXml/itemProps1.xml><?xml version="1.0" encoding="utf-8"?>
<ds:datastoreItem xmlns:ds="http://schemas.openxmlformats.org/officeDocument/2006/customXml" ds:itemID="{79F626B3-3211-46F0-AC24-FC9DB3C02020}"/>
</file>

<file path=customXml/itemProps2.xml><?xml version="1.0" encoding="utf-8"?>
<ds:datastoreItem xmlns:ds="http://schemas.openxmlformats.org/officeDocument/2006/customXml" ds:itemID="{65B9DA7F-ADEA-4362-A590-02699E41AB0D}"/>
</file>

<file path=customXml/itemProps3.xml><?xml version="1.0" encoding="utf-8"?>
<ds:datastoreItem xmlns:ds="http://schemas.openxmlformats.org/officeDocument/2006/customXml" ds:itemID="{CC4E3903-930F-4CBF-B070-FA4BC9336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Kamisetty, Manjunath (Cognizant)</dc:creator>
  <cp:keywords/>
  <dc:description/>
  <cp:lastModifiedBy>Thangavelu, Subramanian (Cognizant)</cp:lastModifiedBy>
  <cp:revision/>
  <dcterms:created xsi:type="dcterms:W3CDTF">2025-03-04T19:29:50Z</dcterms:created>
  <dcterms:modified xsi:type="dcterms:W3CDTF">2025-06-30T20:37:42Z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0x010100CEAD05C6115D8547B13E5C8FDD9F1E5E</vt:lpwstr>
  </property>
  <property fmtid="{D5CDD505-2E9C-101B-9397-08002B2CF9AE}" pid="3" name="MediaServiceImageTags">
    <vt:lpwstr/>
  </property>
</Properties>
</file>