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darshan_g\Desktop\"/>
    </mc:Choice>
  </mc:AlternateContent>
  <xr:revisionPtr revIDLastSave="0" documentId="8_{15195422-C68E-4B79-9765-92CB01344BBE}" xr6:coauthVersionLast="36" xr6:coauthVersionMax="36" xr10:uidLastSave="{00000000-0000-0000-0000-000000000000}"/>
  <bookViews>
    <workbookView xWindow="0" yWindow="0" windowWidth="20490" windowHeight="6945" tabRatio="746" activeTab="8" xr2:uid="{33E17649-6206-4F5B-B4A0-5CEC3230A80A}"/>
  </bookViews>
  <sheets>
    <sheet name="Master table" sheetId="3" r:id="rId1"/>
    <sheet name="Pivots" sheetId="5" r:id="rId2"/>
    <sheet name="Dashboard - Individual" sheetId="6" r:id="rId3"/>
    <sheet name="Dashboard - Team" sheetId="7" r:id="rId4"/>
    <sheet name="Charts 1" sheetId="8" r:id="rId5"/>
    <sheet name="Charts 1A" sheetId="11" r:id="rId6"/>
    <sheet name="Charts 2" sheetId="10" r:id="rId7"/>
    <sheet name="Charts 3" sheetId="9" r:id="rId8"/>
    <sheet name="Data" sheetId="2" r:id="rId9"/>
  </sheets>
  <definedNames>
    <definedName name="_xlnm._FilterDatabase" localSheetId="2" hidden="1">'Dashboard - Individual'!$AH$2:$AJ$2</definedName>
    <definedName name="_xlnm._FilterDatabase" localSheetId="3" hidden="1">'Dashboard - Team'!$N$13:$R$13</definedName>
    <definedName name="_xlnm._FilterDatabase" localSheetId="8" hidden="1">Data!$A$1:$F$169</definedName>
  </definedNames>
  <calcPr calcId="191029"/>
  <pivotCaches>
    <pivotCache cacheId="46" r:id="rId10"/>
    <pivotCache cacheId="51" r:id="rId11"/>
    <pivotCache cacheId="5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9" l="1"/>
  <c r="K3" i="10"/>
  <c r="AA7" i="6"/>
  <c r="AA6" i="6"/>
  <c r="AA5" i="6"/>
  <c r="AA4" i="6"/>
  <c r="AA3" i="6"/>
  <c r="AI7" i="6"/>
  <c r="AJ7" i="6" s="1"/>
  <c r="AI5" i="6"/>
  <c r="AJ5" i="6" s="1"/>
  <c r="AI6" i="6"/>
  <c r="AJ6" i="6" s="1"/>
  <c r="AI4" i="6"/>
  <c r="AJ4" i="6" s="1"/>
  <c r="AI3" i="6"/>
  <c r="AJ3" i="6" s="1"/>
  <c r="AE3" i="6"/>
  <c r="AF18" i="6" s="1"/>
  <c r="AE10" i="6"/>
  <c r="AF10" i="6" s="1"/>
  <c r="AE15" i="6"/>
  <c r="AE8" i="6"/>
  <c r="AF8" i="6" s="1"/>
  <c r="AE4" i="6"/>
  <c r="AF4" i="6" s="1"/>
  <c r="AE16" i="6"/>
  <c r="AF16" i="6" s="1"/>
  <c r="AE5" i="6"/>
  <c r="AF5" i="6" s="1"/>
  <c r="AE6" i="6"/>
  <c r="AF6" i="6" s="1"/>
  <c r="AE20" i="6"/>
  <c r="AF20" i="6" s="1"/>
  <c r="AE14" i="6"/>
  <c r="AF14" i="6" s="1"/>
  <c r="AE21" i="6"/>
  <c r="AE11" i="6"/>
  <c r="AF11" i="6" s="1"/>
  <c r="AE12" i="6"/>
  <c r="AF12" i="6" s="1"/>
  <c r="AE7" i="6"/>
  <c r="AF7" i="6" s="1"/>
  <c r="AE22" i="6"/>
  <c r="AF22" i="6" s="1"/>
  <c r="AE17" i="6"/>
  <c r="AF17" i="6" s="1"/>
  <c r="AE9" i="6"/>
  <c r="AF9" i="6" s="1"/>
  <c r="AE13" i="6"/>
  <c r="AF13" i="6" s="1"/>
  <c r="AE18" i="6"/>
  <c r="AE23" i="6"/>
  <c r="AF23" i="6" s="1"/>
  <c r="AE19" i="6"/>
  <c r="AF19" i="6" s="1"/>
  <c r="K3" i="8"/>
  <c r="R20" i="11"/>
  <c r="Q16" i="7"/>
  <c r="Q15" i="7"/>
  <c r="Q14" i="7"/>
  <c r="L20" i="11"/>
  <c r="F20" i="11"/>
  <c r="K3" i="11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R19" i="11"/>
  <c r="L19" i="11"/>
  <c r="F19" i="11"/>
  <c r="AF15" i="6" l="1"/>
  <c r="AF21" i="6"/>
  <c r="AF3" i="6"/>
  <c r="C15" i="7"/>
  <c r="E15" i="7" s="1"/>
  <c r="C14" i="7"/>
  <c r="E14" i="7" s="1"/>
  <c r="L2" i="7"/>
  <c r="L3" i="7" s="1"/>
  <c r="H8" i="7" s="1"/>
  <c r="G7" i="7"/>
  <c r="F7" i="7"/>
  <c r="G6" i="7"/>
  <c r="F6" i="7"/>
  <c r="G5" i="7"/>
  <c r="F5" i="7"/>
  <c r="G8" i="7"/>
  <c r="F8" i="7"/>
  <c r="F146" i="2"/>
  <c r="E146" i="2"/>
  <c r="O16" i="7"/>
  <c r="O15" i="7"/>
  <c r="O14" i="7"/>
  <c r="I16" i="7"/>
  <c r="K16" i="7" s="1"/>
  <c r="I14" i="7"/>
  <c r="K14" i="7" s="1"/>
  <c r="I15" i="7"/>
  <c r="K15" i="7" s="1"/>
  <c r="C16" i="7"/>
  <c r="E16" i="7" s="1"/>
  <c r="W5" i="6"/>
  <c r="W6" i="6"/>
  <c r="W3" i="6"/>
  <c r="W8" i="6"/>
  <c r="W10" i="6"/>
  <c r="W7" i="6"/>
  <c r="W9" i="6"/>
  <c r="W16" i="6"/>
  <c r="W11" i="6"/>
  <c r="W13" i="6"/>
  <c r="W15" i="6"/>
  <c r="W14" i="6"/>
  <c r="W17" i="6"/>
  <c r="W20" i="6"/>
  <c r="W19" i="6"/>
  <c r="W18" i="6"/>
  <c r="W21" i="6"/>
  <c r="W12" i="6"/>
  <c r="W22" i="6"/>
  <c r="W23" i="6"/>
  <c r="W4" i="6"/>
  <c r="S4" i="6"/>
  <c r="S5" i="6"/>
  <c r="S6" i="6"/>
  <c r="S7" i="6"/>
  <c r="S3" i="6"/>
  <c r="O4" i="6"/>
  <c r="O6" i="6"/>
  <c r="O5" i="6"/>
  <c r="O7" i="6"/>
  <c r="O8" i="6"/>
  <c r="O9" i="6"/>
  <c r="O12" i="6"/>
  <c r="O10" i="6"/>
  <c r="O11" i="6"/>
  <c r="O14" i="6"/>
  <c r="O16" i="6"/>
  <c r="O17" i="6"/>
  <c r="O18" i="6"/>
  <c r="O15" i="6"/>
  <c r="O19" i="6"/>
  <c r="O20" i="6"/>
  <c r="O21" i="6"/>
  <c r="O13" i="6"/>
  <c r="O22" i="6"/>
  <c r="O23" i="6"/>
  <c r="O3" i="6"/>
  <c r="K6" i="6"/>
  <c r="K4" i="6"/>
  <c r="K23" i="6"/>
  <c r="K13" i="6"/>
  <c r="K11" i="6"/>
  <c r="K12" i="6"/>
  <c r="K19" i="6"/>
  <c r="K3" i="6"/>
  <c r="K8" i="6"/>
  <c r="K9" i="6"/>
  <c r="K5" i="6"/>
  <c r="K7" i="6"/>
  <c r="K15" i="6"/>
  <c r="K14" i="6"/>
  <c r="K27" i="6"/>
  <c r="K25" i="6"/>
  <c r="K24" i="6"/>
  <c r="K16" i="6"/>
  <c r="K17" i="6"/>
  <c r="K18" i="6"/>
  <c r="K20" i="6"/>
  <c r="K26" i="6"/>
  <c r="K21" i="6"/>
  <c r="K22" i="6"/>
  <c r="K28" i="6"/>
  <c r="K10" i="6"/>
  <c r="G5" i="6"/>
  <c r="G10" i="6"/>
  <c r="G8" i="6"/>
  <c r="G12" i="6"/>
  <c r="G16" i="6"/>
  <c r="G22" i="6"/>
  <c r="G15" i="6"/>
  <c r="G27" i="6"/>
  <c r="G4" i="6"/>
  <c r="G20" i="6"/>
  <c r="G7" i="6"/>
  <c r="G17" i="6"/>
  <c r="G11" i="6"/>
  <c r="G19" i="6"/>
  <c r="G13" i="6"/>
  <c r="G26" i="6"/>
  <c r="G18" i="6"/>
  <c r="G3" i="6"/>
  <c r="G6" i="6"/>
  <c r="G9" i="6"/>
  <c r="G23" i="6"/>
  <c r="G14" i="6"/>
  <c r="G24" i="6"/>
  <c r="G21" i="6"/>
  <c r="G25" i="6"/>
  <c r="G28" i="6"/>
  <c r="C8" i="6"/>
  <c r="C7" i="6"/>
  <c r="C13" i="6"/>
  <c r="C10" i="6"/>
  <c r="C22" i="6"/>
  <c r="C16" i="6"/>
  <c r="C27" i="6"/>
  <c r="C3" i="6"/>
  <c r="C15" i="6"/>
  <c r="C9" i="6"/>
  <c r="C18" i="6"/>
  <c r="C11" i="6"/>
  <c r="C19" i="6"/>
  <c r="C14" i="6"/>
  <c r="C26" i="6"/>
  <c r="C20" i="6"/>
  <c r="C5" i="6"/>
  <c r="C6" i="6"/>
  <c r="C12" i="6"/>
  <c r="C23" i="6"/>
  <c r="C17" i="6"/>
  <c r="C24" i="6"/>
  <c r="C21" i="6"/>
  <c r="C25" i="6"/>
  <c r="C28" i="6"/>
  <c r="C4" i="6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22" i="2"/>
  <c r="E22" i="2"/>
  <c r="C58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H5" i="7" l="1"/>
  <c r="H7" i="7"/>
  <c r="H6" i="7"/>
  <c r="L16" i="7"/>
  <c r="R16" i="7"/>
  <c r="F15" i="7"/>
  <c r="L15" i="7"/>
  <c r="AB3" i="6"/>
  <c r="L14" i="7"/>
  <c r="R14" i="7"/>
  <c r="R15" i="7"/>
  <c r="T4" i="6"/>
  <c r="AB7" i="6"/>
  <c r="F14" i="7"/>
  <c r="AB5" i="6"/>
  <c r="T6" i="6"/>
  <c r="AB6" i="6"/>
  <c r="X18" i="6"/>
  <c r="X16" i="6"/>
  <c r="F16" i="7"/>
  <c r="AB4" i="6"/>
  <c r="P13" i="6"/>
  <c r="P14" i="6"/>
  <c r="X4" i="6"/>
  <c r="X20" i="6"/>
  <c r="X23" i="6"/>
  <c r="X14" i="6"/>
  <c r="X8" i="6"/>
  <c r="X19" i="6"/>
  <c r="X10" i="6"/>
  <c r="X22" i="6"/>
  <c r="X15" i="6"/>
  <c r="X3" i="6"/>
  <c r="X9" i="6"/>
  <c r="X17" i="6"/>
  <c r="X12" i="6"/>
  <c r="X13" i="6"/>
  <c r="X6" i="6"/>
  <c r="X7" i="6"/>
  <c r="X21" i="6"/>
  <c r="X11" i="6"/>
  <c r="X5" i="6"/>
  <c r="P6" i="6"/>
  <c r="P21" i="6"/>
  <c r="P11" i="6"/>
  <c r="P4" i="6"/>
  <c r="P20" i="6"/>
  <c r="P10" i="6"/>
  <c r="T7" i="6"/>
  <c r="P15" i="6"/>
  <c r="P9" i="6"/>
  <c r="P3" i="6"/>
  <c r="P18" i="6"/>
  <c r="P8" i="6"/>
  <c r="P23" i="6"/>
  <c r="P17" i="6"/>
  <c r="P7" i="6"/>
  <c r="P22" i="6"/>
  <c r="P16" i="6"/>
  <c r="P5" i="6"/>
  <c r="P12" i="6"/>
  <c r="T5" i="6"/>
  <c r="P19" i="6"/>
  <c r="T3" i="6"/>
  <c r="L22" i="6"/>
  <c r="L3" i="6"/>
  <c r="L21" i="6"/>
  <c r="L27" i="6"/>
  <c r="L19" i="6"/>
  <c r="L25" i="6"/>
  <c r="L12" i="6"/>
  <c r="L7" i="6"/>
  <c r="L13" i="6"/>
  <c r="L17" i="6"/>
  <c r="L5" i="6"/>
  <c r="L23" i="6"/>
  <c r="L10" i="6"/>
  <c r="L16" i="6"/>
  <c r="L9" i="6"/>
  <c r="L4" i="6"/>
  <c r="L28" i="6"/>
  <c r="L24" i="6"/>
  <c r="L8" i="6"/>
  <c r="L6" i="6"/>
  <c r="L14" i="6"/>
  <c r="L15" i="6"/>
  <c r="L11" i="6"/>
  <c r="L20" i="6"/>
  <c r="L18" i="6"/>
  <c r="L26" i="6"/>
  <c r="H5" i="6"/>
  <c r="D27" i="6"/>
  <c r="D21" i="6"/>
  <c r="H14" i="6"/>
  <c r="D14" i="6"/>
  <c r="H27" i="6"/>
  <c r="D26" i="6"/>
  <c r="H22" i="6"/>
  <c r="D23" i="6"/>
  <c r="D3" i="6"/>
  <c r="D20" i="6"/>
  <c r="D25" i="6"/>
  <c r="H23" i="6"/>
  <c r="H11" i="6"/>
  <c r="H16" i="6"/>
  <c r="H19" i="6"/>
  <c r="H13" i="6"/>
  <c r="D15" i="6"/>
  <c r="D5" i="6"/>
  <c r="D28" i="6"/>
  <c r="H9" i="6"/>
  <c r="H17" i="6"/>
  <c r="H12" i="6"/>
  <c r="D9" i="6"/>
  <c r="D6" i="6"/>
  <c r="D16" i="6"/>
  <c r="H6" i="6"/>
  <c r="H7" i="6"/>
  <c r="H8" i="6"/>
  <c r="D12" i="6"/>
  <c r="H28" i="6"/>
  <c r="H3" i="6"/>
  <c r="H20" i="6"/>
  <c r="H10" i="6"/>
  <c r="D8" i="6"/>
  <c r="D18" i="6"/>
  <c r="D13" i="6"/>
  <c r="H4" i="6"/>
  <c r="H25" i="6"/>
  <c r="H18" i="6"/>
  <c r="H21" i="6"/>
  <c r="H26" i="6"/>
  <c r="D11" i="6"/>
  <c r="D24" i="6"/>
  <c r="D17" i="6"/>
  <c r="D19" i="6"/>
  <c r="H15" i="6"/>
  <c r="D10" i="6"/>
  <c r="H24" i="6"/>
  <c r="D4" i="6"/>
  <c r="D7" i="6"/>
  <c r="D22" i="6"/>
</calcChain>
</file>

<file path=xl/sharedStrings.xml><?xml version="1.0" encoding="utf-8"?>
<sst xmlns="http://schemas.openxmlformats.org/spreadsheetml/2006/main" count="578" uniqueCount="85">
  <si>
    <t>Sagar</t>
  </si>
  <si>
    <t>VP</t>
  </si>
  <si>
    <t>Vipin</t>
  </si>
  <si>
    <t>Sudu</t>
  </si>
  <si>
    <t>Chandu</t>
  </si>
  <si>
    <t>Ranjan</t>
  </si>
  <si>
    <t>Ravi</t>
  </si>
  <si>
    <t>Manja</t>
  </si>
  <si>
    <t>Manu</t>
  </si>
  <si>
    <t>Sai</t>
  </si>
  <si>
    <t>Deepu</t>
  </si>
  <si>
    <t>Harsha</t>
  </si>
  <si>
    <t>Suku</t>
  </si>
  <si>
    <t>Prem</t>
  </si>
  <si>
    <t>Zainab</t>
  </si>
  <si>
    <t>Lakshmi</t>
  </si>
  <si>
    <t>Nandu</t>
  </si>
  <si>
    <t>Bhar</t>
  </si>
  <si>
    <t>Prashanth</t>
  </si>
  <si>
    <t>Sunil</t>
  </si>
  <si>
    <t>Anil</t>
  </si>
  <si>
    <t>Pradeep</t>
  </si>
  <si>
    <t>Ashok</t>
  </si>
  <si>
    <t>Amar</t>
  </si>
  <si>
    <t>Total</t>
  </si>
  <si>
    <t>Name</t>
  </si>
  <si>
    <t>Date</t>
  </si>
  <si>
    <t>Team</t>
  </si>
  <si>
    <t>Sex</t>
  </si>
  <si>
    <t>Distance</t>
  </si>
  <si>
    <t>EG</t>
  </si>
  <si>
    <t>M</t>
  </si>
  <si>
    <t>F</t>
  </si>
  <si>
    <t>Velocopains</t>
  </si>
  <si>
    <t>In it to spin it</t>
  </si>
  <si>
    <t>Avarthas</t>
  </si>
  <si>
    <t>Kishor</t>
  </si>
  <si>
    <t>Sun'j</t>
  </si>
  <si>
    <t>Sun'J</t>
  </si>
  <si>
    <t>(All)</t>
  </si>
  <si>
    <t>Grand Total</t>
  </si>
  <si>
    <t>Row Labels</t>
  </si>
  <si>
    <t>Sum of Distance</t>
  </si>
  <si>
    <t>Sum of EG</t>
  </si>
  <si>
    <t>OVERALL - Elevation</t>
  </si>
  <si>
    <t>OVERALL - Distance</t>
  </si>
  <si>
    <t>OVERALL - Rides</t>
  </si>
  <si>
    <t>No of rides</t>
  </si>
  <si>
    <t>Count of Distance2</t>
  </si>
  <si>
    <t>Mr. Alemaari</t>
  </si>
  <si>
    <t>Ms. Alemaari</t>
  </si>
  <si>
    <t>Bettappa</t>
  </si>
  <si>
    <t>Bettamma</t>
  </si>
  <si>
    <t>Rank</t>
  </si>
  <si>
    <t>Riders</t>
  </si>
  <si>
    <t>Average distance/ rider</t>
  </si>
  <si>
    <t>THE HUNGRY VELOS - Distance</t>
  </si>
  <si>
    <t>THE HUNGRY VELOS - Elevation</t>
  </si>
  <si>
    <t>THE HUNGRY VELOS - Rides</t>
  </si>
  <si>
    <t>Average elevation/ rider</t>
  </si>
  <si>
    <t>Average rides/ rider</t>
  </si>
  <si>
    <t>Per day</t>
  </si>
  <si>
    <t>Elevation</t>
  </si>
  <si>
    <t>m</t>
  </si>
  <si>
    <t>Distance (km)</t>
  </si>
  <si>
    <t>EG (m)</t>
  </si>
  <si>
    <t>Day</t>
  </si>
  <si>
    <t>THE HUNGRY VELO CHAMPIONSHIP - Q1 2021</t>
  </si>
  <si>
    <t>stats</t>
  </si>
  <si>
    <t>Total distance</t>
  </si>
  <si>
    <t>kms</t>
  </si>
  <si>
    <t>Total elevation gain</t>
  </si>
  <si>
    <t>Total rides</t>
  </si>
  <si>
    <t>n</t>
  </si>
  <si>
    <t>times</t>
  </si>
  <si>
    <t>Travelling along earth equator</t>
  </si>
  <si>
    <t>Scaling Mount everest</t>
  </si>
  <si>
    <t xml:space="preserve">Equivalent metro day trips </t>
  </si>
  <si>
    <t>trips</t>
  </si>
  <si>
    <t>distance</t>
  </si>
  <si>
    <t>Velocopians</t>
  </si>
  <si>
    <t>In to Spin it</t>
  </si>
  <si>
    <t>Thulimaga (f)</t>
  </si>
  <si>
    <t>Thulimaga (m)</t>
  </si>
  <si>
    <t>Rides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</si>
</sst>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1" xfId="0" applyBorder="1"/>
    <xf numFmtId="14" fontId="0" fillId="0" borderId="0" xfId="0" applyNumberFormat="1"/>
    <xf numFmtId="0" fontId="2" fillId="0" borderId="1" xfId="0" applyFont="1" applyBorder="1"/>
    <xf numFmtId="0" fontId="0" fillId="0" borderId="1" xfId="0" applyFill="1" applyBorder="1"/>
    <xf numFmtId="16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/>
    <xf numFmtId="0" fontId="0" fillId="0" borderId="1" xfId="0" applyFont="1" applyFill="1" applyBorder="1"/>
    <xf numFmtId="0" fontId="1" fillId="0" borderId="0" xfId="0" applyFont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166" fontId="0" fillId="0" borderId="1" xfId="0" applyNumberFormat="1" applyBorder="1"/>
    <xf numFmtId="43" fontId="0" fillId="0" borderId="1" xfId="1" applyFont="1" applyBorder="1"/>
    <xf numFmtId="164" fontId="0" fillId="0" borderId="1" xfId="1" applyNumberFormat="1" applyFont="1" applyBorder="1"/>
    <xf numFmtId="164" fontId="4" fillId="6" borderId="1" xfId="1" applyNumberFormat="1" applyFont="1" applyFill="1" applyBorder="1"/>
    <xf numFmtId="164" fontId="4" fillId="5" borderId="1" xfId="1" applyNumberFormat="1" applyFont="1" applyFill="1" applyBorder="1"/>
    <xf numFmtId="164" fontId="4" fillId="3" borderId="1" xfId="1" applyNumberFormat="1" applyFont="1" applyFill="1" applyBorder="1"/>
    <xf numFmtId="0" fontId="4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5" fillId="10" borderId="1" xfId="0" applyFont="1" applyFill="1" applyBorder="1"/>
    <xf numFmtId="0" fontId="5" fillId="1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11" borderId="0" xfId="0" applyFill="1"/>
    <xf numFmtId="0" fontId="4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1" xfId="0" applyFont="1" applyFill="1" applyBorder="1"/>
    <xf numFmtId="16" fontId="0" fillId="11" borderId="0" xfId="0" applyNumberFormat="1" applyFill="1"/>
    <xf numFmtId="0" fontId="0" fillId="12" borderId="2" xfId="0" applyFill="1" applyBorder="1"/>
    <xf numFmtId="0" fontId="6" fillId="12" borderId="4" xfId="0" applyFont="1" applyFill="1" applyBorder="1"/>
    <xf numFmtId="0" fontId="6" fillId="12" borderId="3" xfId="0" applyFont="1" applyFill="1" applyBorder="1"/>
    <xf numFmtId="0" fontId="6" fillId="12" borderId="2" xfId="0" applyFont="1" applyFill="1" applyBorder="1"/>
    <xf numFmtId="0" fontId="0" fillId="12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8" fillId="11" borderId="6" xfId="0" applyFont="1" applyFill="1" applyBorder="1" applyAlignment="1">
      <alignment horizontal="center"/>
    </xf>
    <xf numFmtId="0" fontId="0" fillId="11" borderId="7" xfId="0" applyFill="1" applyBorder="1"/>
    <xf numFmtId="0" fontId="0" fillId="11" borderId="8" xfId="0" applyFill="1" applyBorder="1"/>
    <xf numFmtId="0" fontId="0" fillId="11" borderId="0" xfId="0" applyFill="1" applyBorder="1"/>
    <xf numFmtId="0" fontId="7" fillId="11" borderId="0" xfId="0" applyFont="1" applyFill="1" applyBorder="1" applyAlignment="1">
      <alignment horizontal="right"/>
    </xf>
    <xf numFmtId="165" fontId="7" fillId="11" borderId="0" xfId="1" applyNumberFormat="1" applyFont="1" applyFill="1" applyBorder="1"/>
    <xf numFmtId="0" fontId="7" fillId="11" borderId="0" xfId="0" applyFont="1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11" xfId="0" applyFill="1" applyBorder="1"/>
    <xf numFmtId="0" fontId="0" fillId="11" borderId="12" xfId="0" applyFill="1" applyBorder="1"/>
    <xf numFmtId="2" fontId="0" fillId="11" borderId="11" xfId="0" applyNumberFormat="1" applyFill="1" applyBorder="1"/>
    <xf numFmtId="166" fontId="0" fillId="11" borderId="11" xfId="0" applyNumberFormat="1" applyFill="1" applyBorder="1"/>
    <xf numFmtId="0" fontId="0" fillId="14" borderId="0" xfId="0" applyFill="1" applyBorder="1"/>
    <xf numFmtId="0" fontId="0" fillId="15" borderId="0" xfId="0" applyFill="1" applyBorder="1"/>
    <xf numFmtId="0" fontId="0" fillId="12" borderId="0" xfId="0" applyFill="1" applyBorder="1"/>
  </cellXfs>
  <cellStyles count="2">
    <cellStyle name="Comma" xfId="1" builtinId="3"/>
    <cellStyle name="Normal" xfId="0" builtinId="0"/>
  </cellStyles>
  <dxfs count="9"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</dxfs>
  <tableStyles count="0" defaultTableStyle="TableStyleMedium2" defaultPivotStyle="PivotStyleLight16"/>
  <colors>
    <mruColors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33948256467941"/>
          <c:y val="0.14176304133858267"/>
          <c:w val="0.5610975628046494"/>
          <c:h val="0.76712557414698157"/>
        </c:manualLayout>
      </c:layout>
      <c:pieChart>
        <c:varyColors val="1"/>
        <c:ser>
          <c:idx val="0"/>
          <c:order val="0"/>
          <c:tx>
            <c:strRef>
              <c:f>'Dashboard - Team'!$C$13</c:f>
              <c:strCache>
                <c:ptCount val="1"/>
                <c:pt idx="0">
                  <c:v>Distance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E4-4B02-A4F7-2B099D3942C2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E4-4B02-A4F7-2B099D3942C2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7E4-4B02-A4F7-2B099D3942C2}"/>
              </c:ext>
            </c:extLst>
          </c:dPt>
          <c:dLbls>
            <c:dLbl>
              <c:idx val="1"/>
              <c:layout>
                <c:manualLayout>
                  <c:x val="7.0807852143482009E-2"/>
                  <c:y val="-0.14244568387284923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E4-4B02-A4F7-2B099D3942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- Team'!$B$14:$B$16</c:f>
              <c:strCache>
                <c:ptCount val="3"/>
                <c:pt idx="0">
                  <c:v>Velocopains</c:v>
                </c:pt>
                <c:pt idx="1">
                  <c:v>In it to spin it</c:v>
                </c:pt>
                <c:pt idx="2">
                  <c:v>Avarthas</c:v>
                </c:pt>
              </c:strCache>
            </c:strRef>
          </c:cat>
          <c:val>
            <c:numRef>
              <c:f>'Dashboard - Team'!$C$14:$C$16</c:f>
              <c:numCache>
                <c:formatCode>General</c:formatCode>
                <c:ptCount val="3"/>
                <c:pt idx="0">
                  <c:v>3347.8700000000003</c:v>
                </c:pt>
                <c:pt idx="1">
                  <c:v>3508.4</c:v>
                </c:pt>
                <c:pt idx="2">
                  <c:v>2761.1000000000004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E4-4B02-A4F7-2B099D394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Ms. ALEMAARI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- Individual'!$S$2</c:f>
              <c:strCache>
                <c:ptCount val="1"/>
                <c:pt idx="0">
                  <c:v> Distance (km) 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Individual'!$R$3:$R$7</c:f>
              <c:strCache>
                <c:ptCount val="5"/>
                <c:pt idx="0">
                  <c:v>Zainab</c:v>
                </c:pt>
                <c:pt idx="1">
                  <c:v>Lakshmi</c:v>
                </c:pt>
                <c:pt idx="2">
                  <c:v>Bhar</c:v>
                </c:pt>
                <c:pt idx="3">
                  <c:v>Manu</c:v>
                </c:pt>
                <c:pt idx="4">
                  <c:v>Nandu</c:v>
                </c:pt>
              </c:strCache>
            </c:strRef>
          </c:cat>
          <c:val>
            <c:numRef>
              <c:f>'Dashboard - Individual'!$S$3:$S$7</c:f>
              <c:numCache>
                <c:formatCode>_(* #,##0.0_);_(* \(#,##0.0\);_(* "-"??_);_(@_)</c:formatCode>
                <c:ptCount val="5"/>
                <c:pt idx="0">
                  <c:v>255.54</c:v>
                </c:pt>
                <c:pt idx="1">
                  <c:v>115.92999999999998</c:v>
                </c:pt>
                <c:pt idx="2">
                  <c:v>61.5</c:v>
                </c:pt>
                <c:pt idx="3">
                  <c:v>45.41</c:v>
                </c:pt>
                <c:pt idx="4">
                  <c:v>28.06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7-4AFA-835C-572330E1C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_(* #,##0.0_);_(* \(#,##0.0\);_(* &quot;-&quot;??_);_(@_)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Mr. ALEMAARI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Individual'!$N$3:$N$7</c:f>
              <c:strCache>
                <c:ptCount val="5"/>
                <c:pt idx="0">
                  <c:v>VP</c:v>
                </c:pt>
                <c:pt idx="1">
                  <c:v>Sagar</c:v>
                </c:pt>
                <c:pt idx="2">
                  <c:v>Vipin</c:v>
                </c:pt>
                <c:pt idx="3">
                  <c:v>Deepu</c:v>
                </c:pt>
                <c:pt idx="4">
                  <c:v>Ravi</c:v>
                </c:pt>
              </c:strCache>
            </c:strRef>
          </c:cat>
          <c:val>
            <c:numRef>
              <c:f>'Dashboard - Individual'!$O$3:$O$7</c:f>
              <c:numCache>
                <c:formatCode>_(* #,##0.0_);_(* \(#,##0.0\);_(* "-"??_);_(@_)</c:formatCode>
                <c:ptCount val="5"/>
                <c:pt idx="0">
                  <c:v>910.01</c:v>
                </c:pt>
                <c:pt idx="1">
                  <c:v>694.02</c:v>
                </c:pt>
                <c:pt idx="2">
                  <c:v>660.56000000000006</c:v>
                </c:pt>
                <c:pt idx="3">
                  <c:v>623.77</c:v>
                </c:pt>
                <c:pt idx="4">
                  <c:v>596.33000000000004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2-49FC-A2AB-4CABA2284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_(* #,##0.0_);_(* \(#,##0.0\);_(* &quot;-&quot;??_);_(@_)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BETTAPPA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7726707606525"/>
          <c:y val="0.21690058479532165"/>
          <c:w val="0.76139019703876742"/>
          <c:h val="0.7187719298245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'Dashboard - Individual'!$W$2</c:f>
              <c:strCache>
                <c:ptCount val="1"/>
                <c:pt idx="0">
                  <c:v>EG (m)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Individual'!$V$3:$V$7</c:f>
              <c:strCache>
                <c:ptCount val="5"/>
                <c:pt idx="0">
                  <c:v>Vipin</c:v>
                </c:pt>
                <c:pt idx="1">
                  <c:v>VP</c:v>
                </c:pt>
                <c:pt idx="2">
                  <c:v>Sagar</c:v>
                </c:pt>
                <c:pt idx="3">
                  <c:v>Deepu</c:v>
                </c:pt>
                <c:pt idx="4">
                  <c:v>Prem</c:v>
                </c:pt>
              </c:strCache>
            </c:strRef>
          </c:cat>
          <c:val>
            <c:numRef>
              <c:f>'Dashboard - Individual'!$W$3:$W$7</c:f>
              <c:numCache>
                <c:formatCode>_(* #,##0.0_);_(* \(#,##0.0\);_(* "-"??_);_(@_)</c:formatCode>
                <c:ptCount val="5"/>
                <c:pt idx="0">
                  <c:v>6990</c:v>
                </c:pt>
                <c:pt idx="1">
                  <c:v>6980</c:v>
                </c:pt>
                <c:pt idx="2">
                  <c:v>4711</c:v>
                </c:pt>
                <c:pt idx="3">
                  <c:v>4286</c:v>
                </c:pt>
                <c:pt idx="4">
                  <c:v>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8-4165-AF5E-F8E3AD912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_(* #,##0.0_);_(* \(#,##0.0\);_(* &quot;-&quot;??_);_(@_)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BETTAMMA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- Individual'!$AA$2</c:f>
              <c:strCache>
                <c:ptCount val="1"/>
                <c:pt idx="0">
                  <c:v>EG (m)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Individual'!$Z$3:$Z$7</c:f>
              <c:strCache>
                <c:ptCount val="5"/>
                <c:pt idx="0">
                  <c:v>Zainab</c:v>
                </c:pt>
                <c:pt idx="1">
                  <c:v>Lakshmi</c:v>
                </c:pt>
                <c:pt idx="2">
                  <c:v>Bhar</c:v>
                </c:pt>
                <c:pt idx="3">
                  <c:v>Manu</c:v>
                </c:pt>
                <c:pt idx="4">
                  <c:v>Nandu</c:v>
                </c:pt>
              </c:strCache>
            </c:strRef>
          </c:cat>
          <c:val>
            <c:numRef>
              <c:f>'Dashboard - Individual'!$AA$3:$AA$7</c:f>
              <c:numCache>
                <c:formatCode>0.0</c:formatCode>
                <c:ptCount val="5"/>
                <c:pt idx="0">
                  <c:v>1635</c:v>
                </c:pt>
                <c:pt idx="1">
                  <c:v>749</c:v>
                </c:pt>
                <c:pt idx="2">
                  <c:v>455</c:v>
                </c:pt>
                <c:pt idx="3">
                  <c:v>405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2-473A-A766-CCB78D7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Thulimaga - m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7726707606525"/>
          <c:y val="0.21690058479532165"/>
          <c:w val="0.76452016203463524"/>
          <c:h val="0.7187719298245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'Dashboard - Individual'!$AE$2</c:f>
              <c:strCache>
                <c:ptCount val="1"/>
                <c:pt idx="0">
                  <c:v>Rides (n)</c:v>
                </c:pt>
              </c:strCache>
            </c:strRef>
          </c:tx>
          <c:spPr>
            <a:solidFill>
              <a:srgbClr val="FF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Individual'!$AD$3:$AD$7</c:f>
              <c:strCache>
                <c:ptCount val="5"/>
                <c:pt idx="0">
                  <c:v>VP</c:v>
                </c:pt>
                <c:pt idx="1">
                  <c:v>Ravi</c:v>
                </c:pt>
                <c:pt idx="2">
                  <c:v>Sudu</c:v>
                </c:pt>
                <c:pt idx="3">
                  <c:v>Anil</c:v>
                </c:pt>
                <c:pt idx="4">
                  <c:v>Ashok</c:v>
                </c:pt>
              </c:strCache>
            </c:strRef>
          </c:cat>
          <c:val>
            <c:numRef>
              <c:f>'Dashboard - Individual'!$AE$3:$AE$7</c:f>
              <c:numCache>
                <c:formatCode>_(* #,##0.0_);_(* \(#,##0.0\);_(* "-"??_);_(@_)</c:formatCode>
                <c:ptCount val="5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F-4AB3-97F6-577F5F30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_(* #,##0.0_);_(* \(#,##0.0\);_(* &quot;-&quot;??_);_(@_)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Thulimaga - f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7726707606525"/>
          <c:y val="0.21690058479532165"/>
          <c:w val="0.76139019703876742"/>
          <c:h val="0.71877192982456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'Dashboard - Individual'!$AI$2</c:f>
              <c:strCache>
                <c:ptCount val="1"/>
                <c:pt idx="0">
                  <c:v>Rides (n)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Individual'!$AH$3:$AH$7</c:f>
              <c:strCache>
                <c:ptCount val="5"/>
                <c:pt idx="0">
                  <c:v>Zainab</c:v>
                </c:pt>
                <c:pt idx="1">
                  <c:v>Lakshmi</c:v>
                </c:pt>
                <c:pt idx="2">
                  <c:v>Manu</c:v>
                </c:pt>
                <c:pt idx="3">
                  <c:v>Bhar</c:v>
                </c:pt>
                <c:pt idx="4">
                  <c:v>Nandu</c:v>
                </c:pt>
              </c:strCache>
            </c:strRef>
          </c:cat>
          <c:val>
            <c:numRef>
              <c:f>'Dashboard - Individual'!$AI$3:$AI$7</c:f>
              <c:numCache>
                <c:formatCode>0.0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9-41EF-A51F-289FB7B2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6671295"/>
        <c:axId val="2030590479"/>
      </c:barChart>
      <c:catAx>
        <c:axId val="48667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90479"/>
        <c:crosses val="autoZero"/>
        <c:auto val="1"/>
        <c:lblAlgn val="ctr"/>
        <c:lblOffset val="100"/>
        <c:noMultiLvlLbl val="0"/>
      </c:catAx>
      <c:valAx>
        <c:axId val="2030590479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48667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0165132179793"/>
          <c:y val="0.15721930592009331"/>
          <c:w val="0.66529262212129436"/>
          <c:h val="0.73690398075240593"/>
        </c:manualLayout>
      </c:layout>
      <c:pieChart>
        <c:varyColors val="1"/>
        <c:ser>
          <c:idx val="0"/>
          <c:order val="0"/>
          <c:tx>
            <c:strRef>
              <c:f>'Dashboard - Team'!$I$13</c:f>
              <c:strCache>
                <c:ptCount val="1"/>
                <c:pt idx="0">
                  <c:v>Elevation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89-4E46-93CC-9B7D1A18E60C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9-4E46-93CC-9B7D1A18E60C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89-4E46-93CC-9B7D1A18E6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- Team'!$H$14:$H$16</c:f>
              <c:strCache>
                <c:ptCount val="3"/>
                <c:pt idx="0">
                  <c:v>In it to spin it</c:v>
                </c:pt>
                <c:pt idx="1">
                  <c:v>Velocopains</c:v>
                </c:pt>
                <c:pt idx="2">
                  <c:v>Avarthas</c:v>
                </c:pt>
              </c:strCache>
            </c:strRef>
          </c:cat>
          <c:val>
            <c:numRef>
              <c:f>'Dashboard - Team'!$I$14:$I$16</c:f>
              <c:numCache>
                <c:formatCode>General</c:formatCode>
                <c:ptCount val="3"/>
                <c:pt idx="0">
                  <c:v>25074</c:v>
                </c:pt>
                <c:pt idx="1">
                  <c:v>22273</c:v>
                </c:pt>
                <c:pt idx="2">
                  <c:v>22499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89-4E46-93CC-9B7D1A18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870165132179793"/>
          <c:y val="0.15721930592009331"/>
          <c:w val="0.66529262212129436"/>
          <c:h val="0.73690398075240593"/>
        </c:manualLayout>
      </c:layout>
      <c:pieChart>
        <c:varyColors val="1"/>
        <c:ser>
          <c:idx val="0"/>
          <c:order val="0"/>
          <c:tx>
            <c:strRef>
              <c:f>'Dashboard - Team'!$O$13</c:f>
              <c:strCache>
                <c:ptCount val="1"/>
                <c:pt idx="0">
                  <c:v>No of rides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308-40B2-98EC-CC9A2A850485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308-40B2-98EC-CC9A2A850485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308-40B2-98EC-CC9A2A8504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- Team'!$N$14:$N$16</c:f>
              <c:strCache>
                <c:ptCount val="3"/>
                <c:pt idx="0">
                  <c:v>In it to spin it</c:v>
                </c:pt>
                <c:pt idx="1">
                  <c:v>Velocopains</c:v>
                </c:pt>
                <c:pt idx="2">
                  <c:v>Avarthas</c:v>
                </c:pt>
              </c:strCache>
            </c:strRef>
          </c:cat>
          <c:val>
            <c:numRef>
              <c:f>'Dashboard - Team'!$O$14:$O$16</c:f>
              <c:numCache>
                <c:formatCode>General</c:formatCode>
                <c:ptCount val="3"/>
                <c:pt idx="0">
                  <c:v>72</c:v>
                </c:pt>
                <c:pt idx="1">
                  <c:v>63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08-40B2-98EC-CC9A2A850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distance/ rider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17171296296296296"/>
          <c:w val="0.93333333333333335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Team'!$E$13</c:f>
              <c:strCache>
                <c:ptCount val="1"/>
                <c:pt idx="0">
                  <c:v>Average distance/ rider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D4-416C-AA74-7B93CC6526B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D4-416C-AA74-7B93CC6526B4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D4-416C-AA74-7B93CC6526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Team'!$B$14:$B$16</c:f>
              <c:strCache>
                <c:ptCount val="3"/>
                <c:pt idx="0">
                  <c:v>Velocopains</c:v>
                </c:pt>
                <c:pt idx="1">
                  <c:v>In it to spin it</c:v>
                </c:pt>
                <c:pt idx="2">
                  <c:v>Avarthas</c:v>
                </c:pt>
              </c:strCache>
            </c:strRef>
          </c:cat>
          <c:val>
            <c:numRef>
              <c:f>'Dashboard - Team'!$E$14:$E$16</c:f>
              <c:numCache>
                <c:formatCode>_(* #,##0.0_);_(* \(#,##0.0\);_(* "-"??_);_(@_)</c:formatCode>
                <c:ptCount val="3"/>
                <c:pt idx="0">
                  <c:v>418.48375000000004</c:v>
                </c:pt>
                <c:pt idx="1">
                  <c:v>389.82222222222225</c:v>
                </c:pt>
                <c:pt idx="2">
                  <c:v>306.78888888888895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D4-416C-AA74-7B93CC65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669295"/>
        <c:axId val="2030576335"/>
      </c:barChart>
      <c:catAx>
        <c:axId val="48666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576335"/>
        <c:crosses val="autoZero"/>
        <c:auto val="1"/>
        <c:lblAlgn val="ctr"/>
        <c:lblOffset val="100"/>
        <c:noMultiLvlLbl val="0"/>
      </c:catAx>
      <c:valAx>
        <c:axId val="2030576335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48666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elevation/ rider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Team'!$K$13</c:f>
              <c:strCache>
                <c:ptCount val="1"/>
                <c:pt idx="0">
                  <c:v>Average elevation/ rider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B-45FA-80FD-1F66C9B3EC8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B-45FA-80FD-1F66C9B3EC8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B-45FA-80FD-1F66C9B3EC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Team'!$H$14:$H$16</c:f>
              <c:strCache>
                <c:ptCount val="3"/>
                <c:pt idx="0">
                  <c:v>In it to spin it</c:v>
                </c:pt>
                <c:pt idx="1">
                  <c:v>Velocopains</c:v>
                </c:pt>
                <c:pt idx="2">
                  <c:v>Avarthas</c:v>
                </c:pt>
              </c:strCache>
            </c:strRef>
          </c:cat>
          <c:val>
            <c:numRef>
              <c:f>'Dashboard - Team'!$K$14:$K$16</c:f>
              <c:numCache>
                <c:formatCode>_(* #,##0.0_);_(* \(#,##0.0\);_(* "-"??_);_(@_)</c:formatCode>
                <c:ptCount val="3"/>
                <c:pt idx="0">
                  <c:v>2786</c:v>
                </c:pt>
                <c:pt idx="1">
                  <c:v>2784.125</c:v>
                </c:pt>
                <c:pt idx="2">
                  <c:v>2499.8888888888887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CB-45FA-80FD-1F66C9B3E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5631"/>
        <c:axId val="2030600879"/>
      </c:barChart>
      <c:catAx>
        <c:axId val="3424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0879"/>
        <c:crosses val="autoZero"/>
        <c:auto val="1"/>
        <c:lblAlgn val="ctr"/>
        <c:lblOffset val="100"/>
        <c:noMultiLvlLbl val="0"/>
      </c:catAx>
      <c:valAx>
        <c:axId val="2030600879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3424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rides/ rider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- Team'!$Q$13</c:f>
              <c:strCache>
                <c:ptCount val="1"/>
                <c:pt idx="0">
                  <c:v>Average rides/ rider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24-407A-B512-FFBA13AC53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24-407A-B512-FFBA13AC53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24-407A-B512-FFBA13AC5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Team'!$N$14:$N$16</c:f>
              <c:strCache>
                <c:ptCount val="3"/>
                <c:pt idx="0">
                  <c:v>In it to spin it</c:v>
                </c:pt>
                <c:pt idx="1">
                  <c:v>Velocopains</c:v>
                </c:pt>
                <c:pt idx="2">
                  <c:v>Avarthas</c:v>
                </c:pt>
              </c:strCache>
            </c:strRef>
          </c:cat>
          <c:val>
            <c:numRef>
              <c:f>'Dashboard - Team'!$Q$14:$Q$16</c:f>
              <c:numCache>
                <c:formatCode>_(* #,##0.0_);_(* \(#,##0.0\);_(* "-"??_);_(@_)</c:formatCode>
                <c:ptCount val="3"/>
                <c:pt idx="0">
                  <c:v>8</c:v>
                </c:pt>
                <c:pt idx="1">
                  <c:v>7.875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24-407A-B512-FFBA13AC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485631"/>
        <c:axId val="2030600879"/>
      </c:barChart>
      <c:catAx>
        <c:axId val="34248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600879"/>
        <c:crosses val="autoZero"/>
        <c:auto val="1"/>
        <c:lblAlgn val="ctr"/>
        <c:lblOffset val="100"/>
        <c:noMultiLvlLbl val="0"/>
      </c:catAx>
      <c:valAx>
        <c:axId val="2030600879"/>
        <c:scaling>
          <c:orientation val="minMax"/>
        </c:scaling>
        <c:delete val="1"/>
        <c:axPos val="l"/>
        <c:numFmt formatCode="_(* #,##0.0_);_(* \(#,##0.0\);_(* &quot;-&quot;??_);_(@_)" sourceLinked="1"/>
        <c:majorTickMark val="none"/>
        <c:minorTickMark val="none"/>
        <c:tickLblPos val="nextTo"/>
        <c:crossAx val="34248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Distance (km)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26030938106706"/>
          <c:y val="0.17171296296296296"/>
          <c:w val="0.87943338969830509"/>
          <c:h val="0.599822834645669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'Dashboard - Individual'!$C$2</c:f>
              <c:strCache>
                <c:ptCount val="1"/>
                <c:pt idx="0">
                  <c:v> Distance (km)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4D-44ED-B807-E345EED1AF0F}"/>
                </c:ext>
              </c:extLst>
            </c:dLbl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4D-44ED-B807-E345EED1AF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Individual'!$B$3:$B$28</c:f>
              <c:strCache>
                <c:ptCount val="26"/>
                <c:pt idx="0">
                  <c:v>VP</c:v>
                </c:pt>
                <c:pt idx="1">
                  <c:v>Sagar</c:v>
                </c:pt>
                <c:pt idx="2">
                  <c:v>Vipin</c:v>
                </c:pt>
                <c:pt idx="3">
                  <c:v>Deepu</c:v>
                </c:pt>
                <c:pt idx="4">
                  <c:v>Ravi</c:v>
                </c:pt>
                <c:pt idx="5">
                  <c:v>Sudu</c:v>
                </c:pt>
                <c:pt idx="6">
                  <c:v>Prem</c:v>
                </c:pt>
                <c:pt idx="7">
                  <c:v>Sun'j</c:v>
                </c:pt>
                <c:pt idx="8">
                  <c:v>Anil</c:v>
                </c:pt>
                <c:pt idx="9">
                  <c:v>Sai</c:v>
                </c:pt>
                <c:pt idx="10">
                  <c:v>Ranjan</c:v>
                </c:pt>
                <c:pt idx="11">
                  <c:v>Pradeep</c:v>
                </c:pt>
                <c:pt idx="12">
                  <c:v>Harsha</c:v>
                </c:pt>
                <c:pt idx="13">
                  <c:v>Manja</c:v>
                </c:pt>
                <c:pt idx="14">
                  <c:v>Chandu</c:v>
                </c:pt>
                <c:pt idx="15">
                  <c:v>Ashok</c:v>
                </c:pt>
                <c:pt idx="16">
                  <c:v>Sunil</c:v>
                </c:pt>
                <c:pt idx="17">
                  <c:v>Prashanth</c:v>
                </c:pt>
                <c:pt idx="18">
                  <c:v>Zainab</c:v>
                </c:pt>
                <c:pt idx="19">
                  <c:v>Kishor</c:v>
                </c:pt>
                <c:pt idx="20">
                  <c:v>Suku</c:v>
                </c:pt>
                <c:pt idx="21">
                  <c:v>Amar</c:v>
                </c:pt>
                <c:pt idx="22">
                  <c:v>Lakshmi</c:v>
                </c:pt>
                <c:pt idx="23">
                  <c:v>Bhar</c:v>
                </c:pt>
                <c:pt idx="24">
                  <c:v>Manu</c:v>
                </c:pt>
                <c:pt idx="25">
                  <c:v>Nandu</c:v>
                </c:pt>
              </c:strCache>
            </c:strRef>
          </c:cat>
          <c:val>
            <c:numRef>
              <c:f>'Dashboard - Individual'!$C$3:$C$28</c:f>
              <c:numCache>
                <c:formatCode>_(* #,##0.0_);_(* \(#,##0.0\);_(* "-"??_);_(@_)</c:formatCode>
                <c:ptCount val="26"/>
                <c:pt idx="0">
                  <c:v>910.01</c:v>
                </c:pt>
                <c:pt idx="1">
                  <c:v>694.02</c:v>
                </c:pt>
                <c:pt idx="2">
                  <c:v>660.56000000000006</c:v>
                </c:pt>
                <c:pt idx="3">
                  <c:v>623.77</c:v>
                </c:pt>
                <c:pt idx="4">
                  <c:v>596.33000000000004</c:v>
                </c:pt>
                <c:pt idx="5">
                  <c:v>571.95000000000005</c:v>
                </c:pt>
                <c:pt idx="6">
                  <c:v>559.36</c:v>
                </c:pt>
                <c:pt idx="7">
                  <c:v>502.16</c:v>
                </c:pt>
                <c:pt idx="8">
                  <c:v>489.19</c:v>
                </c:pt>
                <c:pt idx="9">
                  <c:v>477.47</c:v>
                </c:pt>
                <c:pt idx="10">
                  <c:v>403.94</c:v>
                </c:pt>
                <c:pt idx="11">
                  <c:v>332.03000000000003</c:v>
                </c:pt>
                <c:pt idx="12">
                  <c:v>327.04000000000002</c:v>
                </c:pt>
                <c:pt idx="13">
                  <c:v>308.29000000000002</c:v>
                </c:pt>
                <c:pt idx="14">
                  <c:v>306.45999999999998</c:v>
                </c:pt>
                <c:pt idx="15">
                  <c:v>306.08</c:v>
                </c:pt>
                <c:pt idx="16">
                  <c:v>264.59000000000003</c:v>
                </c:pt>
                <c:pt idx="17">
                  <c:v>258.60000000000002</c:v>
                </c:pt>
                <c:pt idx="18">
                  <c:v>255.54</c:v>
                </c:pt>
                <c:pt idx="19">
                  <c:v>225.77</c:v>
                </c:pt>
                <c:pt idx="20">
                  <c:v>156.88</c:v>
                </c:pt>
                <c:pt idx="21">
                  <c:v>136.43</c:v>
                </c:pt>
                <c:pt idx="22">
                  <c:v>115.92999999999998</c:v>
                </c:pt>
                <c:pt idx="23">
                  <c:v>61.5</c:v>
                </c:pt>
                <c:pt idx="24">
                  <c:v>45.41</c:v>
                </c:pt>
                <c:pt idx="25">
                  <c:v>28.06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4D-44ED-B807-E345EED1A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68031"/>
        <c:axId val="222458815"/>
      </c:barChart>
      <c:catAx>
        <c:axId val="31086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8815"/>
        <c:crosses val="autoZero"/>
        <c:auto val="1"/>
        <c:lblAlgn val="ctr"/>
        <c:lblOffset val="100"/>
        <c:noMultiLvlLbl val="0"/>
      </c:catAx>
      <c:valAx>
        <c:axId val="222458815"/>
        <c:scaling>
          <c:orientation val="minMax"/>
        </c:scaling>
        <c:delete val="0"/>
        <c:axPos val="l"/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6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Elevation gain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'Dashboard - Individual'!$G$2</c:f>
              <c:strCache>
                <c:ptCount val="1"/>
                <c:pt idx="0">
                  <c:v>EG (m)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7842282327359417E-2"/>
                  <c:y val="-0.31481470005296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5EB-4267-9FE2-23E59FB6DA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2.2222222222222223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EB-4267-9FE2-23E59FB6DA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'Dashboard - Individual'!$F$3:$F$28</c:f>
              <c:strCache>
                <c:ptCount val="26"/>
                <c:pt idx="0">
                  <c:v>Vipin</c:v>
                </c:pt>
                <c:pt idx="1">
                  <c:v>VP</c:v>
                </c:pt>
                <c:pt idx="2">
                  <c:v>Sagar</c:v>
                </c:pt>
                <c:pt idx="3">
                  <c:v>Deepu</c:v>
                </c:pt>
                <c:pt idx="4">
                  <c:v>Prem</c:v>
                </c:pt>
                <c:pt idx="5">
                  <c:v>Ravi</c:v>
                </c:pt>
                <c:pt idx="6">
                  <c:v>Sai</c:v>
                </c:pt>
                <c:pt idx="7">
                  <c:v>Sudu</c:v>
                </c:pt>
                <c:pt idx="8">
                  <c:v>Anil</c:v>
                </c:pt>
                <c:pt idx="9">
                  <c:v>Ranjan</c:v>
                </c:pt>
                <c:pt idx="10">
                  <c:v>Pradeep</c:v>
                </c:pt>
                <c:pt idx="11">
                  <c:v>Chandu</c:v>
                </c:pt>
                <c:pt idx="12">
                  <c:v>Manja</c:v>
                </c:pt>
                <c:pt idx="13">
                  <c:v>Sun'j</c:v>
                </c:pt>
                <c:pt idx="14">
                  <c:v>Ashok</c:v>
                </c:pt>
                <c:pt idx="15">
                  <c:v>Prashanth</c:v>
                </c:pt>
                <c:pt idx="16">
                  <c:v>Sunil</c:v>
                </c:pt>
                <c:pt idx="17">
                  <c:v>Harsha</c:v>
                </c:pt>
                <c:pt idx="18">
                  <c:v>Zainab</c:v>
                </c:pt>
                <c:pt idx="19">
                  <c:v>Kishor</c:v>
                </c:pt>
                <c:pt idx="20">
                  <c:v>Suku</c:v>
                </c:pt>
                <c:pt idx="21">
                  <c:v>Amar</c:v>
                </c:pt>
                <c:pt idx="22">
                  <c:v>Lakshmi</c:v>
                </c:pt>
                <c:pt idx="23">
                  <c:v>Bhar</c:v>
                </c:pt>
                <c:pt idx="24">
                  <c:v>Manu</c:v>
                </c:pt>
                <c:pt idx="25">
                  <c:v>Nandu</c:v>
                </c:pt>
              </c:strCache>
            </c:strRef>
          </c:cat>
          <c:val>
            <c:numRef>
              <c:f>'Dashboard - Individual'!$G$3:$G$28</c:f>
              <c:numCache>
                <c:formatCode>General</c:formatCode>
                <c:ptCount val="26"/>
                <c:pt idx="0">
                  <c:v>6990</c:v>
                </c:pt>
                <c:pt idx="1">
                  <c:v>6980</c:v>
                </c:pt>
                <c:pt idx="2">
                  <c:v>4711</c:v>
                </c:pt>
                <c:pt idx="3">
                  <c:v>4286</c:v>
                </c:pt>
                <c:pt idx="4">
                  <c:v>3936</c:v>
                </c:pt>
                <c:pt idx="5">
                  <c:v>3805</c:v>
                </c:pt>
                <c:pt idx="6">
                  <c:v>3776</c:v>
                </c:pt>
                <c:pt idx="7">
                  <c:v>3657</c:v>
                </c:pt>
                <c:pt idx="8">
                  <c:v>3515</c:v>
                </c:pt>
                <c:pt idx="9">
                  <c:v>3222</c:v>
                </c:pt>
                <c:pt idx="10">
                  <c:v>2567</c:v>
                </c:pt>
                <c:pt idx="11">
                  <c:v>2550</c:v>
                </c:pt>
                <c:pt idx="12">
                  <c:v>2445</c:v>
                </c:pt>
                <c:pt idx="13">
                  <c:v>2432</c:v>
                </c:pt>
                <c:pt idx="14">
                  <c:v>2076</c:v>
                </c:pt>
                <c:pt idx="15">
                  <c:v>1911</c:v>
                </c:pt>
                <c:pt idx="16">
                  <c:v>1827</c:v>
                </c:pt>
                <c:pt idx="17">
                  <c:v>1807</c:v>
                </c:pt>
                <c:pt idx="18">
                  <c:v>1635</c:v>
                </c:pt>
                <c:pt idx="19">
                  <c:v>1596</c:v>
                </c:pt>
                <c:pt idx="20">
                  <c:v>1498</c:v>
                </c:pt>
                <c:pt idx="21">
                  <c:v>796</c:v>
                </c:pt>
                <c:pt idx="22">
                  <c:v>749</c:v>
                </c:pt>
                <c:pt idx="23">
                  <c:v>455</c:v>
                </c:pt>
                <c:pt idx="24">
                  <c:v>405</c:v>
                </c:pt>
                <c:pt idx="25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EB-4267-9FE2-23E59FB6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6159"/>
        <c:axId val="224391311"/>
      </c:areaChart>
      <c:catAx>
        <c:axId val="2131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1311"/>
        <c:crosses val="autoZero"/>
        <c:auto val="1"/>
        <c:lblAlgn val="ctr"/>
        <c:lblOffset val="100"/>
        <c:noMultiLvlLbl val="0"/>
      </c:catAx>
      <c:valAx>
        <c:axId val="2243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Rides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- Individual'!$K$2</c:f>
              <c:strCache>
                <c:ptCount val="1"/>
                <c:pt idx="0">
                  <c:v>Rides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'Dashboard - Individual'!$J$3:$J$28</c:f>
              <c:strCache>
                <c:ptCount val="26"/>
                <c:pt idx="0">
                  <c:v>VP</c:v>
                </c:pt>
                <c:pt idx="1">
                  <c:v>Ravi</c:v>
                </c:pt>
                <c:pt idx="2">
                  <c:v>Ashok</c:v>
                </c:pt>
                <c:pt idx="3">
                  <c:v>Sudu</c:v>
                </c:pt>
                <c:pt idx="4">
                  <c:v>Anil</c:v>
                </c:pt>
                <c:pt idx="5">
                  <c:v>Harsha</c:v>
                </c:pt>
                <c:pt idx="6">
                  <c:v>Prem</c:v>
                </c:pt>
                <c:pt idx="7">
                  <c:v>Sagar</c:v>
                </c:pt>
                <c:pt idx="8">
                  <c:v>Kishor</c:v>
                </c:pt>
                <c:pt idx="9">
                  <c:v>Manja</c:v>
                </c:pt>
                <c:pt idx="10">
                  <c:v>Sun'j</c:v>
                </c:pt>
                <c:pt idx="11">
                  <c:v>Pradeep</c:v>
                </c:pt>
                <c:pt idx="12">
                  <c:v>Sunil</c:v>
                </c:pt>
                <c:pt idx="13">
                  <c:v>Deepu</c:v>
                </c:pt>
                <c:pt idx="14">
                  <c:v>Sai</c:v>
                </c:pt>
                <c:pt idx="15">
                  <c:v>Suku</c:v>
                </c:pt>
                <c:pt idx="16">
                  <c:v>Manu</c:v>
                </c:pt>
                <c:pt idx="17">
                  <c:v>Chandu</c:v>
                </c:pt>
                <c:pt idx="18">
                  <c:v>Zainab</c:v>
                </c:pt>
                <c:pt idx="19">
                  <c:v>Lakshmi</c:v>
                </c:pt>
                <c:pt idx="20">
                  <c:v>Ranjan</c:v>
                </c:pt>
                <c:pt idx="21">
                  <c:v>Vipin</c:v>
                </c:pt>
                <c:pt idx="22">
                  <c:v>Prashanth</c:v>
                </c:pt>
                <c:pt idx="23">
                  <c:v>Amar</c:v>
                </c:pt>
                <c:pt idx="24">
                  <c:v>Bhar</c:v>
                </c:pt>
                <c:pt idx="25">
                  <c:v>Nandu</c:v>
                </c:pt>
              </c:strCache>
            </c:strRef>
          </c:cat>
          <c:val>
            <c:numRef>
              <c:f>'Dashboard - Individual'!$K$3:$K$28</c:f>
              <c:numCache>
                <c:formatCode>General</c:formatCode>
                <c:ptCount val="26"/>
                <c:pt idx="0">
                  <c:v>15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3-4117-877E-43562753C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76159"/>
        <c:axId val="224391311"/>
      </c:lineChart>
      <c:catAx>
        <c:axId val="2131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391311"/>
        <c:crosses val="autoZero"/>
        <c:auto val="1"/>
        <c:lblAlgn val="ctr"/>
        <c:lblOffset val="100"/>
        <c:noMultiLvlLbl val="0"/>
      </c:catAx>
      <c:valAx>
        <c:axId val="224391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4</xdr:row>
      <xdr:rowOff>171450</xdr:rowOff>
    </xdr:from>
    <xdr:to>
      <xdr:col>7</xdr:col>
      <xdr:colOff>85724</xdr:colOff>
      <xdr:row>17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86B115-C541-430B-9032-91ED5A0B1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380999</xdr:colOff>
      <xdr:row>4</xdr:row>
      <xdr:rowOff>180975</xdr:rowOff>
    </xdr:from>
    <xdr:to>
      <xdr:col>13</xdr:col>
      <xdr:colOff>257174</xdr:colOff>
      <xdr:row>17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378722-6DCB-4FE5-AAAD-6B5B617B2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514350</xdr:colOff>
      <xdr:row>4</xdr:row>
      <xdr:rowOff>180975</xdr:rowOff>
    </xdr:from>
    <xdr:to>
      <xdr:col>19</xdr:col>
      <xdr:colOff>76200</xdr:colOff>
      <xdr:row>17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955C49-C433-400B-B87E-604812A4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7</xdr:col>
      <xdr:colOff>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2D7FC-1BA8-4253-B6D3-E6BE3269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3</xdr:row>
      <xdr:rowOff>180976</xdr:rowOff>
    </xdr:from>
    <xdr:to>
      <xdr:col>13</xdr:col>
      <xdr:colOff>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66322-AFF6-423F-9A09-5ADDAA168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3</xdr:row>
      <xdr:rowOff>180975</xdr:rowOff>
    </xdr:from>
    <xdr:to>
      <xdr:col>19</xdr:col>
      <xdr:colOff>0</xdr:colOff>
      <xdr:row>17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2FE7A-8F51-426F-A8E1-562072A6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3</xdr:row>
      <xdr:rowOff>57150</xdr:rowOff>
    </xdr:from>
    <xdr:to>
      <xdr:col>6</xdr:col>
      <xdr:colOff>438151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47551-43B7-4901-AB37-28F756E7D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514351</xdr:colOff>
      <xdr:row>3</xdr:row>
      <xdr:rowOff>57149</xdr:rowOff>
    </xdr:from>
    <xdr:to>
      <xdr:col>13</xdr:col>
      <xdr:colOff>342900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4F88A-7A6A-41DC-B97B-D2F61B83D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3</xdr:row>
      <xdr:rowOff>66675</xdr:rowOff>
    </xdr:from>
    <xdr:to>
      <xdr:col>20</xdr:col>
      <xdr:colOff>285749</xdr:colOff>
      <xdr:row>17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134C3E-5C20-4815-87D7-9011AC65F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12</xdr:row>
      <xdr:rowOff>63503</xdr:rowOff>
    </xdr:from>
    <xdr:to>
      <xdr:col>6</xdr:col>
      <xdr:colOff>523875</xdr:colOff>
      <xdr:row>22</xdr:row>
      <xdr:rowOff>44453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276CF-5AA6-417F-8E20-7BAB66005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152399</xdr:colOff>
      <xdr:row>2</xdr:row>
      <xdr:rowOff>55033</xdr:rowOff>
    </xdr:from>
    <xdr:to>
      <xdr:col>6</xdr:col>
      <xdr:colOff>523874</xdr:colOff>
      <xdr:row>12</xdr:row>
      <xdr:rowOff>45508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184FA-421D-4DC3-A5DE-95A1B61A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19049</xdr:colOff>
      <xdr:row>2</xdr:row>
      <xdr:rowOff>45508</xdr:rowOff>
    </xdr:from>
    <xdr:to>
      <xdr:col>13</xdr:col>
      <xdr:colOff>419100</xdr:colOff>
      <xdr:row>12</xdr:row>
      <xdr:rowOff>45508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59AA7F-0029-4D97-A7DA-69EEA8011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28575</xdr:colOff>
      <xdr:row>12</xdr:row>
      <xdr:rowOff>92078</xdr:rowOff>
    </xdr:from>
    <xdr:to>
      <xdr:col>13</xdr:col>
      <xdr:colOff>428625</xdr:colOff>
      <xdr:row>22</xdr:row>
      <xdr:rowOff>92078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80F97-4982-483C-A84F-55F3592AD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514350</xdr:colOff>
      <xdr:row>2</xdr:row>
      <xdr:rowOff>55033</xdr:rowOff>
    </xdr:from>
    <xdr:to>
      <xdr:col>20</xdr:col>
      <xdr:colOff>304801</xdr:colOff>
      <xdr:row>12</xdr:row>
      <xdr:rowOff>55033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1B48E0-E30C-49B4-B4E3-C6BA349EA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514350</xdr:colOff>
      <xdr:row>12</xdr:row>
      <xdr:rowOff>92078</xdr:rowOff>
    </xdr:from>
    <xdr:to>
      <xdr:col>20</xdr:col>
      <xdr:colOff>304801</xdr:colOff>
      <xdr:row>22</xdr:row>
      <xdr:rowOff>92078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B56CF0-02E5-42FD-8401-BD3383DD9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 G" refreshedDate="44208.489279745372" createdVersion="6" refreshedVersion="6" minRefreshableVersion="3" recordCount="182" xr:uid="{B8A6EE17-E475-47FC-9A90-FF459933776A}">
  <cacheSource type="worksheet">
    <worksheetSource ref="A1:F632669" sheet="Data"/>
  </cacheSource>
  <cacheFields count="6">
    <cacheField name="Date" numFmtId="0">
      <sharedItems containsNonDate="0" containsDate="1" containsString="0" containsBlank="1" minDate="2021-01-03T00:00:00" maxDate="2021-01-12T00:00:00"/>
    </cacheField>
    <cacheField name="Name" numFmtId="0">
      <sharedItems containsBlank="1" count="27">
        <s v="Amar"/>
        <s v="Kishor"/>
        <s v="Pradeep"/>
        <s v="Sagar"/>
        <s v="Sunil"/>
        <s v="Ranjan"/>
        <s v="Deepu"/>
        <s v="Ashok"/>
        <s v="Suku"/>
        <s v="Bhar"/>
        <s v="Harsha"/>
        <s v="Sai"/>
        <s v="VP"/>
        <s v="Ravi"/>
        <s v="Vipin"/>
        <s v="Chandu"/>
        <s v="Prem"/>
        <s v="Sudu"/>
        <s v="Nandu"/>
        <s v="Sun'J"/>
        <s v="Anil"/>
        <s v="Manu"/>
        <s v="Manja"/>
        <s v="Lakshmi"/>
        <s v="Prashanth"/>
        <s v="Zainab"/>
        <m/>
      </sharedItems>
    </cacheField>
    <cacheField name="Distance" numFmtId="164">
      <sharedItems containsString="0" containsBlank="1" containsNumber="1" minValue="0.25" maxValue="315.01"/>
    </cacheField>
    <cacheField name="EG" numFmtId="165">
      <sharedItems containsString="0" containsBlank="1" containsNumber="1" containsInteger="1" minValue="0" maxValue="3227"/>
    </cacheField>
    <cacheField name="Team" numFmtId="0">
      <sharedItems containsBlank="1" count="4">
        <s v="Avarthas"/>
        <s v="Velocopains"/>
        <s v="In it to spin it"/>
        <m/>
      </sharedItems>
    </cacheField>
    <cacheField name="Sex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 G" refreshedDate="44208.489352662036" createdVersion="6" refreshedVersion="6" minRefreshableVersion="3" recordCount="168" xr:uid="{5041DB13-5052-4470-AC6F-9C76305F7775}">
  <cacheSource type="worksheet">
    <worksheetSource ref="A1:F169" sheet="Data"/>
  </cacheSource>
  <cacheFields count="6">
    <cacheField name="Date" numFmtId="16">
      <sharedItems containsSemiMixedTypes="0" containsNonDate="0" containsDate="1" containsString="0" minDate="2021-01-03T00:00:00" maxDate="2021-01-11T00:00:00"/>
    </cacheField>
    <cacheField name="Name" numFmtId="0">
      <sharedItems count="27">
        <s v="Amar"/>
        <s v="Kishor"/>
        <s v="Pradeep"/>
        <s v="Sagar"/>
        <s v="Sunil"/>
        <s v="Ranjan"/>
        <s v="Deepu"/>
        <s v="Ashok"/>
        <s v="Suku"/>
        <s v="Bhar"/>
        <s v="Harsha"/>
        <s v="Sai"/>
        <s v="VP"/>
        <s v="Ravi"/>
        <s v="Vipin"/>
        <s v="Chandu"/>
        <s v="Prem"/>
        <s v="Sudu"/>
        <s v="Nandu"/>
        <s v="Sun'J"/>
        <s v="Anil"/>
        <s v="Manu"/>
        <s v="Manja"/>
        <s v="Lakshmi"/>
        <s v="Prashanth"/>
        <s v="Zainab"/>
        <s v="Manju" u="1"/>
      </sharedItems>
    </cacheField>
    <cacheField name="Distance" numFmtId="164">
      <sharedItems containsSemiMixedTypes="0" containsString="0" containsNumber="1" minValue="0.25" maxValue="315.01"/>
    </cacheField>
    <cacheField name="EG" numFmtId="165">
      <sharedItems containsSemiMixedTypes="0" containsString="0" containsNumber="1" containsInteger="1" minValue="0" maxValue="3227"/>
    </cacheField>
    <cacheField name="Team" numFmtId="0">
      <sharedItems count="4">
        <s v="Avarthas"/>
        <s v="Velocopains"/>
        <s v="In it to spin it"/>
        <e v="#N/A" u="1"/>
      </sharedItems>
    </cacheField>
    <cacheField name="Sex" numFmtId="0">
      <sharedItems count="3">
        <s v="M"/>
        <s v="F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darshan G" refreshedDate="44208.48940810185" createdVersion="6" refreshedVersion="6" minRefreshableVersion="3" recordCount="182" xr:uid="{14B862FA-7308-4EE1-9767-7C731ABFB35F}">
  <cacheSource type="worksheet">
    <worksheetSource ref="A1:F16000" sheet="Data"/>
  </cacheSource>
  <cacheFields count="6">
    <cacheField name="Date" numFmtId="0">
      <sharedItems containsNonDate="0" containsDate="1" containsString="0" containsBlank="1" minDate="2021-01-03T00:00:00" maxDate="2021-01-12T00:00:00"/>
    </cacheField>
    <cacheField name="Name" numFmtId="0">
      <sharedItems containsBlank="1"/>
    </cacheField>
    <cacheField name="Distance" numFmtId="164">
      <sharedItems containsString="0" containsBlank="1" containsNumber="1" minValue="0.25" maxValue="315.01"/>
    </cacheField>
    <cacheField name="EG" numFmtId="165">
      <sharedItems containsString="0" containsBlank="1" containsNumber="1" containsInteger="1" minValue="0" maxValue="3227"/>
    </cacheField>
    <cacheField name="Team" numFmtId="0">
      <sharedItems containsBlank="1" count="4">
        <s v="Avarthas"/>
        <s v="Velocopains"/>
        <s v="In it to spin it"/>
        <m/>
      </sharedItems>
    </cacheField>
    <cacheField name="Sex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d v="2021-01-03T00:00:00"/>
    <x v="0"/>
    <n v="23.85"/>
    <n v="158"/>
    <x v="0"/>
    <x v="0"/>
  </r>
  <r>
    <d v="2021-01-03T00:00:00"/>
    <x v="1"/>
    <n v="18.7"/>
    <n v="98"/>
    <x v="1"/>
    <x v="0"/>
  </r>
  <r>
    <d v="2021-01-03T00:00:00"/>
    <x v="2"/>
    <n v="35.69"/>
    <n v="208"/>
    <x v="2"/>
    <x v="0"/>
  </r>
  <r>
    <d v="2021-01-03T00:00:00"/>
    <x v="3"/>
    <n v="40.1"/>
    <n v="204"/>
    <x v="1"/>
    <x v="0"/>
  </r>
  <r>
    <d v="2021-01-03T00:00:00"/>
    <x v="4"/>
    <n v="52.98"/>
    <n v="384"/>
    <x v="2"/>
    <x v="0"/>
  </r>
  <r>
    <d v="2021-01-03T00:00:00"/>
    <x v="5"/>
    <n v="52.6"/>
    <n v="311"/>
    <x v="1"/>
    <x v="0"/>
  </r>
  <r>
    <d v="2021-01-03T00:00:00"/>
    <x v="6"/>
    <n v="52.85"/>
    <n v="347"/>
    <x v="0"/>
    <x v="0"/>
  </r>
  <r>
    <d v="2021-01-03T00:00:00"/>
    <x v="7"/>
    <n v="28.46"/>
    <n v="229"/>
    <x v="2"/>
    <x v="0"/>
  </r>
  <r>
    <d v="2021-01-03T00:00:00"/>
    <x v="8"/>
    <n v="23.56"/>
    <n v="143"/>
    <x v="0"/>
    <x v="0"/>
  </r>
  <r>
    <d v="2021-01-03T00:00:00"/>
    <x v="9"/>
    <n v="40.39"/>
    <n v="259"/>
    <x v="2"/>
    <x v="1"/>
  </r>
  <r>
    <d v="2021-01-03T00:00:00"/>
    <x v="10"/>
    <n v="81.52"/>
    <n v="439"/>
    <x v="2"/>
    <x v="0"/>
  </r>
  <r>
    <d v="2021-01-03T00:00:00"/>
    <x v="11"/>
    <n v="200.13"/>
    <n v="1337"/>
    <x v="0"/>
    <x v="0"/>
  </r>
  <r>
    <d v="2021-01-03T00:00:00"/>
    <x v="12"/>
    <n v="201.01"/>
    <n v="1345"/>
    <x v="2"/>
    <x v="0"/>
  </r>
  <r>
    <d v="2021-01-03T00:00:00"/>
    <x v="13"/>
    <n v="151.44999999999999"/>
    <n v="596"/>
    <x v="1"/>
    <x v="0"/>
  </r>
  <r>
    <d v="2021-01-03T00:00:00"/>
    <x v="14"/>
    <n v="200.1"/>
    <n v="1218"/>
    <x v="0"/>
    <x v="0"/>
  </r>
  <r>
    <d v="2021-01-03T00:00:00"/>
    <x v="15"/>
    <n v="49.91"/>
    <n v="358"/>
    <x v="0"/>
    <x v="0"/>
  </r>
  <r>
    <d v="2021-01-03T00:00:00"/>
    <x v="16"/>
    <n v="201.29"/>
    <n v="1253"/>
    <x v="2"/>
    <x v="0"/>
  </r>
  <r>
    <d v="2021-01-03T00:00:00"/>
    <x v="17"/>
    <n v="81.459999999999994"/>
    <n v="587"/>
    <x v="1"/>
    <x v="0"/>
  </r>
  <r>
    <d v="2021-01-03T00:00:00"/>
    <x v="1"/>
    <n v="20.65"/>
    <n v="191"/>
    <x v="1"/>
    <x v="0"/>
  </r>
  <r>
    <d v="2021-01-03T00:00:00"/>
    <x v="18"/>
    <n v="7.16"/>
    <n v="64"/>
    <x v="0"/>
    <x v="1"/>
  </r>
  <r>
    <d v="2021-01-03T00:00:00"/>
    <x v="19"/>
    <n v="52.45"/>
    <n v="261"/>
    <x v="1"/>
    <x v="0"/>
  </r>
  <r>
    <d v="2021-01-04T00:00:00"/>
    <x v="3"/>
    <n v="100.01"/>
    <n v="571"/>
    <x v="1"/>
    <x v="0"/>
  </r>
  <r>
    <d v="2021-01-04T00:00:00"/>
    <x v="1"/>
    <n v="46.07"/>
    <n v="261"/>
    <x v="1"/>
    <x v="0"/>
  </r>
  <r>
    <d v="2021-01-04T00:00:00"/>
    <x v="0"/>
    <n v="56.33"/>
    <n v="318"/>
    <x v="0"/>
    <x v="0"/>
  </r>
  <r>
    <d v="2021-01-04T00:00:00"/>
    <x v="17"/>
    <n v="41.69"/>
    <n v="187"/>
    <x v="1"/>
    <x v="0"/>
  </r>
  <r>
    <d v="2021-01-04T00:00:00"/>
    <x v="18"/>
    <n v="20.9"/>
    <n v="155"/>
    <x v="0"/>
    <x v="1"/>
  </r>
  <r>
    <d v="2021-01-04T00:00:00"/>
    <x v="12"/>
    <n v="25.41"/>
    <n v="189"/>
    <x v="2"/>
    <x v="0"/>
  </r>
  <r>
    <d v="2021-01-04T00:00:00"/>
    <x v="20"/>
    <n v="12.69"/>
    <n v="102"/>
    <x v="2"/>
    <x v="0"/>
  </r>
  <r>
    <d v="2021-01-04T00:00:00"/>
    <x v="10"/>
    <n v="5.38"/>
    <n v="31"/>
    <x v="2"/>
    <x v="0"/>
  </r>
  <r>
    <d v="2021-01-04T00:00:00"/>
    <x v="12"/>
    <n v="29.07"/>
    <n v="237"/>
    <x v="2"/>
    <x v="0"/>
  </r>
  <r>
    <d v="2021-01-04T00:00:00"/>
    <x v="21"/>
    <n v="5.1100000000000003"/>
    <n v="50"/>
    <x v="1"/>
    <x v="1"/>
  </r>
  <r>
    <d v="2021-01-04T00:00:00"/>
    <x v="22"/>
    <n v="5.0999999999999996"/>
    <n v="49"/>
    <x v="1"/>
    <x v="0"/>
  </r>
  <r>
    <d v="2021-01-04T00:00:00"/>
    <x v="6"/>
    <n v="6.92"/>
    <n v="57"/>
    <x v="0"/>
    <x v="0"/>
  </r>
  <r>
    <d v="2021-01-04T00:00:00"/>
    <x v="7"/>
    <n v="50.29"/>
    <n v="306"/>
    <x v="2"/>
    <x v="0"/>
  </r>
  <r>
    <d v="2021-01-04T00:00:00"/>
    <x v="13"/>
    <n v="13.17"/>
    <n v="93"/>
    <x v="1"/>
    <x v="0"/>
  </r>
  <r>
    <d v="2021-01-04T00:00:00"/>
    <x v="17"/>
    <n v="40.36"/>
    <n v="251"/>
    <x v="1"/>
    <x v="0"/>
  </r>
  <r>
    <d v="2021-01-04T00:00:00"/>
    <x v="9"/>
    <n v="21.11"/>
    <n v="196"/>
    <x v="2"/>
    <x v="1"/>
  </r>
  <r>
    <d v="2021-01-04T00:00:00"/>
    <x v="6"/>
    <n v="103.21"/>
    <n v="642"/>
    <x v="0"/>
    <x v="0"/>
  </r>
  <r>
    <d v="2021-01-04T00:00:00"/>
    <x v="22"/>
    <n v="0.25"/>
    <n v="0"/>
    <x v="1"/>
    <x v="0"/>
  </r>
  <r>
    <d v="2021-01-04T00:00:00"/>
    <x v="22"/>
    <n v="0.25"/>
    <n v="0"/>
    <x v="1"/>
    <x v="0"/>
  </r>
  <r>
    <d v="2021-01-04T00:00:00"/>
    <x v="16"/>
    <n v="6.07"/>
    <n v="35"/>
    <x v="2"/>
    <x v="0"/>
  </r>
  <r>
    <d v="2021-01-04T00:00:00"/>
    <x v="20"/>
    <n v="30.85"/>
    <n v="295"/>
    <x v="2"/>
    <x v="0"/>
  </r>
  <r>
    <d v="2021-01-04T00:00:00"/>
    <x v="15"/>
    <n v="51.66"/>
    <n v="379"/>
    <x v="0"/>
    <x v="0"/>
  </r>
  <r>
    <d v="2021-01-04T00:00:00"/>
    <x v="10"/>
    <n v="33.29"/>
    <n v="199"/>
    <x v="2"/>
    <x v="0"/>
  </r>
  <r>
    <d v="2021-01-04T00:00:00"/>
    <x v="19"/>
    <n v="44.98"/>
    <n v="238"/>
    <x v="1"/>
    <x v="0"/>
  </r>
  <r>
    <d v="2021-01-04T00:00:00"/>
    <x v="2"/>
    <n v="20.05"/>
    <n v="251"/>
    <x v="2"/>
    <x v="0"/>
  </r>
  <r>
    <d v="2021-01-04T00:00:00"/>
    <x v="4"/>
    <n v="17.420000000000002"/>
    <n v="141"/>
    <x v="2"/>
    <x v="0"/>
  </r>
  <r>
    <d v="2021-01-05T00:00:00"/>
    <x v="3"/>
    <n v="65.099999999999994"/>
    <n v="468"/>
    <x v="1"/>
    <x v="0"/>
  </r>
  <r>
    <d v="2021-01-05T00:00:00"/>
    <x v="17"/>
    <n v="70.02"/>
    <n v="390"/>
    <x v="1"/>
    <x v="0"/>
  </r>
  <r>
    <d v="2021-01-05T00:00:00"/>
    <x v="5"/>
    <n v="62.49"/>
    <n v="482"/>
    <x v="1"/>
    <x v="0"/>
  </r>
  <r>
    <d v="2021-01-05T00:00:00"/>
    <x v="1"/>
    <n v="6.99"/>
    <n v="88"/>
    <x v="1"/>
    <x v="0"/>
  </r>
  <r>
    <d v="2021-01-05T00:00:00"/>
    <x v="1"/>
    <n v="32.22"/>
    <n v="277"/>
    <x v="1"/>
    <x v="0"/>
  </r>
  <r>
    <d v="2021-01-05T00:00:00"/>
    <x v="10"/>
    <n v="27.84"/>
    <n v="124"/>
    <x v="2"/>
    <x v="0"/>
  </r>
  <r>
    <d v="2021-01-05T00:00:00"/>
    <x v="3"/>
    <n v="5.09"/>
    <n v="24"/>
    <x v="1"/>
    <x v="0"/>
  </r>
  <r>
    <d v="2021-01-05T00:00:00"/>
    <x v="12"/>
    <n v="8.17"/>
    <n v="110"/>
    <x v="2"/>
    <x v="0"/>
  </r>
  <r>
    <d v="2021-01-05T00:00:00"/>
    <x v="7"/>
    <n v="22.9"/>
    <n v="178"/>
    <x v="2"/>
    <x v="0"/>
  </r>
  <r>
    <d v="2021-01-05T00:00:00"/>
    <x v="13"/>
    <n v="43.56"/>
    <n v="494"/>
    <x v="1"/>
    <x v="0"/>
  </r>
  <r>
    <d v="2021-01-05T00:00:00"/>
    <x v="21"/>
    <n v="11.7"/>
    <n v="113"/>
    <x v="1"/>
    <x v="1"/>
  </r>
  <r>
    <d v="2021-01-05T00:00:00"/>
    <x v="22"/>
    <n v="11.81"/>
    <n v="112"/>
    <x v="1"/>
    <x v="0"/>
  </r>
  <r>
    <d v="2021-01-05T00:00:00"/>
    <x v="23"/>
    <n v="21.07"/>
    <n v="163"/>
    <x v="0"/>
    <x v="1"/>
  </r>
  <r>
    <d v="2021-01-05T00:00:00"/>
    <x v="20"/>
    <n v="50.41"/>
    <n v="398"/>
    <x v="2"/>
    <x v="0"/>
  </r>
  <r>
    <d v="2021-01-05T00:00:00"/>
    <x v="12"/>
    <n v="92.44"/>
    <n v="756"/>
    <x v="2"/>
    <x v="0"/>
  </r>
  <r>
    <d v="2021-01-05T00:00:00"/>
    <x v="19"/>
    <n v="40.67"/>
    <n v="177"/>
    <x v="1"/>
    <x v="0"/>
  </r>
  <r>
    <d v="2021-01-05T00:00:00"/>
    <x v="7"/>
    <n v="27.95"/>
    <n v="212"/>
    <x v="2"/>
    <x v="0"/>
  </r>
  <r>
    <d v="2021-01-05T00:00:00"/>
    <x v="8"/>
    <n v="29.42"/>
    <n v="306"/>
    <x v="0"/>
    <x v="0"/>
  </r>
  <r>
    <d v="2021-01-05T00:00:00"/>
    <x v="16"/>
    <n v="25.88"/>
    <n v="156"/>
    <x v="2"/>
    <x v="0"/>
  </r>
  <r>
    <d v="2021-01-05T00:00:00"/>
    <x v="11"/>
    <n v="29.44"/>
    <n v="199"/>
    <x v="0"/>
    <x v="0"/>
  </r>
  <r>
    <d v="2021-01-05T00:00:00"/>
    <x v="2"/>
    <n v="35.869999999999997"/>
    <n v="383"/>
    <x v="2"/>
    <x v="0"/>
  </r>
  <r>
    <d v="2021-01-05T00:00:00"/>
    <x v="4"/>
    <n v="26.77"/>
    <n v="163"/>
    <x v="2"/>
    <x v="0"/>
  </r>
  <r>
    <d v="2021-01-06T00:00:00"/>
    <x v="1"/>
    <n v="51.1"/>
    <n v="396"/>
    <x v="1"/>
    <x v="0"/>
  </r>
  <r>
    <d v="2021-01-06T00:00:00"/>
    <x v="3"/>
    <n v="23.37"/>
    <n v="227"/>
    <x v="1"/>
    <x v="0"/>
  </r>
  <r>
    <d v="2021-01-06T00:00:00"/>
    <x v="17"/>
    <n v="30.52"/>
    <n v="191"/>
    <x v="1"/>
    <x v="0"/>
  </r>
  <r>
    <d v="2021-01-06T00:00:00"/>
    <x v="5"/>
    <n v="41.21"/>
    <n v="506"/>
    <x v="1"/>
    <x v="0"/>
  </r>
  <r>
    <d v="2021-01-06T00:00:00"/>
    <x v="10"/>
    <n v="33.270000000000003"/>
    <n v="185"/>
    <x v="2"/>
    <x v="0"/>
  </r>
  <r>
    <d v="2021-01-06T00:00:00"/>
    <x v="7"/>
    <n v="17.61"/>
    <n v="145"/>
    <x v="2"/>
    <x v="0"/>
  </r>
  <r>
    <d v="2021-01-06T00:00:00"/>
    <x v="6"/>
    <n v="8.65"/>
    <n v="0"/>
    <x v="0"/>
    <x v="0"/>
  </r>
  <r>
    <d v="2021-01-06T00:00:00"/>
    <x v="14"/>
    <n v="121.7"/>
    <n v="3227"/>
    <x v="0"/>
    <x v="0"/>
  </r>
  <r>
    <d v="2021-01-06T00:00:00"/>
    <x v="3"/>
    <n v="129.97"/>
    <n v="1043"/>
    <x v="1"/>
    <x v="0"/>
  </r>
  <r>
    <d v="2021-01-06T00:00:00"/>
    <x v="6"/>
    <n v="145.4"/>
    <n v="1238"/>
    <x v="0"/>
    <x v="0"/>
  </r>
  <r>
    <d v="2021-01-06T00:00:00"/>
    <x v="13"/>
    <n v="15.3"/>
    <n v="88"/>
    <x v="1"/>
    <x v="0"/>
  </r>
  <r>
    <d v="2021-01-06T00:00:00"/>
    <x v="11"/>
    <n v="28.72"/>
    <n v="802"/>
    <x v="0"/>
    <x v="0"/>
  </r>
  <r>
    <d v="2021-01-06T00:00:00"/>
    <x v="12"/>
    <n v="60.33"/>
    <n v="533"/>
    <x v="2"/>
    <x v="0"/>
  </r>
  <r>
    <d v="2021-01-06T00:00:00"/>
    <x v="13"/>
    <n v="12.66"/>
    <n v="85"/>
    <x v="1"/>
    <x v="0"/>
  </r>
  <r>
    <d v="2021-01-06T00:00:00"/>
    <x v="20"/>
    <n v="51.03"/>
    <n v="317"/>
    <x v="2"/>
    <x v="0"/>
  </r>
  <r>
    <d v="2021-01-06T00:00:00"/>
    <x v="16"/>
    <n v="14.78"/>
    <n v="391"/>
    <x v="2"/>
    <x v="0"/>
  </r>
  <r>
    <d v="2021-01-06T00:00:00"/>
    <x v="7"/>
    <n v="33.08"/>
    <n v="242"/>
    <x v="2"/>
    <x v="0"/>
  </r>
  <r>
    <d v="2021-01-06T00:00:00"/>
    <x v="8"/>
    <n v="30.85"/>
    <n v="269"/>
    <x v="0"/>
    <x v="0"/>
  </r>
  <r>
    <d v="2021-01-06T00:00:00"/>
    <x v="4"/>
    <n v="29.43"/>
    <n v="196"/>
    <x v="2"/>
    <x v="0"/>
  </r>
  <r>
    <d v="2021-01-07T00:00:00"/>
    <x v="17"/>
    <n v="63.2"/>
    <n v="366"/>
    <x v="1"/>
    <x v="0"/>
  </r>
  <r>
    <d v="2021-01-07T00:00:00"/>
    <x v="1"/>
    <n v="29.02"/>
    <n v="187"/>
    <x v="1"/>
    <x v="0"/>
  </r>
  <r>
    <d v="2021-01-07T00:00:00"/>
    <x v="0"/>
    <n v="56.25"/>
    <n v="320"/>
    <x v="0"/>
    <x v="0"/>
  </r>
  <r>
    <d v="2021-01-07T00:00:00"/>
    <x v="2"/>
    <n v="21.13"/>
    <n v="175"/>
    <x v="2"/>
    <x v="0"/>
  </r>
  <r>
    <d v="2021-01-07T00:00:00"/>
    <x v="7"/>
    <n v="53.58"/>
    <n v="321"/>
    <x v="2"/>
    <x v="0"/>
  </r>
  <r>
    <d v="2021-01-07T00:00:00"/>
    <x v="12"/>
    <n v="62.56"/>
    <n v="621"/>
    <x v="2"/>
    <x v="0"/>
  </r>
  <r>
    <d v="2021-01-07T00:00:00"/>
    <x v="10"/>
    <n v="17.64"/>
    <n v="119"/>
    <x v="2"/>
    <x v="0"/>
  </r>
  <r>
    <d v="2021-01-07T00:00:00"/>
    <x v="20"/>
    <n v="50.82"/>
    <n v="314"/>
    <x v="2"/>
    <x v="0"/>
  </r>
  <r>
    <d v="2021-01-07T00:00:00"/>
    <x v="8"/>
    <n v="32.61"/>
    <n v="379"/>
    <x v="0"/>
    <x v="0"/>
  </r>
  <r>
    <d v="2021-01-07T00:00:00"/>
    <x v="3"/>
    <n v="15.37"/>
    <n v="91"/>
    <x v="1"/>
    <x v="0"/>
  </r>
  <r>
    <d v="2021-01-07T00:00:00"/>
    <x v="13"/>
    <n v="34.590000000000003"/>
    <n v="194"/>
    <x v="1"/>
    <x v="0"/>
  </r>
  <r>
    <d v="2021-01-07T00:00:00"/>
    <x v="21"/>
    <n v="7.67"/>
    <n v="91"/>
    <x v="1"/>
    <x v="1"/>
  </r>
  <r>
    <d v="2021-01-07T00:00:00"/>
    <x v="22"/>
    <n v="7.66"/>
    <n v="91"/>
    <x v="1"/>
    <x v="0"/>
  </r>
  <r>
    <d v="2021-01-07T00:00:00"/>
    <x v="1"/>
    <n v="21.02"/>
    <n v="98"/>
    <x v="1"/>
    <x v="0"/>
  </r>
  <r>
    <d v="2021-01-07T00:00:00"/>
    <x v="15"/>
    <n v="75.69"/>
    <n v="539"/>
    <x v="0"/>
    <x v="0"/>
  </r>
  <r>
    <d v="2021-01-07T00:00:00"/>
    <x v="24"/>
    <n v="31.75"/>
    <n v="331"/>
    <x v="2"/>
    <x v="0"/>
  </r>
  <r>
    <d v="2021-01-07T00:00:00"/>
    <x v="16"/>
    <n v="31.47"/>
    <n v="306"/>
    <x v="2"/>
    <x v="0"/>
  </r>
  <r>
    <d v="2021-01-07T00:00:00"/>
    <x v="22"/>
    <n v="55.45"/>
    <n v="548"/>
    <x v="1"/>
    <x v="0"/>
  </r>
  <r>
    <d v="2021-01-07T00:00:00"/>
    <x v="23"/>
    <n v="21.92"/>
    <n v="138"/>
    <x v="0"/>
    <x v="1"/>
  </r>
  <r>
    <d v="2021-01-07T00:00:00"/>
    <x v="21"/>
    <n v="10.68"/>
    <n v="82"/>
    <x v="1"/>
    <x v="1"/>
  </r>
  <r>
    <d v="2021-01-07T00:00:00"/>
    <x v="19"/>
    <n v="25.55"/>
    <n v="147"/>
    <x v="1"/>
    <x v="0"/>
  </r>
  <r>
    <d v="2021-01-07T00:00:00"/>
    <x v="11"/>
    <n v="10.54"/>
    <n v="50"/>
    <x v="0"/>
    <x v="0"/>
  </r>
  <r>
    <d v="2021-01-08T00:00:00"/>
    <x v="17"/>
    <n v="10.55"/>
    <n v="72"/>
    <x v="1"/>
    <x v="0"/>
  </r>
  <r>
    <d v="2021-01-08T00:00:00"/>
    <x v="12"/>
    <n v="42.92"/>
    <n v="377"/>
    <x v="2"/>
    <x v="0"/>
  </r>
  <r>
    <d v="2021-01-08T00:00:00"/>
    <x v="15"/>
    <n v="50.4"/>
    <n v="392"/>
    <x v="0"/>
    <x v="0"/>
  </r>
  <r>
    <d v="2021-01-08T00:00:00"/>
    <x v="7"/>
    <n v="20.16"/>
    <n v="132"/>
    <x v="2"/>
    <x v="0"/>
  </r>
  <r>
    <d v="2021-01-08T00:00:00"/>
    <x v="10"/>
    <n v="25.91"/>
    <n v="157"/>
    <x v="2"/>
    <x v="0"/>
  </r>
  <r>
    <d v="2021-01-08T00:00:00"/>
    <x v="25"/>
    <n v="42.14"/>
    <n v="287"/>
    <x v="0"/>
    <x v="1"/>
  </r>
  <r>
    <d v="2021-01-08T00:00:00"/>
    <x v="14"/>
    <n v="70.400000000000006"/>
    <n v="514"/>
    <x v="0"/>
    <x v="0"/>
  </r>
  <r>
    <d v="2021-01-08T00:00:00"/>
    <x v="12"/>
    <n v="57.83"/>
    <n v="385"/>
    <x v="2"/>
    <x v="0"/>
  </r>
  <r>
    <d v="2021-01-08T00:00:00"/>
    <x v="16"/>
    <n v="15.55"/>
    <n v="91"/>
    <x v="2"/>
    <x v="0"/>
  </r>
  <r>
    <d v="2021-01-08T00:00:00"/>
    <x v="20"/>
    <n v="26.7"/>
    <n v="194"/>
    <x v="2"/>
    <x v="0"/>
  </r>
  <r>
    <d v="2021-01-08T00:00:00"/>
    <x v="8"/>
    <n v="39.06"/>
    <n v="357"/>
    <x v="0"/>
    <x v="0"/>
  </r>
  <r>
    <d v="2021-01-08T00:00:00"/>
    <x v="19"/>
    <n v="42.08"/>
    <n v="208"/>
    <x v="1"/>
    <x v="0"/>
  </r>
  <r>
    <d v="2021-01-08T00:00:00"/>
    <x v="21"/>
    <n v="10.25"/>
    <n v="69"/>
    <x v="1"/>
    <x v="1"/>
  </r>
  <r>
    <d v="2021-01-08T00:00:00"/>
    <x v="7"/>
    <n v="30.07"/>
    <n v="183"/>
    <x v="2"/>
    <x v="0"/>
  </r>
  <r>
    <d v="2021-01-08T00:00:00"/>
    <x v="13"/>
    <n v="55.95"/>
    <n v="369"/>
    <x v="1"/>
    <x v="0"/>
  </r>
  <r>
    <d v="2021-01-08T00:00:00"/>
    <x v="11"/>
    <n v="5.62"/>
    <n v="15"/>
    <x v="0"/>
    <x v="0"/>
  </r>
  <r>
    <d v="2021-01-08T00:00:00"/>
    <x v="25"/>
    <n v="8.01"/>
    <n v="38"/>
    <x v="0"/>
    <x v="1"/>
  </r>
  <r>
    <d v="2021-01-08T00:00:00"/>
    <x v="4"/>
    <n v="32.4"/>
    <n v="214"/>
    <x v="2"/>
    <x v="0"/>
  </r>
  <r>
    <d v="2021-01-09T00:00:00"/>
    <x v="12"/>
    <n v="6.62"/>
    <n v="61"/>
    <x v="2"/>
    <x v="0"/>
  </r>
  <r>
    <d v="2021-01-09T00:00:00"/>
    <x v="6"/>
    <n v="306.74"/>
    <n v="2002"/>
    <x v="0"/>
    <x v="0"/>
  </r>
  <r>
    <d v="2021-01-09T00:00:00"/>
    <x v="22"/>
    <n v="204.41"/>
    <n v="1417"/>
    <x v="1"/>
    <x v="0"/>
  </r>
  <r>
    <d v="2021-01-09T00:00:00"/>
    <x v="3"/>
    <n v="315.01"/>
    <n v="2083"/>
    <x v="1"/>
    <x v="0"/>
  </r>
  <r>
    <d v="2021-01-09T00:00:00"/>
    <x v="24"/>
    <n v="13.47"/>
    <n v="67"/>
    <x v="2"/>
    <x v="0"/>
  </r>
  <r>
    <d v="2021-01-09T00:00:00"/>
    <x v="2"/>
    <n v="5.08"/>
    <n v="29"/>
    <x v="2"/>
    <x v="0"/>
  </r>
  <r>
    <d v="2021-01-09T00:00:00"/>
    <x v="12"/>
    <n v="205.85"/>
    <n v="1379"/>
    <x v="2"/>
    <x v="0"/>
  </r>
  <r>
    <d v="2021-01-09T00:00:00"/>
    <x v="24"/>
    <n v="75.06"/>
    <n v="391"/>
    <x v="2"/>
    <x v="0"/>
  </r>
  <r>
    <d v="2021-01-09T00:00:00"/>
    <x v="2"/>
    <n v="204.61"/>
    <n v="1418"/>
    <x v="2"/>
    <x v="0"/>
  </r>
  <r>
    <d v="2021-01-09T00:00:00"/>
    <x v="20"/>
    <n v="9.3699999999999992"/>
    <n v="60"/>
    <x v="2"/>
    <x v="0"/>
  </r>
  <r>
    <d v="2021-01-09T00:00:00"/>
    <x v="13"/>
    <n v="200.33"/>
    <n v="1428"/>
    <x v="1"/>
    <x v="0"/>
  </r>
  <r>
    <d v="2021-01-09T00:00:00"/>
    <x v="17"/>
    <n v="200.33"/>
    <n v="1428"/>
    <x v="1"/>
    <x v="0"/>
  </r>
  <r>
    <d v="2021-01-09T00:00:00"/>
    <x v="11"/>
    <n v="203.02"/>
    <n v="1373"/>
    <x v="0"/>
    <x v="0"/>
  </r>
  <r>
    <d v="2021-01-09T00:00:00"/>
    <x v="16"/>
    <n v="201.49"/>
    <n v="1302"/>
    <x v="2"/>
    <x v="0"/>
  </r>
  <r>
    <d v="2021-01-09T00:00:00"/>
    <x v="20"/>
    <n v="201.83"/>
    <n v="1448"/>
    <x v="2"/>
    <x v="0"/>
  </r>
  <r>
    <d v="2021-01-09T00:00:00"/>
    <x v="14"/>
    <n v="203.25"/>
    <n v="1227"/>
    <x v="0"/>
    <x v="0"/>
  </r>
  <r>
    <d v="2021-01-09T00:00:00"/>
    <x v="5"/>
    <n v="200.33"/>
    <n v="1428"/>
    <x v="1"/>
    <x v="0"/>
  </r>
  <r>
    <d v="2021-01-09T00:00:00"/>
    <x v="25"/>
    <n v="29.08"/>
    <n v="170"/>
    <x v="0"/>
    <x v="1"/>
  </r>
  <r>
    <d v="2021-01-09T00:00:00"/>
    <x v="19"/>
    <n v="202.97"/>
    <n v="914"/>
    <x v="1"/>
    <x v="0"/>
  </r>
  <r>
    <d v="2021-01-09T00:00:00"/>
    <x v="25"/>
    <n v="172.37"/>
    <n v="1126"/>
    <x v="0"/>
    <x v="1"/>
  </r>
  <r>
    <d v="2021-01-09T00:00:00"/>
    <x v="24"/>
    <n v="138.32"/>
    <n v="1122"/>
    <x v="2"/>
    <x v="0"/>
  </r>
  <r>
    <d v="2021-01-09T00:00:00"/>
    <x v="4"/>
    <n v="105.59"/>
    <n v="729"/>
    <x v="2"/>
    <x v="0"/>
  </r>
  <r>
    <d v="2021-01-09T00:00:00"/>
    <x v="15"/>
    <n v="78.8"/>
    <n v="882"/>
    <x v="0"/>
    <x v="0"/>
  </r>
  <r>
    <d v="2021-01-09T00:00:00"/>
    <x v="22"/>
    <n v="23.36"/>
    <n v="228"/>
    <x v="1"/>
    <x v="0"/>
  </r>
  <r>
    <d v="2021-01-09T00:00:00"/>
    <x v="23"/>
    <n v="24.14"/>
    <n v="163"/>
    <x v="0"/>
    <x v="1"/>
  </r>
  <r>
    <d v="2021-01-09T00:00:00"/>
    <x v="12"/>
    <n v="9.5500000000000007"/>
    <n v="103"/>
    <x v="2"/>
    <x v="0"/>
  </r>
  <r>
    <d v="2021-01-09T00:00:00"/>
    <x v="2"/>
    <n v="9.6"/>
    <n v="103"/>
    <x v="2"/>
    <x v="0"/>
  </r>
  <r>
    <d v="2021-01-09T00:00:00"/>
    <x v="25"/>
    <n v="3.94"/>
    <n v="14"/>
    <x v="0"/>
    <x v="1"/>
  </r>
  <r>
    <d v="2021-01-10T00:00:00"/>
    <x v="12"/>
    <n v="53.55"/>
    <n v="464"/>
    <x v="2"/>
    <x v="0"/>
  </r>
  <r>
    <d v="2021-01-10T00:00:00"/>
    <x v="17"/>
    <n v="5.36"/>
    <n v="24"/>
    <x v="1"/>
    <x v="0"/>
  </r>
  <r>
    <d v="2021-01-10T00:00:00"/>
    <x v="13"/>
    <n v="25.94"/>
    <n v="183"/>
    <x v="1"/>
    <x v="0"/>
  </r>
  <r>
    <d v="2021-01-10T00:00:00"/>
    <x v="7"/>
    <n v="21.98"/>
    <n v="128"/>
    <x v="2"/>
    <x v="0"/>
  </r>
  <r>
    <d v="2021-01-10T00:00:00"/>
    <x v="20"/>
    <n v="5.45"/>
    <n v="66"/>
    <x v="2"/>
    <x v="0"/>
  </r>
  <r>
    <d v="2021-01-10T00:00:00"/>
    <x v="23"/>
    <n v="14.32"/>
    <n v="76"/>
    <x v="0"/>
    <x v="1"/>
  </r>
  <r>
    <d v="2021-01-10T00:00:00"/>
    <x v="10"/>
    <n v="70.34"/>
    <n v="424"/>
    <x v="2"/>
    <x v="0"/>
  </r>
  <r>
    <d v="2021-01-10T00:00:00"/>
    <x v="13"/>
    <n v="18.100000000000001"/>
    <n v="114"/>
    <x v="1"/>
    <x v="0"/>
  </r>
  <r>
    <d v="2021-01-10T00:00:00"/>
    <x v="23"/>
    <n v="34.479999999999997"/>
    <n v="209"/>
    <x v="0"/>
    <x v="1"/>
  </r>
  <r>
    <d v="2021-01-10T00:00:00"/>
    <x v="5"/>
    <n v="47.31"/>
    <n v="495"/>
    <x v="1"/>
    <x v="0"/>
  </r>
  <r>
    <d v="2021-01-10T00:00:00"/>
    <x v="16"/>
    <n v="10.3"/>
    <n v="69"/>
    <x v="2"/>
    <x v="0"/>
  </r>
  <r>
    <d v="2021-01-10T00:00:00"/>
    <x v="19"/>
    <n v="51.45"/>
    <n v="271"/>
    <x v="1"/>
    <x v="0"/>
  </r>
  <r>
    <d v="2021-01-11T00:00:00"/>
    <x v="13"/>
    <n v="25.28"/>
    <n v="161"/>
    <x v="1"/>
    <x v="0"/>
  </r>
  <r>
    <d v="2021-01-11T00:00:00"/>
    <x v="12"/>
    <n v="20.350000000000001"/>
    <n v="164"/>
    <x v="2"/>
    <x v="0"/>
  </r>
  <r>
    <d v="2021-01-11T00:00:00"/>
    <x v="14"/>
    <n v="65.11"/>
    <n v="804"/>
    <x v="0"/>
    <x v="0"/>
  </r>
  <r>
    <d v="2021-01-11T00:00:00"/>
    <x v="19"/>
    <n v="42.01"/>
    <n v="216"/>
    <x v="1"/>
    <x v="0"/>
  </r>
  <r>
    <d v="2021-01-11T00:00:00"/>
    <x v="20"/>
    <n v="50.04"/>
    <n v="321"/>
    <x v="2"/>
    <x v="0"/>
  </r>
  <r>
    <d v="2021-01-11T00:00:00"/>
    <x v="16"/>
    <n v="52.53"/>
    <n v="333"/>
    <x v="2"/>
    <x v="0"/>
  </r>
  <r>
    <d v="2021-01-11T00:00:00"/>
    <x v="8"/>
    <n v="1.38"/>
    <n v="44"/>
    <x v="0"/>
    <x v="0"/>
  </r>
  <r>
    <d v="2021-01-11T00:00:00"/>
    <x v="12"/>
    <n v="34.35"/>
    <n v="256"/>
    <x v="2"/>
    <x v="0"/>
  </r>
  <r>
    <d v="2021-01-11T00:00:00"/>
    <x v="10"/>
    <n v="31.85"/>
    <n v="129"/>
    <x v="2"/>
    <x v="0"/>
  </r>
  <r>
    <d v="2021-01-11T00:00:00"/>
    <x v="17"/>
    <n v="28.46"/>
    <n v="161"/>
    <x v="1"/>
    <x v="0"/>
  </r>
  <r>
    <m/>
    <x v="26"/>
    <m/>
    <m/>
    <x v="3"/>
    <x v="2"/>
  </r>
  <r>
    <m/>
    <x v="26"/>
    <m/>
    <m/>
    <x v="3"/>
    <x v="2"/>
  </r>
  <r>
    <m/>
    <x v="26"/>
    <m/>
    <m/>
    <x v="3"/>
    <x v="2"/>
  </r>
  <r>
    <m/>
    <x v="26"/>
    <m/>
    <m/>
    <x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d v="2021-01-03T00:00:00"/>
    <x v="0"/>
    <n v="23.85"/>
    <n v="158"/>
    <x v="0"/>
    <x v="0"/>
  </r>
  <r>
    <d v="2021-01-03T00:00:00"/>
    <x v="1"/>
    <n v="18.7"/>
    <n v="98"/>
    <x v="1"/>
    <x v="0"/>
  </r>
  <r>
    <d v="2021-01-03T00:00:00"/>
    <x v="2"/>
    <n v="35.69"/>
    <n v="208"/>
    <x v="2"/>
    <x v="0"/>
  </r>
  <r>
    <d v="2021-01-03T00:00:00"/>
    <x v="3"/>
    <n v="40.1"/>
    <n v="204"/>
    <x v="1"/>
    <x v="0"/>
  </r>
  <r>
    <d v="2021-01-03T00:00:00"/>
    <x v="4"/>
    <n v="52.98"/>
    <n v="384"/>
    <x v="2"/>
    <x v="0"/>
  </r>
  <r>
    <d v="2021-01-03T00:00:00"/>
    <x v="5"/>
    <n v="52.6"/>
    <n v="311"/>
    <x v="1"/>
    <x v="0"/>
  </r>
  <r>
    <d v="2021-01-03T00:00:00"/>
    <x v="6"/>
    <n v="52.85"/>
    <n v="347"/>
    <x v="0"/>
    <x v="0"/>
  </r>
  <r>
    <d v="2021-01-03T00:00:00"/>
    <x v="7"/>
    <n v="28.46"/>
    <n v="229"/>
    <x v="2"/>
    <x v="0"/>
  </r>
  <r>
    <d v="2021-01-03T00:00:00"/>
    <x v="8"/>
    <n v="23.56"/>
    <n v="143"/>
    <x v="0"/>
    <x v="0"/>
  </r>
  <r>
    <d v="2021-01-03T00:00:00"/>
    <x v="9"/>
    <n v="40.39"/>
    <n v="259"/>
    <x v="2"/>
    <x v="1"/>
  </r>
  <r>
    <d v="2021-01-03T00:00:00"/>
    <x v="10"/>
    <n v="81.52"/>
    <n v="439"/>
    <x v="2"/>
    <x v="0"/>
  </r>
  <r>
    <d v="2021-01-03T00:00:00"/>
    <x v="11"/>
    <n v="200.13"/>
    <n v="1337"/>
    <x v="0"/>
    <x v="0"/>
  </r>
  <r>
    <d v="2021-01-03T00:00:00"/>
    <x v="12"/>
    <n v="201.01"/>
    <n v="1345"/>
    <x v="2"/>
    <x v="0"/>
  </r>
  <r>
    <d v="2021-01-03T00:00:00"/>
    <x v="13"/>
    <n v="151.44999999999999"/>
    <n v="596"/>
    <x v="1"/>
    <x v="0"/>
  </r>
  <r>
    <d v="2021-01-03T00:00:00"/>
    <x v="14"/>
    <n v="200.1"/>
    <n v="1218"/>
    <x v="0"/>
    <x v="0"/>
  </r>
  <r>
    <d v="2021-01-03T00:00:00"/>
    <x v="15"/>
    <n v="49.91"/>
    <n v="358"/>
    <x v="0"/>
    <x v="0"/>
  </r>
  <r>
    <d v="2021-01-03T00:00:00"/>
    <x v="16"/>
    <n v="201.29"/>
    <n v="1253"/>
    <x v="2"/>
    <x v="0"/>
  </r>
  <r>
    <d v="2021-01-03T00:00:00"/>
    <x v="17"/>
    <n v="81.459999999999994"/>
    <n v="587"/>
    <x v="1"/>
    <x v="0"/>
  </r>
  <r>
    <d v="2021-01-03T00:00:00"/>
    <x v="1"/>
    <n v="20.65"/>
    <n v="191"/>
    <x v="1"/>
    <x v="0"/>
  </r>
  <r>
    <d v="2021-01-03T00:00:00"/>
    <x v="18"/>
    <n v="7.16"/>
    <n v="64"/>
    <x v="0"/>
    <x v="1"/>
  </r>
  <r>
    <d v="2021-01-03T00:00:00"/>
    <x v="19"/>
    <n v="52.45"/>
    <n v="261"/>
    <x v="1"/>
    <x v="0"/>
  </r>
  <r>
    <d v="2021-01-04T00:00:00"/>
    <x v="3"/>
    <n v="100.01"/>
    <n v="571"/>
    <x v="1"/>
    <x v="0"/>
  </r>
  <r>
    <d v="2021-01-04T00:00:00"/>
    <x v="1"/>
    <n v="46.07"/>
    <n v="261"/>
    <x v="1"/>
    <x v="0"/>
  </r>
  <r>
    <d v="2021-01-04T00:00:00"/>
    <x v="0"/>
    <n v="56.33"/>
    <n v="318"/>
    <x v="0"/>
    <x v="0"/>
  </r>
  <r>
    <d v="2021-01-04T00:00:00"/>
    <x v="17"/>
    <n v="41.69"/>
    <n v="187"/>
    <x v="1"/>
    <x v="0"/>
  </r>
  <r>
    <d v="2021-01-04T00:00:00"/>
    <x v="18"/>
    <n v="20.9"/>
    <n v="155"/>
    <x v="0"/>
    <x v="1"/>
  </r>
  <r>
    <d v="2021-01-04T00:00:00"/>
    <x v="12"/>
    <n v="25.41"/>
    <n v="189"/>
    <x v="2"/>
    <x v="0"/>
  </r>
  <r>
    <d v="2021-01-04T00:00:00"/>
    <x v="20"/>
    <n v="12.69"/>
    <n v="102"/>
    <x v="2"/>
    <x v="0"/>
  </r>
  <r>
    <d v="2021-01-04T00:00:00"/>
    <x v="10"/>
    <n v="5.38"/>
    <n v="31"/>
    <x v="2"/>
    <x v="0"/>
  </r>
  <r>
    <d v="2021-01-04T00:00:00"/>
    <x v="12"/>
    <n v="29.07"/>
    <n v="237"/>
    <x v="2"/>
    <x v="0"/>
  </r>
  <r>
    <d v="2021-01-04T00:00:00"/>
    <x v="21"/>
    <n v="5.1100000000000003"/>
    <n v="50"/>
    <x v="1"/>
    <x v="1"/>
  </r>
  <r>
    <d v="2021-01-04T00:00:00"/>
    <x v="22"/>
    <n v="5.0999999999999996"/>
    <n v="49"/>
    <x v="1"/>
    <x v="0"/>
  </r>
  <r>
    <d v="2021-01-04T00:00:00"/>
    <x v="6"/>
    <n v="6.92"/>
    <n v="57"/>
    <x v="0"/>
    <x v="0"/>
  </r>
  <r>
    <d v="2021-01-04T00:00:00"/>
    <x v="7"/>
    <n v="50.29"/>
    <n v="306"/>
    <x v="2"/>
    <x v="0"/>
  </r>
  <r>
    <d v="2021-01-04T00:00:00"/>
    <x v="13"/>
    <n v="13.17"/>
    <n v="93"/>
    <x v="1"/>
    <x v="0"/>
  </r>
  <r>
    <d v="2021-01-04T00:00:00"/>
    <x v="17"/>
    <n v="40.36"/>
    <n v="251"/>
    <x v="1"/>
    <x v="0"/>
  </r>
  <r>
    <d v="2021-01-04T00:00:00"/>
    <x v="9"/>
    <n v="21.11"/>
    <n v="196"/>
    <x v="2"/>
    <x v="1"/>
  </r>
  <r>
    <d v="2021-01-04T00:00:00"/>
    <x v="6"/>
    <n v="103.21"/>
    <n v="642"/>
    <x v="0"/>
    <x v="0"/>
  </r>
  <r>
    <d v="2021-01-04T00:00:00"/>
    <x v="22"/>
    <n v="0.25"/>
    <n v="0"/>
    <x v="1"/>
    <x v="0"/>
  </r>
  <r>
    <d v="2021-01-04T00:00:00"/>
    <x v="22"/>
    <n v="0.25"/>
    <n v="0"/>
    <x v="1"/>
    <x v="0"/>
  </r>
  <r>
    <d v="2021-01-04T00:00:00"/>
    <x v="16"/>
    <n v="6.07"/>
    <n v="35"/>
    <x v="2"/>
    <x v="0"/>
  </r>
  <r>
    <d v="2021-01-04T00:00:00"/>
    <x v="20"/>
    <n v="30.85"/>
    <n v="295"/>
    <x v="2"/>
    <x v="0"/>
  </r>
  <r>
    <d v="2021-01-04T00:00:00"/>
    <x v="15"/>
    <n v="51.66"/>
    <n v="379"/>
    <x v="0"/>
    <x v="0"/>
  </r>
  <r>
    <d v="2021-01-04T00:00:00"/>
    <x v="10"/>
    <n v="33.29"/>
    <n v="199"/>
    <x v="2"/>
    <x v="0"/>
  </r>
  <r>
    <d v="2021-01-04T00:00:00"/>
    <x v="19"/>
    <n v="44.98"/>
    <n v="238"/>
    <x v="1"/>
    <x v="0"/>
  </r>
  <r>
    <d v="2021-01-04T00:00:00"/>
    <x v="2"/>
    <n v="20.05"/>
    <n v="251"/>
    <x v="2"/>
    <x v="0"/>
  </r>
  <r>
    <d v="2021-01-04T00:00:00"/>
    <x v="4"/>
    <n v="17.420000000000002"/>
    <n v="141"/>
    <x v="2"/>
    <x v="0"/>
  </r>
  <r>
    <d v="2021-01-05T00:00:00"/>
    <x v="3"/>
    <n v="65.099999999999994"/>
    <n v="468"/>
    <x v="1"/>
    <x v="0"/>
  </r>
  <r>
    <d v="2021-01-05T00:00:00"/>
    <x v="17"/>
    <n v="70.02"/>
    <n v="390"/>
    <x v="1"/>
    <x v="0"/>
  </r>
  <r>
    <d v="2021-01-05T00:00:00"/>
    <x v="5"/>
    <n v="62.49"/>
    <n v="482"/>
    <x v="1"/>
    <x v="0"/>
  </r>
  <r>
    <d v="2021-01-05T00:00:00"/>
    <x v="1"/>
    <n v="6.99"/>
    <n v="88"/>
    <x v="1"/>
    <x v="0"/>
  </r>
  <r>
    <d v="2021-01-05T00:00:00"/>
    <x v="1"/>
    <n v="32.22"/>
    <n v="277"/>
    <x v="1"/>
    <x v="0"/>
  </r>
  <r>
    <d v="2021-01-05T00:00:00"/>
    <x v="10"/>
    <n v="27.84"/>
    <n v="124"/>
    <x v="2"/>
    <x v="0"/>
  </r>
  <r>
    <d v="2021-01-05T00:00:00"/>
    <x v="3"/>
    <n v="5.09"/>
    <n v="24"/>
    <x v="1"/>
    <x v="0"/>
  </r>
  <r>
    <d v="2021-01-05T00:00:00"/>
    <x v="12"/>
    <n v="8.17"/>
    <n v="110"/>
    <x v="2"/>
    <x v="0"/>
  </r>
  <r>
    <d v="2021-01-05T00:00:00"/>
    <x v="7"/>
    <n v="22.9"/>
    <n v="178"/>
    <x v="2"/>
    <x v="0"/>
  </r>
  <r>
    <d v="2021-01-05T00:00:00"/>
    <x v="13"/>
    <n v="43.56"/>
    <n v="494"/>
    <x v="1"/>
    <x v="0"/>
  </r>
  <r>
    <d v="2021-01-05T00:00:00"/>
    <x v="21"/>
    <n v="11.7"/>
    <n v="113"/>
    <x v="1"/>
    <x v="1"/>
  </r>
  <r>
    <d v="2021-01-05T00:00:00"/>
    <x v="22"/>
    <n v="11.81"/>
    <n v="112"/>
    <x v="1"/>
    <x v="0"/>
  </r>
  <r>
    <d v="2021-01-05T00:00:00"/>
    <x v="23"/>
    <n v="21.07"/>
    <n v="163"/>
    <x v="0"/>
    <x v="1"/>
  </r>
  <r>
    <d v="2021-01-05T00:00:00"/>
    <x v="20"/>
    <n v="50.41"/>
    <n v="398"/>
    <x v="2"/>
    <x v="0"/>
  </r>
  <r>
    <d v="2021-01-05T00:00:00"/>
    <x v="12"/>
    <n v="92.44"/>
    <n v="756"/>
    <x v="2"/>
    <x v="0"/>
  </r>
  <r>
    <d v="2021-01-05T00:00:00"/>
    <x v="19"/>
    <n v="40.67"/>
    <n v="177"/>
    <x v="1"/>
    <x v="0"/>
  </r>
  <r>
    <d v="2021-01-05T00:00:00"/>
    <x v="7"/>
    <n v="27.95"/>
    <n v="212"/>
    <x v="2"/>
    <x v="0"/>
  </r>
  <r>
    <d v="2021-01-05T00:00:00"/>
    <x v="8"/>
    <n v="29.42"/>
    <n v="306"/>
    <x v="0"/>
    <x v="0"/>
  </r>
  <r>
    <d v="2021-01-05T00:00:00"/>
    <x v="16"/>
    <n v="25.88"/>
    <n v="156"/>
    <x v="2"/>
    <x v="0"/>
  </r>
  <r>
    <d v="2021-01-05T00:00:00"/>
    <x v="11"/>
    <n v="29.44"/>
    <n v="199"/>
    <x v="0"/>
    <x v="0"/>
  </r>
  <r>
    <d v="2021-01-05T00:00:00"/>
    <x v="2"/>
    <n v="35.869999999999997"/>
    <n v="383"/>
    <x v="2"/>
    <x v="0"/>
  </r>
  <r>
    <d v="2021-01-05T00:00:00"/>
    <x v="4"/>
    <n v="26.77"/>
    <n v="163"/>
    <x v="2"/>
    <x v="0"/>
  </r>
  <r>
    <d v="2021-01-06T00:00:00"/>
    <x v="1"/>
    <n v="51.1"/>
    <n v="396"/>
    <x v="1"/>
    <x v="0"/>
  </r>
  <r>
    <d v="2021-01-06T00:00:00"/>
    <x v="3"/>
    <n v="23.37"/>
    <n v="227"/>
    <x v="1"/>
    <x v="0"/>
  </r>
  <r>
    <d v="2021-01-06T00:00:00"/>
    <x v="17"/>
    <n v="30.52"/>
    <n v="191"/>
    <x v="1"/>
    <x v="0"/>
  </r>
  <r>
    <d v="2021-01-06T00:00:00"/>
    <x v="5"/>
    <n v="41.21"/>
    <n v="506"/>
    <x v="1"/>
    <x v="0"/>
  </r>
  <r>
    <d v="2021-01-06T00:00:00"/>
    <x v="10"/>
    <n v="33.270000000000003"/>
    <n v="185"/>
    <x v="2"/>
    <x v="0"/>
  </r>
  <r>
    <d v="2021-01-06T00:00:00"/>
    <x v="7"/>
    <n v="17.61"/>
    <n v="145"/>
    <x v="2"/>
    <x v="0"/>
  </r>
  <r>
    <d v="2021-01-06T00:00:00"/>
    <x v="6"/>
    <n v="8.65"/>
    <n v="0"/>
    <x v="0"/>
    <x v="0"/>
  </r>
  <r>
    <d v="2021-01-06T00:00:00"/>
    <x v="14"/>
    <n v="121.7"/>
    <n v="3227"/>
    <x v="0"/>
    <x v="0"/>
  </r>
  <r>
    <d v="2021-01-06T00:00:00"/>
    <x v="3"/>
    <n v="129.97"/>
    <n v="1043"/>
    <x v="1"/>
    <x v="0"/>
  </r>
  <r>
    <d v="2021-01-06T00:00:00"/>
    <x v="6"/>
    <n v="145.4"/>
    <n v="1238"/>
    <x v="0"/>
    <x v="0"/>
  </r>
  <r>
    <d v="2021-01-06T00:00:00"/>
    <x v="13"/>
    <n v="15.3"/>
    <n v="88"/>
    <x v="1"/>
    <x v="0"/>
  </r>
  <r>
    <d v="2021-01-06T00:00:00"/>
    <x v="11"/>
    <n v="28.72"/>
    <n v="802"/>
    <x v="0"/>
    <x v="0"/>
  </r>
  <r>
    <d v="2021-01-06T00:00:00"/>
    <x v="12"/>
    <n v="60.33"/>
    <n v="533"/>
    <x v="2"/>
    <x v="0"/>
  </r>
  <r>
    <d v="2021-01-06T00:00:00"/>
    <x v="13"/>
    <n v="12.66"/>
    <n v="85"/>
    <x v="1"/>
    <x v="0"/>
  </r>
  <r>
    <d v="2021-01-06T00:00:00"/>
    <x v="20"/>
    <n v="51.03"/>
    <n v="317"/>
    <x v="2"/>
    <x v="0"/>
  </r>
  <r>
    <d v="2021-01-06T00:00:00"/>
    <x v="16"/>
    <n v="14.78"/>
    <n v="391"/>
    <x v="2"/>
    <x v="0"/>
  </r>
  <r>
    <d v="2021-01-06T00:00:00"/>
    <x v="7"/>
    <n v="33.08"/>
    <n v="242"/>
    <x v="2"/>
    <x v="0"/>
  </r>
  <r>
    <d v="2021-01-06T00:00:00"/>
    <x v="8"/>
    <n v="30.85"/>
    <n v="269"/>
    <x v="0"/>
    <x v="0"/>
  </r>
  <r>
    <d v="2021-01-06T00:00:00"/>
    <x v="4"/>
    <n v="29.43"/>
    <n v="196"/>
    <x v="2"/>
    <x v="0"/>
  </r>
  <r>
    <d v="2021-01-07T00:00:00"/>
    <x v="17"/>
    <n v="63.2"/>
    <n v="366"/>
    <x v="1"/>
    <x v="0"/>
  </r>
  <r>
    <d v="2021-01-07T00:00:00"/>
    <x v="1"/>
    <n v="29.02"/>
    <n v="187"/>
    <x v="1"/>
    <x v="0"/>
  </r>
  <r>
    <d v="2021-01-07T00:00:00"/>
    <x v="0"/>
    <n v="56.25"/>
    <n v="320"/>
    <x v="0"/>
    <x v="0"/>
  </r>
  <r>
    <d v="2021-01-07T00:00:00"/>
    <x v="2"/>
    <n v="21.13"/>
    <n v="175"/>
    <x v="2"/>
    <x v="0"/>
  </r>
  <r>
    <d v="2021-01-07T00:00:00"/>
    <x v="7"/>
    <n v="53.58"/>
    <n v="321"/>
    <x v="2"/>
    <x v="0"/>
  </r>
  <r>
    <d v="2021-01-07T00:00:00"/>
    <x v="12"/>
    <n v="62.56"/>
    <n v="621"/>
    <x v="2"/>
    <x v="0"/>
  </r>
  <r>
    <d v="2021-01-07T00:00:00"/>
    <x v="10"/>
    <n v="17.64"/>
    <n v="119"/>
    <x v="2"/>
    <x v="0"/>
  </r>
  <r>
    <d v="2021-01-07T00:00:00"/>
    <x v="20"/>
    <n v="50.82"/>
    <n v="314"/>
    <x v="2"/>
    <x v="0"/>
  </r>
  <r>
    <d v="2021-01-07T00:00:00"/>
    <x v="8"/>
    <n v="32.61"/>
    <n v="379"/>
    <x v="0"/>
    <x v="0"/>
  </r>
  <r>
    <d v="2021-01-07T00:00:00"/>
    <x v="3"/>
    <n v="15.37"/>
    <n v="91"/>
    <x v="1"/>
    <x v="0"/>
  </r>
  <r>
    <d v="2021-01-07T00:00:00"/>
    <x v="13"/>
    <n v="34.590000000000003"/>
    <n v="194"/>
    <x v="1"/>
    <x v="0"/>
  </r>
  <r>
    <d v="2021-01-07T00:00:00"/>
    <x v="21"/>
    <n v="7.67"/>
    <n v="91"/>
    <x v="1"/>
    <x v="1"/>
  </r>
  <r>
    <d v="2021-01-07T00:00:00"/>
    <x v="22"/>
    <n v="7.66"/>
    <n v="91"/>
    <x v="1"/>
    <x v="0"/>
  </r>
  <r>
    <d v="2021-01-07T00:00:00"/>
    <x v="1"/>
    <n v="21.02"/>
    <n v="98"/>
    <x v="1"/>
    <x v="0"/>
  </r>
  <r>
    <d v="2021-01-07T00:00:00"/>
    <x v="15"/>
    <n v="75.69"/>
    <n v="539"/>
    <x v="0"/>
    <x v="0"/>
  </r>
  <r>
    <d v="2021-01-07T00:00:00"/>
    <x v="24"/>
    <n v="31.75"/>
    <n v="331"/>
    <x v="2"/>
    <x v="0"/>
  </r>
  <r>
    <d v="2021-01-07T00:00:00"/>
    <x v="16"/>
    <n v="31.47"/>
    <n v="306"/>
    <x v="2"/>
    <x v="0"/>
  </r>
  <r>
    <d v="2021-01-07T00:00:00"/>
    <x v="22"/>
    <n v="55.45"/>
    <n v="548"/>
    <x v="1"/>
    <x v="0"/>
  </r>
  <r>
    <d v="2021-01-07T00:00:00"/>
    <x v="23"/>
    <n v="21.92"/>
    <n v="138"/>
    <x v="0"/>
    <x v="1"/>
  </r>
  <r>
    <d v="2021-01-07T00:00:00"/>
    <x v="21"/>
    <n v="10.68"/>
    <n v="82"/>
    <x v="1"/>
    <x v="1"/>
  </r>
  <r>
    <d v="2021-01-07T00:00:00"/>
    <x v="19"/>
    <n v="25.55"/>
    <n v="147"/>
    <x v="1"/>
    <x v="0"/>
  </r>
  <r>
    <d v="2021-01-07T00:00:00"/>
    <x v="11"/>
    <n v="10.54"/>
    <n v="50"/>
    <x v="0"/>
    <x v="0"/>
  </r>
  <r>
    <d v="2021-01-08T00:00:00"/>
    <x v="17"/>
    <n v="10.55"/>
    <n v="72"/>
    <x v="1"/>
    <x v="0"/>
  </r>
  <r>
    <d v="2021-01-08T00:00:00"/>
    <x v="12"/>
    <n v="42.92"/>
    <n v="377"/>
    <x v="2"/>
    <x v="0"/>
  </r>
  <r>
    <d v="2021-01-08T00:00:00"/>
    <x v="15"/>
    <n v="50.4"/>
    <n v="392"/>
    <x v="0"/>
    <x v="0"/>
  </r>
  <r>
    <d v="2021-01-08T00:00:00"/>
    <x v="7"/>
    <n v="20.16"/>
    <n v="132"/>
    <x v="2"/>
    <x v="0"/>
  </r>
  <r>
    <d v="2021-01-08T00:00:00"/>
    <x v="10"/>
    <n v="25.91"/>
    <n v="157"/>
    <x v="2"/>
    <x v="0"/>
  </r>
  <r>
    <d v="2021-01-08T00:00:00"/>
    <x v="25"/>
    <n v="42.14"/>
    <n v="287"/>
    <x v="0"/>
    <x v="1"/>
  </r>
  <r>
    <d v="2021-01-08T00:00:00"/>
    <x v="14"/>
    <n v="70.400000000000006"/>
    <n v="514"/>
    <x v="0"/>
    <x v="0"/>
  </r>
  <r>
    <d v="2021-01-08T00:00:00"/>
    <x v="12"/>
    <n v="57.83"/>
    <n v="385"/>
    <x v="2"/>
    <x v="0"/>
  </r>
  <r>
    <d v="2021-01-08T00:00:00"/>
    <x v="16"/>
    <n v="15.55"/>
    <n v="91"/>
    <x v="2"/>
    <x v="0"/>
  </r>
  <r>
    <d v="2021-01-08T00:00:00"/>
    <x v="20"/>
    <n v="26.7"/>
    <n v="194"/>
    <x v="2"/>
    <x v="0"/>
  </r>
  <r>
    <d v="2021-01-08T00:00:00"/>
    <x v="8"/>
    <n v="39.06"/>
    <n v="357"/>
    <x v="0"/>
    <x v="0"/>
  </r>
  <r>
    <d v="2021-01-08T00:00:00"/>
    <x v="19"/>
    <n v="42.08"/>
    <n v="208"/>
    <x v="1"/>
    <x v="0"/>
  </r>
  <r>
    <d v="2021-01-08T00:00:00"/>
    <x v="21"/>
    <n v="10.25"/>
    <n v="69"/>
    <x v="1"/>
    <x v="1"/>
  </r>
  <r>
    <d v="2021-01-08T00:00:00"/>
    <x v="7"/>
    <n v="30.07"/>
    <n v="183"/>
    <x v="2"/>
    <x v="0"/>
  </r>
  <r>
    <d v="2021-01-08T00:00:00"/>
    <x v="13"/>
    <n v="55.95"/>
    <n v="369"/>
    <x v="1"/>
    <x v="0"/>
  </r>
  <r>
    <d v="2021-01-08T00:00:00"/>
    <x v="11"/>
    <n v="5.62"/>
    <n v="15"/>
    <x v="0"/>
    <x v="0"/>
  </r>
  <r>
    <d v="2021-01-08T00:00:00"/>
    <x v="25"/>
    <n v="8.01"/>
    <n v="38"/>
    <x v="0"/>
    <x v="1"/>
  </r>
  <r>
    <d v="2021-01-08T00:00:00"/>
    <x v="4"/>
    <n v="32.4"/>
    <n v="214"/>
    <x v="2"/>
    <x v="0"/>
  </r>
  <r>
    <d v="2021-01-09T00:00:00"/>
    <x v="12"/>
    <n v="6.62"/>
    <n v="61"/>
    <x v="2"/>
    <x v="0"/>
  </r>
  <r>
    <d v="2021-01-09T00:00:00"/>
    <x v="6"/>
    <n v="306.74"/>
    <n v="2002"/>
    <x v="0"/>
    <x v="0"/>
  </r>
  <r>
    <d v="2021-01-09T00:00:00"/>
    <x v="22"/>
    <n v="204.41"/>
    <n v="1417"/>
    <x v="1"/>
    <x v="0"/>
  </r>
  <r>
    <d v="2021-01-09T00:00:00"/>
    <x v="3"/>
    <n v="315.01"/>
    <n v="2083"/>
    <x v="1"/>
    <x v="0"/>
  </r>
  <r>
    <d v="2021-01-09T00:00:00"/>
    <x v="24"/>
    <n v="13.47"/>
    <n v="67"/>
    <x v="2"/>
    <x v="0"/>
  </r>
  <r>
    <d v="2021-01-09T00:00:00"/>
    <x v="2"/>
    <n v="5.08"/>
    <n v="29"/>
    <x v="2"/>
    <x v="0"/>
  </r>
  <r>
    <d v="2021-01-09T00:00:00"/>
    <x v="12"/>
    <n v="205.85"/>
    <n v="1379"/>
    <x v="2"/>
    <x v="0"/>
  </r>
  <r>
    <d v="2021-01-09T00:00:00"/>
    <x v="24"/>
    <n v="75.06"/>
    <n v="391"/>
    <x v="2"/>
    <x v="0"/>
  </r>
  <r>
    <d v="2021-01-09T00:00:00"/>
    <x v="2"/>
    <n v="204.61"/>
    <n v="1418"/>
    <x v="2"/>
    <x v="0"/>
  </r>
  <r>
    <d v="2021-01-09T00:00:00"/>
    <x v="20"/>
    <n v="9.3699999999999992"/>
    <n v="60"/>
    <x v="2"/>
    <x v="0"/>
  </r>
  <r>
    <d v="2021-01-09T00:00:00"/>
    <x v="13"/>
    <n v="200.33"/>
    <n v="1428"/>
    <x v="1"/>
    <x v="0"/>
  </r>
  <r>
    <d v="2021-01-09T00:00:00"/>
    <x v="17"/>
    <n v="200.33"/>
    <n v="1428"/>
    <x v="1"/>
    <x v="0"/>
  </r>
  <r>
    <d v="2021-01-09T00:00:00"/>
    <x v="11"/>
    <n v="203.02"/>
    <n v="1373"/>
    <x v="0"/>
    <x v="0"/>
  </r>
  <r>
    <d v="2021-01-09T00:00:00"/>
    <x v="16"/>
    <n v="201.49"/>
    <n v="1302"/>
    <x v="2"/>
    <x v="0"/>
  </r>
  <r>
    <d v="2021-01-09T00:00:00"/>
    <x v="20"/>
    <n v="201.83"/>
    <n v="1448"/>
    <x v="2"/>
    <x v="0"/>
  </r>
  <r>
    <d v="2021-01-09T00:00:00"/>
    <x v="14"/>
    <n v="203.25"/>
    <n v="1227"/>
    <x v="0"/>
    <x v="0"/>
  </r>
  <r>
    <d v="2021-01-09T00:00:00"/>
    <x v="5"/>
    <n v="200.33"/>
    <n v="1428"/>
    <x v="1"/>
    <x v="0"/>
  </r>
  <r>
    <d v="2021-01-09T00:00:00"/>
    <x v="25"/>
    <n v="29.08"/>
    <n v="170"/>
    <x v="0"/>
    <x v="1"/>
  </r>
  <r>
    <d v="2021-01-09T00:00:00"/>
    <x v="19"/>
    <n v="202.97"/>
    <n v="914"/>
    <x v="1"/>
    <x v="0"/>
  </r>
  <r>
    <d v="2021-01-09T00:00:00"/>
    <x v="25"/>
    <n v="172.37"/>
    <n v="1126"/>
    <x v="0"/>
    <x v="1"/>
  </r>
  <r>
    <d v="2021-01-09T00:00:00"/>
    <x v="24"/>
    <n v="138.32"/>
    <n v="1122"/>
    <x v="2"/>
    <x v="0"/>
  </r>
  <r>
    <d v="2021-01-09T00:00:00"/>
    <x v="4"/>
    <n v="105.59"/>
    <n v="729"/>
    <x v="2"/>
    <x v="0"/>
  </r>
  <r>
    <d v="2021-01-09T00:00:00"/>
    <x v="15"/>
    <n v="78.8"/>
    <n v="882"/>
    <x v="0"/>
    <x v="0"/>
  </r>
  <r>
    <d v="2021-01-09T00:00:00"/>
    <x v="22"/>
    <n v="23.36"/>
    <n v="228"/>
    <x v="1"/>
    <x v="0"/>
  </r>
  <r>
    <d v="2021-01-09T00:00:00"/>
    <x v="23"/>
    <n v="24.14"/>
    <n v="163"/>
    <x v="0"/>
    <x v="1"/>
  </r>
  <r>
    <d v="2021-01-09T00:00:00"/>
    <x v="12"/>
    <n v="9.5500000000000007"/>
    <n v="103"/>
    <x v="2"/>
    <x v="0"/>
  </r>
  <r>
    <d v="2021-01-09T00:00:00"/>
    <x v="2"/>
    <n v="9.6"/>
    <n v="103"/>
    <x v="2"/>
    <x v="0"/>
  </r>
  <r>
    <d v="2021-01-09T00:00:00"/>
    <x v="25"/>
    <n v="3.94"/>
    <n v="14"/>
    <x v="0"/>
    <x v="1"/>
  </r>
  <r>
    <d v="2021-01-10T00:00:00"/>
    <x v="12"/>
    <n v="53.55"/>
    <n v="464"/>
    <x v="2"/>
    <x v="0"/>
  </r>
  <r>
    <d v="2021-01-10T00:00:00"/>
    <x v="17"/>
    <n v="5.36"/>
    <n v="24"/>
    <x v="1"/>
    <x v="0"/>
  </r>
  <r>
    <d v="2021-01-10T00:00:00"/>
    <x v="13"/>
    <n v="25.94"/>
    <n v="183"/>
    <x v="1"/>
    <x v="0"/>
  </r>
  <r>
    <d v="2021-01-10T00:00:00"/>
    <x v="7"/>
    <n v="21.98"/>
    <n v="128"/>
    <x v="2"/>
    <x v="0"/>
  </r>
  <r>
    <d v="2021-01-10T00:00:00"/>
    <x v="20"/>
    <n v="5.45"/>
    <n v="66"/>
    <x v="2"/>
    <x v="0"/>
  </r>
  <r>
    <d v="2021-01-10T00:00:00"/>
    <x v="23"/>
    <n v="14.32"/>
    <n v="76"/>
    <x v="0"/>
    <x v="1"/>
  </r>
  <r>
    <d v="2021-01-10T00:00:00"/>
    <x v="10"/>
    <n v="70.34"/>
    <n v="424"/>
    <x v="2"/>
    <x v="0"/>
  </r>
  <r>
    <d v="2021-01-10T00:00:00"/>
    <x v="13"/>
    <n v="18.100000000000001"/>
    <n v="114"/>
    <x v="1"/>
    <x v="0"/>
  </r>
  <r>
    <d v="2021-01-10T00:00:00"/>
    <x v="23"/>
    <n v="34.479999999999997"/>
    <n v="209"/>
    <x v="0"/>
    <x v="1"/>
  </r>
  <r>
    <d v="2021-01-10T00:00:00"/>
    <x v="5"/>
    <n v="47.31"/>
    <n v="495"/>
    <x v="1"/>
    <x v="0"/>
  </r>
  <r>
    <d v="2021-01-10T00:00:00"/>
    <x v="16"/>
    <n v="10.3"/>
    <n v="69"/>
    <x v="2"/>
    <x v="0"/>
  </r>
  <r>
    <d v="2021-01-10T00:00:00"/>
    <x v="19"/>
    <n v="51.45"/>
    <n v="271"/>
    <x v="1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">
  <r>
    <d v="2021-01-03T00:00:00"/>
    <s v="Amar"/>
    <n v="23.85"/>
    <n v="158"/>
    <x v="0"/>
    <x v="0"/>
  </r>
  <r>
    <d v="2021-01-03T00:00:00"/>
    <s v="Kishor"/>
    <n v="18.7"/>
    <n v="98"/>
    <x v="1"/>
    <x v="0"/>
  </r>
  <r>
    <d v="2021-01-03T00:00:00"/>
    <s v="Pradeep"/>
    <n v="35.69"/>
    <n v="208"/>
    <x v="2"/>
    <x v="0"/>
  </r>
  <r>
    <d v="2021-01-03T00:00:00"/>
    <s v="Sagar"/>
    <n v="40.1"/>
    <n v="204"/>
    <x v="1"/>
    <x v="0"/>
  </r>
  <r>
    <d v="2021-01-03T00:00:00"/>
    <s v="Sunil"/>
    <n v="52.98"/>
    <n v="384"/>
    <x v="2"/>
    <x v="0"/>
  </r>
  <r>
    <d v="2021-01-03T00:00:00"/>
    <s v="Ranjan"/>
    <n v="52.6"/>
    <n v="311"/>
    <x v="1"/>
    <x v="0"/>
  </r>
  <r>
    <d v="2021-01-03T00:00:00"/>
    <s v="Deepu"/>
    <n v="52.85"/>
    <n v="347"/>
    <x v="0"/>
    <x v="0"/>
  </r>
  <r>
    <d v="2021-01-03T00:00:00"/>
    <s v="Ashok"/>
    <n v="28.46"/>
    <n v="229"/>
    <x v="2"/>
    <x v="0"/>
  </r>
  <r>
    <d v="2021-01-03T00:00:00"/>
    <s v="Suku"/>
    <n v="23.56"/>
    <n v="143"/>
    <x v="0"/>
    <x v="0"/>
  </r>
  <r>
    <d v="2021-01-03T00:00:00"/>
    <s v="Bhar"/>
    <n v="40.39"/>
    <n v="259"/>
    <x v="2"/>
    <x v="1"/>
  </r>
  <r>
    <d v="2021-01-03T00:00:00"/>
    <s v="Harsha"/>
    <n v="81.52"/>
    <n v="439"/>
    <x v="2"/>
    <x v="0"/>
  </r>
  <r>
    <d v="2021-01-03T00:00:00"/>
    <s v="Sai"/>
    <n v="200.13"/>
    <n v="1337"/>
    <x v="0"/>
    <x v="0"/>
  </r>
  <r>
    <d v="2021-01-03T00:00:00"/>
    <s v="VP"/>
    <n v="201.01"/>
    <n v="1345"/>
    <x v="2"/>
    <x v="0"/>
  </r>
  <r>
    <d v="2021-01-03T00:00:00"/>
    <s v="Ravi"/>
    <n v="151.44999999999999"/>
    <n v="596"/>
    <x v="1"/>
    <x v="0"/>
  </r>
  <r>
    <d v="2021-01-03T00:00:00"/>
    <s v="Vipin"/>
    <n v="200.1"/>
    <n v="1218"/>
    <x v="0"/>
    <x v="0"/>
  </r>
  <r>
    <d v="2021-01-03T00:00:00"/>
    <s v="Chandu"/>
    <n v="49.91"/>
    <n v="358"/>
    <x v="0"/>
    <x v="0"/>
  </r>
  <r>
    <d v="2021-01-03T00:00:00"/>
    <s v="Prem"/>
    <n v="201.29"/>
    <n v="1253"/>
    <x v="2"/>
    <x v="0"/>
  </r>
  <r>
    <d v="2021-01-03T00:00:00"/>
    <s v="Sudu"/>
    <n v="81.459999999999994"/>
    <n v="587"/>
    <x v="1"/>
    <x v="0"/>
  </r>
  <r>
    <d v="2021-01-03T00:00:00"/>
    <s v="Kishor"/>
    <n v="20.65"/>
    <n v="191"/>
    <x v="1"/>
    <x v="0"/>
  </r>
  <r>
    <d v="2021-01-03T00:00:00"/>
    <s v="Nandu"/>
    <n v="7.16"/>
    <n v="64"/>
    <x v="0"/>
    <x v="1"/>
  </r>
  <r>
    <d v="2021-01-03T00:00:00"/>
    <s v="Sun'J"/>
    <n v="52.45"/>
    <n v="261"/>
    <x v="1"/>
    <x v="0"/>
  </r>
  <r>
    <d v="2021-01-04T00:00:00"/>
    <s v="Sagar"/>
    <n v="100.01"/>
    <n v="571"/>
    <x v="1"/>
    <x v="0"/>
  </r>
  <r>
    <d v="2021-01-04T00:00:00"/>
    <s v="Kishor"/>
    <n v="46.07"/>
    <n v="261"/>
    <x v="1"/>
    <x v="0"/>
  </r>
  <r>
    <d v="2021-01-04T00:00:00"/>
    <s v="Amar"/>
    <n v="56.33"/>
    <n v="318"/>
    <x v="0"/>
    <x v="0"/>
  </r>
  <r>
    <d v="2021-01-04T00:00:00"/>
    <s v="Sudu"/>
    <n v="41.69"/>
    <n v="187"/>
    <x v="1"/>
    <x v="0"/>
  </r>
  <r>
    <d v="2021-01-04T00:00:00"/>
    <s v="Nandu"/>
    <n v="20.9"/>
    <n v="155"/>
    <x v="0"/>
    <x v="1"/>
  </r>
  <r>
    <d v="2021-01-04T00:00:00"/>
    <s v="VP"/>
    <n v="25.41"/>
    <n v="189"/>
    <x v="2"/>
    <x v="0"/>
  </r>
  <r>
    <d v="2021-01-04T00:00:00"/>
    <s v="Anil"/>
    <n v="12.69"/>
    <n v="102"/>
    <x v="2"/>
    <x v="0"/>
  </r>
  <r>
    <d v="2021-01-04T00:00:00"/>
    <s v="Harsha"/>
    <n v="5.38"/>
    <n v="31"/>
    <x v="2"/>
    <x v="0"/>
  </r>
  <r>
    <d v="2021-01-04T00:00:00"/>
    <s v="VP"/>
    <n v="29.07"/>
    <n v="237"/>
    <x v="2"/>
    <x v="0"/>
  </r>
  <r>
    <d v="2021-01-04T00:00:00"/>
    <s v="Manu"/>
    <n v="5.1100000000000003"/>
    <n v="50"/>
    <x v="1"/>
    <x v="1"/>
  </r>
  <r>
    <d v="2021-01-04T00:00:00"/>
    <s v="Manja"/>
    <n v="5.0999999999999996"/>
    <n v="49"/>
    <x v="1"/>
    <x v="0"/>
  </r>
  <r>
    <d v="2021-01-04T00:00:00"/>
    <s v="Deepu"/>
    <n v="6.92"/>
    <n v="57"/>
    <x v="0"/>
    <x v="0"/>
  </r>
  <r>
    <d v="2021-01-04T00:00:00"/>
    <s v="Ashok"/>
    <n v="50.29"/>
    <n v="306"/>
    <x v="2"/>
    <x v="0"/>
  </r>
  <r>
    <d v="2021-01-04T00:00:00"/>
    <s v="Ravi"/>
    <n v="13.17"/>
    <n v="93"/>
    <x v="1"/>
    <x v="0"/>
  </r>
  <r>
    <d v="2021-01-04T00:00:00"/>
    <s v="Sudu"/>
    <n v="40.36"/>
    <n v="251"/>
    <x v="1"/>
    <x v="0"/>
  </r>
  <r>
    <d v="2021-01-04T00:00:00"/>
    <s v="Bhar"/>
    <n v="21.11"/>
    <n v="196"/>
    <x v="2"/>
    <x v="1"/>
  </r>
  <r>
    <d v="2021-01-04T00:00:00"/>
    <s v="Deepu"/>
    <n v="103.21"/>
    <n v="642"/>
    <x v="0"/>
    <x v="0"/>
  </r>
  <r>
    <d v="2021-01-04T00:00:00"/>
    <s v="Manja"/>
    <n v="0.25"/>
    <n v="0"/>
    <x v="1"/>
    <x v="0"/>
  </r>
  <r>
    <d v="2021-01-04T00:00:00"/>
    <s v="Manja"/>
    <n v="0.25"/>
    <n v="0"/>
    <x v="1"/>
    <x v="0"/>
  </r>
  <r>
    <d v="2021-01-04T00:00:00"/>
    <s v="Prem"/>
    <n v="6.07"/>
    <n v="35"/>
    <x v="2"/>
    <x v="0"/>
  </r>
  <r>
    <d v="2021-01-04T00:00:00"/>
    <s v="Anil"/>
    <n v="30.85"/>
    <n v="295"/>
    <x v="2"/>
    <x v="0"/>
  </r>
  <r>
    <d v="2021-01-04T00:00:00"/>
    <s v="Chandu"/>
    <n v="51.66"/>
    <n v="379"/>
    <x v="0"/>
    <x v="0"/>
  </r>
  <r>
    <d v="2021-01-04T00:00:00"/>
    <s v="Harsha"/>
    <n v="33.29"/>
    <n v="199"/>
    <x v="2"/>
    <x v="0"/>
  </r>
  <r>
    <d v="2021-01-04T00:00:00"/>
    <s v="Sun'J"/>
    <n v="44.98"/>
    <n v="238"/>
    <x v="1"/>
    <x v="0"/>
  </r>
  <r>
    <d v="2021-01-04T00:00:00"/>
    <s v="Pradeep"/>
    <n v="20.05"/>
    <n v="251"/>
    <x v="2"/>
    <x v="0"/>
  </r>
  <r>
    <d v="2021-01-04T00:00:00"/>
    <s v="Sunil"/>
    <n v="17.420000000000002"/>
    <n v="141"/>
    <x v="2"/>
    <x v="0"/>
  </r>
  <r>
    <d v="2021-01-05T00:00:00"/>
    <s v="Sagar"/>
    <n v="65.099999999999994"/>
    <n v="468"/>
    <x v="1"/>
    <x v="0"/>
  </r>
  <r>
    <d v="2021-01-05T00:00:00"/>
    <s v="Sudu"/>
    <n v="70.02"/>
    <n v="390"/>
    <x v="1"/>
    <x v="0"/>
  </r>
  <r>
    <d v="2021-01-05T00:00:00"/>
    <s v="Ranjan"/>
    <n v="62.49"/>
    <n v="482"/>
    <x v="1"/>
    <x v="0"/>
  </r>
  <r>
    <d v="2021-01-05T00:00:00"/>
    <s v="Kishor"/>
    <n v="6.99"/>
    <n v="88"/>
    <x v="1"/>
    <x v="0"/>
  </r>
  <r>
    <d v="2021-01-05T00:00:00"/>
    <s v="Kishor"/>
    <n v="32.22"/>
    <n v="277"/>
    <x v="1"/>
    <x v="0"/>
  </r>
  <r>
    <d v="2021-01-05T00:00:00"/>
    <s v="Harsha"/>
    <n v="27.84"/>
    <n v="124"/>
    <x v="2"/>
    <x v="0"/>
  </r>
  <r>
    <d v="2021-01-05T00:00:00"/>
    <s v="Sagar"/>
    <n v="5.09"/>
    <n v="24"/>
    <x v="1"/>
    <x v="0"/>
  </r>
  <r>
    <d v="2021-01-05T00:00:00"/>
    <s v="VP"/>
    <n v="8.17"/>
    <n v="110"/>
    <x v="2"/>
    <x v="0"/>
  </r>
  <r>
    <d v="2021-01-05T00:00:00"/>
    <s v="Ashok"/>
    <n v="22.9"/>
    <n v="178"/>
    <x v="2"/>
    <x v="0"/>
  </r>
  <r>
    <d v="2021-01-05T00:00:00"/>
    <s v="Ravi"/>
    <n v="43.56"/>
    <n v="494"/>
    <x v="1"/>
    <x v="0"/>
  </r>
  <r>
    <d v="2021-01-05T00:00:00"/>
    <s v="Manu"/>
    <n v="11.7"/>
    <n v="113"/>
    <x v="1"/>
    <x v="1"/>
  </r>
  <r>
    <d v="2021-01-05T00:00:00"/>
    <s v="Manja"/>
    <n v="11.81"/>
    <n v="112"/>
    <x v="1"/>
    <x v="0"/>
  </r>
  <r>
    <d v="2021-01-05T00:00:00"/>
    <s v="Lakshmi"/>
    <n v="21.07"/>
    <n v="163"/>
    <x v="0"/>
    <x v="1"/>
  </r>
  <r>
    <d v="2021-01-05T00:00:00"/>
    <s v="Anil"/>
    <n v="50.41"/>
    <n v="398"/>
    <x v="2"/>
    <x v="0"/>
  </r>
  <r>
    <d v="2021-01-05T00:00:00"/>
    <s v="VP"/>
    <n v="92.44"/>
    <n v="756"/>
    <x v="2"/>
    <x v="0"/>
  </r>
  <r>
    <d v="2021-01-05T00:00:00"/>
    <s v="Sun'J"/>
    <n v="40.67"/>
    <n v="177"/>
    <x v="1"/>
    <x v="0"/>
  </r>
  <r>
    <d v="2021-01-05T00:00:00"/>
    <s v="Ashok"/>
    <n v="27.95"/>
    <n v="212"/>
    <x v="2"/>
    <x v="0"/>
  </r>
  <r>
    <d v="2021-01-05T00:00:00"/>
    <s v="Suku"/>
    <n v="29.42"/>
    <n v="306"/>
    <x v="0"/>
    <x v="0"/>
  </r>
  <r>
    <d v="2021-01-05T00:00:00"/>
    <s v="Prem"/>
    <n v="25.88"/>
    <n v="156"/>
    <x v="2"/>
    <x v="0"/>
  </r>
  <r>
    <d v="2021-01-05T00:00:00"/>
    <s v="Sai"/>
    <n v="29.44"/>
    <n v="199"/>
    <x v="0"/>
    <x v="0"/>
  </r>
  <r>
    <d v="2021-01-05T00:00:00"/>
    <s v="Pradeep"/>
    <n v="35.869999999999997"/>
    <n v="383"/>
    <x v="2"/>
    <x v="0"/>
  </r>
  <r>
    <d v="2021-01-05T00:00:00"/>
    <s v="Sunil"/>
    <n v="26.77"/>
    <n v="163"/>
    <x v="2"/>
    <x v="0"/>
  </r>
  <r>
    <d v="2021-01-06T00:00:00"/>
    <s v="Kishor"/>
    <n v="51.1"/>
    <n v="396"/>
    <x v="1"/>
    <x v="0"/>
  </r>
  <r>
    <d v="2021-01-06T00:00:00"/>
    <s v="Sagar"/>
    <n v="23.37"/>
    <n v="227"/>
    <x v="1"/>
    <x v="0"/>
  </r>
  <r>
    <d v="2021-01-06T00:00:00"/>
    <s v="Sudu"/>
    <n v="30.52"/>
    <n v="191"/>
    <x v="1"/>
    <x v="0"/>
  </r>
  <r>
    <d v="2021-01-06T00:00:00"/>
    <s v="Ranjan"/>
    <n v="41.21"/>
    <n v="506"/>
    <x v="1"/>
    <x v="0"/>
  </r>
  <r>
    <d v="2021-01-06T00:00:00"/>
    <s v="Harsha"/>
    <n v="33.270000000000003"/>
    <n v="185"/>
    <x v="2"/>
    <x v="0"/>
  </r>
  <r>
    <d v="2021-01-06T00:00:00"/>
    <s v="Ashok"/>
    <n v="17.61"/>
    <n v="145"/>
    <x v="2"/>
    <x v="0"/>
  </r>
  <r>
    <d v="2021-01-06T00:00:00"/>
    <s v="Deepu"/>
    <n v="8.65"/>
    <n v="0"/>
    <x v="0"/>
    <x v="0"/>
  </r>
  <r>
    <d v="2021-01-06T00:00:00"/>
    <s v="Vipin"/>
    <n v="121.7"/>
    <n v="3227"/>
    <x v="0"/>
    <x v="0"/>
  </r>
  <r>
    <d v="2021-01-06T00:00:00"/>
    <s v="Sagar"/>
    <n v="129.97"/>
    <n v="1043"/>
    <x v="1"/>
    <x v="0"/>
  </r>
  <r>
    <d v="2021-01-06T00:00:00"/>
    <s v="Deepu"/>
    <n v="145.4"/>
    <n v="1238"/>
    <x v="0"/>
    <x v="0"/>
  </r>
  <r>
    <d v="2021-01-06T00:00:00"/>
    <s v="Ravi"/>
    <n v="15.3"/>
    <n v="88"/>
    <x v="1"/>
    <x v="0"/>
  </r>
  <r>
    <d v="2021-01-06T00:00:00"/>
    <s v="Sai"/>
    <n v="28.72"/>
    <n v="802"/>
    <x v="0"/>
    <x v="0"/>
  </r>
  <r>
    <d v="2021-01-06T00:00:00"/>
    <s v="VP"/>
    <n v="60.33"/>
    <n v="533"/>
    <x v="2"/>
    <x v="0"/>
  </r>
  <r>
    <d v="2021-01-06T00:00:00"/>
    <s v="Ravi"/>
    <n v="12.66"/>
    <n v="85"/>
    <x v="1"/>
    <x v="0"/>
  </r>
  <r>
    <d v="2021-01-06T00:00:00"/>
    <s v="Anil"/>
    <n v="51.03"/>
    <n v="317"/>
    <x v="2"/>
    <x v="0"/>
  </r>
  <r>
    <d v="2021-01-06T00:00:00"/>
    <s v="Prem"/>
    <n v="14.78"/>
    <n v="391"/>
    <x v="2"/>
    <x v="0"/>
  </r>
  <r>
    <d v="2021-01-06T00:00:00"/>
    <s v="Ashok"/>
    <n v="33.08"/>
    <n v="242"/>
    <x v="2"/>
    <x v="0"/>
  </r>
  <r>
    <d v="2021-01-06T00:00:00"/>
    <s v="Suku"/>
    <n v="30.85"/>
    <n v="269"/>
    <x v="0"/>
    <x v="0"/>
  </r>
  <r>
    <d v="2021-01-06T00:00:00"/>
    <s v="Sunil"/>
    <n v="29.43"/>
    <n v="196"/>
    <x v="2"/>
    <x v="0"/>
  </r>
  <r>
    <d v="2021-01-07T00:00:00"/>
    <s v="Sudu"/>
    <n v="63.2"/>
    <n v="366"/>
    <x v="1"/>
    <x v="0"/>
  </r>
  <r>
    <d v="2021-01-07T00:00:00"/>
    <s v="Kishor"/>
    <n v="29.02"/>
    <n v="187"/>
    <x v="1"/>
    <x v="0"/>
  </r>
  <r>
    <d v="2021-01-07T00:00:00"/>
    <s v="Amar"/>
    <n v="56.25"/>
    <n v="320"/>
    <x v="0"/>
    <x v="0"/>
  </r>
  <r>
    <d v="2021-01-07T00:00:00"/>
    <s v="Pradeep"/>
    <n v="21.13"/>
    <n v="175"/>
    <x v="2"/>
    <x v="0"/>
  </r>
  <r>
    <d v="2021-01-07T00:00:00"/>
    <s v="Ashok"/>
    <n v="53.58"/>
    <n v="321"/>
    <x v="2"/>
    <x v="0"/>
  </r>
  <r>
    <d v="2021-01-07T00:00:00"/>
    <s v="VP"/>
    <n v="62.56"/>
    <n v="621"/>
    <x v="2"/>
    <x v="0"/>
  </r>
  <r>
    <d v="2021-01-07T00:00:00"/>
    <s v="Harsha"/>
    <n v="17.64"/>
    <n v="119"/>
    <x v="2"/>
    <x v="0"/>
  </r>
  <r>
    <d v="2021-01-07T00:00:00"/>
    <s v="Anil"/>
    <n v="50.82"/>
    <n v="314"/>
    <x v="2"/>
    <x v="0"/>
  </r>
  <r>
    <d v="2021-01-07T00:00:00"/>
    <s v="Suku"/>
    <n v="32.61"/>
    <n v="379"/>
    <x v="0"/>
    <x v="0"/>
  </r>
  <r>
    <d v="2021-01-07T00:00:00"/>
    <s v="Sagar"/>
    <n v="15.37"/>
    <n v="91"/>
    <x v="1"/>
    <x v="0"/>
  </r>
  <r>
    <d v="2021-01-07T00:00:00"/>
    <s v="Ravi"/>
    <n v="34.590000000000003"/>
    <n v="194"/>
    <x v="1"/>
    <x v="0"/>
  </r>
  <r>
    <d v="2021-01-07T00:00:00"/>
    <s v="Manu"/>
    <n v="7.67"/>
    <n v="91"/>
    <x v="1"/>
    <x v="1"/>
  </r>
  <r>
    <d v="2021-01-07T00:00:00"/>
    <s v="Manja"/>
    <n v="7.66"/>
    <n v="91"/>
    <x v="1"/>
    <x v="0"/>
  </r>
  <r>
    <d v="2021-01-07T00:00:00"/>
    <s v="Kishor"/>
    <n v="21.02"/>
    <n v="98"/>
    <x v="1"/>
    <x v="0"/>
  </r>
  <r>
    <d v="2021-01-07T00:00:00"/>
    <s v="Chandu"/>
    <n v="75.69"/>
    <n v="539"/>
    <x v="0"/>
    <x v="0"/>
  </r>
  <r>
    <d v="2021-01-07T00:00:00"/>
    <s v="Prashanth"/>
    <n v="31.75"/>
    <n v="331"/>
    <x v="2"/>
    <x v="0"/>
  </r>
  <r>
    <d v="2021-01-07T00:00:00"/>
    <s v="Prem"/>
    <n v="31.47"/>
    <n v="306"/>
    <x v="2"/>
    <x v="0"/>
  </r>
  <r>
    <d v="2021-01-07T00:00:00"/>
    <s v="Manja"/>
    <n v="55.45"/>
    <n v="548"/>
    <x v="1"/>
    <x v="0"/>
  </r>
  <r>
    <d v="2021-01-07T00:00:00"/>
    <s v="Lakshmi"/>
    <n v="21.92"/>
    <n v="138"/>
    <x v="0"/>
    <x v="1"/>
  </r>
  <r>
    <d v="2021-01-07T00:00:00"/>
    <s v="Manu"/>
    <n v="10.68"/>
    <n v="82"/>
    <x v="1"/>
    <x v="1"/>
  </r>
  <r>
    <d v="2021-01-07T00:00:00"/>
    <s v="Sun'J"/>
    <n v="25.55"/>
    <n v="147"/>
    <x v="1"/>
    <x v="0"/>
  </r>
  <r>
    <d v="2021-01-07T00:00:00"/>
    <s v="Sai"/>
    <n v="10.54"/>
    <n v="50"/>
    <x v="0"/>
    <x v="0"/>
  </r>
  <r>
    <d v="2021-01-08T00:00:00"/>
    <s v="Sudu"/>
    <n v="10.55"/>
    <n v="72"/>
    <x v="1"/>
    <x v="0"/>
  </r>
  <r>
    <d v="2021-01-08T00:00:00"/>
    <s v="VP"/>
    <n v="42.92"/>
    <n v="377"/>
    <x v="2"/>
    <x v="0"/>
  </r>
  <r>
    <d v="2021-01-08T00:00:00"/>
    <s v="Chandu"/>
    <n v="50.4"/>
    <n v="392"/>
    <x v="0"/>
    <x v="0"/>
  </r>
  <r>
    <d v="2021-01-08T00:00:00"/>
    <s v="Ashok"/>
    <n v="20.16"/>
    <n v="132"/>
    <x v="2"/>
    <x v="0"/>
  </r>
  <r>
    <d v="2021-01-08T00:00:00"/>
    <s v="Harsha"/>
    <n v="25.91"/>
    <n v="157"/>
    <x v="2"/>
    <x v="0"/>
  </r>
  <r>
    <d v="2021-01-08T00:00:00"/>
    <s v="Zainab"/>
    <n v="42.14"/>
    <n v="287"/>
    <x v="0"/>
    <x v="1"/>
  </r>
  <r>
    <d v="2021-01-08T00:00:00"/>
    <s v="Vipin"/>
    <n v="70.400000000000006"/>
    <n v="514"/>
    <x v="0"/>
    <x v="0"/>
  </r>
  <r>
    <d v="2021-01-08T00:00:00"/>
    <s v="VP"/>
    <n v="57.83"/>
    <n v="385"/>
    <x v="2"/>
    <x v="0"/>
  </r>
  <r>
    <d v="2021-01-08T00:00:00"/>
    <s v="Prem"/>
    <n v="15.55"/>
    <n v="91"/>
    <x v="2"/>
    <x v="0"/>
  </r>
  <r>
    <d v="2021-01-08T00:00:00"/>
    <s v="Anil"/>
    <n v="26.7"/>
    <n v="194"/>
    <x v="2"/>
    <x v="0"/>
  </r>
  <r>
    <d v="2021-01-08T00:00:00"/>
    <s v="Suku"/>
    <n v="39.06"/>
    <n v="357"/>
    <x v="0"/>
    <x v="0"/>
  </r>
  <r>
    <d v="2021-01-08T00:00:00"/>
    <s v="Sun'J"/>
    <n v="42.08"/>
    <n v="208"/>
    <x v="1"/>
    <x v="0"/>
  </r>
  <r>
    <d v="2021-01-08T00:00:00"/>
    <s v="Manu"/>
    <n v="10.25"/>
    <n v="69"/>
    <x v="1"/>
    <x v="1"/>
  </r>
  <r>
    <d v="2021-01-08T00:00:00"/>
    <s v="Ashok"/>
    <n v="30.07"/>
    <n v="183"/>
    <x v="2"/>
    <x v="0"/>
  </r>
  <r>
    <d v="2021-01-08T00:00:00"/>
    <s v="Ravi"/>
    <n v="55.95"/>
    <n v="369"/>
    <x v="1"/>
    <x v="0"/>
  </r>
  <r>
    <d v="2021-01-08T00:00:00"/>
    <s v="Sai"/>
    <n v="5.62"/>
    <n v="15"/>
    <x v="0"/>
    <x v="0"/>
  </r>
  <r>
    <d v="2021-01-08T00:00:00"/>
    <s v="Zainab"/>
    <n v="8.01"/>
    <n v="38"/>
    <x v="0"/>
    <x v="1"/>
  </r>
  <r>
    <d v="2021-01-08T00:00:00"/>
    <s v="Sunil"/>
    <n v="32.4"/>
    <n v="214"/>
    <x v="2"/>
    <x v="0"/>
  </r>
  <r>
    <d v="2021-01-09T00:00:00"/>
    <s v="VP"/>
    <n v="6.62"/>
    <n v="61"/>
    <x v="2"/>
    <x v="0"/>
  </r>
  <r>
    <d v="2021-01-09T00:00:00"/>
    <s v="Deepu"/>
    <n v="306.74"/>
    <n v="2002"/>
    <x v="0"/>
    <x v="0"/>
  </r>
  <r>
    <d v="2021-01-09T00:00:00"/>
    <s v="Manja"/>
    <n v="204.41"/>
    <n v="1417"/>
    <x v="1"/>
    <x v="0"/>
  </r>
  <r>
    <d v="2021-01-09T00:00:00"/>
    <s v="Sagar"/>
    <n v="315.01"/>
    <n v="2083"/>
    <x v="1"/>
    <x v="0"/>
  </r>
  <r>
    <d v="2021-01-09T00:00:00"/>
    <s v="Prashanth"/>
    <n v="13.47"/>
    <n v="67"/>
    <x v="2"/>
    <x v="0"/>
  </r>
  <r>
    <d v="2021-01-09T00:00:00"/>
    <s v="Pradeep"/>
    <n v="5.08"/>
    <n v="29"/>
    <x v="2"/>
    <x v="0"/>
  </r>
  <r>
    <d v="2021-01-09T00:00:00"/>
    <s v="VP"/>
    <n v="205.85"/>
    <n v="1379"/>
    <x v="2"/>
    <x v="0"/>
  </r>
  <r>
    <d v="2021-01-09T00:00:00"/>
    <s v="Prashanth"/>
    <n v="75.06"/>
    <n v="391"/>
    <x v="2"/>
    <x v="0"/>
  </r>
  <r>
    <d v="2021-01-09T00:00:00"/>
    <s v="Pradeep"/>
    <n v="204.61"/>
    <n v="1418"/>
    <x v="2"/>
    <x v="0"/>
  </r>
  <r>
    <d v="2021-01-09T00:00:00"/>
    <s v="Anil"/>
    <n v="9.3699999999999992"/>
    <n v="60"/>
    <x v="2"/>
    <x v="0"/>
  </r>
  <r>
    <d v="2021-01-09T00:00:00"/>
    <s v="Ravi"/>
    <n v="200.33"/>
    <n v="1428"/>
    <x v="1"/>
    <x v="0"/>
  </r>
  <r>
    <d v="2021-01-09T00:00:00"/>
    <s v="Sudu"/>
    <n v="200.33"/>
    <n v="1428"/>
    <x v="1"/>
    <x v="0"/>
  </r>
  <r>
    <d v="2021-01-09T00:00:00"/>
    <s v="Sai"/>
    <n v="203.02"/>
    <n v="1373"/>
    <x v="0"/>
    <x v="0"/>
  </r>
  <r>
    <d v="2021-01-09T00:00:00"/>
    <s v="Prem"/>
    <n v="201.49"/>
    <n v="1302"/>
    <x v="2"/>
    <x v="0"/>
  </r>
  <r>
    <d v="2021-01-09T00:00:00"/>
    <s v="Anil"/>
    <n v="201.83"/>
    <n v="1448"/>
    <x v="2"/>
    <x v="0"/>
  </r>
  <r>
    <d v="2021-01-09T00:00:00"/>
    <s v="Vipin"/>
    <n v="203.25"/>
    <n v="1227"/>
    <x v="0"/>
    <x v="0"/>
  </r>
  <r>
    <d v="2021-01-09T00:00:00"/>
    <s v="Ranjan"/>
    <n v="200.33"/>
    <n v="1428"/>
    <x v="1"/>
    <x v="0"/>
  </r>
  <r>
    <d v="2021-01-09T00:00:00"/>
    <s v="Zainab"/>
    <n v="29.08"/>
    <n v="170"/>
    <x v="0"/>
    <x v="1"/>
  </r>
  <r>
    <d v="2021-01-09T00:00:00"/>
    <s v="Sun'J"/>
    <n v="202.97"/>
    <n v="914"/>
    <x v="1"/>
    <x v="0"/>
  </r>
  <r>
    <d v="2021-01-09T00:00:00"/>
    <s v="Zainab"/>
    <n v="172.37"/>
    <n v="1126"/>
    <x v="0"/>
    <x v="1"/>
  </r>
  <r>
    <d v="2021-01-09T00:00:00"/>
    <s v="Prashanth"/>
    <n v="138.32"/>
    <n v="1122"/>
    <x v="2"/>
    <x v="0"/>
  </r>
  <r>
    <d v="2021-01-09T00:00:00"/>
    <s v="Sunil"/>
    <n v="105.59"/>
    <n v="729"/>
    <x v="2"/>
    <x v="0"/>
  </r>
  <r>
    <d v="2021-01-09T00:00:00"/>
    <s v="Chandu"/>
    <n v="78.8"/>
    <n v="882"/>
    <x v="0"/>
    <x v="0"/>
  </r>
  <r>
    <d v="2021-01-09T00:00:00"/>
    <s v="Manja"/>
    <n v="23.36"/>
    <n v="228"/>
    <x v="1"/>
    <x v="0"/>
  </r>
  <r>
    <d v="2021-01-09T00:00:00"/>
    <s v="Lakshmi"/>
    <n v="24.14"/>
    <n v="163"/>
    <x v="0"/>
    <x v="1"/>
  </r>
  <r>
    <d v="2021-01-09T00:00:00"/>
    <s v="VP"/>
    <n v="9.5500000000000007"/>
    <n v="103"/>
    <x v="2"/>
    <x v="0"/>
  </r>
  <r>
    <d v="2021-01-09T00:00:00"/>
    <s v="Pradeep"/>
    <n v="9.6"/>
    <n v="103"/>
    <x v="2"/>
    <x v="0"/>
  </r>
  <r>
    <d v="2021-01-09T00:00:00"/>
    <s v="Zainab"/>
    <n v="3.94"/>
    <n v="14"/>
    <x v="0"/>
    <x v="1"/>
  </r>
  <r>
    <d v="2021-01-10T00:00:00"/>
    <s v="VP"/>
    <n v="53.55"/>
    <n v="464"/>
    <x v="2"/>
    <x v="0"/>
  </r>
  <r>
    <d v="2021-01-10T00:00:00"/>
    <s v="Sudu"/>
    <n v="5.36"/>
    <n v="24"/>
    <x v="1"/>
    <x v="0"/>
  </r>
  <r>
    <d v="2021-01-10T00:00:00"/>
    <s v="Ravi"/>
    <n v="25.94"/>
    <n v="183"/>
    <x v="1"/>
    <x v="0"/>
  </r>
  <r>
    <d v="2021-01-10T00:00:00"/>
    <s v="Ashok"/>
    <n v="21.98"/>
    <n v="128"/>
    <x v="2"/>
    <x v="0"/>
  </r>
  <r>
    <d v="2021-01-10T00:00:00"/>
    <s v="Anil"/>
    <n v="5.45"/>
    <n v="66"/>
    <x v="2"/>
    <x v="0"/>
  </r>
  <r>
    <d v="2021-01-10T00:00:00"/>
    <s v="Lakshmi"/>
    <n v="14.32"/>
    <n v="76"/>
    <x v="0"/>
    <x v="1"/>
  </r>
  <r>
    <d v="2021-01-10T00:00:00"/>
    <s v="Harsha"/>
    <n v="70.34"/>
    <n v="424"/>
    <x v="2"/>
    <x v="0"/>
  </r>
  <r>
    <d v="2021-01-10T00:00:00"/>
    <s v="Ravi"/>
    <n v="18.100000000000001"/>
    <n v="114"/>
    <x v="1"/>
    <x v="0"/>
  </r>
  <r>
    <d v="2021-01-10T00:00:00"/>
    <s v="Lakshmi"/>
    <n v="34.479999999999997"/>
    <n v="209"/>
    <x v="0"/>
    <x v="1"/>
  </r>
  <r>
    <d v="2021-01-10T00:00:00"/>
    <s v="Ranjan"/>
    <n v="47.31"/>
    <n v="495"/>
    <x v="1"/>
    <x v="0"/>
  </r>
  <r>
    <d v="2021-01-10T00:00:00"/>
    <s v="Prem"/>
    <n v="10.3"/>
    <n v="69"/>
    <x v="2"/>
    <x v="0"/>
  </r>
  <r>
    <d v="2021-01-10T00:00:00"/>
    <s v="Sun'J"/>
    <n v="51.45"/>
    <n v="271"/>
    <x v="1"/>
    <x v="0"/>
  </r>
  <r>
    <d v="2021-01-11T00:00:00"/>
    <s v="Ravi"/>
    <n v="25.28"/>
    <n v="161"/>
    <x v="1"/>
    <x v="0"/>
  </r>
  <r>
    <d v="2021-01-11T00:00:00"/>
    <s v="VP"/>
    <n v="20.350000000000001"/>
    <n v="164"/>
    <x v="2"/>
    <x v="0"/>
  </r>
  <r>
    <d v="2021-01-11T00:00:00"/>
    <s v="Vipin"/>
    <n v="65.11"/>
    <n v="804"/>
    <x v="0"/>
    <x v="0"/>
  </r>
  <r>
    <d v="2021-01-11T00:00:00"/>
    <s v="Sun'J"/>
    <n v="42.01"/>
    <n v="216"/>
    <x v="1"/>
    <x v="0"/>
  </r>
  <r>
    <d v="2021-01-11T00:00:00"/>
    <s v="Anil"/>
    <n v="50.04"/>
    <n v="321"/>
    <x v="2"/>
    <x v="0"/>
  </r>
  <r>
    <d v="2021-01-11T00:00:00"/>
    <s v="Prem"/>
    <n v="52.53"/>
    <n v="333"/>
    <x v="2"/>
    <x v="0"/>
  </r>
  <r>
    <d v="2021-01-11T00:00:00"/>
    <s v="Suku"/>
    <n v="1.38"/>
    <n v="44"/>
    <x v="0"/>
    <x v="0"/>
  </r>
  <r>
    <d v="2021-01-11T00:00:00"/>
    <s v="VP"/>
    <n v="34.35"/>
    <n v="256"/>
    <x v="2"/>
    <x v="0"/>
  </r>
  <r>
    <d v="2021-01-11T00:00:00"/>
    <s v="Harsha"/>
    <n v="31.85"/>
    <n v="129"/>
    <x v="2"/>
    <x v="0"/>
  </r>
  <r>
    <d v="2021-01-11T00:00:00"/>
    <s v="Sudu"/>
    <n v="28.46"/>
    <n v="161"/>
    <x v="1"/>
    <x v="0"/>
  </r>
  <r>
    <m/>
    <m/>
    <m/>
    <m/>
    <x v="3"/>
    <x v="2"/>
  </r>
  <r>
    <m/>
    <m/>
    <m/>
    <m/>
    <x v="3"/>
    <x v="2"/>
  </r>
  <r>
    <m/>
    <m/>
    <m/>
    <m/>
    <x v="3"/>
    <x v="2"/>
  </r>
  <r>
    <m/>
    <m/>
    <m/>
    <m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D9C82-6390-4636-9537-CC7898DD1CB1}" name="PivotTable1" cacheId="4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4:D31" firstHeaderRow="0" firstDataRow="1" firstDataCol="1" rowPageCount="2" colPageCount="1"/>
  <pivotFields count="6">
    <pivotField numFmtId="16" showAll="0"/>
    <pivotField axis="axisRow" showAll="0">
      <items count="28">
        <item x="0"/>
        <item x="20"/>
        <item x="7"/>
        <item x="9"/>
        <item x="15"/>
        <item x="6"/>
        <item x="10"/>
        <item x="1"/>
        <item x="23"/>
        <item x="21"/>
        <item x="18"/>
        <item x="2"/>
        <item x="24"/>
        <item x="16"/>
        <item x="5"/>
        <item x="13"/>
        <item x="3"/>
        <item x="11"/>
        <item x="17"/>
        <item x="8"/>
        <item x="4"/>
        <item x="19"/>
        <item x="14"/>
        <item x="12"/>
        <item x="25"/>
        <item x="22"/>
        <item h="1" x="26"/>
        <item t="default"/>
      </items>
    </pivotField>
    <pivotField dataField="1" numFmtId="164" showAll="0"/>
    <pivotField dataField="1" numFmtId="165" showAll="0"/>
    <pivotField axis="axisPage" showAll="0">
      <items count="5">
        <item x="0"/>
        <item x="2"/>
        <item x="1"/>
        <item x="3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4" hier="-1"/>
  </pageFields>
  <dataFields count="3">
    <dataField name="Sum of Distance" fld="2" baseField="0" baseItem="0"/>
    <dataField name="Sum of EG" fld="3" baseField="0" baseItem="0"/>
    <dataField name="Count of Distance2" fld="2" subtotal="count" baseField="1" baseItem="0"/>
  </dataFields>
  <formats count="1"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BD568-C7F2-4365-8371-6A15C3269535}" name="PivotTable2" cacheId="5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38:D47" firstHeaderRow="0" firstDataRow="1" firstDataCol="1" rowPageCount="2" colPageCount="1"/>
  <pivotFields count="6">
    <pivotField numFmtId="16" showAll="0"/>
    <pivotField axis="axisRow" showAll="0">
      <items count="28">
        <item x="0"/>
        <item x="20"/>
        <item x="7"/>
        <item x="9"/>
        <item x="15"/>
        <item x="6"/>
        <item x="10"/>
        <item x="1"/>
        <item x="23"/>
        <item m="1" x="26"/>
        <item x="21"/>
        <item x="18"/>
        <item x="2"/>
        <item x="24"/>
        <item x="16"/>
        <item x="5"/>
        <item x="13"/>
        <item x="3"/>
        <item x="11"/>
        <item x="17"/>
        <item x="8"/>
        <item x="4"/>
        <item x="19"/>
        <item x="14"/>
        <item x="12"/>
        <item x="25"/>
        <item x="22"/>
        <item t="default"/>
      </items>
    </pivotField>
    <pivotField dataField="1" numFmtId="164" showAll="0"/>
    <pivotField dataField="1" numFmtId="165" showAll="0"/>
    <pivotField axis="axisPage" showAll="0">
      <items count="5">
        <item x="0"/>
        <item x="2"/>
        <item x="1"/>
        <item m="1" x="3"/>
        <item t="default"/>
      </items>
    </pivotField>
    <pivotField axis="axisPage" showAll="0">
      <items count="4">
        <item x="1"/>
        <item x="0"/>
        <item m="1" x="2"/>
        <item t="default"/>
      </items>
    </pivotField>
  </pivotFields>
  <rowFields count="1">
    <field x="1"/>
  </rowFields>
  <rowItems count="9">
    <i>
      <x v="7"/>
    </i>
    <i>
      <x v="10"/>
    </i>
    <i>
      <x v="15"/>
    </i>
    <i>
      <x v="16"/>
    </i>
    <i>
      <x v="17"/>
    </i>
    <i>
      <x v="19"/>
    </i>
    <i>
      <x v="22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-1"/>
    <pageField fld="4" item="2" hier="-1"/>
  </pageFields>
  <dataFields count="3">
    <dataField name="Sum of Distance" fld="2" baseField="0" baseItem="0"/>
    <dataField name="Sum of EG" fld="3" baseField="0" baseItem="0"/>
    <dataField name="Count of Distance2" fld="2" subtotal="count" baseField="1" baseItem="0"/>
  </dataFields>
  <formats count="1">
    <format dxfId="8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893273-B62F-44E6-BE95-6F03BA0F6664}" name="PivotTable3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B4:E8" firstHeaderRow="0" firstDataRow="1" firstDataCol="1" rowPageCount="1" colPageCount="1"/>
  <pivotFields count="6">
    <pivotField numFmtId="16" showAll="0"/>
    <pivotField showAll="0"/>
    <pivotField dataField="1" numFmtId="164" showAll="0"/>
    <pivotField dataField="1" numFmtId="165" showAll="0"/>
    <pivotField axis="axisRow" showAll="0">
      <items count="5">
        <item x="0"/>
        <item x="2"/>
        <item x="1"/>
        <item h="1" x="3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Sum of Distance" fld="2" baseField="0" baseItem="0"/>
    <dataField name="Sum of EG" fld="3" baseField="0" baseItem="0"/>
    <dataField name="Count of Distance2" fld="2" subtotal="count" baseField="1" baseItem="0"/>
  </dataFields>
  <formats count="7"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DBED-77AD-45C7-8ABC-04F78D8D47F3}">
  <dimension ref="A1:C27"/>
  <sheetViews>
    <sheetView workbookViewId="0">
      <selection activeCell="G14" sqref="G14"/>
    </sheetView>
  </sheetViews>
  <sheetFormatPr defaultRowHeight="15" x14ac:dyDescent="0.25"/>
  <cols>
    <col min="1" max="1" width="11.7109375" customWidth="1"/>
    <col min="2" max="2" width="12.28515625" customWidth="1"/>
  </cols>
  <sheetData>
    <row r="1" spans="1:3" x14ac:dyDescent="0.25">
      <c r="A1" s="48" t="s">
        <v>25</v>
      </c>
      <c r="B1" s="48" t="s">
        <v>27</v>
      </c>
      <c r="C1" s="48" t="s">
        <v>28</v>
      </c>
    </row>
    <row r="2" spans="1:3" x14ac:dyDescent="0.25">
      <c r="A2" s="3" t="s">
        <v>0</v>
      </c>
      <c r="B2" s="1" t="s">
        <v>33</v>
      </c>
      <c r="C2" s="1" t="s">
        <v>31</v>
      </c>
    </row>
    <row r="3" spans="1:3" x14ac:dyDescent="0.25">
      <c r="A3" s="3" t="s">
        <v>3</v>
      </c>
      <c r="B3" s="1" t="s">
        <v>33</v>
      </c>
      <c r="C3" s="1" t="s">
        <v>31</v>
      </c>
    </row>
    <row r="4" spans="1:3" x14ac:dyDescent="0.25">
      <c r="A4" s="3" t="s">
        <v>6</v>
      </c>
      <c r="B4" s="1" t="s">
        <v>33</v>
      </c>
      <c r="C4" s="1" t="s">
        <v>31</v>
      </c>
    </row>
    <row r="5" spans="1:3" x14ac:dyDescent="0.25">
      <c r="A5" s="3" t="s">
        <v>5</v>
      </c>
      <c r="B5" s="1" t="s">
        <v>33</v>
      </c>
      <c r="C5" s="1" t="s">
        <v>31</v>
      </c>
    </row>
    <row r="6" spans="1:3" x14ac:dyDescent="0.25">
      <c r="A6" s="3" t="s">
        <v>37</v>
      </c>
      <c r="B6" s="1" t="s">
        <v>33</v>
      </c>
      <c r="C6" s="1" t="s">
        <v>31</v>
      </c>
    </row>
    <row r="7" spans="1:3" x14ac:dyDescent="0.25">
      <c r="A7" s="3" t="s">
        <v>36</v>
      </c>
      <c r="B7" s="1" t="s">
        <v>33</v>
      </c>
      <c r="C7" s="1" t="s">
        <v>31</v>
      </c>
    </row>
    <row r="8" spans="1:3" x14ac:dyDescent="0.25">
      <c r="A8" s="3" t="s">
        <v>7</v>
      </c>
      <c r="B8" s="1" t="s">
        <v>33</v>
      </c>
      <c r="C8" s="1" t="s">
        <v>31</v>
      </c>
    </row>
    <row r="9" spans="1:3" x14ac:dyDescent="0.25">
      <c r="A9" s="3" t="s">
        <v>8</v>
      </c>
      <c r="B9" s="1" t="s">
        <v>33</v>
      </c>
      <c r="C9" s="1" t="s">
        <v>32</v>
      </c>
    </row>
    <row r="10" spans="1:3" x14ac:dyDescent="0.25">
      <c r="A10" s="1" t="s">
        <v>1</v>
      </c>
      <c r="B10" s="1" t="s">
        <v>34</v>
      </c>
      <c r="C10" s="1" t="s">
        <v>31</v>
      </c>
    </row>
    <row r="11" spans="1:3" x14ac:dyDescent="0.25">
      <c r="A11" s="1" t="s">
        <v>11</v>
      </c>
      <c r="B11" s="1" t="s">
        <v>34</v>
      </c>
      <c r="C11" s="1" t="s">
        <v>31</v>
      </c>
    </row>
    <row r="12" spans="1:3" x14ac:dyDescent="0.25">
      <c r="A12" s="1" t="s">
        <v>13</v>
      </c>
      <c r="B12" s="1" t="s">
        <v>34</v>
      </c>
      <c r="C12" s="1" t="s">
        <v>31</v>
      </c>
    </row>
    <row r="13" spans="1:3" x14ac:dyDescent="0.25">
      <c r="A13" s="1" t="s">
        <v>22</v>
      </c>
      <c r="B13" s="1" t="s">
        <v>34</v>
      </c>
      <c r="C13" s="1" t="s">
        <v>31</v>
      </c>
    </row>
    <row r="14" spans="1:3" x14ac:dyDescent="0.25">
      <c r="A14" s="1" t="s">
        <v>20</v>
      </c>
      <c r="B14" s="1" t="s">
        <v>34</v>
      </c>
      <c r="C14" s="1" t="s">
        <v>31</v>
      </c>
    </row>
    <row r="15" spans="1:3" x14ac:dyDescent="0.25">
      <c r="A15" s="1" t="s">
        <v>19</v>
      </c>
      <c r="B15" s="1" t="s">
        <v>34</v>
      </c>
      <c r="C15" s="1" t="s">
        <v>31</v>
      </c>
    </row>
    <row r="16" spans="1:3" x14ac:dyDescent="0.25">
      <c r="A16" s="1" t="s">
        <v>21</v>
      </c>
      <c r="B16" s="1" t="s">
        <v>34</v>
      </c>
      <c r="C16" s="1" t="s">
        <v>31</v>
      </c>
    </row>
    <row r="17" spans="1:3" x14ac:dyDescent="0.25">
      <c r="A17" s="1" t="s">
        <v>17</v>
      </c>
      <c r="B17" s="1" t="s">
        <v>34</v>
      </c>
      <c r="C17" s="1" t="s">
        <v>32</v>
      </c>
    </row>
    <row r="18" spans="1:3" x14ac:dyDescent="0.25">
      <c r="A18" s="1" t="s">
        <v>18</v>
      </c>
      <c r="B18" s="1" t="s">
        <v>34</v>
      </c>
      <c r="C18" s="1" t="s">
        <v>31</v>
      </c>
    </row>
    <row r="19" spans="1:3" x14ac:dyDescent="0.25">
      <c r="A19" s="1" t="s">
        <v>2</v>
      </c>
      <c r="B19" s="1" t="s">
        <v>35</v>
      </c>
      <c r="C19" s="1" t="s">
        <v>31</v>
      </c>
    </row>
    <row r="20" spans="1:3" x14ac:dyDescent="0.25">
      <c r="A20" s="1" t="s">
        <v>10</v>
      </c>
      <c r="B20" s="1" t="s">
        <v>35</v>
      </c>
      <c r="C20" s="1" t="s">
        <v>31</v>
      </c>
    </row>
    <row r="21" spans="1:3" x14ac:dyDescent="0.25">
      <c r="A21" s="1" t="s">
        <v>9</v>
      </c>
      <c r="B21" s="1" t="s">
        <v>35</v>
      </c>
      <c r="C21" s="1" t="s">
        <v>31</v>
      </c>
    </row>
    <row r="22" spans="1:3" x14ac:dyDescent="0.25">
      <c r="A22" s="1" t="s">
        <v>12</v>
      </c>
      <c r="B22" s="1" t="s">
        <v>35</v>
      </c>
      <c r="C22" s="1" t="s">
        <v>31</v>
      </c>
    </row>
    <row r="23" spans="1:3" x14ac:dyDescent="0.25">
      <c r="A23" s="1" t="s">
        <v>4</v>
      </c>
      <c r="B23" s="1" t="s">
        <v>35</v>
      </c>
      <c r="C23" s="1" t="s">
        <v>31</v>
      </c>
    </row>
    <row r="24" spans="1:3" x14ac:dyDescent="0.25">
      <c r="A24" s="4" t="s">
        <v>23</v>
      </c>
      <c r="B24" s="1" t="s">
        <v>35</v>
      </c>
      <c r="C24" s="1" t="s">
        <v>31</v>
      </c>
    </row>
    <row r="25" spans="1:3" x14ac:dyDescent="0.25">
      <c r="A25" s="1" t="s">
        <v>14</v>
      </c>
      <c r="B25" s="1" t="s">
        <v>35</v>
      </c>
      <c r="C25" s="1" t="s">
        <v>32</v>
      </c>
    </row>
    <row r="26" spans="1:3" x14ac:dyDescent="0.25">
      <c r="A26" s="1" t="s">
        <v>15</v>
      </c>
      <c r="B26" s="1" t="s">
        <v>35</v>
      </c>
      <c r="C26" s="1" t="s">
        <v>32</v>
      </c>
    </row>
    <row r="27" spans="1:3" x14ac:dyDescent="0.25">
      <c r="A27" s="1" t="s">
        <v>16</v>
      </c>
      <c r="B27" s="1" t="s">
        <v>35</v>
      </c>
      <c r="C27" s="1" t="s">
        <v>32</v>
      </c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FE9-6805-4EB8-B497-E1CEE3517431}">
  <dimension ref="A1:D47"/>
  <sheetViews>
    <sheetView zoomScale="90" zoomScaleNormal="90" workbookViewId="0">
      <selection activeCell="J7" sqref="J7"/>
    </sheetView>
  </sheetViews>
  <sheetFormatPr defaultRowHeight="15" x14ac:dyDescent="0.25"/>
  <cols>
    <col min="1" max="1" width="13.28515625" bestFit="1" customWidth="1"/>
    <col min="2" max="2" width="15.28515625" bestFit="1" customWidth="1"/>
    <col min="3" max="3" width="10" bestFit="1" customWidth="1"/>
    <col min="4" max="4" width="9.5703125" bestFit="1" customWidth="1"/>
    <col min="5" max="5" width="16.28515625" bestFit="1" customWidth="1"/>
    <col min="6" max="6" width="13.28515625" bestFit="1" customWidth="1"/>
    <col min="7" max="7" width="15.28515625" bestFit="1" customWidth="1"/>
    <col min="8" max="8" width="10" bestFit="1" customWidth="1"/>
    <col min="9" max="9" width="17.85546875" bestFit="1" customWidth="1"/>
    <col min="10" max="140" width="16.28515625" bestFit="1" customWidth="1"/>
    <col min="141" max="141" width="12.7109375" bestFit="1" customWidth="1"/>
  </cols>
  <sheetData>
    <row r="1" spans="1:4" x14ac:dyDescent="0.25">
      <c r="A1" s="8" t="s">
        <v>28</v>
      </c>
      <c r="B1" t="s">
        <v>39</v>
      </c>
    </row>
    <row r="2" spans="1:4" x14ac:dyDescent="0.25">
      <c r="A2" s="8" t="s">
        <v>27</v>
      </c>
      <c r="B2" t="s">
        <v>39</v>
      </c>
    </row>
    <row r="4" spans="1:4" ht="30" x14ac:dyDescent="0.25">
      <c r="A4" s="8" t="s">
        <v>41</v>
      </c>
      <c r="B4" t="s">
        <v>42</v>
      </c>
      <c r="C4" t="s">
        <v>43</v>
      </c>
      <c r="D4" s="32" t="s">
        <v>48</v>
      </c>
    </row>
    <row r="5" spans="1:4" x14ac:dyDescent="0.25">
      <c r="A5" s="9" t="s">
        <v>23</v>
      </c>
      <c r="B5" s="10">
        <v>136.43</v>
      </c>
      <c r="C5" s="10">
        <v>796</v>
      </c>
      <c r="D5" s="10">
        <v>3</v>
      </c>
    </row>
    <row r="6" spans="1:4" x14ac:dyDescent="0.25">
      <c r="A6" s="9" t="s">
        <v>20</v>
      </c>
      <c r="B6" s="10">
        <v>489.19</v>
      </c>
      <c r="C6" s="10">
        <v>3515</v>
      </c>
      <c r="D6" s="10">
        <v>10</v>
      </c>
    </row>
    <row r="7" spans="1:4" x14ac:dyDescent="0.25">
      <c r="A7" s="9" t="s">
        <v>22</v>
      </c>
      <c r="B7" s="10">
        <v>306.08</v>
      </c>
      <c r="C7" s="10">
        <v>2076</v>
      </c>
      <c r="D7" s="10">
        <v>10</v>
      </c>
    </row>
    <row r="8" spans="1:4" x14ac:dyDescent="0.25">
      <c r="A8" s="9" t="s">
        <v>17</v>
      </c>
      <c r="B8" s="10">
        <v>61.5</v>
      </c>
      <c r="C8" s="10">
        <v>455</v>
      </c>
      <c r="D8" s="10">
        <v>2</v>
      </c>
    </row>
    <row r="9" spans="1:4" x14ac:dyDescent="0.25">
      <c r="A9" s="9" t="s">
        <v>4</v>
      </c>
      <c r="B9" s="10">
        <v>306.45999999999998</v>
      </c>
      <c r="C9" s="10">
        <v>2550</v>
      </c>
      <c r="D9" s="10">
        <v>5</v>
      </c>
    </row>
    <row r="10" spans="1:4" x14ac:dyDescent="0.25">
      <c r="A10" s="9" t="s">
        <v>10</v>
      </c>
      <c r="B10" s="10">
        <v>623.77</v>
      </c>
      <c r="C10" s="10">
        <v>4286</v>
      </c>
      <c r="D10" s="10">
        <v>6</v>
      </c>
    </row>
    <row r="11" spans="1:4" x14ac:dyDescent="0.25">
      <c r="A11" s="9" t="s">
        <v>11</v>
      </c>
      <c r="B11" s="10">
        <v>327.04000000000002</v>
      </c>
      <c r="C11" s="10">
        <v>1807</v>
      </c>
      <c r="D11" s="10">
        <v>9</v>
      </c>
    </row>
    <row r="12" spans="1:4" x14ac:dyDescent="0.25">
      <c r="A12" s="9" t="s">
        <v>36</v>
      </c>
      <c r="B12" s="10">
        <v>225.77</v>
      </c>
      <c r="C12" s="10">
        <v>1596</v>
      </c>
      <c r="D12" s="10">
        <v>8</v>
      </c>
    </row>
    <row r="13" spans="1:4" x14ac:dyDescent="0.25">
      <c r="A13" s="9" t="s">
        <v>15</v>
      </c>
      <c r="B13" s="10">
        <v>115.92999999999998</v>
      </c>
      <c r="C13" s="10">
        <v>749</v>
      </c>
      <c r="D13" s="10">
        <v>5</v>
      </c>
    </row>
    <row r="14" spans="1:4" x14ac:dyDescent="0.25">
      <c r="A14" s="9" t="s">
        <v>8</v>
      </c>
      <c r="B14" s="10">
        <v>45.41</v>
      </c>
      <c r="C14" s="10">
        <v>405</v>
      </c>
      <c r="D14" s="10">
        <v>5</v>
      </c>
    </row>
    <row r="15" spans="1:4" x14ac:dyDescent="0.25">
      <c r="A15" s="9" t="s">
        <v>16</v>
      </c>
      <c r="B15" s="10">
        <v>28.06</v>
      </c>
      <c r="C15" s="10">
        <v>219</v>
      </c>
      <c r="D15" s="10">
        <v>2</v>
      </c>
    </row>
    <row r="16" spans="1:4" x14ac:dyDescent="0.25">
      <c r="A16" s="9" t="s">
        <v>21</v>
      </c>
      <c r="B16" s="10">
        <v>332.03000000000003</v>
      </c>
      <c r="C16" s="10">
        <v>2567</v>
      </c>
      <c r="D16" s="10">
        <v>7</v>
      </c>
    </row>
    <row r="17" spans="1:4" x14ac:dyDescent="0.25">
      <c r="A17" s="9" t="s">
        <v>18</v>
      </c>
      <c r="B17" s="10">
        <v>258.60000000000002</v>
      </c>
      <c r="C17" s="10">
        <v>1911</v>
      </c>
      <c r="D17" s="10">
        <v>4</v>
      </c>
    </row>
    <row r="18" spans="1:4" x14ac:dyDescent="0.25">
      <c r="A18" s="9" t="s">
        <v>13</v>
      </c>
      <c r="B18" s="10">
        <v>559.36</v>
      </c>
      <c r="C18" s="10">
        <v>3936</v>
      </c>
      <c r="D18" s="10">
        <v>9</v>
      </c>
    </row>
    <row r="19" spans="1:4" x14ac:dyDescent="0.25">
      <c r="A19" s="9" t="s">
        <v>5</v>
      </c>
      <c r="B19" s="10">
        <v>403.94</v>
      </c>
      <c r="C19" s="10">
        <v>3222</v>
      </c>
      <c r="D19" s="10">
        <v>5</v>
      </c>
    </row>
    <row r="20" spans="1:4" x14ac:dyDescent="0.25">
      <c r="A20" s="9" t="s">
        <v>6</v>
      </c>
      <c r="B20" s="10">
        <v>596.33000000000004</v>
      </c>
      <c r="C20" s="10">
        <v>3805</v>
      </c>
      <c r="D20" s="10">
        <v>11</v>
      </c>
    </row>
    <row r="21" spans="1:4" x14ac:dyDescent="0.25">
      <c r="A21" s="9" t="s">
        <v>0</v>
      </c>
      <c r="B21" s="10">
        <v>694.02</v>
      </c>
      <c r="C21" s="10">
        <v>4711</v>
      </c>
      <c r="D21" s="10">
        <v>8</v>
      </c>
    </row>
    <row r="22" spans="1:4" x14ac:dyDescent="0.25">
      <c r="A22" s="9" t="s">
        <v>9</v>
      </c>
      <c r="B22" s="10">
        <v>477.47</v>
      </c>
      <c r="C22" s="10">
        <v>3776</v>
      </c>
      <c r="D22" s="10">
        <v>6</v>
      </c>
    </row>
    <row r="23" spans="1:4" x14ac:dyDescent="0.25">
      <c r="A23" s="9" t="s">
        <v>3</v>
      </c>
      <c r="B23" s="10">
        <v>571.95000000000005</v>
      </c>
      <c r="C23" s="10">
        <v>3657</v>
      </c>
      <c r="D23" s="10">
        <v>10</v>
      </c>
    </row>
    <row r="24" spans="1:4" x14ac:dyDescent="0.25">
      <c r="A24" s="9" t="s">
        <v>12</v>
      </c>
      <c r="B24" s="10">
        <v>156.88</v>
      </c>
      <c r="C24" s="10">
        <v>1498</v>
      </c>
      <c r="D24" s="10">
        <v>6</v>
      </c>
    </row>
    <row r="25" spans="1:4" x14ac:dyDescent="0.25">
      <c r="A25" s="9" t="s">
        <v>19</v>
      </c>
      <c r="B25" s="10">
        <v>264.59000000000003</v>
      </c>
      <c r="C25" s="10">
        <v>1827</v>
      </c>
      <c r="D25" s="10">
        <v>6</v>
      </c>
    </row>
    <row r="26" spans="1:4" x14ac:dyDescent="0.25">
      <c r="A26" s="9" t="s">
        <v>38</v>
      </c>
      <c r="B26" s="10">
        <v>502.16</v>
      </c>
      <c r="C26" s="10">
        <v>2432</v>
      </c>
      <c r="D26" s="10">
        <v>8</v>
      </c>
    </row>
    <row r="27" spans="1:4" x14ac:dyDescent="0.25">
      <c r="A27" s="9" t="s">
        <v>2</v>
      </c>
      <c r="B27" s="10">
        <v>660.56000000000006</v>
      </c>
      <c r="C27" s="10">
        <v>6990</v>
      </c>
      <c r="D27" s="10">
        <v>5</v>
      </c>
    </row>
    <row r="28" spans="1:4" x14ac:dyDescent="0.25">
      <c r="A28" s="9" t="s">
        <v>1</v>
      </c>
      <c r="B28" s="10">
        <v>910.01</v>
      </c>
      <c r="C28" s="10">
        <v>6980</v>
      </c>
      <c r="D28" s="10">
        <v>15</v>
      </c>
    </row>
    <row r="29" spans="1:4" x14ac:dyDescent="0.25">
      <c r="A29" s="9" t="s">
        <v>14</v>
      </c>
      <c r="B29" s="10">
        <v>255.54</v>
      </c>
      <c r="C29" s="10">
        <v>1635</v>
      </c>
      <c r="D29" s="10">
        <v>5</v>
      </c>
    </row>
    <row r="30" spans="1:4" x14ac:dyDescent="0.25">
      <c r="A30" s="9" t="s">
        <v>7</v>
      </c>
      <c r="B30" s="10">
        <v>308.29000000000002</v>
      </c>
      <c r="C30" s="10">
        <v>2445</v>
      </c>
      <c r="D30" s="10">
        <v>8</v>
      </c>
    </row>
    <row r="31" spans="1:4" x14ac:dyDescent="0.25">
      <c r="A31" s="9" t="s">
        <v>40</v>
      </c>
      <c r="B31" s="10">
        <v>9617.3700000000044</v>
      </c>
      <c r="C31" s="10">
        <v>69846</v>
      </c>
      <c r="D31" s="10">
        <v>178</v>
      </c>
    </row>
    <row r="35" spans="1:4" x14ac:dyDescent="0.25">
      <c r="A35" s="8" t="s">
        <v>28</v>
      </c>
      <c r="B35" t="s">
        <v>39</v>
      </c>
    </row>
    <row r="36" spans="1:4" x14ac:dyDescent="0.25">
      <c r="A36" s="8" t="s">
        <v>27</v>
      </c>
      <c r="B36" t="s">
        <v>33</v>
      </c>
    </row>
    <row r="38" spans="1:4" ht="30" x14ac:dyDescent="0.25">
      <c r="A38" s="8" t="s">
        <v>41</v>
      </c>
      <c r="B38" t="s">
        <v>42</v>
      </c>
      <c r="C38" t="s">
        <v>43</v>
      </c>
      <c r="D38" s="32" t="s">
        <v>48</v>
      </c>
    </row>
    <row r="39" spans="1:4" x14ac:dyDescent="0.25">
      <c r="A39" s="9" t="s">
        <v>36</v>
      </c>
      <c r="B39" s="10">
        <v>225.76999999999998</v>
      </c>
      <c r="C39" s="10">
        <v>1596</v>
      </c>
      <c r="D39" s="10">
        <v>8</v>
      </c>
    </row>
    <row r="40" spans="1:4" x14ac:dyDescent="0.25">
      <c r="A40" s="9" t="s">
        <v>8</v>
      </c>
      <c r="B40" s="10">
        <v>45.41</v>
      </c>
      <c r="C40" s="10">
        <v>405</v>
      </c>
      <c r="D40" s="10">
        <v>5</v>
      </c>
    </row>
    <row r="41" spans="1:4" x14ac:dyDescent="0.25">
      <c r="A41" s="9" t="s">
        <v>5</v>
      </c>
      <c r="B41" s="10">
        <v>403.94</v>
      </c>
      <c r="C41" s="10">
        <v>3222</v>
      </c>
      <c r="D41" s="10">
        <v>5</v>
      </c>
    </row>
    <row r="42" spans="1:4" x14ac:dyDescent="0.25">
      <c r="A42" s="9" t="s">
        <v>6</v>
      </c>
      <c r="B42" s="10">
        <v>571.04999999999995</v>
      </c>
      <c r="C42" s="10">
        <v>3644</v>
      </c>
      <c r="D42" s="10">
        <v>10</v>
      </c>
    </row>
    <row r="43" spans="1:4" x14ac:dyDescent="0.25">
      <c r="A43" s="9" t="s">
        <v>0</v>
      </c>
      <c r="B43" s="10">
        <v>694.0200000000001</v>
      </c>
      <c r="C43" s="10">
        <v>4711</v>
      </c>
      <c r="D43" s="10">
        <v>8</v>
      </c>
    </row>
    <row r="44" spans="1:4" x14ac:dyDescent="0.25">
      <c r="A44" s="9" t="s">
        <v>3</v>
      </c>
      <c r="B44" s="10">
        <v>543.49</v>
      </c>
      <c r="C44" s="10">
        <v>3496</v>
      </c>
      <c r="D44" s="10">
        <v>9</v>
      </c>
    </row>
    <row r="45" spans="1:4" x14ac:dyDescent="0.25">
      <c r="A45" s="9" t="s">
        <v>38</v>
      </c>
      <c r="B45" s="10">
        <v>460.15000000000003</v>
      </c>
      <c r="C45" s="10">
        <v>2216</v>
      </c>
      <c r="D45" s="10">
        <v>7</v>
      </c>
    </row>
    <row r="46" spans="1:4" x14ac:dyDescent="0.25">
      <c r="A46" s="9" t="s">
        <v>7</v>
      </c>
      <c r="B46" s="10">
        <v>308.29000000000002</v>
      </c>
      <c r="C46" s="10">
        <v>2445</v>
      </c>
      <c r="D46" s="10">
        <v>8</v>
      </c>
    </row>
    <row r="47" spans="1:4" x14ac:dyDescent="0.25">
      <c r="A47" s="9" t="s">
        <v>40</v>
      </c>
      <c r="B47" s="10">
        <v>3252.119999999999</v>
      </c>
      <c r="C47" s="10">
        <v>21735</v>
      </c>
      <c r="D47" s="10">
        <v>60</v>
      </c>
    </row>
  </sheetData>
  <pageMargins left="0.7" right="0.7" top="0.75" bottom="0.75" header="0.3" footer="0.3"/>
  <pageSetup orientation="portrait" horizontalDpi="90" verticalDpi="9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4801-C33E-4EC2-A8E8-0A161F31270E}">
  <dimension ref="B1:AJ28"/>
  <sheetViews>
    <sheetView topLeftCell="A12" zoomScale="120" zoomScaleNormal="120" workbookViewId="0">
      <selection activeCell="S9" sqref="S9"/>
    </sheetView>
  </sheetViews>
  <sheetFormatPr defaultRowHeight="15" x14ac:dyDescent="0.25"/>
  <cols>
    <col min="1" max="1" width="4.140625" customWidth="1"/>
    <col min="2" max="2" width="9.85546875" bestFit="1" customWidth="1"/>
    <col min="3" max="3" width="10.42578125" style="6" customWidth="1"/>
    <col min="4" max="4" width="7.5703125" bestFit="1" customWidth="1"/>
    <col min="5" max="5" width="2.7109375" customWidth="1"/>
    <col min="6" max="6" width="9.85546875" bestFit="1" customWidth="1"/>
    <col min="7" max="7" width="11.5703125" customWidth="1"/>
    <col min="8" max="8" width="5.5703125" bestFit="1" customWidth="1"/>
    <col min="9" max="9" width="2.28515625" customWidth="1"/>
    <col min="10" max="10" width="11" customWidth="1"/>
    <col min="11" max="11" width="11.7109375" customWidth="1"/>
    <col min="12" max="12" width="5.5703125" bestFit="1" customWidth="1"/>
    <col min="13" max="13" width="2.28515625" customWidth="1"/>
    <col min="15" max="15" width="9.140625" style="6"/>
    <col min="16" max="16" width="5.5703125" bestFit="1" customWidth="1"/>
    <col min="17" max="17" width="2.5703125" customWidth="1"/>
    <col min="19" max="19" width="9.140625" style="6"/>
    <col min="20" max="20" width="5.5703125" bestFit="1" customWidth="1"/>
    <col min="21" max="21" width="3.85546875" customWidth="1"/>
    <col min="23" max="23" width="9.85546875" bestFit="1" customWidth="1"/>
    <col min="24" max="24" width="5.5703125" bestFit="1" customWidth="1"/>
    <col min="25" max="25" width="3.85546875" customWidth="1"/>
    <col min="28" max="28" width="5.5703125" bestFit="1" customWidth="1"/>
    <col min="29" max="29" width="3" customWidth="1"/>
    <col min="32" max="32" width="5.5703125" bestFit="1" customWidth="1"/>
    <col min="33" max="33" width="2.5703125" customWidth="1"/>
    <col min="36" max="36" width="5.5703125" bestFit="1" customWidth="1"/>
  </cols>
  <sheetData>
    <row r="1" spans="2:36" x14ac:dyDescent="0.25">
      <c r="B1" s="39" t="s">
        <v>45</v>
      </c>
      <c r="C1" s="39"/>
      <c r="D1" s="39"/>
      <c r="E1" s="13"/>
      <c r="F1" s="40" t="s">
        <v>44</v>
      </c>
      <c r="G1" s="40"/>
      <c r="H1" s="40"/>
      <c r="I1" s="13"/>
      <c r="J1" s="41" t="s">
        <v>46</v>
      </c>
      <c r="K1" s="41"/>
      <c r="L1" s="41"/>
      <c r="N1" s="42" t="s">
        <v>49</v>
      </c>
      <c r="O1" s="42"/>
      <c r="P1" s="42"/>
      <c r="R1" s="43" t="s">
        <v>50</v>
      </c>
      <c r="S1" s="43"/>
      <c r="T1" s="43"/>
      <c r="V1" s="44" t="s">
        <v>51</v>
      </c>
      <c r="W1" s="44"/>
      <c r="X1" s="44"/>
      <c r="Z1" s="38" t="s">
        <v>52</v>
      </c>
      <c r="AA1" s="38"/>
      <c r="AB1" s="38"/>
      <c r="AD1" s="49" t="s">
        <v>83</v>
      </c>
      <c r="AE1" s="49"/>
      <c r="AF1" s="49"/>
      <c r="AH1" s="45" t="s">
        <v>82</v>
      </c>
      <c r="AI1" s="45"/>
      <c r="AJ1" s="45"/>
    </row>
    <row r="2" spans="2:36" x14ac:dyDescent="0.25">
      <c r="B2" s="14" t="s">
        <v>25</v>
      </c>
      <c r="C2" s="26" t="s">
        <v>64</v>
      </c>
      <c r="D2" s="14" t="s">
        <v>53</v>
      </c>
      <c r="E2" s="13"/>
      <c r="F2" s="15" t="s">
        <v>25</v>
      </c>
      <c r="G2" s="15" t="s">
        <v>65</v>
      </c>
      <c r="H2" s="15" t="s">
        <v>53</v>
      </c>
      <c r="I2" s="13"/>
      <c r="J2" s="16" t="s">
        <v>25</v>
      </c>
      <c r="K2" s="16" t="s">
        <v>84</v>
      </c>
      <c r="L2" s="16" t="s">
        <v>53</v>
      </c>
      <c r="N2" s="18" t="s">
        <v>25</v>
      </c>
      <c r="O2" s="24" t="s">
        <v>64</v>
      </c>
      <c r="P2" s="18" t="s">
        <v>53</v>
      </c>
      <c r="R2" s="17" t="s">
        <v>25</v>
      </c>
      <c r="S2" s="25" t="s">
        <v>64</v>
      </c>
      <c r="T2" s="17" t="s">
        <v>53</v>
      </c>
      <c r="V2" s="19" t="s">
        <v>25</v>
      </c>
      <c r="W2" s="19" t="s">
        <v>65</v>
      </c>
      <c r="X2" s="19" t="s">
        <v>53</v>
      </c>
      <c r="Z2" s="20" t="s">
        <v>25</v>
      </c>
      <c r="AA2" s="20" t="s">
        <v>65</v>
      </c>
      <c r="AB2" s="20" t="s">
        <v>53</v>
      </c>
      <c r="AD2" s="50" t="s">
        <v>25</v>
      </c>
      <c r="AE2" s="50" t="s">
        <v>84</v>
      </c>
      <c r="AF2" s="50" t="s">
        <v>53</v>
      </c>
      <c r="AH2" s="27" t="s">
        <v>25</v>
      </c>
      <c r="AI2" s="27" t="s">
        <v>84</v>
      </c>
      <c r="AJ2" s="27" t="s">
        <v>53</v>
      </c>
    </row>
    <row r="3" spans="2:36" x14ac:dyDescent="0.25">
      <c r="B3" s="11" t="s">
        <v>1</v>
      </c>
      <c r="C3" s="23">
        <f>VLOOKUP(B3,Pivots!$A$4:$D$31,2,0)</f>
        <v>910.01</v>
      </c>
      <c r="D3" s="1">
        <f>RANK(C3,B$3:$C$28,0)</f>
        <v>1</v>
      </c>
      <c r="F3" s="11" t="s">
        <v>2</v>
      </c>
      <c r="G3" s="1">
        <f>VLOOKUP(F3,Pivots!$A$4:$D$31,3,0)</f>
        <v>6990</v>
      </c>
      <c r="H3" s="1">
        <f>RANK(G3,$F$3:G$28,0)</f>
        <v>1</v>
      </c>
      <c r="J3" s="11" t="s">
        <v>1</v>
      </c>
      <c r="K3" s="1">
        <f>VLOOKUP(J3,Pivots!$A$4:$D$31,4,0)</f>
        <v>15</v>
      </c>
      <c r="L3" s="1">
        <f>RANK(K3,$J$3:K$28,0)</f>
        <v>1</v>
      </c>
      <c r="N3" s="11" t="s">
        <v>1</v>
      </c>
      <c r="O3" s="23">
        <f>VLOOKUP(N3,Pivots!$A$4:$D$31,2,0)</f>
        <v>910.01</v>
      </c>
      <c r="P3" s="1">
        <f>RANK(O3,$N$3:O$23,0)</f>
        <v>1</v>
      </c>
      <c r="R3" s="11" t="s">
        <v>14</v>
      </c>
      <c r="S3" s="23">
        <f>VLOOKUP(R3,Pivots!$A$4:$D$31,2,0)</f>
        <v>255.54</v>
      </c>
      <c r="T3" s="1">
        <f>RANK(S3,$R$3:S$7,0)</f>
        <v>1</v>
      </c>
      <c r="V3" s="11" t="s">
        <v>2</v>
      </c>
      <c r="W3" s="23">
        <f>VLOOKUP(V3,Pivots!$A$4:$D$31,3,0)</f>
        <v>6990</v>
      </c>
      <c r="X3" s="1">
        <f>RANK(W3,$V$3:W$23,0)</f>
        <v>1</v>
      </c>
      <c r="Z3" s="11" t="s">
        <v>14</v>
      </c>
      <c r="AA3" s="21">
        <f>VLOOKUP(Z3,Pivots!$A$4:$D$31,3,0)</f>
        <v>1635</v>
      </c>
      <c r="AB3" s="1">
        <f>RANK(AA3,$Z$3:AA$7,0)</f>
        <v>1</v>
      </c>
      <c r="AD3" s="11" t="s">
        <v>1</v>
      </c>
      <c r="AE3" s="23">
        <f>VLOOKUP(AD3,Pivots!$A$4:$D$31,4,0)</f>
        <v>15</v>
      </c>
      <c r="AF3" s="1">
        <f>RANK(AE3,$AE$3:AE$23,0)</f>
        <v>1</v>
      </c>
      <c r="AH3" s="11" t="s">
        <v>14</v>
      </c>
      <c r="AI3" s="21">
        <f>VLOOKUP(AH3,Pivots!$A$4:$D$31,4,0)</f>
        <v>5</v>
      </c>
      <c r="AJ3" s="1">
        <f>RANK(AI3,$AI$3:AI$7,0)</f>
        <v>1</v>
      </c>
    </row>
    <row r="4" spans="2:36" x14ac:dyDescent="0.25">
      <c r="B4" s="11" t="s">
        <v>0</v>
      </c>
      <c r="C4" s="23">
        <f>VLOOKUP(B4,Pivots!$A$4:$D$31,2,0)</f>
        <v>694.02</v>
      </c>
      <c r="D4" s="1">
        <f>RANK(C4,B$3:$C$28,0)</f>
        <v>2</v>
      </c>
      <c r="F4" s="11" t="s">
        <v>1</v>
      </c>
      <c r="G4" s="1">
        <f>VLOOKUP(F4,Pivots!$A$4:$D$31,3,0)</f>
        <v>6980</v>
      </c>
      <c r="H4" s="1">
        <f>RANK(G4,$F$3:G$28,0)</f>
        <v>2</v>
      </c>
      <c r="J4" s="11" t="s">
        <v>6</v>
      </c>
      <c r="K4" s="1">
        <f>VLOOKUP(J4,Pivots!$A$4:$D$31,4,0)</f>
        <v>11</v>
      </c>
      <c r="L4" s="1">
        <f>RANK(K4,$J$3:K$28,0)</f>
        <v>2</v>
      </c>
      <c r="N4" s="11" t="s">
        <v>0</v>
      </c>
      <c r="O4" s="23">
        <f>VLOOKUP(N4,Pivots!$A$4:$D$31,2,0)</f>
        <v>694.02</v>
      </c>
      <c r="P4" s="1">
        <f>RANK(O4,$N$3:O$23,0)</f>
        <v>2</v>
      </c>
      <c r="R4" s="11" t="s">
        <v>15</v>
      </c>
      <c r="S4" s="23">
        <f>VLOOKUP(R4,Pivots!$A$4:$D$31,2,0)</f>
        <v>115.92999999999998</v>
      </c>
      <c r="T4" s="1">
        <f>RANK(S4,$R$3:S$7,0)</f>
        <v>2</v>
      </c>
      <c r="V4" s="11" t="s">
        <v>1</v>
      </c>
      <c r="W4" s="23">
        <f>VLOOKUP(V4,Pivots!$A$4:$D$31,3,0)</f>
        <v>6980</v>
      </c>
      <c r="X4" s="1">
        <f>RANK(W4,$V$3:W$23,0)</f>
        <v>2</v>
      </c>
      <c r="Z4" s="11" t="s">
        <v>15</v>
      </c>
      <c r="AA4" s="21">
        <f>VLOOKUP(Z4,Pivots!$A$4:$D$31,3,0)</f>
        <v>749</v>
      </c>
      <c r="AB4" s="1">
        <f>RANK(AA4,$Z$3:AA$7,0)</f>
        <v>2</v>
      </c>
      <c r="AD4" s="11" t="s">
        <v>6</v>
      </c>
      <c r="AE4" s="23">
        <f>VLOOKUP(AD4,Pivots!$A$4:$D$31,4,0)</f>
        <v>11</v>
      </c>
      <c r="AF4" s="1">
        <f>RANK(AE4,$AE$3:AE$23,0)</f>
        <v>2</v>
      </c>
      <c r="AH4" s="11" t="s">
        <v>15</v>
      </c>
      <c r="AI4" s="21">
        <f>VLOOKUP(AH4,Pivots!$A$4:$D$31,4,0)</f>
        <v>5</v>
      </c>
      <c r="AJ4" s="1">
        <f>RANK(AI4,$AI$3:AI$7,0)</f>
        <v>1</v>
      </c>
    </row>
    <row r="5" spans="2:36" x14ac:dyDescent="0.25">
      <c r="B5" s="11" t="s">
        <v>2</v>
      </c>
      <c r="C5" s="23">
        <f>VLOOKUP(B5,Pivots!$A$4:$D$31,2,0)</f>
        <v>660.56000000000006</v>
      </c>
      <c r="D5" s="1">
        <f>RANK(C5,B$3:$C$28,0)</f>
        <v>3</v>
      </c>
      <c r="F5" s="11" t="s">
        <v>0</v>
      </c>
      <c r="G5" s="1">
        <f>VLOOKUP(F5,Pivots!$A$4:$D$31,3,0)</f>
        <v>4711</v>
      </c>
      <c r="H5" s="1">
        <f>RANK(G5,$F$3:G$28,0)</f>
        <v>3</v>
      </c>
      <c r="J5" s="11" t="s">
        <v>22</v>
      </c>
      <c r="K5" s="1">
        <f>VLOOKUP(J5,Pivots!$A$4:$D$31,4,0)</f>
        <v>10</v>
      </c>
      <c r="L5" s="1">
        <f>RANK(K5,$J$3:K$28,0)</f>
        <v>3</v>
      </c>
      <c r="N5" s="11" t="s">
        <v>2</v>
      </c>
      <c r="O5" s="23">
        <f>VLOOKUP(N5,Pivots!$A$4:$D$31,2,0)</f>
        <v>660.56000000000006</v>
      </c>
      <c r="P5" s="1">
        <f>RANK(O5,$N$3:O$23,0)</f>
        <v>3</v>
      </c>
      <c r="R5" s="11" t="s">
        <v>17</v>
      </c>
      <c r="S5" s="23">
        <f>VLOOKUP(R5,Pivots!$A$4:$D$31,2,0)</f>
        <v>61.5</v>
      </c>
      <c r="T5" s="1">
        <f>RANK(S5,$R$3:S$7,0)</f>
        <v>3</v>
      </c>
      <c r="V5" s="11" t="s">
        <v>0</v>
      </c>
      <c r="W5" s="23">
        <f>VLOOKUP(V5,Pivots!$A$4:$D$31,3,0)</f>
        <v>4711</v>
      </c>
      <c r="X5" s="1">
        <f>RANK(W5,$V$3:W$23,0)</f>
        <v>3</v>
      </c>
      <c r="Z5" s="11" t="s">
        <v>17</v>
      </c>
      <c r="AA5" s="21">
        <f>VLOOKUP(Z5,Pivots!$A$4:$D$31,3,0)</f>
        <v>455</v>
      </c>
      <c r="AB5" s="1">
        <f>RANK(AA5,$Z$3:AA$7,0)</f>
        <v>3</v>
      </c>
      <c r="AD5" s="11" t="s">
        <v>3</v>
      </c>
      <c r="AE5" s="23">
        <f>VLOOKUP(AD5,Pivots!$A$4:$D$31,4,0)</f>
        <v>10</v>
      </c>
      <c r="AF5" s="1">
        <f>RANK(AE5,$AE$3:AE$23,0)</f>
        <v>3</v>
      </c>
      <c r="AH5" s="11" t="s">
        <v>8</v>
      </c>
      <c r="AI5" s="21">
        <f>VLOOKUP(AH5,Pivots!$A$4:$D$31,4,0)</f>
        <v>5</v>
      </c>
      <c r="AJ5" s="1">
        <f>RANK(AI5,$AI$3:AI$7,0)</f>
        <v>1</v>
      </c>
    </row>
    <row r="6" spans="2:36" x14ac:dyDescent="0.25">
      <c r="B6" s="11" t="s">
        <v>10</v>
      </c>
      <c r="C6" s="23">
        <f>VLOOKUP(B6,Pivots!$A$4:$D$31,2,0)</f>
        <v>623.77</v>
      </c>
      <c r="D6" s="1">
        <f>RANK(C6,B$3:$C$28,0)</f>
        <v>4</v>
      </c>
      <c r="F6" s="11" t="s">
        <v>10</v>
      </c>
      <c r="G6" s="1">
        <f>VLOOKUP(F6,Pivots!$A$4:$D$31,3,0)</f>
        <v>4286</v>
      </c>
      <c r="H6" s="1">
        <f>RANK(G6,$F$3:G$28,0)</f>
        <v>4</v>
      </c>
      <c r="J6" s="11" t="s">
        <v>3</v>
      </c>
      <c r="K6" s="1">
        <f>VLOOKUP(J6,Pivots!$A$4:$D$31,4,0)</f>
        <v>10</v>
      </c>
      <c r="L6" s="1">
        <f>RANK(K6,$J$3:K$28,0)</f>
        <v>3</v>
      </c>
      <c r="N6" s="11" t="s">
        <v>10</v>
      </c>
      <c r="O6" s="23">
        <f>VLOOKUP(N6,Pivots!$A$4:$D$31,2,0)</f>
        <v>623.77</v>
      </c>
      <c r="P6" s="1">
        <f>RANK(O6,$N$3:O$23,0)</f>
        <v>4</v>
      </c>
      <c r="R6" s="11" t="s">
        <v>8</v>
      </c>
      <c r="S6" s="23">
        <f>VLOOKUP(R6,Pivots!$A$4:$D$31,2,0)</f>
        <v>45.41</v>
      </c>
      <c r="T6" s="1">
        <f>RANK(S6,$R$3:S$7,0)</f>
        <v>4</v>
      </c>
      <c r="V6" s="11" t="s">
        <v>10</v>
      </c>
      <c r="W6" s="23">
        <f>VLOOKUP(V6,Pivots!$A$4:$D$31,3,0)</f>
        <v>4286</v>
      </c>
      <c r="X6" s="1">
        <f>RANK(W6,$V$3:W$23,0)</f>
        <v>4</v>
      </c>
      <c r="Z6" s="11" t="s">
        <v>8</v>
      </c>
      <c r="AA6" s="21">
        <f>VLOOKUP(Z6,Pivots!$A$4:$D$31,3,0)</f>
        <v>405</v>
      </c>
      <c r="AB6" s="1">
        <f>RANK(AA6,$Z$3:AA$7,0)</f>
        <v>4</v>
      </c>
      <c r="AD6" s="11" t="s">
        <v>20</v>
      </c>
      <c r="AE6" s="23">
        <f>VLOOKUP(AD6,Pivots!$A$4:$D$31,4,0)</f>
        <v>10</v>
      </c>
      <c r="AF6" s="1">
        <f>RANK(AE6,$AE$3:AE$23,0)</f>
        <v>3</v>
      </c>
      <c r="AH6" s="11" t="s">
        <v>17</v>
      </c>
      <c r="AI6" s="21">
        <f>VLOOKUP(AH6,Pivots!$A$4:$D$31,4,0)</f>
        <v>2</v>
      </c>
      <c r="AJ6" s="1">
        <f>RANK(AI6,$AI$3:AI$7,0)</f>
        <v>4</v>
      </c>
    </row>
    <row r="7" spans="2:36" x14ac:dyDescent="0.25">
      <c r="B7" s="11" t="s">
        <v>6</v>
      </c>
      <c r="C7" s="23">
        <f>VLOOKUP(B7,Pivots!$A$4:$D$31,2,0)</f>
        <v>596.33000000000004</v>
      </c>
      <c r="D7" s="1">
        <f>RANK(C7,B$3:$C$28,0)</f>
        <v>5</v>
      </c>
      <c r="F7" s="11" t="s">
        <v>13</v>
      </c>
      <c r="G7" s="1">
        <f>VLOOKUP(F7,Pivots!$A$4:$D$31,3,0)</f>
        <v>3936</v>
      </c>
      <c r="H7" s="1">
        <f>RANK(G7,$F$3:G$28,0)</f>
        <v>5</v>
      </c>
      <c r="J7" s="11" t="s">
        <v>20</v>
      </c>
      <c r="K7" s="1">
        <f>VLOOKUP(J7,Pivots!$A$4:$D$31,4,0)</f>
        <v>10</v>
      </c>
      <c r="L7" s="1">
        <f>RANK(K7,$J$3:K$28,0)</f>
        <v>3</v>
      </c>
      <c r="N7" s="11" t="s">
        <v>6</v>
      </c>
      <c r="O7" s="23">
        <f>VLOOKUP(N7,Pivots!$A$4:$D$31,2,0)</f>
        <v>596.33000000000004</v>
      </c>
      <c r="P7" s="1">
        <f>RANK(O7,$N$3:O$23,0)</f>
        <v>5</v>
      </c>
      <c r="R7" s="11" t="s">
        <v>16</v>
      </c>
      <c r="S7" s="23">
        <f>VLOOKUP(R7,Pivots!$A$4:$D$31,2,0)</f>
        <v>28.06</v>
      </c>
      <c r="T7" s="1">
        <f>RANK(S7,$R$3:S$7,0)</f>
        <v>5</v>
      </c>
      <c r="V7" s="11" t="s">
        <v>13</v>
      </c>
      <c r="W7" s="23">
        <f>VLOOKUP(V7,Pivots!$A$4:$D$31,3,0)</f>
        <v>3936</v>
      </c>
      <c r="X7" s="1">
        <f>RANK(W7,$V$3:W$23,0)</f>
        <v>5</v>
      </c>
      <c r="Z7" s="11" t="s">
        <v>16</v>
      </c>
      <c r="AA7" s="21">
        <f>VLOOKUP(Z7,Pivots!$A$4:$D$31,3,0)</f>
        <v>219</v>
      </c>
      <c r="AB7" s="1">
        <f>RANK(AA7,$Z$3:AA$7,0)</f>
        <v>5</v>
      </c>
      <c r="AD7" s="11" t="s">
        <v>22</v>
      </c>
      <c r="AE7" s="23">
        <f>VLOOKUP(AD7,Pivots!$A$4:$D$31,4,0)</f>
        <v>10</v>
      </c>
      <c r="AF7" s="1">
        <f>RANK(AE7,$AE$3:AE$23,0)</f>
        <v>3</v>
      </c>
      <c r="AH7" s="11" t="s">
        <v>16</v>
      </c>
      <c r="AI7" s="21">
        <f>VLOOKUP(AH7,Pivots!$A$4:$D$31,4,0)</f>
        <v>2</v>
      </c>
      <c r="AJ7" s="1">
        <f>RANK(AI7,$AI$3:AI$7,0)</f>
        <v>4</v>
      </c>
    </row>
    <row r="8" spans="2:36" x14ac:dyDescent="0.25">
      <c r="B8" s="11" t="s">
        <v>3</v>
      </c>
      <c r="C8" s="23">
        <f>VLOOKUP(B8,Pivots!$A$4:$D$31,2,0)</f>
        <v>571.95000000000005</v>
      </c>
      <c r="D8" s="1">
        <f>RANK(C8,B$3:$C$28,0)</f>
        <v>6</v>
      </c>
      <c r="F8" s="11" t="s">
        <v>6</v>
      </c>
      <c r="G8" s="1">
        <f>VLOOKUP(F8,Pivots!$A$4:$D$31,3,0)</f>
        <v>3805</v>
      </c>
      <c r="H8" s="1">
        <f>RANK(G8,$F$3:G$28,0)</f>
        <v>6</v>
      </c>
      <c r="J8" s="11" t="s">
        <v>11</v>
      </c>
      <c r="K8" s="1">
        <f>VLOOKUP(J8,Pivots!$A$4:$D$31,4,0)</f>
        <v>9</v>
      </c>
      <c r="L8" s="1">
        <f>RANK(K8,$J$3:K$28,0)</f>
        <v>6</v>
      </c>
      <c r="N8" s="11" t="s">
        <v>3</v>
      </c>
      <c r="O8" s="23">
        <f>VLOOKUP(N8,Pivots!$A$4:$D$31,2,0)</f>
        <v>571.95000000000005</v>
      </c>
      <c r="P8" s="1">
        <f>RANK(O8,$N$3:O$23,0)</f>
        <v>6</v>
      </c>
      <c r="V8" s="11" t="s">
        <v>6</v>
      </c>
      <c r="W8" s="23">
        <f>VLOOKUP(V8,Pivots!$A$4:$D$31,3,0)</f>
        <v>3805</v>
      </c>
      <c r="X8" s="1">
        <f>RANK(W8,$V$3:W$23,0)</f>
        <v>6</v>
      </c>
      <c r="AD8" s="11" t="s">
        <v>13</v>
      </c>
      <c r="AE8" s="23">
        <f>VLOOKUP(AD8,Pivots!$A$4:$D$31,4,0)</f>
        <v>9</v>
      </c>
      <c r="AF8" s="1">
        <f>RANK(AE8,$AE$3:AE$23,0)</f>
        <v>6</v>
      </c>
    </row>
    <row r="9" spans="2:36" x14ac:dyDescent="0.25">
      <c r="B9" s="11" t="s">
        <v>13</v>
      </c>
      <c r="C9" s="23">
        <f>VLOOKUP(B9,Pivots!$A$4:$D$31,2,0)</f>
        <v>559.36</v>
      </c>
      <c r="D9" s="1">
        <f>RANK(C9,B$3:$C$28,0)</f>
        <v>7</v>
      </c>
      <c r="F9" s="11" t="s">
        <v>9</v>
      </c>
      <c r="G9" s="1">
        <f>VLOOKUP(F9,Pivots!$A$4:$D$31,3,0)</f>
        <v>3776</v>
      </c>
      <c r="H9" s="1">
        <f>RANK(G9,$F$3:G$28,0)</f>
        <v>7</v>
      </c>
      <c r="J9" s="11" t="s">
        <v>13</v>
      </c>
      <c r="K9" s="1">
        <f>VLOOKUP(J9,Pivots!$A$4:$D$31,4,0)</f>
        <v>9</v>
      </c>
      <c r="L9" s="1">
        <f>RANK(K9,$J$3:K$28,0)</f>
        <v>6</v>
      </c>
      <c r="N9" s="11" t="s">
        <v>13</v>
      </c>
      <c r="O9" s="23">
        <f>VLOOKUP(N9,Pivots!$A$4:$D$31,2,0)</f>
        <v>559.36</v>
      </c>
      <c r="P9" s="1">
        <f>RANK(O9,$N$3:O$23,0)</f>
        <v>7</v>
      </c>
      <c r="V9" s="11" t="s">
        <v>9</v>
      </c>
      <c r="W9" s="23">
        <f>VLOOKUP(V9,Pivots!$A$4:$D$31,3,0)</f>
        <v>3776</v>
      </c>
      <c r="X9" s="1">
        <f>RANK(W9,$V$3:W$23,0)</f>
        <v>7</v>
      </c>
      <c r="AD9" s="11" t="s">
        <v>11</v>
      </c>
      <c r="AE9" s="23">
        <f>VLOOKUP(AD9,Pivots!$A$4:$D$31,4,0)</f>
        <v>9</v>
      </c>
      <c r="AF9" s="1">
        <f>RANK(AE9,$AE$3:AE$23,0)</f>
        <v>6</v>
      </c>
    </row>
    <row r="10" spans="2:36" x14ac:dyDescent="0.25">
      <c r="B10" s="11" t="s">
        <v>37</v>
      </c>
      <c r="C10" s="23">
        <f>VLOOKUP(B10,Pivots!$A$4:$D$31,2,0)</f>
        <v>502.16</v>
      </c>
      <c r="D10" s="1">
        <f>RANK(C10,B$3:$C$28,0)</f>
        <v>8</v>
      </c>
      <c r="F10" s="11" t="s">
        <v>3</v>
      </c>
      <c r="G10" s="1">
        <f>VLOOKUP(F10,Pivots!$A$4:$D$31,3,0)</f>
        <v>3657</v>
      </c>
      <c r="H10" s="1">
        <f>RANK(G10,$F$3:G$28,0)</f>
        <v>8</v>
      </c>
      <c r="J10" s="11" t="s">
        <v>0</v>
      </c>
      <c r="K10" s="1">
        <f>VLOOKUP(J10,Pivots!$A$4:$D$31,4,0)</f>
        <v>8</v>
      </c>
      <c r="L10" s="1">
        <f>RANK(K10,$J$3:K$28,0)</f>
        <v>8</v>
      </c>
      <c r="N10" s="11" t="s">
        <v>37</v>
      </c>
      <c r="O10" s="23">
        <f>VLOOKUP(N10,Pivots!$A$4:$D$31,2,0)</f>
        <v>502.16</v>
      </c>
      <c r="P10" s="1">
        <f>RANK(O10,$N$3:O$23,0)</f>
        <v>8</v>
      </c>
      <c r="V10" s="11" t="s">
        <v>3</v>
      </c>
      <c r="W10" s="23">
        <f>VLOOKUP(V10,Pivots!$A$4:$D$31,3,0)</f>
        <v>3657</v>
      </c>
      <c r="X10" s="1">
        <f>RANK(W10,$V$3:W$23,0)</f>
        <v>8</v>
      </c>
      <c r="AD10" s="11" t="s">
        <v>0</v>
      </c>
      <c r="AE10" s="23">
        <f>VLOOKUP(AD10,Pivots!$A$4:$D$31,4,0)</f>
        <v>8</v>
      </c>
      <c r="AF10" s="1">
        <f>RANK(AE10,$AE$3:AE$23,0)</f>
        <v>8</v>
      </c>
    </row>
    <row r="11" spans="2:36" x14ac:dyDescent="0.25">
      <c r="B11" s="11" t="s">
        <v>20</v>
      </c>
      <c r="C11" s="23">
        <f>VLOOKUP(B11,Pivots!$A$4:$D$31,2,0)</f>
        <v>489.19</v>
      </c>
      <c r="D11" s="1">
        <f>RANK(C11,B$3:$C$28,0)</f>
        <v>9</v>
      </c>
      <c r="F11" s="11" t="s">
        <v>20</v>
      </c>
      <c r="G11" s="1">
        <f>VLOOKUP(F11,Pivots!$A$4:$D$31,3,0)</f>
        <v>3515</v>
      </c>
      <c r="H11" s="1">
        <f>RANK(G11,$F$3:G$28,0)</f>
        <v>9</v>
      </c>
      <c r="J11" s="11" t="s">
        <v>36</v>
      </c>
      <c r="K11" s="1">
        <f>VLOOKUP(J11,Pivots!$A$4:$D$31,4,0)</f>
        <v>8</v>
      </c>
      <c r="L11" s="1">
        <f>RANK(K11,$J$3:K$28,0)</f>
        <v>8</v>
      </c>
      <c r="N11" s="11" t="s">
        <v>20</v>
      </c>
      <c r="O11" s="23">
        <f>VLOOKUP(N11,Pivots!$A$4:$D$31,2,0)</f>
        <v>489.19</v>
      </c>
      <c r="P11" s="1">
        <f>RANK(O11,$N$3:O$23,0)</f>
        <v>9</v>
      </c>
      <c r="V11" s="11" t="s">
        <v>20</v>
      </c>
      <c r="W11" s="23">
        <f>VLOOKUP(V11,Pivots!$A$4:$D$31,3,0)</f>
        <v>3515</v>
      </c>
      <c r="X11" s="1">
        <f>RANK(W11,$V$3:W$23,0)</f>
        <v>9</v>
      </c>
      <c r="AD11" s="11" t="s">
        <v>7</v>
      </c>
      <c r="AE11" s="23">
        <f>VLOOKUP(AD11,Pivots!$A$4:$D$31,4,0)</f>
        <v>8</v>
      </c>
      <c r="AF11" s="1">
        <f>RANK(AE11,$AE$3:AE$23,0)</f>
        <v>8</v>
      </c>
    </row>
    <row r="12" spans="2:36" x14ac:dyDescent="0.25">
      <c r="B12" s="11" t="s">
        <v>9</v>
      </c>
      <c r="C12" s="23">
        <f>VLOOKUP(B12,Pivots!$A$4:$D$31,2,0)</f>
        <v>477.47</v>
      </c>
      <c r="D12" s="1">
        <f>RANK(C12,B$3:$C$28,0)</f>
        <v>10</v>
      </c>
      <c r="F12" s="11" t="s">
        <v>5</v>
      </c>
      <c r="G12" s="1">
        <f>VLOOKUP(F12,Pivots!$A$4:$D$31,3,0)</f>
        <v>3222</v>
      </c>
      <c r="H12" s="1">
        <f>RANK(G12,$F$3:G$28,0)</f>
        <v>10</v>
      </c>
      <c r="J12" s="11" t="s">
        <v>7</v>
      </c>
      <c r="K12" s="1">
        <f>VLOOKUP(J12,Pivots!$A$4:$D$31,4,0)</f>
        <v>8</v>
      </c>
      <c r="L12" s="1">
        <f>RANK(K12,$J$3:K$28,0)</f>
        <v>8</v>
      </c>
      <c r="N12" s="11" t="s">
        <v>9</v>
      </c>
      <c r="O12" s="23">
        <f>VLOOKUP(N12,Pivots!$A$4:$D$31,2,0)</f>
        <v>477.47</v>
      </c>
      <c r="P12" s="1">
        <f>RANK(O12,$N$3:O$23,0)</f>
        <v>10</v>
      </c>
      <c r="V12" s="11" t="s">
        <v>5</v>
      </c>
      <c r="W12" s="23">
        <f>VLOOKUP(V12,Pivots!$A$4:$D$31,3,0)</f>
        <v>3222</v>
      </c>
      <c r="X12" s="1">
        <f>RANK(W12,$V$3:W$23,0)</f>
        <v>10</v>
      </c>
      <c r="AD12" s="11" t="s">
        <v>37</v>
      </c>
      <c r="AE12" s="23">
        <f>VLOOKUP(AD12,Pivots!$A$4:$D$31,4,0)</f>
        <v>8</v>
      </c>
      <c r="AF12" s="1">
        <f>RANK(AE12,$AE$3:AE$23,0)</f>
        <v>8</v>
      </c>
    </row>
    <row r="13" spans="2:36" x14ac:dyDescent="0.25">
      <c r="B13" s="11" t="s">
        <v>5</v>
      </c>
      <c r="C13" s="23">
        <f>VLOOKUP(B13,Pivots!$A$4:$D$31,2,0)</f>
        <v>403.94</v>
      </c>
      <c r="D13" s="1">
        <f>RANK(C13,B$3:$C$28,0)</f>
        <v>11</v>
      </c>
      <c r="F13" s="11" t="s">
        <v>21</v>
      </c>
      <c r="G13" s="1">
        <f>VLOOKUP(F13,Pivots!$A$4:$D$31,3,0)</f>
        <v>2567</v>
      </c>
      <c r="H13" s="1">
        <f>RANK(G13,$F$3:G$28,0)</f>
        <v>11</v>
      </c>
      <c r="J13" s="11" t="s">
        <v>37</v>
      </c>
      <c r="K13" s="1">
        <f>VLOOKUP(J13,Pivots!$A$4:$D$31,4,0)</f>
        <v>8</v>
      </c>
      <c r="L13" s="1">
        <f>RANK(K13,$J$3:K$28,0)</f>
        <v>8</v>
      </c>
      <c r="N13" s="11" t="s">
        <v>5</v>
      </c>
      <c r="O13" s="23">
        <f>VLOOKUP(N13,Pivots!$A$4:$D$31,2,0)</f>
        <v>403.94</v>
      </c>
      <c r="P13" s="1">
        <f>RANK(O13,$N$3:O$23,0)</f>
        <v>11</v>
      </c>
      <c r="V13" s="11" t="s">
        <v>21</v>
      </c>
      <c r="W13" s="23">
        <f>VLOOKUP(V13,Pivots!$A$4:$D$31,3,0)</f>
        <v>2567</v>
      </c>
      <c r="X13" s="1">
        <f>RANK(W13,$V$3:W$23,0)</f>
        <v>11</v>
      </c>
      <c r="AD13" s="11" t="s">
        <v>36</v>
      </c>
      <c r="AE13" s="23">
        <f>VLOOKUP(AD13,Pivots!$A$4:$D$31,4,0)</f>
        <v>8</v>
      </c>
      <c r="AF13" s="1">
        <f>RANK(AE13,$AE$3:AE$23,0)</f>
        <v>8</v>
      </c>
    </row>
    <row r="14" spans="2:36" x14ac:dyDescent="0.25">
      <c r="B14" s="11" t="s">
        <v>21</v>
      </c>
      <c r="C14" s="23">
        <f>VLOOKUP(B14,Pivots!$A$4:$D$31,2,0)</f>
        <v>332.03000000000003</v>
      </c>
      <c r="D14" s="1">
        <f>RANK(C14,B$3:$C$28,0)</f>
        <v>12</v>
      </c>
      <c r="F14" s="11" t="s">
        <v>4</v>
      </c>
      <c r="G14" s="1">
        <f>VLOOKUP(F14,Pivots!$A$4:$D$31,3,0)</f>
        <v>2550</v>
      </c>
      <c r="H14" s="1">
        <f>RANK(G14,$F$3:G$28,0)</f>
        <v>12</v>
      </c>
      <c r="J14" s="11" t="s">
        <v>21</v>
      </c>
      <c r="K14" s="1">
        <f>VLOOKUP(J14,Pivots!$A$4:$D$31,4,0)</f>
        <v>7</v>
      </c>
      <c r="L14" s="1">
        <f>RANK(K14,$J$3:K$28,0)</f>
        <v>12</v>
      </c>
      <c r="N14" s="11" t="s">
        <v>21</v>
      </c>
      <c r="O14" s="23">
        <f>VLOOKUP(N14,Pivots!$A$4:$D$31,2,0)</f>
        <v>332.03000000000003</v>
      </c>
      <c r="P14" s="1">
        <f>RANK(O14,$N$3:O$23,0)</f>
        <v>12</v>
      </c>
      <c r="V14" s="11" t="s">
        <v>4</v>
      </c>
      <c r="W14" s="23">
        <f>VLOOKUP(V14,Pivots!$A$4:$D$31,3,0)</f>
        <v>2550</v>
      </c>
      <c r="X14" s="1">
        <f>RANK(W14,$V$3:W$23,0)</f>
        <v>12</v>
      </c>
      <c r="AD14" s="11" t="s">
        <v>21</v>
      </c>
      <c r="AE14" s="23">
        <f>VLOOKUP(AD14,Pivots!$A$4:$D$31,4,0)</f>
        <v>7</v>
      </c>
      <c r="AF14" s="1">
        <f>RANK(AE14,$AE$3:AE$23,0)</f>
        <v>12</v>
      </c>
    </row>
    <row r="15" spans="2:36" x14ac:dyDescent="0.25">
      <c r="B15" s="11" t="s">
        <v>11</v>
      </c>
      <c r="C15" s="23">
        <f>VLOOKUP(B15,Pivots!$A$4:$D$31,2,0)</f>
        <v>327.04000000000002</v>
      </c>
      <c r="D15" s="1">
        <f>RANK(C15,B$3:$C$28,0)</f>
        <v>13</v>
      </c>
      <c r="F15" s="11" t="s">
        <v>7</v>
      </c>
      <c r="G15" s="1">
        <f>VLOOKUP(F15,Pivots!$A$4:$D$31,3,0)</f>
        <v>2445</v>
      </c>
      <c r="H15" s="1">
        <f>RANK(G15,$F$3:G$28,0)</f>
        <v>13</v>
      </c>
      <c r="J15" s="11" t="s">
        <v>19</v>
      </c>
      <c r="K15" s="1">
        <f>VLOOKUP(J15,Pivots!$A$4:$D$31,4,0)</f>
        <v>6</v>
      </c>
      <c r="L15" s="1">
        <f>RANK(K15,$J$3:K$28,0)</f>
        <v>13</v>
      </c>
      <c r="N15" s="11" t="s">
        <v>11</v>
      </c>
      <c r="O15" s="23">
        <f>VLOOKUP(N15,Pivots!$A$4:$D$31,2,0)</f>
        <v>327.04000000000002</v>
      </c>
      <c r="P15" s="1">
        <f>RANK(O15,$N$3:O$23,0)</f>
        <v>13</v>
      </c>
      <c r="V15" s="11" t="s">
        <v>7</v>
      </c>
      <c r="W15" s="23">
        <f>VLOOKUP(V15,Pivots!$A$4:$D$31,3,0)</f>
        <v>2445</v>
      </c>
      <c r="X15" s="1">
        <f>RANK(W15,$V$3:W$23,0)</f>
        <v>13</v>
      </c>
      <c r="AD15" s="11" t="s">
        <v>10</v>
      </c>
      <c r="AE15" s="23">
        <f>VLOOKUP(AD15,Pivots!$A$4:$D$31,4,0)</f>
        <v>6</v>
      </c>
      <c r="AF15" s="1">
        <f>RANK(AE15,$AE$3:AE$23,0)</f>
        <v>13</v>
      </c>
    </row>
    <row r="16" spans="2:36" x14ac:dyDescent="0.25">
      <c r="B16" s="11" t="s">
        <v>7</v>
      </c>
      <c r="C16" s="23">
        <f>VLOOKUP(B16,Pivots!$A$4:$D$31,2,0)</f>
        <v>308.29000000000002</v>
      </c>
      <c r="D16" s="1">
        <f>RANK(C16,B$3:$C$28,0)</f>
        <v>14</v>
      </c>
      <c r="F16" s="11" t="s">
        <v>37</v>
      </c>
      <c r="G16" s="1">
        <f>VLOOKUP(F16,Pivots!$A$4:$D$31,3,0)</f>
        <v>2432</v>
      </c>
      <c r="H16" s="1">
        <f>RANK(G16,$F$3:G$28,0)</f>
        <v>14</v>
      </c>
      <c r="J16" s="11" t="s">
        <v>10</v>
      </c>
      <c r="K16" s="1">
        <f>VLOOKUP(J16,Pivots!$A$4:$D$31,4,0)</f>
        <v>6</v>
      </c>
      <c r="L16" s="1">
        <f>RANK(K16,$J$3:K$28,0)</f>
        <v>13</v>
      </c>
      <c r="N16" s="11" t="s">
        <v>7</v>
      </c>
      <c r="O16" s="23">
        <f>VLOOKUP(N16,Pivots!$A$4:$D$31,2,0)</f>
        <v>308.29000000000002</v>
      </c>
      <c r="P16" s="1">
        <f>RANK(O16,$N$3:O$23,0)</f>
        <v>14</v>
      </c>
      <c r="V16" s="11" t="s">
        <v>37</v>
      </c>
      <c r="W16" s="23">
        <f>VLOOKUP(V16,Pivots!$A$4:$D$31,3,0)</f>
        <v>2432</v>
      </c>
      <c r="X16" s="1">
        <f>RANK(W16,$V$3:W$23,0)</f>
        <v>14</v>
      </c>
      <c r="AD16" s="11" t="s">
        <v>9</v>
      </c>
      <c r="AE16" s="23">
        <f>VLOOKUP(AD16,Pivots!$A$4:$D$31,4,0)</f>
        <v>6</v>
      </c>
      <c r="AF16" s="1">
        <f>RANK(AE16,$AE$3:AE$23,0)</f>
        <v>13</v>
      </c>
    </row>
    <row r="17" spans="2:32" x14ac:dyDescent="0.25">
      <c r="B17" s="11" t="s">
        <v>4</v>
      </c>
      <c r="C17" s="23">
        <f>VLOOKUP(B17,Pivots!$A$4:$D$31,2,0)</f>
        <v>306.45999999999998</v>
      </c>
      <c r="D17" s="1">
        <f>RANK(C17,B$3:$C$28,0)</f>
        <v>15</v>
      </c>
      <c r="F17" s="11" t="s">
        <v>22</v>
      </c>
      <c r="G17" s="1">
        <f>VLOOKUP(F17,Pivots!$A$4:$D$31,3,0)</f>
        <v>2076</v>
      </c>
      <c r="H17" s="1">
        <f>RANK(G17,$F$3:G$28,0)</f>
        <v>15</v>
      </c>
      <c r="J17" s="11" t="s">
        <v>9</v>
      </c>
      <c r="K17" s="1">
        <f>VLOOKUP(J17,Pivots!$A$4:$D$31,4,0)</f>
        <v>6</v>
      </c>
      <c r="L17" s="1">
        <f>RANK(K17,$J$3:K$28,0)</f>
        <v>13</v>
      </c>
      <c r="N17" s="11" t="s">
        <v>4</v>
      </c>
      <c r="O17" s="23">
        <f>VLOOKUP(N17,Pivots!$A$4:$D$31,2,0)</f>
        <v>306.45999999999998</v>
      </c>
      <c r="P17" s="1">
        <f>RANK(O17,$N$3:O$23,0)</f>
        <v>15</v>
      </c>
      <c r="V17" s="11" t="s">
        <v>22</v>
      </c>
      <c r="W17" s="23">
        <f>VLOOKUP(V17,Pivots!$A$4:$D$31,3,0)</f>
        <v>2076</v>
      </c>
      <c r="X17" s="1">
        <f>RANK(W17,$V$3:W$23,0)</f>
        <v>15</v>
      </c>
      <c r="AD17" s="11" t="s">
        <v>19</v>
      </c>
      <c r="AE17" s="23">
        <f>VLOOKUP(AD17,Pivots!$A$4:$D$31,4,0)</f>
        <v>6</v>
      </c>
      <c r="AF17" s="1">
        <f>RANK(AE17,$AE$3:AE$23,0)</f>
        <v>13</v>
      </c>
    </row>
    <row r="18" spans="2:32" x14ac:dyDescent="0.25">
      <c r="B18" s="11" t="s">
        <v>22</v>
      </c>
      <c r="C18" s="23">
        <f>VLOOKUP(B18,Pivots!$A$4:$D$31,2,0)</f>
        <v>306.08</v>
      </c>
      <c r="D18" s="1">
        <f>RANK(C18,B$3:$C$28,0)</f>
        <v>16</v>
      </c>
      <c r="F18" s="11" t="s">
        <v>18</v>
      </c>
      <c r="G18" s="1">
        <f>VLOOKUP(F18,Pivots!$A$4:$D$31,3,0)</f>
        <v>1911</v>
      </c>
      <c r="H18" s="1">
        <f>RANK(G18,$F$3:G$28,0)</f>
        <v>16</v>
      </c>
      <c r="J18" s="11" t="s">
        <v>12</v>
      </c>
      <c r="K18" s="1">
        <f>VLOOKUP(J18,Pivots!$A$4:$D$31,4,0)</f>
        <v>6</v>
      </c>
      <c r="L18" s="1">
        <f>RANK(K18,$J$3:K$28,0)</f>
        <v>13</v>
      </c>
      <c r="N18" s="11" t="s">
        <v>22</v>
      </c>
      <c r="O18" s="23">
        <f>VLOOKUP(N18,Pivots!$A$4:$D$31,2,0)</f>
        <v>306.08</v>
      </c>
      <c r="P18" s="1">
        <f>RANK(O18,$N$3:O$23,0)</f>
        <v>16</v>
      </c>
      <c r="V18" s="11" t="s">
        <v>18</v>
      </c>
      <c r="W18" s="23">
        <f>VLOOKUP(V18,Pivots!$A$4:$D$31,3,0)</f>
        <v>1911</v>
      </c>
      <c r="X18" s="1">
        <f>RANK(W18,$V$3:W$23,0)</f>
        <v>16</v>
      </c>
      <c r="AD18" s="11" t="s">
        <v>12</v>
      </c>
      <c r="AE18" s="23">
        <f>VLOOKUP(AD18,Pivots!$A$4:$D$31,4,0)</f>
        <v>6</v>
      </c>
      <c r="AF18" s="1">
        <f>RANK(AE18,$AE$3:AE$23,0)</f>
        <v>13</v>
      </c>
    </row>
    <row r="19" spans="2:32" x14ac:dyDescent="0.25">
      <c r="B19" s="11" t="s">
        <v>19</v>
      </c>
      <c r="C19" s="23">
        <f>VLOOKUP(B19,Pivots!$A$4:$D$31,2,0)</f>
        <v>264.59000000000003</v>
      </c>
      <c r="D19" s="1">
        <f>RANK(C19,B$3:$C$28,0)</f>
        <v>17</v>
      </c>
      <c r="F19" s="11" t="s">
        <v>19</v>
      </c>
      <c r="G19" s="1">
        <f>VLOOKUP(F19,Pivots!$A$4:$D$31,3,0)</f>
        <v>1827</v>
      </c>
      <c r="H19" s="1">
        <f>RANK(G19,$F$3:G$28,0)</f>
        <v>17</v>
      </c>
      <c r="J19" s="11" t="s">
        <v>8</v>
      </c>
      <c r="K19" s="1">
        <f>VLOOKUP(J19,Pivots!$A$4:$D$31,4,0)</f>
        <v>5</v>
      </c>
      <c r="L19" s="1">
        <f>RANK(K19,$J$3:K$28,0)</f>
        <v>17</v>
      </c>
      <c r="N19" s="11" t="s">
        <v>19</v>
      </c>
      <c r="O19" s="23">
        <f>VLOOKUP(N19,Pivots!$A$4:$D$31,2,0)</f>
        <v>264.59000000000003</v>
      </c>
      <c r="P19" s="1">
        <f>RANK(O19,$N$3:O$23,0)</f>
        <v>17</v>
      </c>
      <c r="V19" s="11" t="s">
        <v>19</v>
      </c>
      <c r="W19" s="23">
        <f>VLOOKUP(V19,Pivots!$A$4:$D$31,3,0)</f>
        <v>1827</v>
      </c>
      <c r="X19" s="1">
        <f>RANK(W19,$V$3:W$23,0)</f>
        <v>17</v>
      </c>
      <c r="AD19" s="11" t="s">
        <v>2</v>
      </c>
      <c r="AE19" s="23">
        <f>VLOOKUP(AD19,Pivots!$A$4:$D$31,4,0)</f>
        <v>5</v>
      </c>
      <c r="AF19" s="1">
        <f>RANK(AE19,$AE$3:AE$23,0)</f>
        <v>17</v>
      </c>
    </row>
    <row r="20" spans="2:32" x14ac:dyDescent="0.25">
      <c r="B20" s="11" t="s">
        <v>18</v>
      </c>
      <c r="C20" s="23">
        <f>VLOOKUP(B20,Pivots!$A$4:$D$31,2,0)</f>
        <v>258.60000000000002</v>
      </c>
      <c r="D20" s="1">
        <f>RANK(C20,B$3:$C$28,0)</f>
        <v>18</v>
      </c>
      <c r="F20" s="11" t="s">
        <v>11</v>
      </c>
      <c r="G20" s="1">
        <f>VLOOKUP(F20,Pivots!$A$4:$D$31,3,0)</f>
        <v>1807</v>
      </c>
      <c r="H20" s="1">
        <f>RANK(G20,$F$3:G$28,0)</f>
        <v>18</v>
      </c>
      <c r="J20" s="11" t="s">
        <v>4</v>
      </c>
      <c r="K20" s="1">
        <f>VLOOKUP(J20,Pivots!$A$4:$D$31,4,0)</f>
        <v>5</v>
      </c>
      <c r="L20" s="1">
        <f>RANK(K20,$J$3:K$28,0)</f>
        <v>17</v>
      </c>
      <c r="N20" s="11" t="s">
        <v>18</v>
      </c>
      <c r="O20" s="23">
        <f>VLOOKUP(N20,Pivots!$A$4:$D$31,2,0)</f>
        <v>258.60000000000002</v>
      </c>
      <c r="P20" s="1">
        <f>RANK(O20,$N$3:O$23,0)</f>
        <v>18</v>
      </c>
      <c r="V20" s="11" t="s">
        <v>11</v>
      </c>
      <c r="W20" s="23">
        <f>VLOOKUP(V20,Pivots!$A$4:$D$31,3,0)</f>
        <v>1807</v>
      </c>
      <c r="X20" s="1">
        <f>RANK(W20,$V$3:W$23,0)</f>
        <v>18</v>
      </c>
      <c r="AD20" s="11" t="s">
        <v>5</v>
      </c>
      <c r="AE20" s="23">
        <f>VLOOKUP(AD20,Pivots!$A$4:$D$31,4,0)</f>
        <v>5</v>
      </c>
      <c r="AF20" s="1">
        <f>RANK(AE20,$AE$3:AE$23,0)</f>
        <v>17</v>
      </c>
    </row>
    <row r="21" spans="2:32" x14ac:dyDescent="0.25">
      <c r="B21" s="11" t="s">
        <v>14</v>
      </c>
      <c r="C21" s="23">
        <f>VLOOKUP(B21,Pivots!$A$4:$D$31,2,0)</f>
        <v>255.54</v>
      </c>
      <c r="D21" s="1">
        <f>RANK(C21,B$3:$C$28,0)</f>
        <v>19</v>
      </c>
      <c r="F21" s="11" t="s">
        <v>14</v>
      </c>
      <c r="G21" s="1">
        <f>VLOOKUP(F21,Pivots!$A$4:$D$31,3,0)</f>
        <v>1635</v>
      </c>
      <c r="H21" s="1">
        <f>RANK(G21,$F$3:G$28,0)</f>
        <v>19</v>
      </c>
      <c r="J21" s="11" t="s">
        <v>14</v>
      </c>
      <c r="K21" s="1">
        <f>VLOOKUP(J21,Pivots!$A$4:$D$31,4,0)</f>
        <v>5</v>
      </c>
      <c r="L21" s="1">
        <f>RANK(K21,$J$3:K$28,0)</f>
        <v>17</v>
      </c>
      <c r="N21" s="11" t="s">
        <v>36</v>
      </c>
      <c r="O21" s="23">
        <f>VLOOKUP(N21,Pivots!$A$4:$D$31,2,0)</f>
        <v>225.77</v>
      </c>
      <c r="P21" s="1">
        <f>RANK(O21,$N$3:O$23,0)</f>
        <v>19</v>
      </c>
      <c r="V21" s="11" t="s">
        <v>36</v>
      </c>
      <c r="W21" s="23">
        <f>VLOOKUP(V21,Pivots!$A$4:$D$31,3,0)</f>
        <v>1596</v>
      </c>
      <c r="X21" s="1">
        <f>RANK(W21,$V$3:W$23,0)</f>
        <v>19</v>
      </c>
      <c r="AD21" s="11" t="s">
        <v>4</v>
      </c>
      <c r="AE21" s="23">
        <f>VLOOKUP(AD21,Pivots!$A$4:$D$31,4,0)</f>
        <v>5</v>
      </c>
      <c r="AF21" s="1">
        <f>RANK(AE21,$AE$3:AE$23,0)</f>
        <v>17</v>
      </c>
    </row>
    <row r="22" spans="2:32" x14ac:dyDescent="0.25">
      <c r="B22" s="11" t="s">
        <v>36</v>
      </c>
      <c r="C22" s="23">
        <f>VLOOKUP(B22,Pivots!$A$4:$D$31,2,0)</f>
        <v>225.77</v>
      </c>
      <c r="D22" s="1">
        <f>RANK(C22,B$3:$C$28,0)</f>
        <v>20</v>
      </c>
      <c r="F22" s="11" t="s">
        <v>36</v>
      </c>
      <c r="G22" s="1">
        <f>VLOOKUP(F22,Pivots!$A$4:$D$31,3,0)</f>
        <v>1596</v>
      </c>
      <c r="H22" s="1">
        <f>RANK(G22,$F$3:G$28,0)</f>
        <v>20</v>
      </c>
      <c r="J22" s="11" t="s">
        <v>15</v>
      </c>
      <c r="K22" s="1">
        <f>VLOOKUP(J22,Pivots!$A$4:$D$31,4,0)</f>
        <v>5</v>
      </c>
      <c r="L22" s="1">
        <f>RANK(K22,$J$3:K$28,0)</f>
        <v>17</v>
      </c>
      <c r="N22" s="11" t="s">
        <v>12</v>
      </c>
      <c r="O22" s="23">
        <f>VLOOKUP(N22,Pivots!$A$4:$D$31,2,0)</f>
        <v>156.88</v>
      </c>
      <c r="P22" s="1">
        <f>RANK(O22,$N$3:O$23,0)</f>
        <v>20</v>
      </c>
      <c r="V22" s="11" t="s">
        <v>12</v>
      </c>
      <c r="W22" s="23">
        <f>VLOOKUP(V22,Pivots!$A$4:$D$31,3,0)</f>
        <v>1498</v>
      </c>
      <c r="X22" s="1">
        <f>RANK(W22,$V$3:W$23,0)</f>
        <v>20</v>
      </c>
      <c r="AD22" s="11" t="s">
        <v>18</v>
      </c>
      <c r="AE22" s="23">
        <f>VLOOKUP(AD22,Pivots!$A$4:$D$31,4,0)</f>
        <v>4</v>
      </c>
      <c r="AF22" s="1">
        <f>RANK(AE22,$AE$3:AE$23,0)</f>
        <v>20</v>
      </c>
    </row>
    <row r="23" spans="2:32" x14ac:dyDescent="0.25">
      <c r="B23" s="11" t="s">
        <v>12</v>
      </c>
      <c r="C23" s="23">
        <f>VLOOKUP(B23,Pivots!$A$4:$D$31,2,0)</f>
        <v>156.88</v>
      </c>
      <c r="D23" s="1">
        <f>RANK(C23,B$3:$C$28,0)</f>
        <v>21</v>
      </c>
      <c r="F23" s="11" t="s">
        <v>12</v>
      </c>
      <c r="G23" s="1">
        <f>VLOOKUP(F23,Pivots!$A$4:$D$31,3,0)</f>
        <v>1498</v>
      </c>
      <c r="H23" s="1">
        <f>RANK(G23,$F$3:G$28,0)</f>
        <v>21</v>
      </c>
      <c r="J23" s="11" t="s">
        <v>5</v>
      </c>
      <c r="K23" s="1">
        <f>VLOOKUP(J23,Pivots!$A$4:$D$31,4,0)</f>
        <v>5</v>
      </c>
      <c r="L23" s="1">
        <f>RANK(K23,$J$3:K$28,0)</f>
        <v>17</v>
      </c>
      <c r="N23" s="12" t="s">
        <v>23</v>
      </c>
      <c r="O23" s="23">
        <f>VLOOKUP(N23,Pivots!$A$4:$D$31,2,0)</f>
        <v>136.43</v>
      </c>
      <c r="P23" s="1">
        <f>RANK(O23,$N$3:O$23,0)</f>
        <v>21</v>
      </c>
      <c r="V23" s="12" t="s">
        <v>23</v>
      </c>
      <c r="W23" s="23">
        <f>VLOOKUP(V23,Pivots!$A$4:$D$31,3,0)</f>
        <v>796</v>
      </c>
      <c r="X23" s="1">
        <f>RANK(W23,$V$3:W$23,0)</f>
        <v>21</v>
      </c>
      <c r="AD23" s="12" t="s">
        <v>23</v>
      </c>
      <c r="AE23" s="23">
        <f>VLOOKUP(AD23,Pivots!$A$4:$D$31,4,0)</f>
        <v>3</v>
      </c>
      <c r="AF23" s="1">
        <f>RANK(AE23,$AE$3:AE$23,0)</f>
        <v>21</v>
      </c>
    </row>
    <row r="24" spans="2:32" x14ac:dyDescent="0.25">
      <c r="B24" s="12" t="s">
        <v>23</v>
      </c>
      <c r="C24" s="23">
        <f>VLOOKUP(B24,Pivots!$A$4:$D$31,2,0)</f>
        <v>136.43</v>
      </c>
      <c r="D24" s="1">
        <f>RANK(C24,B$3:$C$28,0)</f>
        <v>22</v>
      </c>
      <c r="F24" s="12" t="s">
        <v>23</v>
      </c>
      <c r="G24" s="1">
        <f>VLOOKUP(F24,Pivots!$A$4:$D$31,3,0)</f>
        <v>796</v>
      </c>
      <c r="H24" s="1">
        <f>RANK(G24,$F$3:G$28,0)</f>
        <v>22</v>
      </c>
      <c r="J24" s="11" t="s">
        <v>2</v>
      </c>
      <c r="K24" s="1">
        <f>VLOOKUP(J24,Pivots!$A$4:$D$31,4,0)</f>
        <v>5</v>
      </c>
      <c r="L24" s="1">
        <f>RANK(K24,$J$3:K$28,0)</f>
        <v>17</v>
      </c>
    </row>
    <row r="25" spans="2:32" x14ac:dyDescent="0.25">
      <c r="B25" s="11" t="s">
        <v>15</v>
      </c>
      <c r="C25" s="23">
        <f>VLOOKUP(B25,Pivots!$A$4:$D$31,2,0)</f>
        <v>115.92999999999998</v>
      </c>
      <c r="D25" s="1">
        <f>RANK(C25,B$3:$C$28,0)</f>
        <v>23</v>
      </c>
      <c r="F25" s="11" t="s">
        <v>15</v>
      </c>
      <c r="G25" s="1">
        <f>VLOOKUP(F25,Pivots!$A$4:$D$31,3,0)</f>
        <v>749</v>
      </c>
      <c r="H25" s="1">
        <f>RANK(G25,$F$3:G$28,0)</f>
        <v>23</v>
      </c>
      <c r="J25" s="11" t="s">
        <v>18</v>
      </c>
      <c r="K25" s="1">
        <f>VLOOKUP(J25,Pivots!$A$4:$D$31,4,0)</f>
        <v>4</v>
      </c>
      <c r="L25" s="1">
        <f>RANK(K25,$J$3:K$28,0)</f>
        <v>23</v>
      </c>
    </row>
    <row r="26" spans="2:32" x14ac:dyDescent="0.25">
      <c r="B26" s="11" t="s">
        <v>17</v>
      </c>
      <c r="C26" s="23">
        <f>VLOOKUP(B26,Pivots!$A$4:$D$31,2,0)</f>
        <v>61.5</v>
      </c>
      <c r="D26" s="1">
        <f>RANK(C26,B$3:$C$28,0)</f>
        <v>24</v>
      </c>
      <c r="F26" s="11" t="s">
        <v>17</v>
      </c>
      <c r="G26" s="1">
        <f>VLOOKUP(F26,Pivots!$A$4:$D$31,3,0)</f>
        <v>455</v>
      </c>
      <c r="H26" s="1">
        <f>RANK(G26,$F$3:G$28,0)</f>
        <v>24</v>
      </c>
      <c r="J26" s="12" t="s">
        <v>23</v>
      </c>
      <c r="K26" s="1">
        <f>VLOOKUP(J26,Pivots!$A$4:$D$31,4,0)</f>
        <v>3</v>
      </c>
      <c r="L26" s="1">
        <f>RANK(K26,$J$3:K$28,0)</f>
        <v>24</v>
      </c>
    </row>
    <row r="27" spans="2:32" x14ac:dyDescent="0.25">
      <c r="B27" s="11" t="s">
        <v>8</v>
      </c>
      <c r="C27" s="23">
        <f>VLOOKUP(B27,Pivots!$A$4:$D$31,2,0)</f>
        <v>45.41</v>
      </c>
      <c r="D27" s="1">
        <f>RANK(C27,B$3:$C$28,0)</f>
        <v>25</v>
      </c>
      <c r="F27" s="11" t="s">
        <v>8</v>
      </c>
      <c r="G27" s="1">
        <f>VLOOKUP(F27,Pivots!$A$4:$D$31,3,0)</f>
        <v>405</v>
      </c>
      <c r="H27" s="1">
        <f>RANK(G27,$F$3:G$28,0)</f>
        <v>25</v>
      </c>
      <c r="J27" s="11" t="s">
        <v>17</v>
      </c>
      <c r="K27" s="1">
        <f>VLOOKUP(J27,Pivots!$A$4:$D$31,4,0)</f>
        <v>2</v>
      </c>
      <c r="L27" s="1">
        <f>RANK(K27,$J$3:K$28,0)</f>
        <v>25</v>
      </c>
    </row>
    <row r="28" spans="2:32" x14ac:dyDescent="0.25">
      <c r="B28" s="11" t="s">
        <v>16</v>
      </c>
      <c r="C28" s="23">
        <f>VLOOKUP(B28,Pivots!$A$4:$D$31,2,0)</f>
        <v>28.06</v>
      </c>
      <c r="D28" s="1">
        <f>RANK(C28,B$3:$C$28,0)</f>
        <v>26</v>
      </c>
      <c r="F28" s="11" t="s">
        <v>16</v>
      </c>
      <c r="G28" s="1">
        <f>VLOOKUP(F28,Pivots!$A$4:$D$31,3,0)</f>
        <v>219</v>
      </c>
      <c r="H28" s="1">
        <f>RANK(G28,$F$3:G$28,0)</f>
        <v>26</v>
      </c>
      <c r="J28" s="11" t="s">
        <v>16</v>
      </c>
      <c r="K28" s="1">
        <f>VLOOKUP(J28,Pivots!$A$4:$D$31,4,0)</f>
        <v>2</v>
      </c>
      <c r="L28" s="1">
        <f>RANK(K28,$J$3:K$28,0)</f>
        <v>25</v>
      </c>
    </row>
  </sheetData>
  <autoFilter ref="AH2:AJ2" xr:uid="{9F5EAF07-F85A-4596-B673-F87ED6D98097}">
    <sortState ref="AH3:AJ7">
      <sortCondition ref="AJ2"/>
    </sortState>
  </autoFilter>
  <mergeCells count="9">
    <mergeCell ref="AD1:AF1"/>
    <mergeCell ref="AH1:AJ1"/>
    <mergeCell ref="Z1:AB1"/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8D964-F5A6-43BD-B727-BEFD35BFBABB}">
  <dimension ref="B1:R16"/>
  <sheetViews>
    <sheetView zoomScale="80" zoomScaleNormal="80" workbookViewId="0">
      <selection activeCell="K21" sqref="K21"/>
    </sheetView>
  </sheetViews>
  <sheetFormatPr defaultRowHeight="15" x14ac:dyDescent="0.25"/>
  <cols>
    <col min="2" max="2" width="14.5703125" bestFit="1" customWidth="1"/>
    <col min="3" max="3" width="15.85546875" bestFit="1" customWidth="1"/>
    <col min="4" max="4" width="10.5703125" bestFit="1" customWidth="1"/>
    <col min="5" max="5" width="10" bestFit="1" customWidth="1"/>
    <col min="6" max="6" width="15" customWidth="1"/>
    <col min="7" max="7" width="11.42578125" customWidth="1"/>
    <col min="8" max="8" width="15" customWidth="1"/>
    <col min="11" max="11" width="12.28515625" customWidth="1"/>
    <col min="12" max="12" width="12.5703125" customWidth="1"/>
    <col min="13" max="13" width="11.85546875" customWidth="1"/>
    <col min="14" max="14" width="15.140625" customWidth="1"/>
  </cols>
  <sheetData>
    <row r="1" spans="2:18" x14ac:dyDescent="0.25">
      <c r="L1" s="5">
        <v>44199</v>
      </c>
    </row>
    <row r="2" spans="2:18" x14ac:dyDescent="0.25">
      <c r="B2" s="33" t="s">
        <v>28</v>
      </c>
      <c r="C2" s="1" t="s">
        <v>39</v>
      </c>
      <c r="L2" s="2">
        <f ca="1">TODAY()</f>
        <v>44208</v>
      </c>
    </row>
    <row r="3" spans="2:18" x14ac:dyDescent="0.25">
      <c r="B3" s="1"/>
      <c r="C3" s="47" t="s">
        <v>24</v>
      </c>
      <c r="D3" s="47"/>
      <c r="E3" s="47"/>
      <c r="F3" s="47" t="s">
        <v>61</v>
      </c>
      <c r="G3" s="47"/>
      <c r="H3" s="47"/>
      <c r="L3">
        <f ca="1">L2-L1</f>
        <v>9</v>
      </c>
    </row>
    <row r="4" spans="2:18" ht="30" x14ac:dyDescent="0.25">
      <c r="B4" s="33" t="s">
        <v>41</v>
      </c>
      <c r="C4" s="1" t="s">
        <v>42</v>
      </c>
      <c r="D4" s="1" t="s">
        <v>43</v>
      </c>
      <c r="E4" s="34" t="s">
        <v>48</v>
      </c>
      <c r="F4" s="1" t="s">
        <v>42</v>
      </c>
      <c r="G4" s="1" t="s">
        <v>43</v>
      </c>
      <c r="H4" s="34" t="s">
        <v>48</v>
      </c>
    </row>
    <row r="5" spans="2:18" x14ac:dyDescent="0.25">
      <c r="B5" s="35" t="s">
        <v>35</v>
      </c>
      <c r="C5" s="36">
        <v>2761.1000000000004</v>
      </c>
      <c r="D5" s="36">
        <v>22499</v>
      </c>
      <c r="E5" s="36">
        <v>43</v>
      </c>
      <c r="F5" s="22">
        <f ca="1">C5/(TODAY()-$L$1)</f>
        <v>306.78888888888895</v>
      </c>
      <c r="G5" s="22">
        <f t="shared" ref="G5:G7" ca="1" si="0">D5/(TODAY()-$L$1)</f>
        <v>2499.8888888888887</v>
      </c>
      <c r="H5" s="22">
        <f ca="1">E5/$L$3</f>
        <v>4.7777777777777777</v>
      </c>
    </row>
    <row r="6" spans="2:18" x14ac:dyDescent="0.25">
      <c r="B6" s="35" t="s">
        <v>34</v>
      </c>
      <c r="C6" s="36">
        <v>3508.4</v>
      </c>
      <c r="D6" s="36">
        <v>25074</v>
      </c>
      <c r="E6" s="36">
        <v>72</v>
      </c>
      <c r="F6" s="22">
        <f t="shared" ref="F6:F7" ca="1" si="1">C6/(TODAY()-$L$1)</f>
        <v>389.82222222222225</v>
      </c>
      <c r="G6" s="22">
        <f t="shared" ca="1" si="0"/>
        <v>2786</v>
      </c>
      <c r="H6" s="22">
        <f t="shared" ref="H6:H7" ca="1" si="2">E6/$L$3</f>
        <v>8</v>
      </c>
    </row>
    <row r="7" spans="2:18" x14ac:dyDescent="0.25">
      <c r="B7" s="35" t="s">
        <v>33</v>
      </c>
      <c r="C7" s="36">
        <v>3347.8700000000003</v>
      </c>
      <c r="D7" s="36">
        <v>22273</v>
      </c>
      <c r="E7" s="36">
        <v>63</v>
      </c>
      <c r="F7" s="22">
        <f t="shared" ca="1" si="1"/>
        <v>371.98555555555561</v>
      </c>
      <c r="G7" s="22">
        <f t="shared" ca="1" si="0"/>
        <v>2474.7777777777778</v>
      </c>
      <c r="H7" s="22">
        <f t="shared" ca="1" si="2"/>
        <v>7</v>
      </c>
    </row>
    <row r="8" spans="2:18" x14ac:dyDescent="0.25">
      <c r="B8" s="35" t="s">
        <v>40</v>
      </c>
      <c r="C8" s="36">
        <v>9617.3700000000063</v>
      </c>
      <c r="D8" s="36">
        <v>69846</v>
      </c>
      <c r="E8" s="36">
        <v>178</v>
      </c>
      <c r="F8" s="22">
        <f>C8/8</f>
        <v>1202.1712500000008</v>
      </c>
      <c r="G8" s="22">
        <f>D8/8</f>
        <v>8730.75</v>
      </c>
      <c r="H8" s="22">
        <f ca="1">E8/$L$3</f>
        <v>19.777777777777779</v>
      </c>
    </row>
    <row r="12" spans="2:18" x14ac:dyDescent="0.25">
      <c r="B12" s="45" t="s">
        <v>56</v>
      </c>
      <c r="C12" s="45"/>
      <c r="D12" s="45"/>
      <c r="E12" s="45"/>
      <c r="F12" s="45"/>
      <c r="H12" s="41" t="s">
        <v>57</v>
      </c>
      <c r="I12" s="41"/>
      <c r="J12" s="41"/>
      <c r="K12" s="41"/>
      <c r="L12" s="41"/>
      <c r="N12" s="46" t="s">
        <v>58</v>
      </c>
      <c r="O12" s="46"/>
      <c r="P12" s="46"/>
      <c r="Q12" s="46"/>
      <c r="R12" s="46"/>
    </row>
    <row r="13" spans="2:18" ht="45" x14ac:dyDescent="0.25">
      <c r="B13" s="27" t="s">
        <v>27</v>
      </c>
      <c r="C13" s="27" t="s">
        <v>29</v>
      </c>
      <c r="D13" s="27" t="s">
        <v>54</v>
      </c>
      <c r="E13" s="28" t="s">
        <v>55</v>
      </c>
      <c r="F13" s="27" t="s">
        <v>53</v>
      </c>
      <c r="H13" s="16" t="s">
        <v>27</v>
      </c>
      <c r="I13" s="16" t="s">
        <v>62</v>
      </c>
      <c r="J13" s="16" t="s">
        <v>54</v>
      </c>
      <c r="K13" s="29" t="s">
        <v>59</v>
      </c>
      <c r="L13" s="16" t="s">
        <v>53</v>
      </c>
      <c r="N13" s="30" t="s">
        <v>27</v>
      </c>
      <c r="O13" s="30" t="s">
        <v>47</v>
      </c>
      <c r="P13" s="30" t="s">
        <v>54</v>
      </c>
      <c r="Q13" s="31" t="s">
        <v>60</v>
      </c>
      <c r="R13" s="30" t="s">
        <v>53</v>
      </c>
    </row>
    <row r="14" spans="2:18" x14ac:dyDescent="0.25">
      <c r="B14" s="1" t="s">
        <v>33</v>
      </c>
      <c r="C14" s="1">
        <f>VLOOKUP(B14,$B$4:$E$8,2,0)</f>
        <v>3347.8700000000003</v>
      </c>
      <c r="D14" s="1">
        <v>8</v>
      </c>
      <c r="E14" s="23">
        <f>C14/D14</f>
        <v>418.48375000000004</v>
      </c>
      <c r="F14" s="1">
        <f>RANK(E14,$E$14:$E$16,0)</f>
        <v>1</v>
      </c>
      <c r="H14" s="1" t="s">
        <v>34</v>
      </c>
      <c r="I14" s="1">
        <f>VLOOKUP(H14,$B$4:$E$8,3,0)</f>
        <v>25074</v>
      </c>
      <c r="J14" s="1">
        <v>9</v>
      </c>
      <c r="K14" s="23">
        <f>I14/J14</f>
        <v>2786</v>
      </c>
      <c r="L14" s="1">
        <f>RANK(K14,$K$14:$K$16,0)</f>
        <v>1</v>
      </c>
      <c r="N14" s="1" t="s">
        <v>34</v>
      </c>
      <c r="O14" s="1">
        <f>VLOOKUP(N14,$B$4:$E$8,4,0)</f>
        <v>72</v>
      </c>
      <c r="P14" s="1">
        <v>9</v>
      </c>
      <c r="Q14" s="23">
        <f>O14/P14</f>
        <v>8</v>
      </c>
      <c r="R14" s="1">
        <f>RANK(Q14,$Q$14:$Q$16,0)</f>
        <v>1</v>
      </c>
    </row>
    <row r="15" spans="2:18" x14ac:dyDescent="0.25">
      <c r="B15" s="1" t="s">
        <v>34</v>
      </c>
      <c r="C15" s="1">
        <f>VLOOKUP(B15,$B$4:$E$8,2,0)</f>
        <v>3508.4</v>
      </c>
      <c r="D15" s="1">
        <v>9</v>
      </c>
      <c r="E15" s="23">
        <f>C15/D15</f>
        <v>389.82222222222225</v>
      </c>
      <c r="F15" s="1">
        <f>RANK(E15,$E$14:$E$16,0)</f>
        <v>2</v>
      </c>
      <c r="H15" s="1" t="s">
        <v>33</v>
      </c>
      <c r="I15" s="1">
        <f>VLOOKUP(H15,$B$4:$E$8,3,0)</f>
        <v>22273</v>
      </c>
      <c r="J15" s="1">
        <v>8</v>
      </c>
      <c r="K15" s="23">
        <f>I15/J15</f>
        <v>2784.125</v>
      </c>
      <c r="L15" s="1">
        <f>RANK(K15,$K$14:$K$16,0)</f>
        <v>2</v>
      </c>
      <c r="N15" s="1" t="s">
        <v>33</v>
      </c>
      <c r="O15" s="1">
        <f>VLOOKUP(N15,$B$4:$E$8,4,0)</f>
        <v>63</v>
      </c>
      <c r="P15" s="1">
        <v>8</v>
      </c>
      <c r="Q15" s="23">
        <f t="shared" ref="Q15:Q16" si="3">O15/P15</f>
        <v>7.875</v>
      </c>
      <c r="R15" s="1">
        <f>RANK(Q15,$Q$14:$Q$16,0)</f>
        <v>2</v>
      </c>
    </row>
    <row r="16" spans="2:18" x14ac:dyDescent="0.25">
      <c r="B16" s="1" t="s">
        <v>35</v>
      </c>
      <c r="C16" s="1">
        <f>VLOOKUP(B16,$B$4:$E$8,2,0)</f>
        <v>2761.1000000000004</v>
      </c>
      <c r="D16" s="1">
        <v>9</v>
      </c>
      <c r="E16" s="23">
        <f>C16/D16</f>
        <v>306.78888888888895</v>
      </c>
      <c r="F16" s="1">
        <f>RANK(E16,$E$14:$E$16,0)</f>
        <v>3</v>
      </c>
      <c r="H16" s="1" t="s">
        <v>35</v>
      </c>
      <c r="I16" s="1">
        <f>VLOOKUP(H16,$B$4:$E$8,3,0)</f>
        <v>22499</v>
      </c>
      <c r="J16" s="1">
        <v>9</v>
      </c>
      <c r="K16" s="23">
        <f>I16/J16</f>
        <v>2499.8888888888887</v>
      </c>
      <c r="L16" s="1">
        <f>RANK(K16,$K$14:$K$16,0)</f>
        <v>3</v>
      </c>
      <c r="N16" s="1" t="s">
        <v>35</v>
      </c>
      <c r="O16" s="1">
        <f>VLOOKUP(N16,$B$4:$E$8,4,0)</f>
        <v>43</v>
      </c>
      <c r="P16" s="1">
        <v>9</v>
      </c>
      <c r="Q16" s="23">
        <f t="shared" si="3"/>
        <v>4.7777777777777777</v>
      </c>
      <c r="R16" s="1">
        <f>RANK(Q16,$Q$14:$Q$16,0)</f>
        <v>3</v>
      </c>
    </row>
  </sheetData>
  <autoFilter ref="N13:R13" xr:uid="{357E348C-D80C-4DA3-8319-DB445D08009C}">
    <sortState ref="N14:R16">
      <sortCondition ref="R13"/>
    </sortState>
  </autoFilter>
  <mergeCells count="5">
    <mergeCell ref="B12:F12"/>
    <mergeCell ref="H12:L12"/>
    <mergeCell ref="N12:R12"/>
    <mergeCell ref="C3:E3"/>
    <mergeCell ref="F3:H3"/>
  </mergeCells>
  <pageMargins left="0.7" right="0.7" top="0.75" bottom="0.75" header="0.3" footer="0.3"/>
  <pageSetup orientation="portrait" horizontalDpi="90" verticalDpi="9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F65D-CD9E-4312-AD56-ACA7A83A97B8}">
  <dimension ref="B1:Y20"/>
  <sheetViews>
    <sheetView zoomScaleNormal="100" workbookViewId="0">
      <selection activeCell="U20" sqref="U20"/>
    </sheetView>
  </sheetViews>
  <sheetFormatPr defaultRowHeight="15" x14ac:dyDescent="0.25"/>
  <cols>
    <col min="1" max="16384" width="9.140625" style="37"/>
  </cols>
  <sheetData>
    <row r="1" spans="2:25" ht="15.75" thickBot="1" x14ac:dyDescent="0.3"/>
    <row r="2" spans="2:25" ht="26.25" x14ac:dyDescent="0.4">
      <c r="B2" s="57"/>
      <c r="C2" s="58"/>
      <c r="D2" s="59" t="s">
        <v>67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8"/>
      <c r="T2" s="60"/>
      <c r="Y2" s="51">
        <v>44199</v>
      </c>
    </row>
    <row r="3" spans="2:25" ht="21" x14ac:dyDescent="0.35">
      <c r="B3" s="61"/>
      <c r="C3" s="62"/>
      <c r="D3" s="62"/>
      <c r="E3" s="62"/>
      <c r="F3" s="62"/>
      <c r="G3" s="62"/>
      <c r="H3" s="62"/>
      <c r="I3" s="62"/>
      <c r="J3" s="63" t="s">
        <v>66</v>
      </c>
      <c r="K3" s="64">
        <f ca="1">TODAY( )-Y2</f>
        <v>9</v>
      </c>
      <c r="L3" s="65" t="s">
        <v>68</v>
      </c>
      <c r="M3" s="62"/>
      <c r="N3" s="62"/>
      <c r="O3" s="62"/>
      <c r="P3" s="62"/>
      <c r="Q3" s="62"/>
      <c r="R3" s="62"/>
      <c r="S3" s="62"/>
      <c r="T3" s="66"/>
    </row>
    <row r="4" spans="2:25" x14ac:dyDescent="0.2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6"/>
    </row>
    <row r="5" spans="2:25" x14ac:dyDescent="0.25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6"/>
    </row>
    <row r="6" spans="2:25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6"/>
    </row>
    <row r="7" spans="2:25" x14ac:dyDescent="0.25"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6"/>
    </row>
    <row r="8" spans="2:25" x14ac:dyDescent="0.25"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6"/>
    </row>
    <row r="9" spans="2:25" x14ac:dyDescent="0.25"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6"/>
    </row>
    <row r="10" spans="2:25" x14ac:dyDescent="0.25"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6"/>
    </row>
    <row r="11" spans="2:25" x14ac:dyDescent="0.25"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6"/>
    </row>
    <row r="12" spans="2:25" x14ac:dyDescent="0.25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6"/>
    </row>
    <row r="13" spans="2:25" x14ac:dyDescent="0.25"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6"/>
    </row>
    <row r="14" spans="2:25" x14ac:dyDescent="0.25"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6"/>
    </row>
    <row r="15" spans="2:25" x14ac:dyDescent="0.25"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6"/>
    </row>
    <row r="16" spans="2:25" x14ac:dyDescent="0.25"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6"/>
    </row>
    <row r="17" spans="2:20" x14ac:dyDescent="0.25"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6"/>
    </row>
    <row r="18" spans="2:20" x14ac:dyDescent="0.25"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6"/>
    </row>
    <row r="19" spans="2:20" x14ac:dyDescent="0.25">
      <c r="B19" s="61"/>
      <c r="E19" s="62"/>
      <c r="G19" s="72"/>
      <c r="H19" s="62" t="s">
        <v>80</v>
      </c>
      <c r="K19" s="73"/>
      <c r="L19" s="62" t="s">
        <v>81</v>
      </c>
      <c r="M19" s="62"/>
      <c r="N19" s="74"/>
      <c r="O19" s="62" t="s">
        <v>35</v>
      </c>
      <c r="P19" s="62"/>
      <c r="Q19" s="62"/>
      <c r="R19" s="62"/>
      <c r="S19" s="62"/>
      <c r="T19" s="66"/>
    </row>
    <row r="20" spans="2:20" ht="15.75" thickBot="1" x14ac:dyDescent="0.3"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9"/>
    </row>
  </sheetData>
  <mergeCells count="1">
    <mergeCell ref="D2:R2"/>
  </mergeCells>
  <pageMargins left="0.7" right="0.7" top="0.75" bottom="0.75" header="0.3" footer="0.3"/>
  <pageSetup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3D78-554E-45FC-96CA-E4557E81EAE2}">
  <dimension ref="B1:Y20"/>
  <sheetViews>
    <sheetView workbookViewId="0">
      <selection activeCell="S1" sqref="S1"/>
    </sheetView>
  </sheetViews>
  <sheetFormatPr defaultRowHeight="15" x14ac:dyDescent="0.25"/>
  <cols>
    <col min="1" max="4" width="9.140625" style="37"/>
    <col min="5" max="5" width="10" style="37" bestFit="1" customWidth="1"/>
    <col min="6" max="13" width="9.140625" style="37"/>
    <col min="14" max="14" width="10.5703125" style="37" customWidth="1"/>
    <col min="15" max="16384" width="9.140625" style="37"/>
  </cols>
  <sheetData>
    <row r="1" spans="2:25" ht="15.75" thickBot="1" x14ac:dyDescent="0.3"/>
    <row r="2" spans="2:25" ht="26.25" x14ac:dyDescent="0.4">
      <c r="B2" s="57"/>
      <c r="C2" s="58"/>
      <c r="D2" s="59" t="s">
        <v>67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8"/>
      <c r="T2" s="60"/>
      <c r="Y2" s="51">
        <v>44199</v>
      </c>
    </row>
    <row r="3" spans="2:25" ht="21" x14ac:dyDescent="0.35">
      <c r="B3" s="61"/>
      <c r="C3" s="62"/>
      <c r="D3" s="62"/>
      <c r="E3" s="62"/>
      <c r="F3" s="62"/>
      <c r="G3" s="62"/>
      <c r="H3" s="62"/>
      <c r="I3" s="62"/>
      <c r="J3" s="63" t="s">
        <v>66</v>
      </c>
      <c r="K3" s="64">
        <f ca="1">TODAY( )-Y2</f>
        <v>9</v>
      </c>
      <c r="L3" s="65" t="s">
        <v>68</v>
      </c>
      <c r="M3" s="62"/>
      <c r="N3" s="62"/>
      <c r="O3" s="62"/>
      <c r="P3" s="62"/>
      <c r="Q3" s="62"/>
      <c r="R3" s="62"/>
      <c r="S3" s="62"/>
      <c r="T3" s="66"/>
    </row>
    <row r="4" spans="2:25" x14ac:dyDescent="0.25"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6"/>
    </row>
    <row r="5" spans="2:25" x14ac:dyDescent="0.25">
      <c r="B5" s="61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6"/>
    </row>
    <row r="6" spans="2:25" x14ac:dyDescent="0.25">
      <c r="B6" s="61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6"/>
    </row>
    <row r="7" spans="2:25" x14ac:dyDescent="0.25">
      <c r="B7" s="61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6"/>
    </row>
    <row r="8" spans="2:25" x14ac:dyDescent="0.25"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6"/>
    </row>
    <row r="9" spans="2:25" x14ac:dyDescent="0.25"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6"/>
    </row>
    <row r="10" spans="2:25" x14ac:dyDescent="0.25">
      <c r="B10" s="61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6"/>
    </row>
    <row r="11" spans="2:25" x14ac:dyDescent="0.25">
      <c r="B11" s="61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6"/>
    </row>
    <row r="12" spans="2:25" x14ac:dyDescent="0.25">
      <c r="B12" s="61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6"/>
    </row>
    <row r="13" spans="2:25" x14ac:dyDescent="0.25">
      <c r="B13" s="61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6"/>
    </row>
    <row r="14" spans="2:25" x14ac:dyDescent="0.25">
      <c r="B14" s="61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6"/>
    </row>
    <row r="15" spans="2:25" x14ac:dyDescent="0.25">
      <c r="B15" s="61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6"/>
    </row>
    <row r="16" spans="2:25" x14ac:dyDescent="0.25">
      <c r="B16" s="61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6"/>
    </row>
    <row r="17" spans="2:20" x14ac:dyDescent="0.25">
      <c r="B17" s="61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6"/>
    </row>
    <row r="18" spans="2:20" x14ac:dyDescent="0.25">
      <c r="B18" s="61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6"/>
    </row>
    <row r="19" spans="2:20" x14ac:dyDescent="0.25">
      <c r="B19" s="61"/>
      <c r="C19" s="52"/>
      <c r="D19" s="53" t="s">
        <v>69</v>
      </c>
      <c r="E19" s="53"/>
      <c r="F19" s="53">
        <f>GETPIVOTDATA("Sum of Distance",'Dashboard - Team'!$B$4)</f>
        <v>9617.3700000000063</v>
      </c>
      <c r="G19" s="54" t="s">
        <v>70</v>
      </c>
      <c r="H19" s="62"/>
      <c r="I19" s="55"/>
      <c r="J19" s="53" t="s">
        <v>71</v>
      </c>
      <c r="K19" s="53"/>
      <c r="L19" s="53">
        <f>GETPIVOTDATA("Sum of EG",'Dashboard - Team'!$B$4)</f>
        <v>69846</v>
      </c>
      <c r="M19" s="54" t="s">
        <v>63</v>
      </c>
      <c r="N19" s="62"/>
      <c r="O19" s="52"/>
      <c r="P19" s="53" t="s">
        <v>72</v>
      </c>
      <c r="Q19" s="56"/>
      <c r="R19" s="53">
        <f>GETPIVOTDATA("Count of Distance2",'Dashboard - Team'!$B$4)</f>
        <v>178</v>
      </c>
      <c r="S19" s="54" t="s">
        <v>73</v>
      </c>
      <c r="T19" s="66"/>
    </row>
    <row r="20" spans="2:20" ht="15.75" thickBot="1" x14ac:dyDescent="0.3">
      <c r="B20" s="67"/>
      <c r="C20" s="68" t="s">
        <v>75</v>
      </c>
      <c r="D20" s="68"/>
      <c r="E20" s="68"/>
      <c r="F20" s="71">
        <f>F19/40075</f>
        <v>0.23998427947598269</v>
      </c>
      <c r="G20" s="68" t="s">
        <v>79</v>
      </c>
      <c r="H20" s="68"/>
      <c r="I20" s="68" t="s">
        <v>76</v>
      </c>
      <c r="J20" s="68"/>
      <c r="K20" s="68"/>
      <c r="L20" s="70">
        <f>L19/8849</f>
        <v>7.893095265001695</v>
      </c>
      <c r="M20" s="68" t="s">
        <v>74</v>
      </c>
      <c r="N20" s="68"/>
      <c r="O20" s="68" t="s">
        <v>77</v>
      </c>
      <c r="P20" s="68"/>
      <c r="Q20" s="68"/>
      <c r="R20" s="70">
        <f>R19/137</f>
        <v>1.2992700729927007</v>
      </c>
      <c r="S20" s="68" t="s">
        <v>78</v>
      </c>
      <c r="T20" s="69"/>
    </row>
  </sheetData>
  <mergeCells count="1">
    <mergeCell ref="D2:R2"/>
  </mergeCells>
  <pageMargins left="0.7" right="0.7" top="0.75" bottom="0.75" header="0.3" footer="0.3"/>
  <pageSetup orientation="portrait" horizontalDpi="90" verticalDpi="9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F596-64C5-4775-BDCA-E271328F1B05}">
  <dimension ref="A1:Y20"/>
  <sheetViews>
    <sheetView zoomScale="90" zoomScaleNormal="90" workbookViewId="0">
      <selection activeCell="V13" sqref="V13"/>
    </sheetView>
  </sheetViews>
  <sheetFormatPr defaultRowHeight="15" x14ac:dyDescent="0.25"/>
  <cols>
    <col min="1" max="16384" width="9.140625" style="37"/>
  </cols>
  <sheetData>
    <row r="1" spans="1:25" ht="6" customHeight="1" thickBot="1" x14ac:dyDescent="0.3"/>
    <row r="2" spans="1:25" ht="23.25" customHeight="1" x14ac:dyDescent="0.4">
      <c r="A2" s="57"/>
      <c r="B2" s="58"/>
      <c r="C2" s="58"/>
      <c r="D2" s="59" t="s">
        <v>67</v>
      </c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8"/>
      <c r="T2" s="58"/>
      <c r="U2" s="60"/>
      <c r="Y2" s="51">
        <v>44199</v>
      </c>
    </row>
    <row r="3" spans="1:25" ht="21" x14ac:dyDescent="0.35">
      <c r="A3" s="61"/>
      <c r="B3" s="62"/>
      <c r="C3" s="62"/>
      <c r="D3" s="62"/>
      <c r="E3" s="62"/>
      <c r="F3" s="62"/>
      <c r="G3" s="62"/>
      <c r="H3" s="62"/>
      <c r="I3" s="62"/>
      <c r="J3" s="63" t="s">
        <v>66</v>
      </c>
      <c r="K3" s="64">
        <f ca="1">TODAY( )-Y2</f>
        <v>9</v>
      </c>
      <c r="L3" s="65" t="s">
        <v>68</v>
      </c>
      <c r="M3" s="62"/>
      <c r="N3" s="62"/>
      <c r="O3" s="62"/>
      <c r="P3" s="62"/>
      <c r="Q3" s="62"/>
      <c r="R3" s="62"/>
      <c r="S3" s="62"/>
      <c r="T3" s="62"/>
      <c r="U3" s="66"/>
    </row>
    <row r="4" spans="1:25" x14ac:dyDescent="0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6"/>
    </row>
    <row r="5" spans="1:25" x14ac:dyDescent="0.2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6"/>
    </row>
    <row r="6" spans="1:25" x14ac:dyDescent="0.2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6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6"/>
    </row>
    <row r="8" spans="1:25" x14ac:dyDescent="0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6"/>
    </row>
    <row r="9" spans="1:25" x14ac:dyDescent="0.2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6"/>
    </row>
    <row r="10" spans="1:25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6"/>
    </row>
    <row r="11" spans="1:25" x14ac:dyDescent="0.2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6"/>
    </row>
    <row r="12" spans="1:25" x14ac:dyDescent="0.2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6"/>
    </row>
    <row r="13" spans="1:25" x14ac:dyDescent="0.2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6"/>
    </row>
    <row r="14" spans="1:25" x14ac:dyDescent="0.2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6"/>
    </row>
    <row r="15" spans="1:25" x14ac:dyDescent="0.2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6"/>
    </row>
    <row r="16" spans="1:25" x14ac:dyDescent="0.2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6"/>
    </row>
    <row r="17" spans="1:21" x14ac:dyDescent="0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6"/>
    </row>
    <row r="18" spans="1:21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6"/>
    </row>
    <row r="19" spans="1:21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6"/>
    </row>
    <row r="20" spans="1:21" ht="15.75" thickBot="1" x14ac:dyDescent="0.3">
      <c r="A20" s="67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9"/>
    </row>
  </sheetData>
  <mergeCells count="1">
    <mergeCell ref="D2:R2"/>
  </mergeCells>
  <pageMargins left="0.7" right="0.7" top="0.75" bottom="0.75" header="0.3" footer="0.3"/>
  <pageSetup orientation="portrait" horizontalDpi="90" verticalDpi="9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6D65-A076-4630-B722-E0C9615C1998}">
  <dimension ref="A1:Y24"/>
  <sheetViews>
    <sheetView zoomScale="90" zoomScaleNormal="90" workbookViewId="0">
      <selection activeCell="V4" sqref="V4"/>
    </sheetView>
  </sheetViews>
  <sheetFormatPr defaultRowHeight="15" x14ac:dyDescent="0.25"/>
  <cols>
    <col min="1" max="10" width="9.140625" style="37"/>
    <col min="11" max="11" width="12" style="37" bestFit="1" customWidth="1"/>
    <col min="12" max="16384" width="9.140625" style="37"/>
  </cols>
  <sheetData>
    <row r="1" spans="1:25" ht="26.25" x14ac:dyDescent="0.4">
      <c r="A1" s="57"/>
      <c r="B1" s="58"/>
      <c r="C1" s="58"/>
      <c r="D1" s="59" t="s">
        <v>67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8"/>
      <c r="T1" s="58"/>
      <c r="U1" s="60"/>
      <c r="Y1" s="51">
        <v>44199</v>
      </c>
    </row>
    <row r="2" spans="1:25" ht="21" x14ac:dyDescent="0.35">
      <c r="A2" s="61"/>
      <c r="B2" s="62"/>
      <c r="C2" s="62"/>
      <c r="D2" s="62"/>
      <c r="E2" s="62"/>
      <c r="F2" s="62"/>
      <c r="G2" s="62"/>
      <c r="H2" s="62"/>
      <c r="I2" s="62"/>
      <c r="J2" s="63" t="s">
        <v>66</v>
      </c>
      <c r="K2" s="64">
        <f ca="1">TODAY( )-Y1</f>
        <v>9</v>
      </c>
      <c r="L2" s="65" t="s">
        <v>68</v>
      </c>
      <c r="M2" s="62"/>
      <c r="N2" s="62"/>
      <c r="O2" s="62"/>
      <c r="P2" s="62"/>
      <c r="Q2" s="62"/>
      <c r="R2" s="62"/>
      <c r="S2" s="62"/>
      <c r="T2" s="62"/>
      <c r="U2" s="66"/>
    </row>
    <row r="3" spans="1:25" x14ac:dyDescent="0.2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6"/>
    </row>
    <row r="4" spans="1:25" x14ac:dyDescent="0.25">
      <c r="A4" s="61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6"/>
    </row>
    <row r="5" spans="1:25" x14ac:dyDescent="0.25">
      <c r="A5" s="61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6"/>
    </row>
    <row r="6" spans="1:25" x14ac:dyDescent="0.25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6"/>
    </row>
    <row r="7" spans="1:25" x14ac:dyDescent="0.25">
      <c r="A7" s="61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6"/>
    </row>
    <row r="8" spans="1:25" x14ac:dyDescent="0.25">
      <c r="A8" s="61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6"/>
    </row>
    <row r="9" spans="1:25" x14ac:dyDescent="0.25">
      <c r="A9" s="61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6"/>
    </row>
    <row r="10" spans="1:25" x14ac:dyDescent="0.25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6"/>
    </row>
    <row r="11" spans="1:25" x14ac:dyDescent="0.25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6"/>
    </row>
    <row r="12" spans="1:25" x14ac:dyDescent="0.25">
      <c r="A12" s="61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6"/>
    </row>
    <row r="13" spans="1:25" x14ac:dyDescent="0.25">
      <c r="A13" s="61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6"/>
    </row>
    <row r="14" spans="1:25" x14ac:dyDescent="0.25">
      <c r="A14" s="61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6"/>
    </row>
    <row r="15" spans="1:25" x14ac:dyDescent="0.25">
      <c r="A15" s="61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6"/>
    </row>
    <row r="16" spans="1:25" x14ac:dyDescent="0.25">
      <c r="A16" s="61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6"/>
    </row>
    <row r="17" spans="1:21" x14ac:dyDescent="0.25">
      <c r="A17" s="61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6"/>
    </row>
    <row r="18" spans="1:21" x14ac:dyDescent="0.25">
      <c r="A18" s="61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6"/>
    </row>
    <row r="19" spans="1:21" x14ac:dyDescent="0.25">
      <c r="A19" s="61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6"/>
    </row>
    <row r="20" spans="1:21" x14ac:dyDescent="0.25">
      <c r="A20" s="61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6"/>
    </row>
    <row r="21" spans="1:21" x14ac:dyDescent="0.25">
      <c r="A21" s="61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6"/>
    </row>
    <row r="22" spans="1:21" x14ac:dyDescent="0.25">
      <c r="A22" s="61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6"/>
    </row>
    <row r="23" spans="1:21" x14ac:dyDescent="0.25">
      <c r="A23" s="61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6"/>
    </row>
    <row r="24" spans="1:21" ht="15.75" thickBot="1" x14ac:dyDescent="0.3">
      <c r="A24" s="67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9"/>
    </row>
  </sheetData>
  <mergeCells count="1">
    <mergeCell ref="D1:R1"/>
  </mergeCells>
  <pageMargins left="0.7" right="0.7" top="0.75" bottom="0.75" header="0.3" footer="0.3"/>
  <pageSetup orientation="portrait" horizontalDpi="90" verticalDpi="9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AD3B-11E5-46BB-BB07-719A0A7A05A1}">
  <dimension ref="A1:F179"/>
  <sheetViews>
    <sheetView tabSelected="1" topLeftCell="A162" workbookViewId="0">
      <selection activeCell="K179" sqref="K179"/>
    </sheetView>
  </sheetViews>
  <sheetFormatPr defaultRowHeight="15" x14ac:dyDescent="0.25"/>
  <cols>
    <col min="3" max="3" width="9.140625" style="6"/>
    <col min="4" max="4" width="9.5703125" style="7" bestFit="1" customWidth="1"/>
    <col min="5" max="5" width="12.5703125" bestFit="1" customWidth="1"/>
    <col min="6" max="6" width="15.140625" bestFit="1" customWidth="1"/>
    <col min="7" max="7" width="18.7109375" bestFit="1" customWidth="1"/>
  </cols>
  <sheetData>
    <row r="1" spans="1:6" x14ac:dyDescent="0.25">
      <c r="A1" t="s">
        <v>26</v>
      </c>
      <c r="B1" t="s">
        <v>25</v>
      </c>
      <c r="C1" s="6" t="s">
        <v>29</v>
      </c>
      <c r="D1" s="7" t="s">
        <v>30</v>
      </c>
      <c r="E1" t="s">
        <v>27</v>
      </c>
      <c r="F1" t="s">
        <v>28</v>
      </c>
    </row>
    <row r="2" spans="1:6" x14ac:dyDescent="0.25">
      <c r="A2" s="5">
        <v>44199</v>
      </c>
      <c r="B2" t="s">
        <v>23</v>
      </c>
      <c r="C2" s="6">
        <v>23.85</v>
      </c>
      <c r="D2" s="7">
        <v>158</v>
      </c>
      <c r="E2" t="str">
        <f>VLOOKUP(B2,'Master table'!$A$1:$C$27,2, 0)</f>
        <v>Avarthas</v>
      </c>
      <c r="F2" t="str">
        <f>VLOOKUP(B2,'Master table'!$A$1:$C$27,3, 0)</f>
        <v>M</v>
      </c>
    </row>
    <row r="3" spans="1:6" x14ac:dyDescent="0.25">
      <c r="A3" s="5">
        <v>44199</v>
      </c>
      <c r="B3" t="s">
        <v>36</v>
      </c>
      <c r="C3" s="6">
        <v>18.7</v>
      </c>
      <c r="D3" s="7">
        <v>98</v>
      </c>
      <c r="E3" t="str">
        <f>VLOOKUP(B3,'Master table'!$A$1:$C$27,2, 0)</f>
        <v>Velocopains</v>
      </c>
      <c r="F3" t="str">
        <f>VLOOKUP(B3,'Master table'!$A$1:$C$27,3, 0)</f>
        <v>M</v>
      </c>
    </row>
    <row r="4" spans="1:6" x14ac:dyDescent="0.25">
      <c r="A4" s="5">
        <v>44199</v>
      </c>
      <c r="B4" t="s">
        <v>21</v>
      </c>
      <c r="C4" s="6">
        <v>35.69</v>
      </c>
      <c r="D4" s="7">
        <v>208</v>
      </c>
      <c r="E4" t="str">
        <f>VLOOKUP(B4,'Master table'!$A$1:$C$27,2, 0)</f>
        <v>In it to spin it</v>
      </c>
      <c r="F4" t="str">
        <f>VLOOKUP(B4,'Master table'!$A$1:$C$27,3, 0)</f>
        <v>M</v>
      </c>
    </row>
    <row r="5" spans="1:6" x14ac:dyDescent="0.25">
      <c r="A5" s="5">
        <v>44199</v>
      </c>
      <c r="B5" t="s">
        <v>0</v>
      </c>
      <c r="C5" s="6">
        <v>40.1</v>
      </c>
      <c r="D5" s="7">
        <v>204</v>
      </c>
      <c r="E5" t="str">
        <f>VLOOKUP(B5,'Master table'!$A$1:$C$27,2, 0)</f>
        <v>Velocopains</v>
      </c>
      <c r="F5" t="str">
        <f>VLOOKUP(B5,'Master table'!$A$1:$C$27,3, 0)</f>
        <v>M</v>
      </c>
    </row>
    <row r="6" spans="1:6" x14ac:dyDescent="0.25">
      <c r="A6" s="5">
        <v>44199</v>
      </c>
      <c r="B6" t="s">
        <v>19</v>
      </c>
      <c r="C6" s="6">
        <v>52.98</v>
      </c>
      <c r="D6" s="7">
        <v>384</v>
      </c>
      <c r="E6" t="str">
        <f>VLOOKUP(B6,'Master table'!$A$1:$C$27,2, 0)</f>
        <v>In it to spin it</v>
      </c>
      <c r="F6" t="str">
        <f>VLOOKUP(B6,'Master table'!$A$1:$C$27,3, 0)</f>
        <v>M</v>
      </c>
    </row>
    <row r="7" spans="1:6" x14ac:dyDescent="0.25">
      <c r="A7" s="5">
        <v>44199</v>
      </c>
      <c r="B7" t="s">
        <v>5</v>
      </c>
      <c r="C7" s="6">
        <v>52.6</v>
      </c>
      <c r="D7" s="7">
        <v>311</v>
      </c>
      <c r="E7" t="str">
        <f>VLOOKUP(B7,'Master table'!$A$1:$C$27,2, 0)</f>
        <v>Velocopains</v>
      </c>
      <c r="F7" t="str">
        <f>VLOOKUP(B7,'Master table'!$A$1:$C$27,3, 0)</f>
        <v>M</v>
      </c>
    </row>
    <row r="8" spans="1:6" x14ac:dyDescent="0.25">
      <c r="A8" s="5">
        <v>44199</v>
      </c>
      <c r="B8" t="s">
        <v>10</v>
      </c>
      <c r="C8" s="6">
        <v>52.85</v>
      </c>
      <c r="D8" s="7">
        <v>347</v>
      </c>
      <c r="E8" t="str">
        <f>VLOOKUP(B8,'Master table'!$A$1:$C$27,2, 0)</f>
        <v>Avarthas</v>
      </c>
      <c r="F8" t="str">
        <f>VLOOKUP(B8,'Master table'!$A$1:$C$27,3, 0)</f>
        <v>M</v>
      </c>
    </row>
    <row r="9" spans="1:6" x14ac:dyDescent="0.25">
      <c r="A9" s="5">
        <v>44199</v>
      </c>
      <c r="B9" t="s">
        <v>22</v>
      </c>
      <c r="C9" s="6">
        <v>28.46</v>
      </c>
      <c r="D9" s="7">
        <v>229</v>
      </c>
      <c r="E9" t="str">
        <f>VLOOKUP(B9,'Master table'!$A$1:$C$27,2, 0)</f>
        <v>In it to spin it</v>
      </c>
      <c r="F9" t="str">
        <f>VLOOKUP(B9,'Master table'!$A$1:$C$27,3, 0)</f>
        <v>M</v>
      </c>
    </row>
    <row r="10" spans="1:6" x14ac:dyDescent="0.25">
      <c r="A10" s="5">
        <v>44199</v>
      </c>
      <c r="B10" t="s">
        <v>12</v>
      </c>
      <c r="C10" s="6">
        <v>23.56</v>
      </c>
      <c r="D10" s="7">
        <v>143</v>
      </c>
      <c r="E10" t="str">
        <f>VLOOKUP(B10,'Master table'!$A$1:$C$27,2, 0)</f>
        <v>Avarthas</v>
      </c>
      <c r="F10" t="str">
        <f>VLOOKUP(B10,'Master table'!$A$1:$C$27,3, 0)</f>
        <v>M</v>
      </c>
    </row>
    <row r="11" spans="1:6" x14ac:dyDescent="0.25">
      <c r="A11" s="5">
        <v>44199</v>
      </c>
      <c r="B11" t="s">
        <v>17</v>
      </c>
      <c r="C11" s="6">
        <v>40.39</v>
      </c>
      <c r="D11" s="7">
        <v>259</v>
      </c>
      <c r="E11" t="str">
        <f>VLOOKUP(B11,'Master table'!$A$1:$C$27,2, 0)</f>
        <v>In it to spin it</v>
      </c>
      <c r="F11" t="str">
        <f>VLOOKUP(B11,'Master table'!$A$1:$C$27,3, 0)</f>
        <v>F</v>
      </c>
    </row>
    <row r="12" spans="1:6" x14ac:dyDescent="0.25">
      <c r="A12" s="5">
        <v>44199</v>
      </c>
      <c r="B12" t="s">
        <v>11</v>
      </c>
      <c r="C12" s="6">
        <v>81.52</v>
      </c>
      <c r="D12" s="7">
        <v>439</v>
      </c>
      <c r="E12" t="str">
        <f>VLOOKUP(B12,'Master table'!$A$1:$C$27,2, 0)</f>
        <v>In it to spin it</v>
      </c>
      <c r="F12" t="str">
        <f>VLOOKUP(B12,'Master table'!$A$1:$C$27,3, 0)</f>
        <v>M</v>
      </c>
    </row>
    <row r="13" spans="1:6" x14ac:dyDescent="0.25">
      <c r="A13" s="5">
        <v>44199</v>
      </c>
      <c r="B13" t="s">
        <v>9</v>
      </c>
      <c r="C13" s="6">
        <v>200.13</v>
      </c>
      <c r="D13" s="7">
        <v>1337</v>
      </c>
      <c r="E13" t="str">
        <f>VLOOKUP(B13,'Master table'!$A$1:$C$27,2, 0)</f>
        <v>Avarthas</v>
      </c>
      <c r="F13" t="str">
        <f>VLOOKUP(B13,'Master table'!$A$1:$C$27,3, 0)</f>
        <v>M</v>
      </c>
    </row>
    <row r="14" spans="1:6" x14ac:dyDescent="0.25">
      <c r="A14" s="5">
        <v>44199</v>
      </c>
      <c r="B14" t="s">
        <v>1</v>
      </c>
      <c r="C14" s="6">
        <v>201.01</v>
      </c>
      <c r="D14" s="7">
        <v>1345</v>
      </c>
      <c r="E14" t="str">
        <f>VLOOKUP(B14,'Master table'!$A$1:$C$27,2, 0)</f>
        <v>In it to spin it</v>
      </c>
      <c r="F14" t="str">
        <f>VLOOKUP(B14,'Master table'!$A$1:$C$27,3, 0)</f>
        <v>M</v>
      </c>
    </row>
    <row r="15" spans="1:6" x14ac:dyDescent="0.25">
      <c r="A15" s="5">
        <v>44199</v>
      </c>
      <c r="B15" t="s">
        <v>6</v>
      </c>
      <c r="C15" s="6">
        <v>151.44999999999999</v>
      </c>
      <c r="D15" s="7">
        <v>596</v>
      </c>
      <c r="E15" t="str">
        <f>VLOOKUP(B15,'Master table'!$A$1:$C$27,2, 0)</f>
        <v>Velocopains</v>
      </c>
      <c r="F15" t="str">
        <f>VLOOKUP(B15,'Master table'!$A$1:$C$27,3, 0)</f>
        <v>M</v>
      </c>
    </row>
    <row r="16" spans="1:6" x14ac:dyDescent="0.25">
      <c r="A16" s="5">
        <v>44199</v>
      </c>
      <c r="B16" t="s">
        <v>2</v>
      </c>
      <c r="C16" s="6">
        <v>200.1</v>
      </c>
      <c r="D16" s="7">
        <v>1218</v>
      </c>
      <c r="E16" t="str">
        <f>VLOOKUP(B16,'Master table'!$A$1:$C$27,2, 0)</f>
        <v>Avarthas</v>
      </c>
      <c r="F16" t="str">
        <f>VLOOKUP(B16,'Master table'!$A$1:$C$27,3, 0)</f>
        <v>M</v>
      </c>
    </row>
    <row r="17" spans="1:6" x14ac:dyDescent="0.25">
      <c r="A17" s="5">
        <v>44199</v>
      </c>
      <c r="B17" t="s">
        <v>4</v>
      </c>
      <c r="C17" s="6">
        <v>49.91</v>
      </c>
      <c r="D17" s="7">
        <v>358</v>
      </c>
      <c r="E17" t="str">
        <f>VLOOKUP(B17,'Master table'!$A$1:$C$27,2, 0)</f>
        <v>Avarthas</v>
      </c>
      <c r="F17" t="str">
        <f>VLOOKUP(B17,'Master table'!$A$1:$C$27,3, 0)</f>
        <v>M</v>
      </c>
    </row>
    <row r="18" spans="1:6" x14ac:dyDescent="0.25">
      <c r="A18" s="5">
        <v>44199</v>
      </c>
      <c r="B18" t="s">
        <v>13</v>
      </c>
      <c r="C18" s="6">
        <v>201.29</v>
      </c>
      <c r="D18" s="7">
        <v>1253</v>
      </c>
      <c r="E18" t="str">
        <f>VLOOKUP(B18,'Master table'!$A$1:$C$27,2, 0)</f>
        <v>In it to spin it</v>
      </c>
      <c r="F18" t="str">
        <f>VLOOKUP(B18,'Master table'!$A$1:$C$27,3, 0)</f>
        <v>M</v>
      </c>
    </row>
    <row r="19" spans="1:6" x14ac:dyDescent="0.25">
      <c r="A19" s="5">
        <v>44199</v>
      </c>
      <c r="B19" t="s">
        <v>3</v>
      </c>
      <c r="C19" s="6">
        <v>81.459999999999994</v>
      </c>
      <c r="D19" s="7">
        <v>587</v>
      </c>
      <c r="E19" t="str">
        <f>VLOOKUP(B19,'Master table'!$A$1:$C$27,2, 0)</f>
        <v>Velocopains</v>
      </c>
      <c r="F19" t="str">
        <f>VLOOKUP(B19,'Master table'!$A$1:$C$27,3, 0)</f>
        <v>M</v>
      </c>
    </row>
    <row r="20" spans="1:6" x14ac:dyDescent="0.25">
      <c r="A20" s="5">
        <v>44199</v>
      </c>
      <c r="B20" t="s">
        <v>36</v>
      </c>
      <c r="C20" s="6">
        <v>20.65</v>
      </c>
      <c r="D20" s="7">
        <v>191</v>
      </c>
      <c r="E20" t="str">
        <f>VLOOKUP(B20,'Master table'!$A$1:$C$27,2, 0)</f>
        <v>Velocopains</v>
      </c>
      <c r="F20" t="str">
        <f>VLOOKUP(B20,'Master table'!$A$1:$C$27,3, 0)</f>
        <v>M</v>
      </c>
    </row>
    <row r="21" spans="1:6" x14ac:dyDescent="0.25">
      <c r="A21" s="5">
        <v>44199</v>
      </c>
      <c r="B21" t="s">
        <v>16</v>
      </c>
      <c r="C21" s="6">
        <v>7.16</v>
      </c>
      <c r="D21" s="7">
        <v>64</v>
      </c>
      <c r="E21" t="str">
        <f>VLOOKUP(B21,'Master table'!$A$1:$C$27,2, 0)</f>
        <v>Avarthas</v>
      </c>
      <c r="F21" t="str">
        <f>VLOOKUP(B21,'Master table'!$A$1:$C$27,3, 0)</f>
        <v>F</v>
      </c>
    </row>
    <row r="22" spans="1:6" x14ac:dyDescent="0.25">
      <c r="A22" s="5">
        <v>44199</v>
      </c>
      <c r="B22" t="s">
        <v>38</v>
      </c>
      <c r="C22" s="6">
        <v>52.45</v>
      </c>
      <c r="D22" s="7">
        <v>261</v>
      </c>
      <c r="E22" t="str">
        <f>VLOOKUP(B22,'Master table'!$A$1:$C$27,2, 0)</f>
        <v>Velocopains</v>
      </c>
      <c r="F22" t="str">
        <f>VLOOKUP(B22,'Master table'!$A$1:$C$27,3, 0)</f>
        <v>M</v>
      </c>
    </row>
    <row r="23" spans="1:6" x14ac:dyDescent="0.25">
      <c r="A23" s="5">
        <v>44200</v>
      </c>
      <c r="B23" t="s">
        <v>0</v>
      </c>
      <c r="C23" s="6">
        <v>100.01</v>
      </c>
      <c r="D23" s="7">
        <v>571</v>
      </c>
      <c r="E23" t="str">
        <f>VLOOKUP(B23,'Master table'!$A$1:$C$27,2, 0)</f>
        <v>Velocopains</v>
      </c>
      <c r="F23" t="str">
        <f>VLOOKUP(B23,'Master table'!$A$1:$C$27,3, 0)</f>
        <v>M</v>
      </c>
    </row>
    <row r="24" spans="1:6" x14ac:dyDescent="0.25">
      <c r="A24" s="5">
        <v>44200</v>
      </c>
      <c r="B24" t="s">
        <v>36</v>
      </c>
      <c r="C24" s="6">
        <v>46.07</v>
      </c>
      <c r="D24" s="7">
        <v>261</v>
      </c>
      <c r="E24" t="str">
        <f>VLOOKUP(B24,'Master table'!$A$1:$C$27,2, 0)</f>
        <v>Velocopains</v>
      </c>
      <c r="F24" t="str">
        <f>VLOOKUP(B24,'Master table'!$A$1:$C$27,3, 0)</f>
        <v>M</v>
      </c>
    </row>
    <row r="25" spans="1:6" x14ac:dyDescent="0.25">
      <c r="A25" s="5">
        <v>44200</v>
      </c>
      <c r="B25" t="s">
        <v>23</v>
      </c>
      <c r="C25" s="6">
        <v>56.33</v>
      </c>
      <c r="D25" s="7">
        <v>318</v>
      </c>
      <c r="E25" t="str">
        <f>VLOOKUP(B25,'Master table'!$A$1:$C$27,2, 0)</f>
        <v>Avarthas</v>
      </c>
      <c r="F25" t="str">
        <f>VLOOKUP(B25,'Master table'!$A$1:$C$27,3, 0)</f>
        <v>M</v>
      </c>
    </row>
    <row r="26" spans="1:6" x14ac:dyDescent="0.25">
      <c r="A26" s="5">
        <v>44200</v>
      </c>
      <c r="B26" t="s">
        <v>3</v>
      </c>
      <c r="C26" s="6">
        <v>41.69</v>
      </c>
      <c r="D26" s="7">
        <v>187</v>
      </c>
      <c r="E26" t="str">
        <f>VLOOKUP(B26,'Master table'!$A$1:$C$27,2, 0)</f>
        <v>Velocopains</v>
      </c>
      <c r="F26" t="str">
        <f>VLOOKUP(B26,'Master table'!$A$1:$C$27,3, 0)</f>
        <v>M</v>
      </c>
    </row>
    <row r="27" spans="1:6" x14ac:dyDescent="0.25">
      <c r="A27" s="5">
        <v>44200</v>
      </c>
      <c r="B27" t="s">
        <v>16</v>
      </c>
      <c r="C27" s="6">
        <v>20.9</v>
      </c>
      <c r="D27" s="7">
        <v>155</v>
      </c>
      <c r="E27" t="str">
        <f>VLOOKUP(B27,'Master table'!$A$1:$C$27,2, 0)</f>
        <v>Avarthas</v>
      </c>
      <c r="F27" t="str">
        <f>VLOOKUP(B27,'Master table'!$A$1:$C$27,3, 0)</f>
        <v>F</v>
      </c>
    </row>
    <row r="28" spans="1:6" x14ac:dyDescent="0.25">
      <c r="A28" s="5">
        <v>44200</v>
      </c>
      <c r="B28" t="s">
        <v>1</v>
      </c>
      <c r="C28" s="6">
        <v>25.41</v>
      </c>
      <c r="D28" s="7">
        <v>189</v>
      </c>
      <c r="E28" t="str">
        <f>VLOOKUP(B28,'Master table'!$A$1:$C$27,2, 0)</f>
        <v>In it to spin it</v>
      </c>
      <c r="F28" t="str">
        <f>VLOOKUP(B28,'Master table'!$A$1:$C$27,3, 0)</f>
        <v>M</v>
      </c>
    </row>
    <row r="29" spans="1:6" x14ac:dyDescent="0.25">
      <c r="A29" s="5">
        <v>44200</v>
      </c>
      <c r="B29" t="s">
        <v>20</v>
      </c>
      <c r="C29" s="6">
        <v>12.69</v>
      </c>
      <c r="D29" s="7">
        <v>102</v>
      </c>
      <c r="E29" t="str">
        <f>VLOOKUP(B29,'Master table'!$A$1:$C$27,2, 0)</f>
        <v>In it to spin it</v>
      </c>
      <c r="F29" t="str">
        <f>VLOOKUP(B29,'Master table'!$A$1:$C$27,3, 0)</f>
        <v>M</v>
      </c>
    </row>
    <row r="30" spans="1:6" x14ac:dyDescent="0.25">
      <c r="A30" s="5">
        <v>44200</v>
      </c>
      <c r="B30" t="s">
        <v>11</v>
      </c>
      <c r="C30" s="6">
        <v>5.38</v>
      </c>
      <c r="D30" s="7">
        <v>31</v>
      </c>
      <c r="E30" t="str">
        <f>VLOOKUP(B30,'Master table'!$A$1:$C$27,2, 0)</f>
        <v>In it to spin it</v>
      </c>
      <c r="F30" t="str">
        <f>VLOOKUP(B30,'Master table'!$A$1:$C$27,3, 0)</f>
        <v>M</v>
      </c>
    </row>
    <row r="31" spans="1:6" x14ac:dyDescent="0.25">
      <c r="A31" s="5">
        <v>44200</v>
      </c>
      <c r="B31" t="s">
        <v>1</v>
      </c>
      <c r="C31" s="6">
        <v>29.07</v>
      </c>
      <c r="D31" s="7">
        <v>237</v>
      </c>
      <c r="E31" t="str">
        <f>VLOOKUP(B31,'Master table'!$A$1:$C$27,2, 0)</f>
        <v>In it to spin it</v>
      </c>
      <c r="F31" t="str">
        <f>VLOOKUP(B31,'Master table'!$A$1:$C$27,3, 0)</f>
        <v>M</v>
      </c>
    </row>
    <row r="32" spans="1:6" x14ac:dyDescent="0.25">
      <c r="A32" s="5">
        <v>44200</v>
      </c>
      <c r="B32" t="s">
        <v>8</v>
      </c>
      <c r="C32" s="6">
        <v>5.1100000000000003</v>
      </c>
      <c r="D32" s="7">
        <v>50</v>
      </c>
      <c r="E32" t="str">
        <f>VLOOKUP(B32,'Master table'!$A$1:$C$27,2, 0)</f>
        <v>Velocopains</v>
      </c>
      <c r="F32" t="str">
        <f>VLOOKUP(B32,'Master table'!$A$1:$C$27,3, 0)</f>
        <v>F</v>
      </c>
    </row>
    <row r="33" spans="1:6" x14ac:dyDescent="0.25">
      <c r="A33" s="5">
        <v>44200</v>
      </c>
      <c r="B33" t="s">
        <v>7</v>
      </c>
      <c r="C33" s="6">
        <v>5.0999999999999996</v>
      </c>
      <c r="D33" s="7">
        <v>49</v>
      </c>
      <c r="E33" t="str">
        <f>VLOOKUP(B33,'Master table'!$A$1:$C$27,2, 0)</f>
        <v>Velocopains</v>
      </c>
      <c r="F33" t="str">
        <f>VLOOKUP(B33,'Master table'!$A$1:$C$27,3, 0)</f>
        <v>M</v>
      </c>
    </row>
    <row r="34" spans="1:6" x14ac:dyDescent="0.25">
      <c r="A34" s="5">
        <v>44200</v>
      </c>
      <c r="B34" t="s">
        <v>10</v>
      </c>
      <c r="C34" s="6">
        <v>6.92</v>
      </c>
      <c r="D34" s="7">
        <v>57</v>
      </c>
      <c r="E34" t="str">
        <f>VLOOKUP(B34,'Master table'!$A$1:$C$27,2, 0)</f>
        <v>Avarthas</v>
      </c>
      <c r="F34" t="str">
        <f>VLOOKUP(B34,'Master table'!$A$1:$C$27,3, 0)</f>
        <v>M</v>
      </c>
    </row>
    <row r="35" spans="1:6" x14ac:dyDescent="0.25">
      <c r="A35" s="5">
        <v>44200</v>
      </c>
      <c r="B35" t="s">
        <v>22</v>
      </c>
      <c r="C35" s="6">
        <v>50.29</v>
      </c>
      <c r="D35" s="7">
        <v>306</v>
      </c>
      <c r="E35" t="str">
        <f>VLOOKUP(B35,'Master table'!$A$1:$C$27,2, 0)</f>
        <v>In it to spin it</v>
      </c>
      <c r="F35" t="str">
        <f>VLOOKUP(B35,'Master table'!$A$1:$C$27,3, 0)</f>
        <v>M</v>
      </c>
    </row>
    <row r="36" spans="1:6" x14ac:dyDescent="0.25">
      <c r="A36" s="5">
        <v>44200</v>
      </c>
      <c r="B36" t="s">
        <v>6</v>
      </c>
      <c r="C36" s="6">
        <v>13.17</v>
      </c>
      <c r="D36" s="7">
        <v>93</v>
      </c>
      <c r="E36" t="str">
        <f>VLOOKUP(B36,'Master table'!$A$1:$C$27,2, 0)</f>
        <v>Velocopains</v>
      </c>
      <c r="F36" t="str">
        <f>VLOOKUP(B36,'Master table'!$A$1:$C$27,3, 0)</f>
        <v>M</v>
      </c>
    </row>
    <row r="37" spans="1:6" x14ac:dyDescent="0.25">
      <c r="A37" s="5">
        <v>44200</v>
      </c>
      <c r="B37" t="s">
        <v>3</v>
      </c>
      <c r="C37" s="6">
        <v>40.36</v>
      </c>
      <c r="D37" s="7">
        <v>251</v>
      </c>
      <c r="E37" t="str">
        <f>VLOOKUP(B37,'Master table'!$A$1:$C$27,2, 0)</f>
        <v>Velocopains</v>
      </c>
      <c r="F37" t="str">
        <f>VLOOKUP(B37,'Master table'!$A$1:$C$27,3, 0)</f>
        <v>M</v>
      </c>
    </row>
    <row r="38" spans="1:6" x14ac:dyDescent="0.25">
      <c r="A38" s="5">
        <v>44200</v>
      </c>
      <c r="B38" t="s">
        <v>17</v>
      </c>
      <c r="C38" s="6">
        <v>21.11</v>
      </c>
      <c r="D38" s="7">
        <v>196</v>
      </c>
      <c r="E38" t="str">
        <f>VLOOKUP(B38,'Master table'!$A$1:$C$27,2, 0)</f>
        <v>In it to spin it</v>
      </c>
      <c r="F38" t="str">
        <f>VLOOKUP(B38,'Master table'!$A$1:$C$27,3, 0)</f>
        <v>F</v>
      </c>
    </row>
    <row r="39" spans="1:6" x14ac:dyDescent="0.25">
      <c r="A39" s="5">
        <v>44200</v>
      </c>
      <c r="B39" t="s">
        <v>10</v>
      </c>
      <c r="C39" s="6">
        <v>103.21</v>
      </c>
      <c r="D39" s="7">
        <v>642</v>
      </c>
      <c r="E39" t="str">
        <f>VLOOKUP(B39,'Master table'!$A$1:$C$27,2, 0)</f>
        <v>Avarthas</v>
      </c>
      <c r="F39" t="str">
        <f>VLOOKUP(B39,'Master table'!$A$1:$C$27,3, 0)</f>
        <v>M</v>
      </c>
    </row>
    <row r="40" spans="1:6" x14ac:dyDescent="0.25">
      <c r="A40" s="5">
        <v>44200</v>
      </c>
      <c r="B40" t="s">
        <v>7</v>
      </c>
      <c r="C40" s="6">
        <v>0.25</v>
      </c>
      <c r="D40" s="7">
        <v>0</v>
      </c>
      <c r="E40" t="str">
        <f>VLOOKUP(B40,'Master table'!$A$1:$C$27,2, 0)</f>
        <v>Velocopains</v>
      </c>
      <c r="F40" t="str">
        <f>VLOOKUP(B40,'Master table'!$A$1:$C$27,3, 0)</f>
        <v>M</v>
      </c>
    </row>
    <row r="41" spans="1:6" x14ac:dyDescent="0.25">
      <c r="A41" s="5">
        <v>44200</v>
      </c>
      <c r="B41" t="s">
        <v>7</v>
      </c>
      <c r="C41" s="6">
        <v>0.25</v>
      </c>
      <c r="D41" s="7">
        <v>0</v>
      </c>
      <c r="E41" t="str">
        <f>VLOOKUP(B41,'Master table'!$A$1:$C$27,2, 0)</f>
        <v>Velocopains</v>
      </c>
      <c r="F41" t="str">
        <f>VLOOKUP(B41,'Master table'!$A$1:$C$27,3, 0)</f>
        <v>M</v>
      </c>
    </row>
    <row r="42" spans="1:6" x14ac:dyDescent="0.25">
      <c r="A42" s="5">
        <v>44200</v>
      </c>
      <c r="B42" t="s">
        <v>13</v>
      </c>
      <c r="C42" s="6">
        <v>6.07</v>
      </c>
      <c r="D42" s="7">
        <v>35</v>
      </c>
      <c r="E42" t="str">
        <f>VLOOKUP(B42,'Master table'!$A$1:$C$27,2, 0)</f>
        <v>In it to spin it</v>
      </c>
      <c r="F42" t="str">
        <f>VLOOKUP(B42,'Master table'!$A$1:$C$27,3, 0)</f>
        <v>M</v>
      </c>
    </row>
    <row r="43" spans="1:6" x14ac:dyDescent="0.25">
      <c r="A43" s="5">
        <v>44200</v>
      </c>
      <c r="B43" t="s">
        <v>20</v>
      </c>
      <c r="C43" s="6">
        <v>30.85</v>
      </c>
      <c r="D43" s="7">
        <v>295</v>
      </c>
      <c r="E43" t="str">
        <f>VLOOKUP(B43,'Master table'!$A$1:$C$27,2, 0)</f>
        <v>In it to spin it</v>
      </c>
      <c r="F43" t="str">
        <f>VLOOKUP(B43,'Master table'!$A$1:$C$27,3, 0)</f>
        <v>M</v>
      </c>
    </row>
    <row r="44" spans="1:6" x14ac:dyDescent="0.25">
      <c r="A44" s="5">
        <v>44200</v>
      </c>
      <c r="B44" t="s">
        <v>4</v>
      </c>
      <c r="C44" s="6">
        <v>51.66</v>
      </c>
      <c r="D44" s="7">
        <v>379</v>
      </c>
      <c r="E44" t="str">
        <f>VLOOKUP(B44,'Master table'!$A$1:$C$27,2, 0)</f>
        <v>Avarthas</v>
      </c>
      <c r="F44" t="str">
        <f>VLOOKUP(B44,'Master table'!$A$1:$C$27,3, 0)</f>
        <v>M</v>
      </c>
    </row>
    <row r="45" spans="1:6" x14ac:dyDescent="0.25">
      <c r="A45" s="5">
        <v>44200</v>
      </c>
      <c r="B45" t="s">
        <v>11</v>
      </c>
      <c r="C45" s="6">
        <v>33.29</v>
      </c>
      <c r="D45" s="7">
        <v>199</v>
      </c>
      <c r="E45" t="str">
        <f>VLOOKUP(B45,'Master table'!$A$1:$C$27,2, 0)</f>
        <v>In it to spin it</v>
      </c>
      <c r="F45" t="str">
        <f>VLOOKUP(B45,'Master table'!$A$1:$C$27,3, 0)</f>
        <v>M</v>
      </c>
    </row>
    <row r="46" spans="1:6" x14ac:dyDescent="0.25">
      <c r="A46" s="5">
        <v>44200</v>
      </c>
      <c r="B46" t="s">
        <v>38</v>
      </c>
      <c r="C46" s="6">
        <v>44.98</v>
      </c>
      <c r="D46" s="7">
        <v>238</v>
      </c>
      <c r="E46" t="str">
        <f>VLOOKUP(B46,'Master table'!$A$1:$C$27,2, 0)</f>
        <v>Velocopains</v>
      </c>
      <c r="F46" t="str">
        <f>VLOOKUP(B46,'Master table'!$A$1:$C$27,3, 0)</f>
        <v>M</v>
      </c>
    </row>
    <row r="47" spans="1:6" x14ac:dyDescent="0.25">
      <c r="A47" s="5">
        <v>44200</v>
      </c>
      <c r="B47" t="s">
        <v>21</v>
      </c>
      <c r="C47" s="6">
        <v>20.05</v>
      </c>
      <c r="D47" s="7">
        <v>251</v>
      </c>
      <c r="E47" t="str">
        <f>VLOOKUP(B47,'Master table'!$A$1:$C$27,2, 0)</f>
        <v>In it to spin it</v>
      </c>
      <c r="F47" t="str">
        <f>VLOOKUP(B47,'Master table'!$A$1:$C$27,3, 0)</f>
        <v>M</v>
      </c>
    </row>
    <row r="48" spans="1:6" x14ac:dyDescent="0.25">
      <c r="A48" s="5">
        <v>44200</v>
      </c>
      <c r="B48" t="s">
        <v>19</v>
      </c>
      <c r="C48" s="6">
        <v>17.420000000000002</v>
      </c>
      <c r="D48" s="7">
        <v>141</v>
      </c>
      <c r="E48" t="str">
        <f>VLOOKUP(B48,'Master table'!$A$1:$C$27,2, 0)</f>
        <v>In it to spin it</v>
      </c>
      <c r="F48" t="str">
        <f>VLOOKUP(B48,'Master table'!$A$1:$C$27,3, 0)</f>
        <v>M</v>
      </c>
    </row>
    <row r="49" spans="1:6" x14ac:dyDescent="0.25">
      <c r="A49" s="5">
        <v>44201</v>
      </c>
      <c r="B49" t="s">
        <v>0</v>
      </c>
      <c r="C49" s="6">
        <v>65.099999999999994</v>
      </c>
      <c r="D49" s="7">
        <v>468</v>
      </c>
      <c r="E49" t="str">
        <f>VLOOKUP(B49,'Master table'!$A$1:$C$27,2, 0)</f>
        <v>Velocopains</v>
      </c>
      <c r="F49" t="str">
        <f>VLOOKUP(B49,'Master table'!$A$1:$C$27,3, 0)</f>
        <v>M</v>
      </c>
    </row>
    <row r="50" spans="1:6" x14ac:dyDescent="0.25">
      <c r="A50" s="5">
        <v>44201</v>
      </c>
      <c r="B50" t="s">
        <v>3</v>
      </c>
      <c r="C50" s="6">
        <v>70.02</v>
      </c>
      <c r="D50" s="7">
        <v>390</v>
      </c>
      <c r="E50" t="str">
        <f>VLOOKUP(B50,'Master table'!$A$1:$C$27,2, 0)</f>
        <v>Velocopains</v>
      </c>
      <c r="F50" t="str">
        <f>VLOOKUP(B50,'Master table'!$A$1:$C$27,3, 0)</f>
        <v>M</v>
      </c>
    </row>
    <row r="51" spans="1:6" x14ac:dyDescent="0.25">
      <c r="A51" s="5">
        <v>44201</v>
      </c>
      <c r="B51" t="s">
        <v>5</v>
      </c>
      <c r="C51" s="6">
        <v>62.49</v>
      </c>
      <c r="D51" s="7">
        <v>482</v>
      </c>
      <c r="E51" t="str">
        <f>VLOOKUP(B51,'Master table'!$A$1:$C$27,2, 0)</f>
        <v>Velocopains</v>
      </c>
      <c r="F51" t="str">
        <f>VLOOKUP(B51,'Master table'!$A$1:$C$27,3, 0)</f>
        <v>M</v>
      </c>
    </row>
    <row r="52" spans="1:6" x14ac:dyDescent="0.25">
      <c r="A52" s="5">
        <v>44201</v>
      </c>
      <c r="B52" t="s">
        <v>36</v>
      </c>
      <c r="C52" s="6">
        <v>6.99</v>
      </c>
      <c r="D52" s="7">
        <v>88</v>
      </c>
      <c r="E52" t="str">
        <f>VLOOKUP(B52,'Master table'!$A$1:$C$27,2, 0)</f>
        <v>Velocopains</v>
      </c>
      <c r="F52" t="str">
        <f>VLOOKUP(B52,'Master table'!$A$1:$C$27,3, 0)</f>
        <v>M</v>
      </c>
    </row>
    <row r="53" spans="1:6" x14ac:dyDescent="0.25">
      <c r="A53" s="5">
        <v>44201</v>
      </c>
      <c r="B53" t="s">
        <v>36</v>
      </c>
      <c r="C53" s="6">
        <v>32.22</v>
      </c>
      <c r="D53" s="7">
        <v>277</v>
      </c>
      <c r="E53" t="str">
        <f>VLOOKUP(B53,'Master table'!$A$1:$C$27,2, 0)</f>
        <v>Velocopains</v>
      </c>
      <c r="F53" t="str">
        <f>VLOOKUP(B53,'Master table'!$A$1:$C$27,3, 0)</f>
        <v>M</v>
      </c>
    </row>
    <row r="54" spans="1:6" x14ac:dyDescent="0.25">
      <c r="A54" s="5">
        <v>44201</v>
      </c>
      <c r="B54" t="s">
        <v>11</v>
      </c>
      <c r="C54" s="6">
        <v>27.84</v>
      </c>
      <c r="D54" s="7">
        <v>124</v>
      </c>
      <c r="E54" t="str">
        <f>VLOOKUP(B54,'Master table'!$A$1:$C$27,2, 0)</f>
        <v>In it to spin it</v>
      </c>
      <c r="F54" t="str">
        <f>VLOOKUP(B54,'Master table'!$A$1:$C$27,3, 0)</f>
        <v>M</v>
      </c>
    </row>
    <row r="55" spans="1:6" x14ac:dyDescent="0.25">
      <c r="A55" s="5">
        <v>44201</v>
      </c>
      <c r="B55" t="s">
        <v>0</v>
      </c>
      <c r="C55" s="6">
        <v>5.09</v>
      </c>
      <c r="D55" s="7">
        <v>24</v>
      </c>
      <c r="E55" t="str">
        <f>VLOOKUP(B55,'Master table'!$A$1:$C$27,2, 0)</f>
        <v>Velocopains</v>
      </c>
      <c r="F55" t="str">
        <f>VLOOKUP(B55,'Master table'!$A$1:$C$27,3, 0)</f>
        <v>M</v>
      </c>
    </row>
    <row r="56" spans="1:6" x14ac:dyDescent="0.25">
      <c r="A56" s="5">
        <v>44201</v>
      </c>
      <c r="B56" t="s">
        <v>1</v>
      </c>
      <c r="C56" s="6">
        <v>8.17</v>
      </c>
      <c r="D56" s="7">
        <v>110</v>
      </c>
      <c r="E56" t="str">
        <f>VLOOKUP(B56,'Master table'!$A$1:$C$27,2, 0)</f>
        <v>In it to spin it</v>
      </c>
      <c r="F56" t="str">
        <f>VLOOKUP(B56,'Master table'!$A$1:$C$27,3, 0)</f>
        <v>M</v>
      </c>
    </row>
    <row r="57" spans="1:6" x14ac:dyDescent="0.25">
      <c r="A57" s="5">
        <v>44201</v>
      </c>
      <c r="B57" t="s">
        <v>22</v>
      </c>
      <c r="C57" s="6">
        <v>22.9</v>
      </c>
      <c r="D57" s="7">
        <v>178</v>
      </c>
      <c r="E57" t="str">
        <f>VLOOKUP(B57,'Master table'!$A$1:$C$27,2, 0)</f>
        <v>In it to spin it</v>
      </c>
      <c r="F57" t="str">
        <f>VLOOKUP(B57,'Master table'!$A$1:$C$27,3, 0)</f>
        <v>M</v>
      </c>
    </row>
    <row r="58" spans="1:6" x14ac:dyDescent="0.25">
      <c r="A58" s="5">
        <v>44201</v>
      </c>
      <c r="B58" t="s">
        <v>6</v>
      </c>
      <c r="C58" s="6">
        <f>103.56-60</f>
        <v>43.56</v>
      </c>
      <c r="D58" s="7">
        <v>494</v>
      </c>
      <c r="E58" t="str">
        <f>VLOOKUP(B58,'Master table'!$A$1:$C$27,2, 0)</f>
        <v>Velocopains</v>
      </c>
      <c r="F58" t="str">
        <f>VLOOKUP(B58,'Master table'!$A$1:$C$27,3, 0)</f>
        <v>M</v>
      </c>
    </row>
    <row r="59" spans="1:6" x14ac:dyDescent="0.25">
      <c r="A59" s="5">
        <v>44201</v>
      </c>
      <c r="B59" t="s">
        <v>8</v>
      </c>
      <c r="C59" s="6">
        <v>11.7</v>
      </c>
      <c r="D59" s="7">
        <v>113</v>
      </c>
      <c r="E59" t="str">
        <f>VLOOKUP(B59,'Master table'!$A$1:$C$27,2, 0)</f>
        <v>Velocopains</v>
      </c>
      <c r="F59" t="str">
        <f>VLOOKUP(B59,'Master table'!$A$1:$C$27,3, 0)</f>
        <v>F</v>
      </c>
    </row>
    <row r="60" spans="1:6" x14ac:dyDescent="0.25">
      <c r="A60" s="5">
        <v>44201</v>
      </c>
      <c r="B60" t="s">
        <v>7</v>
      </c>
      <c r="C60" s="6">
        <v>11.81</v>
      </c>
      <c r="D60" s="7">
        <v>112</v>
      </c>
      <c r="E60" t="str">
        <f>VLOOKUP(B60,'Master table'!$A$1:$C$27,2, 0)</f>
        <v>Velocopains</v>
      </c>
      <c r="F60" t="str">
        <f>VLOOKUP(B60,'Master table'!$A$1:$C$27,3, 0)</f>
        <v>M</v>
      </c>
    </row>
    <row r="61" spans="1:6" x14ac:dyDescent="0.25">
      <c r="A61" s="5">
        <v>44201</v>
      </c>
      <c r="B61" t="s">
        <v>15</v>
      </c>
      <c r="C61" s="6">
        <v>21.07</v>
      </c>
      <c r="D61" s="7">
        <v>163</v>
      </c>
      <c r="E61" t="str">
        <f>VLOOKUP(B61,'Master table'!$A$1:$C$27,2, 0)</f>
        <v>Avarthas</v>
      </c>
      <c r="F61" t="str">
        <f>VLOOKUP(B61,'Master table'!$A$1:$C$27,3, 0)</f>
        <v>F</v>
      </c>
    </row>
    <row r="62" spans="1:6" x14ac:dyDescent="0.25">
      <c r="A62" s="5">
        <v>44201</v>
      </c>
      <c r="B62" t="s">
        <v>20</v>
      </c>
      <c r="C62" s="6">
        <v>50.41</v>
      </c>
      <c r="D62" s="7">
        <v>398</v>
      </c>
      <c r="E62" t="str">
        <f>VLOOKUP(B62,'Master table'!$A$1:$C$27,2, 0)</f>
        <v>In it to spin it</v>
      </c>
      <c r="F62" t="str">
        <f>VLOOKUP(B62,'Master table'!$A$1:$C$27,3, 0)</f>
        <v>M</v>
      </c>
    </row>
    <row r="63" spans="1:6" x14ac:dyDescent="0.25">
      <c r="A63" s="5">
        <v>44201</v>
      </c>
      <c r="B63" t="s">
        <v>1</v>
      </c>
      <c r="C63" s="6">
        <v>92.44</v>
      </c>
      <c r="D63" s="7">
        <v>756</v>
      </c>
      <c r="E63" t="str">
        <f>VLOOKUP(B63,'Master table'!$A$1:$C$27,2, 0)</f>
        <v>In it to spin it</v>
      </c>
      <c r="F63" t="str">
        <f>VLOOKUP(B63,'Master table'!$A$1:$C$27,3, 0)</f>
        <v>M</v>
      </c>
    </row>
    <row r="64" spans="1:6" x14ac:dyDescent="0.25">
      <c r="A64" s="5">
        <v>44201</v>
      </c>
      <c r="B64" t="s">
        <v>38</v>
      </c>
      <c r="C64" s="6">
        <v>40.67</v>
      </c>
      <c r="D64" s="7">
        <v>177</v>
      </c>
      <c r="E64" t="str">
        <f>VLOOKUP(B64,'Master table'!$A$1:$C$27,2, 0)</f>
        <v>Velocopains</v>
      </c>
      <c r="F64" t="str">
        <f>VLOOKUP(B64,'Master table'!$A$1:$C$27,3, 0)</f>
        <v>M</v>
      </c>
    </row>
    <row r="65" spans="1:6" x14ac:dyDescent="0.25">
      <c r="A65" s="5">
        <v>44201</v>
      </c>
      <c r="B65" t="s">
        <v>22</v>
      </c>
      <c r="C65" s="6">
        <v>27.95</v>
      </c>
      <c r="D65" s="7">
        <v>212</v>
      </c>
      <c r="E65" t="str">
        <f>VLOOKUP(B65,'Master table'!$A$1:$C$27,2, 0)</f>
        <v>In it to spin it</v>
      </c>
      <c r="F65" t="str">
        <f>VLOOKUP(B65,'Master table'!$A$1:$C$27,3, 0)</f>
        <v>M</v>
      </c>
    </row>
    <row r="66" spans="1:6" x14ac:dyDescent="0.25">
      <c r="A66" s="5">
        <v>44201</v>
      </c>
      <c r="B66" t="s">
        <v>12</v>
      </c>
      <c r="C66" s="6">
        <v>29.42</v>
      </c>
      <c r="D66" s="7">
        <v>306</v>
      </c>
      <c r="E66" t="str">
        <f>VLOOKUP(B66,'Master table'!$A$1:$C$27,2, 0)</f>
        <v>Avarthas</v>
      </c>
      <c r="F66" t="str">
        <f>VLOOKUP(B66,'Master table'!$A$1:$C$27,3, 0)</f>
        <v>M</v>
      </c>
    </row>
    <row r="67" spans="1:6" x14ac:dyDescent="0.25">
      <c r="A67" s="5">
        <v>44201</v>
      </c>
      <c r="B67" t="s">
        <v>13</v>
      </c>
      <c r="C67" s="6">
        <v>25.88</v>
      </c>
      <c r="D67" s="7">
        <v>156</v>
      </c>
      <c r="E67" t="str">
        <f>VLOOKUP(B67,'Master table'!$A$1:$C$27,2, 0)</f>
        <v>In it to spin it</v>
      </c>
      <c r="F67" t="str">
        <f>VLOOKUP(B67,'Master table'!$A$1:$C$27,3, 0)</f>
        <v>M</v>
      </c>
    </row>
    <row r="68" spans="1:6" x14ac:dyDescent="0.25">
      <c r="A68" s="5">
        <v>44201</v>
      </c>
      <c r="B68" t="s">
        <v>9</v>
      </c>
      <c r="C68" s="6">
        <v>29.44</v>
      </c>
      <c r="D68" s="7">
        <v>199</v>
      </c>
      <c r="E68" t="str">
        <f>VLOOKUP(B68,'Master table'!$A$1:$C$27,2, 0)</f>
        <v>Avarthas</v>
      </c>
      <c r="F68" t="str">
        <f>VLOOKUP(B68,'Master table'!$A$1:$C$27,3, 0)</f>
        <v>M</v>
      </c>
    </row>
    <row r="69" spans="1:6" x14ac:dyDescent="0.25">
      <c r="A69" s="5">
        <v>44201</v>
      </c>
      <c r="B69" t="s">
        <v>21</v>
      </c>
      <c r="C69" s="6">
        <v>35.869999999999997</v>
      </c>
      <c r="D69" s="7">
        <v>383</v>
      </c>
      <c r="E69" t="str">
        <f>VLOOKUP(B69,'Master table'!$A$1:$C$27,2, 0)</f>
        <v>In it to spin it</v>
      </c>
      <c r="F69" t="str">
        <f>VLOOKUP(B69,'Master table'!$A$1:$C$27,3, 0)</f>
        <v>M</v>
      </c>
    </row>
    <row r="70" spans="1:6" x14ac:dyDescent="0.25">
      <c r="A70" s="5">
        <v>44201</v>
      </c>
      <c r="B70" t="s">
        <v>19</v>
      </c>
      <c r="C70" s="6">
        <v>26.77</v>
      </c>
      <c r="D70" s="7">
        <v>163</v>
      </c>
      <c r="E70" t="str">
        <f>VLOOKUP(B70,'Master table'!$A$1:$C$27,2, 0)</f>
        <v>In it to spin it</v>
      </c>
      <c r="F70" t="str">
        <f>VLOOKUP(B70,'Master table'!$A$1:$C$27,3, 0)</f>
        <v>M</v>
      </c>
    </row>
    <row r="71" spans="1:6" x14ac:dyDescent="0.25">
      <c r="A71" s="5">
        <v>44202</v>
      </c>
      <c r="B71" t="s">
        <v>36</v>
      </c>
      <c r="C71" s="6">
        <v>51.1</v>
      </c>
      <c r="D71" s="7">
        <v>396</v>
      </c>
      <c r="E71" t="str">
        <f>VLOOKUP(B71,'Master table'!$A$1:$C$27,2, 0)</f>
        <v>Velocopains</v>
      </c>
      <c r="F71" t="str">
        <f>VLOOKUP(B71,'Master table'!$A$1:$C$27,3, 0)</f>
        <v>M</v>
      </c>
    </row>
    <row r="72" spans="1:6" x14ac:dyDescent="0.25">
      <c r="A72" s="5">
        <v>44202</v>
      </c>
      <c r="B72" t="s">
        <v>0</v>
      </c>
      <c r="C72" s="6">
        <v>23.37</v>
      </c>
      <c r="D72" s="7">
        <v>227</v>
      </c>
      <c r="E72" t="str">
        <f>VLOOKUP(B72,'Master table'!$A$1:$C$27,2, 0)</f>
        <v>Velocopains</v>
      </c>
      <c r="F72" t="str">
        <f>VLOOKUP(B72,'Master table'!$A$1:$C$27,3, 0)</f>
        <v>M</v>
      </c>
    </row>
    <row r="73" spans="1:6" x14ac:dyDescent="0.25">
      <c r="A73" s="5">
        <v>44202</v>
      </c>
      <c r="B73" t="s">
        <v>3</v>
      </c>
      <c r="C73" s="6">
        <v>30.52</v>
      </c>
      <c r="D73" s="7">
        <v>191</v>
      </c>
      <c r="E73" t="str">
        <f>VLOOKUP(B73,'Master table'!$A$1:$C$27,2, 0)</f>
        <v>Velocopains</v>
      </c>
      <c r="F73" t="str">
        <f>VLOOKUP(B73,'Master table'!$A$1:$C$27,3, 0)</f>
        <v>M</v>
      </c>
    </row>
    <row r="74" spans="1:6" x14ac:dyDescent="0.25">
      <c r="A74" s="5">
        <v>44202</v>
      </c>
      <c r="B74" t="s">
        <v>5</v>
      </c>
      <c r="C74" s="6">
        <v>41.21</v>
      </c>
      <c r="D74" s="7">
        <v>506</v>
      </c>
      <c r="E74" t="str">
        <f>VLOOKUP(B74,'Master table'!$A$1:$C$27,2, 0)</f>
        <v>Velocopains</v>
      </c>
      <c r="F74" t="str">
        <f>VLOOKUP(B74,'Master table'!$A$1:$C$27,3, 0)</f>
        <v>M</v>
      </c>
    </row>
    <row r="75" spans="1:6" x14ac:dyDescent="0.25">
      <c r="A75" s="5">
        <v>44202</v>
      </c>
      <c r="B75" t="s">
        <v>11</v>
      </c>
      <c r="C75" s="6">
        <v>33.270000000000003</v>
      </c>
      <c r="D75" s="7">
        <v>185</v>
      </c>
      <c r="E75" t="str">
        <f>VLOOKUP(B75,'Master table'!$A$1:$C$27,2, 0)</f>
        <v>In it to spin it</v>
      </c>
      <c r="F75" t="str">
        <f>VLOOKUP(B75,'Master table'!$A$1:$C$27,3, 0)</f>
        <v>M</v>
      </c>
    </row>
    <row r="76" spans="1:6" x14ac:dyDescent="0.25">
      <c r="A76" s="5">
        <v>44202</v>
      </c>
      <c r="B76" t="s">
        <v>22</v>
      </c>
      <c r="C76" s="6">
        <v>17.61</v>
      </c>
      <c r="D76" s="7">
        <v>145</v>
      </c>
      <c r="E76" t="str">
        <f>VLOOKUP(B76,'Master table'!$A$1:$C$27,2, 0)</f>
        <v>In it to spin it</v>
      </c>
      <c r="F76" t="str">
        <f>VLOOKUP(B76,'Master table'!$A$1:$C$27,3, 0)</f>
        <v>M</v>
      </c>
    </row>
    <row r="77" spans="1:6" x14ac:dyDescent="0.25">
      <c r="A77" s="5">
        <v>44202</v>
      </c>
      <c r="B77" t="s">
        <v>10</v>
      </c>
      <c r="C77" s="6">
        <v>8.65</v>
      </c>
      <c r="D77" s="7">
        <v>0</v>
      </c>
      <c r="E77" t="str">
        <f>VLOOKUP(B77,'Master table'!$A$1:$C$27,2, 0)</f>
        <v>Avarthas</v>
      </c>
      <c r="F77" t="str">
        <f>VLOOKUP(B77,'Master table'!$A$1:$C$27,3, 0)</f>
        <v>M</v>
      </c>
    </row>
    <row r="78" spans="1:6" x14ac:dyDescent="0.25">
      <c r="A78" s="5">
        <v>44202</v>
      </c>
      <c r="B78" t="s">
        <v>2</v>
      </c>
      <c r="C78" s="6">
        <v>121.7</v>
      </c>
      <c r="D78" s="7">
        <v>3227</v>
      </c>
      <c r="E78" t="str">
        <f>VLOOKUP(B78,'Master table'!$A$1:$C$27,2, 0)</f>
        <v>Avarthas</v>
      </c>
      <c r="F78" t="str">
        <f>VLOOKUP(B78,'Master table'!$A$1:$C$27,3, 0)</f>
        <v>M</v>
      </c>
    </row>
    <row r="79" spans="1:6" x14ac:dyDescent="0.25">
      <c r="A79" s="5">
        <v>44202</v>
      </c>
      <c r="B79" t="s">
        <v>0</v>
      </c>
      <c r="C79" s="6">
        <v>129.97</v>
      </c>
      <c r="D79" s="7">
        <v>1043</v>
      </c>
      <c r="E79" t="str">
        <f>VLOOKUP(B79,'Master table'!$A$1:$C$27,2, 0)</f>
        <v>Velocopains</v>
      </c>
      <c r="F79" t="str">
        <f>VLOOKUP(B79,'Master table'!$A$1:$C$27,3, 0)</f>
        <v>M</v>
      </c>
    </row>
    <row r="80" spans="1:6" x14ac:dyDescent="0.25">
      <c r="A80" s="5">
        <v>44202</v>
      </c>
      <c r="B80" t="s">
        <v>10</v>
      </c>
      <c r="C80" s="6">
        <v>145.4</v>
      </c>
      <c r="D80" s="7">
        <v>1238</v>
      </c>
      <c r="E80" t="str">
        <f>VLOOKUP(B80,'Master table'!$A$1:$C$27,2, 0)</f>
        <v>Avarthas</v>
      </c>
      <c r="F80" t="str">
        <f>VLOOKUP(B80,'Master table'!$A$1:$C$27,3, 0)</f>
        <v>M</v>
      </c>
    </row>
    <row r="81" spans="1:6" x14ac:dyDescent="0.25">
      <c r="A81" s="5">
        <v>44202</v>
      </c>
      <c r="B81" t="s">
        <v>6</v>
      </c>
      <c r="C81" s="6">
        <v>15.3</v>
      </c>
      <c r="D81" s="7">
        <v>88</v>
      </c>
      <c r="E81" t="str">
        <f>VLOOKUP(B81,'Master table'!$A$1:$C$27,2, 0)</f>
        <v>Velocopains</v>
      </c>
      <c r="F81" t="str">
        <f>VLOOKUP(B81,'Master table'!$A$1:$C$27,3, 0)</f>
        <v>M</v>
      </c>
    </row>
    <row r="82" spans="1:6" x14ac:dyDescent="0.25">
      <c r="A82" s="5">
        <v>44202</v>
      </c>
      <c r="B82" t="s">
        <v>9</v>
      </c>
      <c r="C82" s="6">
        <v>28.72</v>
      </c>
      <c r="D82" s="7">
        <v>802</v>
      </c>
      <c r="E82" t="str">
        <f>VLOOKUP(B82,'Master table'!$A$1:$C$27,2, 0)</f>
        <v>Avarthas</v>
      </c>
      <c r="F82" t="str">
        <f>VLOOKUP(B82,'Master table'!$A$1:$C$27,3, 0)</f>
        <v>M</v>
      </c>
    </row>
    <row r="83" spans="1:6" x14ac:dyDescent="0.25">
      <c r="A83" s="5">
        <v>44202</v>
      </c>
      <c r="B83" t="s">
        <v>1</v>
      </c>
      <c r="C83" s="6">
        <v>60.33</v>
      </c>
      <c r="D83" s="7">
        <v>533</v>
      </c>
      <c r="E83" t="str">
        <f>VLOOKUP(B83,'Master table'!$A$1:$C$27,2, 0)</f>
        <v>In it to spin it</v>
      </c>
      <c r="F83" t="str">
        <f>VLOOKUP(B83,'Master table'!$A$1:$C$27,3, 0)</f>
        <v>M</v>
      </c>
    </row>
    <row r="84" spans="1:6" x14ac:dyDescent="0.25">
      <c r="A84" s="5">
        <v>44202</v>
      </c>
      <c r="B84" t="s">
        <v>6</v>
      </c>
      <c r="C84" s="6">
        <v>12.66</v>
      </c>
      <c r="D84" s="7">
        <v>85</v>
      </c>
      <c r="E84" t="str">
        <f>VLOOKUP(B84,'Master table'!$A$1:$C$27,2, 0)</f>
        <v>Velocopains</v>
      </c>
      <c r="F84" t="str">
        <f>VLOOKUP(B84,'Master table'!$A$1:$C$27,3, 0)</f>
        <v>M</v>
      </c>
    </row>
    <row r="85" spans="1:6" x14ac:dyDescent="0.25">
      <c r="A85" s="5">
        <v>44202</v>
      </c>
      <c r="B85" t="s">
        <v>20</v>
      </c>
      <c r="C85" s="6">
        <v>51.03</v>
      </c>
      <c r="D85" s="7">
        <v>317</v>
      </c>
      <c r="E85" t="str">
        <f>VLOOKUP(B85,'Master table'!$A$1:$C$27,2, 0)</f>
        <v>In it to spin it</v>
      </c>
      <c r="F85" t="str">
        <f>VLOOKUP(B85,'Master table'!$A$1:$C$27,3, 0)</f>
        <v>M</v>
      </c>
    </row>
    <row r="86" spans="1:6" x14ac:dyDescent="0.25">
      <c r="A86" s="5">
        <v>44202</v>
      </c>
      <c r="B86" t="s">
        <v>13</v>
      </c>
      <c r="C86" s="6">
        <v>14.78</v>
      </c>
      <c r="D86" s="7">
        <v>391</v>
      </c>
      <c r="E86" t="str">
        <f>VLOOKUP(B86,'Master table'!$A$1:$C$27,2, 0)</f>
        <v>In it to spin it</v>
      </c>
      <c r="F86" t="str">
        <f>VLOOKUP(B86,'Master table'!$A$1:$C$27,3, 0)</f>
        <v>M</v>
      </c>
    </row>
    <row r="87" spans="1:6" x14ac:dyDescent="0.25">
      <c r="A87" s="5">
        <v>44202</v>
      </c>
      <c r="B87" t="s">
        <v>22</v>
      </c>
      <c r="C87" s="6">
        <v>33.08</v>
      </c>
      <c r="D87" s="7">
        <v>242</v>
      </c>
      <c r="E87" t="str">
        <f>VLOOKUP(B87,'Master table'!$A$1:$C$27,2, 0)</f>
        <v>In it to spin it</v>
      </c>
      <c r="F87" t="str">
        <f>VLOOKUP(B87,'Master table'!$A$1:$C$27,3, 0)</f>
        <v>M</v>
      </c>
    </row>
    <row r="88" spans="1:6" x14ac:dyDescent="0.25">
      <c r="A88" s="5">
        <v>44202</v>
      </c>
      <c r="B88" t="s">
        <v>12</v>
      </c>
      <c r="C88" s="6">
        <v>30.85</v>
      </c>
      <c r="D88" s="7">
        <v>269</v>
      </c>
      <c r="E88" t="str">
        <f>VLOOKUP(B88,'Master table'!$A$1:$C$27,2, 0)</f>
        <v>Avarthas</v>
      </c>
      <c r="F88" t="str">
        <f>VLOOKUP(B88,'Master table'!$A$1:$C$27,3, 0)</f>
        <v>M</v>
      </c>
    </row>
    <row r="89" spans="1:6" x14ac:dyDescent="0.25">
      <c r="A89" s="5">
        <v>44202</v>
      </c>
      <c r="B89" t="s">
        <v>19</v>
      </c>
      <c r="C89" s="6">
        <v>29.43</v>
      </c>
      <c r="D89" s="7">
        <v>196</v>
      </c>
      <c r="E89" t="str">
        <f>VLOOKUP(B89,'Master table'!$A$1:$C$27,2, 0)</f>
        <v>In it to spin it</v>
      </c>
      <c r="F89" t="str">
        <f>VLOOKUP(B89,'Master table'!$A$1:$C$27,3, 0)</f>
        <v>M</v>
      </c>
    </row>
    <row r="90" spans="1:6" x14ac:dyDescent="0.25">
      <c r="A90" s="5">
        <v>44203</v>
      </c>
      <c r="B90" t="s">
        <v>3</v>
      </c>
      <c r="C90" s="6">
        <v>63.2</v>
      </c>
      <c r="D90" s="7">
        <v>366</v>
      </c>
      <c r="E90" t="str">
        <f>VLOOKUP(B90,'Master table'!$A$1:$C$27,2, 0)</f>
        <v>Velocopains</v>
      </c>
      <c r="F90" t="str">
        <f>VLOOKUP(B90,'Master table'!$A$1:$C$27,3, 0)</f>
        <v>M</v>
      </c>
    </row>
    <row r="91" spans="1:6" x14ac:dyDescent="0.25">
      <c r="A91" s="5">
        <v>44203</v>
      </c>
      <c r="B91" t="s">
        <v>36</v>
      </c>
      <c r="C91" s="6">
        <v>29.02</v>
      </c>
      <c r="D91" s="7">
        <v>187</v>
      </c>
      <c r="E91" t="str">
        <f>VLOOKUP(B91,'Master table'!$A$1:$C$27,2, 0)</f>
        <v>Velocopains</v>
      </c>
      <c r="F91" t="str">
        <f>VLOOKUP(B91,'Master table'!$A$1:$C$27,3, 0)</f>
        <v>M</v>
      </c>
    </row>
    <row r="92" spans="1:6" x14ac:dyDescent="0.25">
      <c r="A92" s="5">
        <v>44203</v>
      </c>
      <c r="B92" t="s">
        <v>23</v>
      </c>
      <c r="C92" s="6">
        <v>56.25</v>
      </c>
      <c r="D92" s="7">
        <v>320</v>
      </c>
      <c r="E92" t="str">
        <f>VLOOKUP(B92,'Master table'!$A$1:$C$27,2, 0)</f>
        <v>Avarthas</v>
      </c>
      <c r="F92" t="str">
        <f>VLOOKUP(B92,'Master table'!$A$1:$C$27,3, 0)</f>
        <v>M</v>
      </c>
    </row>
    <row r="93" spans="1:6" x14ac:dyDescent="0.25">
      <c r="A93" s="5">
        <v>44203</v>
      </c>
      <c r="B93" t="s">
        <v>21</v>
      </c>
      <c r="C93" s="6">
        <v>21.13</v>
      </c>
      <c r="D93" s="7">
        <v>175</v>
      </c>
      <c r="E93" t="str">
        <f>VLOOKUP(B93,'Master table'!$A$1:$C$27,2, 0)</f>
        <v>In it to spin it</v>
      </c>
      <c r="F93" t="str">
        <f>VLOOKUP(B93,'Master table'!$A$1:$C$27,3, 0)</f>
        <v>M</v>
      </c>
    </row>
    <row r="94" spans="1:6" x14ac:dyDescent="0.25">
      <c r="A94" s="5">
        <v>44203</v>
      </c>
      <c r="B94" t="s">
        <v>22</v>
      </c>
      <c r="C94" s="6">
        <v>53.58</v>
      </c>
      <c r="D94" s="7">
        <v>321</v>
      </c>
      <c r="E94" t="str">
        <f>VLOOKUP(B94,'Master table'!$A$1:$C$27,2, 0)</f>
        <v>In it to spin it</v>
      </c>
      <c r="F94" t="str">
        <f>VLOOKUP(B94,'Master table'!$A$1:$C$27,3, 0)</f>
        <v>M</v>
      </c>
    </row>
    <row r="95" spans="1:6" x14ac:dyDescent="0.25">
      <c r="A95" s="5">
        <v>44203</v>
      </c>
      <c r="B95" t="s">
        <v>1</v>
      </c>
      <c r="C95" s="6">
        <v>62.56</v>
      </c>
      <c r="D95" s="7">
        <v>621</v>
      </c>
      <c r="E95" t="str">
        <f>VLOOKUP(B95,'Master table'!$A$1:$C$27,2, 0)</f>
        <v>In it to spin it</v>
      </c>
      <c r="F95" t="str">
        <f>VLOOKUP(B95,'Master table'!$A$1:$C$27,3, 0)</f>
        <v>M</v>
      </c>
    </row>
    <row r="96" spans="1:6" x14ac:dyDescent="0.25">
      <c r="A96" s="5">
        <v>44203</v>
      </c>
      <c r="B96" t="s">
        <v>11</v>
      </c>
      <c r="C96" s="6">
        <v>17.64</v>
      </c>
      <c r="D96" s="7">
        <v>119</v>
      </c>
      <c r="E96" t="str">
        <f>VLOOKUP(B96,'Master table'!$A$1:$C$27,2, 0)</f>
        <v>In it to spin it</v>
      </c>
      <c r="F96" t="str">
        <f>VLOOKUP(B96,'Master table'!$A$1:$C$27,3, 0)</f>
        <v>M</v>
      </c>
    </row>
    <row r="97" spans="1:6" x14ac:dyDescent="0.25">
      <c r="A97" s="5">
        <v>44203</v>
      </c>
      <c r="B97" t="s">
        <v>20</v>
      </c>
      <c r="C97" s="6">
        <v>50.82</v>
      </c>
      <c r="D97" s="7">
        <v>314</v>
      </c>
      <c r="E97" t="str">
        <f>VLOOKUP(B97,'Master table'!$A$1:$C$27,2, 0)</f>
        <v>In it to spin it</v>
      </c>
      <c r="F97" t="str">
        <f>VLOOKUP(B97,'Master table'!$A$1:$C$27,3, 0)</f>
        <v>M</v>
      </c>
    </row>
    <row r="98" spans="1:6" x14ac:dyDescent="0.25">
      <c r="A98" s="5">
        <v>44203</v>
      </c>
      <c r="B98" t="s">
        <v>12</v>
      </c>
      <c r="C98" s="6">
        <v>32.61</v>
      </c>
      <c r="D98" s="7">
        <v>379</v>
      </c>
      <c r="E98" t="str">
        <f>VLOOKUP(B98,'Master table'!$A$1:$C$27,2, 0)</f>
        <v>Avarthas</v>
      </c>
      <c r="F98" t="str">
        <f>VLOOKUP(B98,'Master table'!$A$1:$C$27,3, 0)</f>
        <v>M</v>
      </c>
    </row>
    <row r="99" spans="1:6" x14ac:dyDescent="0.25">
      <c r="A99" s="5">
        <v>44203</v>
      </c>
      <c r="B99" t="s">
        <v>0</v>
      </c>
      <c r="C99" s="6">
        <v>15.37</v>
      </c>
      <c r="D99" s="7">
        <v>91</v>
      </c>
      <c r="E99" t="str">
        <f>VLOOKUP(B99,'Master table'!$A$1:$C$27,2, 0)</f>
        <v>Velocopains</v>
      </c>
      <c r="F99" t="str">
        <f>VLOOKUP(B99,'Master table'!$A$1:$C$27,3, 0)</f>
        <v>M</v>
      </c>
    </row>
    <row r="100" spans="1:6" x14ac:dyDescent="0.25">
      <c r="A100" s="5">
        <v>44203</v>
      </c>
      <c r="B100" t="s">
        <v>6</v>
      </c>
      <c r="C100" s="6">
        <v>34.590000000000003</v>
      </c>
      <c r="D100" s="7">
        <v>194</v>
      </c>
      <c r="E100" t="str">
        <f>VLOOKUP(B100,'Master table'!$A$1:$C$27,2, 0)</f>
        <v>Velocopains</v>
      </c>
      <c r="F100" t="str">
        <f>VLOOKUP(B100,'Master table'!$A$1:$C$27,3, 0)</f>
        <v>M</v>
      </c>
    </row>
    <row r="101" spans="1:6" x14ac:dyDescent="0.25">
      <c r="A101" s="5">
        <v>44203</v>
      </c>
      <c r="B101" t="s">
        <v>8</v>
      </c>
      <c r="C101" s="6">
        <v>7.67</v>
      </c>
      <c r="D101" s="7">
        <v>91</v>
      </c>
      <c r="E101" t="str">
        <f>VLOOKUP(B101,'Master table'!$A$1:$C$27,2, 0)</f>
        <v>Velocopains</v>
      </c>
      <c r="F101" t="str">
        <f>VLOOKUP(B101,'Master table'!$A$1:$C$27,3, 0)</f>
        <v>F</v>
      </c>
    </row>
    <row r="102" spans="1:6" x14ac:dyDescent="0.25">
      <c r="A102" s="5">
        <v>44203</v>
      </c>
      <c r="B102" t="s">
        <v>7</v>
      </c>
      <c r="C102" s="6">
        <v>7.66</v>
      </c>
      <c r="D102" s="7">
        <v>91</v>
      </c>
      <c r="E102" t="str">
        <f>VLOOKUP(B102,'Master table'!$A$1:$C$27,2, 0)</f>
        <v>Velocopains</v>
      </c>
      <c r="F102" t="str">
        <f>VLOOKUP(B102,'Master table'!$A$1:$C$27,3, 0)</f>
        <v>M</v>
      </c>
    </row>
    <row r="103" spans="1:6" x14ac:dyDescent="0.25">
      <c r="A103" s="5">
        <v>44203</v>
      </c>
      <c r="B103" t="s">
        <v>36</v>
      </c>
      <c r="C103" s="6">
        <v>21.02</v>
      </c>
      <c r="D103" s="7">
        <v>98</v>
      </c>
      <c r="E103" t="str">
        <f>VLOOKUP(B103,'Master table'!$A$1:$C$27,2, 0)</f>
        <v>Velocopains</v>
      </c>
      <c r="F103" t="str">
        <f>VLOOKUP(B103,'Master table'!$A$1:$C$27,3, 0)</f>
        <v>M</v>
      </c>
    </row>
    <row r="104" spans="1:6" x14ac:dyDescent="0.25">
      <c r="A104" s="5">
        <v>44203</v>
      </c>
      <c r="B104" t="s">
        <v>4</v>
      </c>
      <c r="C104" s="6">
        <v>75.69</v>
      </c>
      <c r="D104" s="7">
        <v>539</v>
      </c>
      <c r="E104" t="str">
        <f>VLOOKUP(B104,'Master table'!$A$1:$C$27,2, 0)</f>
        <v>Avarthas</v>
      </c>
      <c r="F104" t="str">
        <f>VLOOKUP(B104,'Master table'!$A$1:$C$27,3, 0)</f>
        <v>M</v>
      </c>
    </row>
    <row r="105" spans="1:6" x14ac:dyDescent="0.25">
      <c r="A105" s="5">
        <v>44203</v>
      </c>
      <c r="B105" t="s">
        <v>18</v>
      </c>
      <c r="C105" s="6">
        <v>31.75</v>
      </c>
      <c r="D105" s="7">
        <v>331</v>
      </c>
      <c r="E105" t="str">
        <f>VLOOKUP(B105,'Master table'!$A$1:$C$27,2, 0)</f>
        <v>In it to spin it</v>
      </c>
      <c r="F105" t="str">
        <f>VLOOKUP(B105,'Master table'!$A$1:$C$27,3, 0)</f>
        <v>M</v>
      </c>
    </row>
    <row r="106" spans="1:6" x14ac:dyDescent="0.25">
      <c r="A106" s="5">
        <v>44203</v>
      </c>
      <c r="B106" t="s">
        <v>13</v>
      </c>
      <c r="C106" s="6">
        <v>31.47</v>
      </c>
      <c r="D106" s="7">
        <v>306</v>
      </c>
      <c r="E106" t="str">
        <f>VLOOKUP(B106,'Master table'!$A$1:$C$27,2, 0)</f>
        <v>In it to spin it</v>
      </c>
      <c r="F106" t="str">
        <f>VLOOKUP(B106,'Master table'!$A$1:$C$27,3, 0)</f>
        <v>M</v>
      </c>
    </row>
    <row r="107" spans="1:6" x14ac:dyDescent="0.25">
      <c r="A107" s="5">
        <v>44203</v>
      </c>
      <c r="B107" t="s">
        <v>7</v>
      </c>
      <c r="C107" s="6">
        <v>55.45</v>
      </c>
      <c r="D107" s="7">
        <v>548</v>
      </c>
      <c r="E107" t="str">
        <f>VLOOKUP(B107,'Master table'!$A$1:$C$27,2, 0)</f>
        <v>Velocopains</v>
      </c>
      <c r="F107" t="str">
        <f>VLOOKUP(B107,'Master table'!$A$1:$C$27,3, 0)</f>
        <v>M</v>
      </c>
    </row>
    <row r="108" spans="1:6" x14ac:dyDescent="0.25">
      <c r="A108" s="5">
        <v>44203</v>
      </c>
      <c r="B108" t="s">
        <v>15</v>
      </c>
      <c r="C108" s="6">
        <v>21.92</v>
      </c>
      <c r="D108" s="7">
        <v>138</v>
      </c>
      <c r="E108" t="str">
        <f>VLOOKUP(B108,'Master table'!$A$1:$C$27,2, 0)</f>
        <v>Avarthas</v>
      </c>
      <c r="F108" t="str">
        <f>VLOOKUP(B108,'Master table'!$A$1:$C$27,3, 0)</f>
        <v>F</v>
      </c>
    </row>
    <row r="109" spans="1:6" x14ac:dyDescent="0.25">
      <c r="A109" s="5">
        <v>44203</v>
      </c>
      <c r="B109" t="s">
        <v>8</v>
      </c>
      <c r="C109" s="6">
        <v>10.68</v>
      </c>
      <c r="D109" s="7">
        <v>82</v>
      </c>
      <c r="E109" t="str">
        <f>VLOOKUP(B109,'Master table'!$A$1:$C$27,2, 0)</f>
        <v>Velocopains</v>
      </c>
      <c r="F109" t="str">
        <f>VLOOKUP(B109,'Master table'!$A$1:$C$27,3, 0)</f>
        <v>F</v>
      </c>
    </row>
    <row r="110" spans="1:6" x14ac:dyDescent="0.25">
      <c r="A110" s="5">
        <v>44203</v>
      </c>
      <c r="B110" t="s">
        <v>38</v>
      </c>
      <c r="C110" s="6">
        <v>25.55</v>
      </c>
      <c r="D110" s="7">
        <v>147</v>
      </c>
      <c r="E110" t="str">
        <f>VLOOKUP(B110,'Master table'!$A$1:$C$27,2, 0)</f>
        <v>Velocopains</v>
      </c>
      <c r="F110" t="str">
        <f>VLOOKUP(B110,'Master table'!$A$1:$C$27,3, 0)</f>
        <v>M</v>
      </c>
    </row>
    <row r="111" spans="1:6" x14ac:dyDescent="0.25">
      <c r="A111" s="5">
        <v>44203</v>
      </c>
      <c r="B111" t="s">
        <v>9</v>
      </c>
      <c r="C111" s="6">
        <v>10.54</v>
      </c>
      <c r="D111" s="7">
        <v>50</v>
      </c>
      <c r="E111" t="str">
        <f>VLOOKUP(B111,'Master table'!$A$1:$C$27,2, 0)</f>
        <v>Avarthas</v>
      </c>
      <c r="F111" t="str">
        <f>VLOOKUP(B111,'Master table'!$A$1:$C$27,3, 0)</f>
        <v>M</v>
      </c>
    </row>
    <row r="112" spans="1:6" x14ac:dyDescent="0.25">
      <c r="A112" s="5">
        <v>44204</v>
      </c>
      <c r="B112" t="s">
        <v>3</v>
      </c>
      <c r="C112" s="6">
        <v>10.55</v>
      </c>
      <c r="D112" s="7">
        <v>72</v>
      </c>
      <c r="E112" t="str">
        <f>VLOOKUP(B112,'Master table'!$A$1:$C$27,2, 0)</f>
        <v>Velocopains</v>
      </c>
      <c r="F112" t="str">
        <f>VLOOKUP(B112,'Master table'!$A$1:$C$27,3, 0)</f>
        <v>M</v>
      </c>
    </row>
    <row r="113" spans="1:6" x14ac:dyDescent="0.25">
      <c r="A113" s="5">
        <v>44204</v>
      </c>
      <c r="B113" t="s">
        <v>1</v>
      </c>
      <c r="C113" s="6">
        <v>42.92</v>
      </c>
      <c r="D113" s="7">
        <v>377</v>
      </c>
      <c r="E113" t="str">
        <f>VLOOKUP(B113,'Master table'!$A$1:$C$27,2, 0)</f>
        <v>In it to spin it</v>
      </c>
      <c r="F113" t="str">
        <f>VLOOKUP(B113,'Master table'!$A$1:$C$27,3, 0)</f>
        <v>M</v>
      </c>
    </row>
    <row r="114" spans="1:6" x14ac:dyDescent="0.25">
      <c r="A114" s="5">
        <v>44204</v>
      </c>
      <c r="B114" t="s">
        <v>4</v>
      </c>
      <c r="C114" s="6">
        <v>50.4</v>
      </c>
      <c r="D114" s="7">
        <v>392</v>
      </c>
      <c r="E114" t="str">
        <f>VLOOKUP(B114,'Master table'!$A$1:$C$27,2, 0)</f>
        <v>Avarthas</v>
      </c>
      <c r="F114" t="str">
        <f>VLOOKUP(B114,'Master table'!$A$1:$C$27,3, 0)</f>
        <v>M</v>
      </c>
    </row>
    <row r="115" spans="1:6" x14ac:dyDescent="0.25">
      <c r="A115" s="5">
        <v>44204</v>
      </c>
      <c r="B115" t="s">
        <v>22</v>
      </c>
      <c r="C115" s="6">
        <v>20.16</v>
      </c>
      <c r="D115" s="7">
        <v>132</v>
      </c>
      <c r="E115" t="str">
        <f>VLOOKUP(B115,'Master table'!$A$1:$C$27,2, 0)</f>
        <v>In it to spin it</v>
      </c>
      <c r="F115" t="str">
        <f>VLOOKUP(B115,'Master table'!$A$1:$C$27,3, 0)</f>
        <v>M</v>
      </c>
    </row>
    <row r="116" spans="1:6" x14ac:dyDescent="0.25">
      <c r="A116" s="5">
        <v>44204</v>
      </c>
      <c r="B116" t="s">
        <v>11</v>
      </c>
      <c r="C116" s="6">
        <v>25.91</v>
      </c>
      <c r="D116" s="7">
        <v>157</v>
      </c>
      <c r="E116" t="str">
        <f>VLOOKUP(B116,'Master table'!$A$1:$C$27,2, 0)</f>
        <v>In it to spin it</v>
      </c>
      <c r="F116" t="str">
        <f>VLOOKUP(B116,'Master table'!$A$1:$C$27,3, 0)</f>
        <v>M</v>
      </c>
    </row>
    <row r="117" spans="1:6" x14ac:dyDescent="0.25">
      <c r="A117" s="5">
        <v>44204</v>
      </c>
      <c r="B117" t="s">
        <v>14</v>
      </c>
      <c r="C117" s="6">
        <v>42.14</v>
      </c>
      <c r="D117" s="7">
        <v>287</v>
      </c>
      <c r="E117" t="str">
        <f>VLOOKUP(B117,'Master table'!$A$1:$C$27,2, 0)</f>
        <v>Avarthas</v>
      </c>
      <c r="F117" t="str">
        <f>VLOOKUP(B117,'Master table'!$A$1:$C$27,3, 0)</f>
        <v>F</v>
      </c>
    </row>
    <row r="118" spans="1:6" x14ac:dyDescent="0.25">
      <c r="A118" s="5">
        <v>44204</v>
      </c>
      <c r="B118" t="s">
        <v>2</v>
      </c>
      <c r="C118" s="6">
        <v>70.400000000000006</v>
      </c>
      <c r="D118" s="7">
        <v>514</v>
      </c>
      <c r="E118" t="str">
        <f>VLOOKUP(B118,'Master table'!$A$1:$C$27,2, 0)</f>
        <v>Avarthas</v>
      </c>
      <c r="F118" t="str">
        <f>VLOOKUP(B118,'Master table'!$A$1:$C$27,3, 0)</f>
        <v>M</v>
      </c>
    </row>
    <row r="119" spans="1:6" x14ac:dyDescent="0.25">
      <c r="A119" s="5">
        <v>44204</v>
      </c>
      <c r="B119" t="s">
        <v>1</v>
      </c>
      <c r="C119" s="6">
        <v>57.83</v>
      </c>
      <c r="D119" s="7">
        <v>385</v>
      </c>
      <c r="E119" t="str">
        <f>VLOOKUP(B119,'Master table'!$A$1:$C$27,2, 0)</f>
        <v>In it to spin it</v>
      </c>
      <c r="F119" t="str">
        <f>VLOOKUP(B119,'Master table'!$A$1:$C$27,3, 0)</f>
        <v>M</v>
      </c>
    </row>
    <row r="120" spans="1:6" x14ac:dyDescent="0.25">
      <c r="A120" s="5">
        <v>44204</v>
      </c>
      <c r="B120" t="s">
        <v>13</v>
      </c>
      <c r="C120" s="6">
        <v>15.55</v>
      </c>
      <c r="D120" s="7">
        <v>91</v>
      </c>
      <c r="E120" t="str">
        <f>VLOOKUP(B120,'Master table'!$A$1:$C$27,2, 0)</f>
        <v>In it to spin it</v>
      </c>
      <c r="F120" t="str">
        <f>VLOOKUP(B120,'Master table'!$A$1:$C$27,3, 0)</f>
        <v>M</v>
      </c>
    </row>
    <row r="121" spans="1:6" x14ac:dyDescent="0.25">
      <c r="A121" s="5">
        <v>44204</v>
      </c>
      <c r="B121" t="s">
        <v>20</v>
      </c>
      <c r="C121" s="6">
        <v>26.7</v>
      </c>
      <c r="D121" s="7">
        <v>194</v>
      </c>
      <c r="E121" t="str">
        <f>VLOOKUP(B121,'Master table'!$A$1:$C$27,2, 0)</f>
        <v>In it to spin it</v>
      </c>
      <c r="F121" t="str">
        <f>VLOOKUP(B121,'Master table'!$A$1:$C$27,3, 0)</f>
        <v>M</v>
      </c>
    </row>
    <row r="122" spans="1:6" x14ac:dyDescent="0.25">
      <c r="A122" s="5">
        <v>44204</v>
      </c>
      <c r="B122" t="s">
        <v>12</v>
      </c>
      <c r="C122" s="6">
        <v>39.06</v>
      </c>
      <c r="D122" s="7">
        <v>357</v>
      </c>
      <c r="E122" t="str">
        <f>VLOOKUP(B122,'Master table'!$A$1:$C$27,2, 0)</f>
        <v>Avarthas</v>
      </c>
      <c r="F122" t="str">
        <f>VLOOKUP(B122,'Master table'!$A$1:$C$27,3, 0)</f>
        <v>M</v>
      </c>
    </row>
    <row r="123" spans="1:6" x14ac:dyDescent="0.25">
      <c r="A123" s="5">
        <v>44204</v>
      </c>
      <c r="B123" t="s">
        <v>38</v>
      </c>
      <c r="C123" s="6">
        <v>42.08</v>
      </c>
      <c r="D123" s="7">
        <v>208</v>
      </c>
      <c r="E123" t="str">
        <f>VLOOKUP(B123,'Master table'!$A$1:$C$27,2, 0)</f>
        <v>Velocopains</v>
      </c>
      <c r="F123" t="str">
        <f>VLOOKUP(B123,'Master table'!$A$1:$C$27,3, 0)</f>
        <v>M</v>
      </c>
    </row>
    <row r="124" spans="1:6" x14ac:dyDescent="0.25">
      <c r="A124" s="5">
        <v>44204</v>
      </c>
      <c r="B124" t="s">
        <v>8</v>
      </c>
      <c r="C124" s="6">
        <v>10.25</v>
      </c>
      <c r="D124" s="7">
        <v>69</v>
      </c>
      <c r="E124" t="str">
        <f>VLOOKUP(B124,'Master table'!$A$1:$C$27,2, 0)</f>
        <v>Velocopains</v>
      </c>
      <c r="F124" t="str">
        <f>VLOOKUP(B124,'Master table'!$A$1:$C$27,3, 0)</f>
        <v>F</v>
      </c>
    </row>
    <row r="125" spans="1:6" x14ac:dyDescent="0.25">
      <c r="A125" s="5">
        <v>44204</v>
      </c>
      <c r="B125" t="s">
        <v>22</v>
      </c>
      <c r="C125" s="6">
        <v>30.07</v>
      </c>
      <c r="D125" s="7">
        <v>183</v>
      </c>
      <c r="E125" t="str">
        <f>VLOOKUP(B125,'Master table'!$A$1:$C$27,2, 0)</f>
        <v>In it to spin it</v>
      </c>
      <c r="F125" t="str">
        <f>VLOOKUP(B125,'Master table'!$A$1:$C$27,3, 0)</f>
        <v>M</v>
      </c>
    </row>
    <row r="126" spans="1:6" x14ac:dyDescent="0.25">
      <c r="A126" s="5">
        <v>44204</v>
      </c>
      <c r="B126" t="s">
        <v>6</v>
      </c>
      <c r="C126" s="6">
        <v>55.95</v>
      </c>
      <c r="D126" s="7">
        <v>369</v>
      </c>
      <c r="E126" t="str">
        <f>VLOOKUP(B126,'Master table'!$A$1:$C$27,2, 0)</f>
        <v>Velocopains</v>
      </c>
      <c r="F126" t="str">
        <f>VLOOKUP(B126,'Master table'!$A$1:$C$27,3, 0)</f>
        <v>M</v>
      </c>
    </row>
    <row r="127" spans="1:6" x14ac:dyDescent="0.25">
      <c r="A127" s="5">
        <v>44204</v>
      </c>
      <c r="B127" t="s">
        <v>9</v>
      </c>
      <c r="C127" s="6">
        <v>5.62</v>
      </c>
      <c r="D127" s="7">
        <v>15</v>
      </c>
      <c r="E127" t="str">
        <f>VLOOKUP(B127,'Master table'!$A$1:$C$27,2, 0)</f>
        <v>Avarthas</v>
      </c>
      <c r="F127" t="str">
        <f>VLOOKUP(B127,'Master table'!$A$1:$C$27,3, 0)</f>
        <v>M</v>
      </c>
    </row>
    <row r="128" spans="1:6" x14ac:dyDescent="0.25">
      <c r="A128" s="5">
        <v>44204</v>
      </c>
      <c r="B128" t="s">
        <v>14</v>
      </c>
      <c r="C128" s="6">
        <v>8.01</v>
      </c>
      <c r="D128" s="7">
        <v>38</v>
      </c>
      <c r="E128" t="str">
        <f>VLOOKUP(B128,'Master table'!$A$1:$C$27,2, 0)</f>
        <v>Avarthas</v>
      </c>
      <c r="F128" t="str">
        <f>VLOOKUP(B128,'Master table'!$A$1:$C$27,3, 0)</f>
        <v>F</v>
      </c>
    </row>
    <row r="129" spans="1:6" x14ac:dyDescent="0.25">
      <c r="A129" s="5">
        <v>44204</v>
      </c>
      <c r="B129" t="s">
        <v>19</v>
      </c>
      <c r="C129" s="6">
        <v>32.4</v>
      </c>
      <c r="D129" s="7">
        <v>214</v>
      </c>
      <c r="E129" t="str">
        <f>VLOOKUP(B129,'Master table'!$A$1:$C$27,2, 0)</f>
        <v>In it to spin it</v>
      </c>
      <c r="F129" t="str">
        <f>VLOOKUP(B129,'Master table'!$A$1:$C$27,3, 0)</f>
        <v>M</v>
      </c>
    </row>
    <row r="130" spans="1:6" x14ac:dyDescent="0.25">
      <c r="A130" s="5">
        <v>44205</v>
      </c>
      <c r="B130" t="s">
        <v>1</v>
      </c>
      <c r="C130" s="6">
        <v>6.62</v>
      </c>
      <c r="D130" s="7">
        <v>61</v>
      </c>
      <c r="E130" t="str">
        <f>VLOOKUP(B130,'Master table'!$A$1:$C$27,2, 0)</f>
        <v>In it to spin it</v>
      </c>
      <c r="F130" t="str">
        <f>VLOOKUP(B130,'Master table'!$A$1:$C$27,3, 0)</f>
        <v>M</v>
      </c>
    </row>
    <row r="131" spans="1:6" x14ac:dyDescent="0.25">
      <c r="A131" s="5">
        <v>44205</v>
      </c>
      <c r="B131" t="s">
        <v>10</v>
      </c>
      <c r="C131" s="6">
        <v>306.74</v>
      </c>
      <c r="D131" s="7">
        <v>2002</v>
      </c>
      <c r="E131" t="str">
        <f>VLOOKUP(B131,'Master table'!$A$1:$C$27,2, 0)</f>
        <v>Avarthas</v>
      </c>
      <c r="F131" t="str">
        <f>VLOOKUP(B131,'Master table'!$A$1:$C$27,3, 0)</f>
        <v>M</v>
      </c>
    </row>
    <row r="132" spans="1:6" x14ac:dyDescent="0.25">
      <c r="A132" s="5">
        <v>44205</v>
      </c>
      <c r="B132" t="s">
        <v>7</v>
      </c>
      <c r="C132" s="6">
        <v>204.41</v>
      </c>
      <c r="D132" s="7">
        <v>1417</v>
      </c>
      <c r="E132" t="str">
        <f>VLOOKUP(B132,'Master table'!$A$1:$C$27,2, 0)</f>
        <v>Velocopains</v>
      </c>
      <c r="F132" t="str">
        <f>VLOOKUP(B132,'Master table'!$A$1:$C$27,3, 0)</f>
        <v>M</v>
      </c>
    </row>
    <row r="133" spans="1:6" x14ac:dyDescent="0.25">
      <c r="A133" s="5">
        <v>44205</v>
      </c>
      <c r="B133" t="s">
        <v>0</v>
      </c>
      <c r="C133" s="6">
        <v>315.01</v>
      </c>
      <c r="D133" s="7">
        <v>2083</v>
      </c>
      <c r="E133" t="str">
        <f>VLOOKUP(B133,'Master table'!$A$1:$C$27,2, 0)</f>
        <v>Velocopains</v>
      </c>
      <c r="F133" t="str">
        <f>VLOOKUP(B133,'Master table'!$A$1:$C$27,3, 0)</f>
        <v>M</v>
      </c>
    </row>
    <row r="134" spans="1:6" x14ac:dyDescent="0.25">
      <c r="A134" s="5">
        <v>44205</v>
      </c>
      <c r="B134" t="s">
        <v>18</v>
      </c>
      <c r="C134" s="6">
        <v>13.47</v>
      </c>
      <c r="D134" s="7">
        <v>67</v>
      </c>
      <c r="E134" t="str">
        <f>VLOOKUP(B134,'Master table'!$A$1:$C$27,2, 0)</f>
        <v>In it to spin it</v>
      </c>
      <c r="F134" t="str">
        <f>VLOOKUP(B134,'Master table'!$A$1:$C$27,3, 0)</f>
        <v>M</v>
      </c>
    </row>
    <row r="135" spans="1:6" x14ac:dyDescent="0.25">
      <c r="A135" s="5">
        <v>44205</v>
      </c>
      <c r="B135" t="s">
        <v>21</v>
      </c>
      <c r="C135" s="6">
        <v>5.08</v>
      </c>
      <c r="D135" s="7">
        <v>29</v>
      </c>
      <c r="E135" t="str">
        <f>VLOOKUP(B135,'Master table'!$A$1:$C$27,2, 0)</f>
        <v>In it to spin it</v>
      </c>
      <c r="F135" t="str">
        <f>VLOOKUP(B135,'Master table'!$A$1:$C$27,3, 0)</f>
        <v>M</v>
      </c>
    </row>
    <row r="136" spans="1:6" x14ac:dyDescent="0.25">
      <c r="A136" s="5">
        <v>44205</v>
      </c>
      <c r="B136" t="s">
        <v>1</v>
      </c>
      <c r="C136" s="6">
        <v>205.85</v>
      </c>
      <c r="D136" s="7">
        <v>1379</v>
      </c>
      <c r="E136" t="str">
        <f>VLOOKUP(B136,'Master table'!$A$1:$C$27,2, 0)</f>
        <v>In it to spin it</v>
      </c>
      <c r="F136" t="str">
        <f>VLOOKUP(B136,'Master table'!$A$1:$C$27,3, 0)</f>
        <v>M</v>
      </c>
    </row>
    <row r="137" spans="1:6" x14ac:dyDescent="0.25">
      <c r="A137" s="5">
        <v>44205</v>
      </c>
      <c r="B137" t="s">
        <v>18</v>
      </c>
      <c r="C137" s="6">
        <v>75.06</v>
      </c>
      <c r="D137" s="7">
        <v>391</v>
      </c>
      <c r="E137" t="str">
        <f>VLOOKUP(B137,'Master table'!$A$1:$C$27,2, 0)</f>
        <v>In it to spin it</v>
      </c>
      <c r="F137" t="str">
        <f>VLOOKUP(B137,'Master table'!$A$1:$C$27,3, 0)</f>
        <v>M</v>
      </c>
    </row>
    <row r="138" spans="1:6" x14ac:dyDescent="0.25">
      <c r="A138" s="5">
        <v>44205</v>
      </c>
      <c r="B138" t="s">
        <v>21</v>
      </c>
      <c r="C138" s="6">
        <v>204.61</v>
      </c>
      <c r="D138" s="7">
        <v>1418</v>
      </c>
      <c r="E138" t="str">
        <f>VLOOKUP(B138,'Master table'!$A$1:$C$27,2, 0)</f>
        <v>In it to spin it</v>
      </c>
      <c r="F138" t="str">
        <f>VLOOKUP(B138,'Master table'!$A$1:$C$27,3, 0)</f>
        <v>M</v>
      </c>
    </row>
    <row r="139" spans="1:6" x14ac:dyDescent="0.25">
      <c r="A139" s="5">
        <v>44205</v>
      </c>
      <c r="B139" t="s">
        <v>20</v>
      </c>
      <c r="C139" s="6">
        <v>9.3699999999999992</v>
      </c>
      <c r="D139" s="7">
        <v>60</v>
      </c>
      <c r="E139" t="str">
        <f>VLOOKUP(B139,'Master table'!$A$1:$C$27,2, 0)</f>
        <v>In it to spin it</v>
      </c>
      <c r="F139" t="str">
        <f>VLOOKUP(B139,'Master table'!$A$1:$C$27,3, 0)</f>
        <v>M</v>
      </c>
    </row>
    <row r="140" spans="1:6" x14ac:dyDescent="0.25">
      <c r="A140" s="5">
        <v>44205</v>
      </c>
      <c r="B140" t="s">
        <v>6</v>
      </c>
      <c r="C140" s="6">
        <v>200.33</v>
      </c>
      <c r="D140" s="7">
        <v>1428</v>
      </c>
      <c r="E140" t="str">
        <f>VLOOKUP(B140,'Master table'!$A$1:$C$27,2, 0)</f>
        <v>Velocopains</v>
      </c>
      <c r="F140" t="str">
        <f>VLOOKUP(B140,'Master table'!$A$1:$C$27,3, 0)</f>
        <v>M</v>
      </c>
    </row>
    <row r="141" spans="1:6" x14ac:dyDescent="0.25">
      <c r="A141" s="5">
        <v>44205</v>
      </c>
      <c r="B141" t="s">
        <v>3</v>
      </c>
      <c r="C141" s="6">
        <v>200.33</v>
      </c>
      <c r="D141" s="7">
        <v>1428</v>
      </c>
      <c r="E141" t="str">
        <f>VLOOKUP(B141,'Master table'!$A$1:$C$27,2, 0)</f>
        <v>Velocopains</v>
      </c>
      <c r="F141" t="str">
        <f>VLOOKUP(B141,'Master table'!$A$1:$C$27,3, 0)</f>
        <v>M</v>
      </c>
    </row>
    <row r="142" spans="1:6" x14ac:dyDescent="0.25">
      <c r="A142" s="5">
        <v>44205</v>
      </c>
      <c r="B142" t="s">
        <v>9</v>
      </c>
      <c r="C142" s="6">
        <v>203.02</v>
      </c>
      <c r="D142" s="7">
        <v>1373</v>
      </c>
      <c r="E142" t="str">
        <f>VLOOKUP(B142,'Master table'!$A$1:$C$27,2, 0)</f>
        <v>Avarthas</v>
      </c>
      <c r="F142" t="str">
        <f>VLOOKUP(B142,'Master table'!$A$1:$C$27,3, 0)</f>
        <v>M</v>
      </c>
    </row>
    <row r="143" spans="1:6" x14ac:dyDescent="0.25">
      <c r="A143" s="5">
        <v>44205</v>
      </c>
      <c r="B143" t="s">
        <v>13</v>
      </c>
      <c r="C143" s="6">
        <v>201.49</v>
      </c>
      <c r="D143" s="7">
        <v>1302</v>
      </c>
      <c r="E143" t="str">
        <f>VLOOKUP(B143,'Master table'!$A$1:$C$27,2, 0)</f>
        <v>In it to spin it</v>
      </c>
      <c r="F143" t="str">
        <f>VLOOKUP(B143,'Master table'!$A$1:$C$27,3, 0)</f>
        <v>M</v>
      </c>
    </row>
    <row r="144" spans="1:6" x14ac:dyDescent="0.25">
      <c r="A144" s="5">
        <v>44205</v>
      </c>
      <c r="B144" t="s">
        <v>20</v>
      </c>
      <c r="C144" s="6">
        <v>201.83</v>
      </c>
      <c r="D144" s="7">
        <v>1448</v>
      </c>
      <c r="E144" t="str">
        <f>VLOOKUP(B144,'Master table'!$A$1:$C$27,2, 0)</f>
        <v>In it to spin it</v>
      </c>
      <c r="F144" t="str">
        <f>VLOOKUP(B144,'Master table'!$A$1:$C$27,3, 0)</f>
        <v>M</v>
      </c>
    </row>
    <row r="145" spans="1:6" x14ac:dyDescent="0.25">
      <c r="A145" s="5">
        <v>44205</v>
      </c>
      <c r="B145" t="s">
        <v>2</v>
      </c>
      <c r="C145" s="6">
        <v>203.25</v>
      </c>
      <c r="D145" s="7">
        <v>1227</v>
      </c>
      <c r="E145" t="str">
        <f>VLOOKUP(B145,'Master table'!$A$1:$C$27,2, 0)</f>
        <v>Avarthas</v>
      </c>
      <c r="F145" t="str">
        <f>VLOOKUP(B145,'Master table'!$A$1:$C$27,3, 0)</f>
        <v>M</v>
      </c>
    </row>
    <row r="146" spans="1:6" x14ac:dyDescent="0.25">
      <c r="A146" s="5">
        <v>44205</v>
      </c>
      <c r="B146" t="s">
        <v>5</v>
      </c>
      <c r="C146" s="6">
        <v>200.33</v>
      </c>
      <c r="D146" s="7">
        <v>1428</v>
      </c>
      <c r="E146" t="str">
        <f>VLOOKUP(B146,'Master table'!$A$1:$C$27,2, 0)</f>
        <v>Velocopains</v>
      </c>
      <c r="F146" t="str">
        <f>VLOOKUP(B146,'Master table'!$A$1:$C$27,3, 0)</f>
        <v>M</v>
      </c>
    </row>
    <row r="147" spans="1:6" x14ac:dyDescent="0.25">
      <c r="A147" s="5">
        <v>44205</v>
      </c>
      <c r="B147" t="s">
        <v>14</v>
      </c>
      <c r="C147" s="6">
        <v>29.08</v>
      </c>
      <c r="D147" s="7">
        <v>170</v>
      </c>
      <c r="E147" t="str">
        <f>VLOOKUP(B147,'Master table'!$A$1:$C$27,2, 0)</f>
        <v>Avarthas</v>
      </c>
      <c r="F147" t="str">
        <f>VLOOKUP(B147,'Master table'!$A$1:$C$27,3, 0)</f>
        <v>F</v>
      </c>
    </row>
    <row r="148" spans="1:6" x14ac:dyDescent="0.25">
      <c r="A148" s="5">
        <v>44205</v>
      </c>
      <c r="B148" t="s">
        <v>38</v>
      </c>
      <c r="C148" s="6">
        <v>202.97</v>
      </c>
      <c r="D148" s="7">
        <v>914</v>
      </c>
      <c r="E148" t="str">
        <f>VLOOKUP(B148,'Master table'!$A$1:$C$27,2, 0)</f>
        <v>Velocopains</v>
      </c>
      <c r="F148" t="str">
        <f>VLOOKUP(B148,'Master table'!$A$1:$C$27,3, 0)</f>
        <v>M</v>
      </c>
    </row>
    <row r="149" spans="1:6" x14ac:dyDescent="0.25">
      <c r="A149" s="5">
        <v>44205</v>
      </c>
      <c r="B149" t="s">
        <v>14</v>
      </c>
      <c r="C149" s="6">
        <v>172.37</v>
      </c>
      <c r="D149" s="7">
        <v>1126</v>
      </c>
      <c r="E149" t="str">
        <f>VLOOKUP(B149,'Master table'!$A$1:$C$27,2, 0)</f>
        <v>Avarthas</v>
      </c>
      <c r="F149" t="str">
        <f>VLOOKUP(B149,'Master table'!$A$1:$C$27,3, 0)</f>
        <v>F</v>
      </c>
    </row>
    <row r="150" spans="1:6" x14ac:dyDescent="0.25">
      <c r="A150" s="5">
        <v>44205</v>
      </c>
      <c r="B150" t="s">
        <v>18</v>
      </c>
      <c r="C150" s="6">
        <v>138.32</v>
      </c>
      <c r="D150" s="7">
        <v>1122</v>
      </c>
      <c r="E150" t="str">
        <f>VLOOKUP(B150,'Master table'!$A$1:$C$27,2, 0)</f>
        <v>In it to spin it</v>
      </c>
      <c r="F150" t="str">
        <f>VLOOKUP(B150,'Master table'!$A$1:$C$27,3, 0)</f>
        <v>M</v>
      </c>
    </row>
    <row r="151" spans="1:6" x14ac:dyDescent="0.25">
      <c r="A151" s="5">
        <v>44205</v>
      </c>
      <c r="B151" t="s">
        <v>19</v>
      </c>
      <c r="C151" s="6">
        <v>105.59</v>
      </c>
      <c r="D151" s="7">
        <v>729</v>
      </c>
      <c r="E151" t="str">
        <f>VLOOKUP(B151,'Master table'!$A$1:$C$27,2, 0)</f>
        <v>In it to spin it</v>
      </c>
      <c r="F151" t="str">
        <f>VLOOKUP(B151,'Master table'!$A$1:$C$27,3, 0)</f>
        <v>M</v>
      </c>
    </row>
    <row r="152" spans="1:6" x14ac:dyDescent="0.25">
      <c r="A152" s="5">
        <v>44205</v>
      </c>
      <c r="B152" t="s">
        <v>4</v>
      </c>
      <c r="C152" s="6">
        <v>78.8</v>
      </c>
      <c r="D152" s="7">
        <v>882</v>
      </c>
      <c r="E152" t="str">
        <f>VLOOKUP(B152,'Master table'!$A$1:$C$27,2, 0)</f>
        <v>Avarthas</v>
      </c>
      <c r="F152" t="str">
        <f>VLOOKUP(B152,'Master table'!$A$1:$C$27,3, 0)</f>
        <v>M</v>
      </c>
    </row>
    <row r="153" spans="1:6" x14ac:dyDescent="0.25">
      <c r="A153" s="5">
        <v>44205</v>
      </c>
      <c r="B153" t="s">
        <v>7</v>
      </c>
      <c r="C153" s="6">
        <v>23.36</v>
      </c>
      <c r="D153" s="7">
        <v>228</v>
      </c>
      <c r="E153" t="str">
        <f>VLOOKUP(B153,'Master table'!$A$1:$C$27,2, 0)</f>
        <v>Velocopains</v>
      </c>
      <c r="F153" t="str">
        <f>VLOOKUP(B153,'Master table'!$A$1:$C$27,3, 0)</f>
        <v>M</v>
      </c>
    </row>
    <row r="154" spans="1:6" x14ac:dyDescent="0.25">
      <c r="A154" s="5">
        <v>44205</v>
      </c>
      <c r="B154" t="s">
        <v>15</v>
      </c>
      <c r="C154" s="6">
        <v>24.14</v>
      </c>
      <c r="D154" s="7">
        <v>163</v>
      </c>
      <c r="E154" t="str">
        <f>VLOOKUP(B154,'Master table'!$A$1:$C$27,2, 0)</f>
        <v>Avarthas</v>
      </c>
      <c r="F154" t="str">
        <f>VLOOKUP(B154,'Master table'!$A$1:$C$27,3, 0)</f>
        <v>F</v>
      </c>
    </row>
    <row r="155" spans="1:6" x14ac:dyDescent="0.25">
      <c r="A155" s="5">
        <v>44205</v>
      </c>
      <c r="B155" t="s">
        <v>1</v>
      </c>
      <c r="C155" s="6">
        <v>9.5500000000000007</v>
      </c>
      <c r="D155" s="7">
        <v>103</v>
      </c>
      <c r="E155" t="str">
        <f>VLOOKUP(B155,'Master table'!$A$1:$C$27,2, 0)</f>
        <v>In it to spin it</v>
      </c>
      <c r="F155" t="str">
        <f>VLOOKUP(B155,'Master table'!$A$1:$C$27,3, 0)</f>
        <v>M</v>
      </c>
    </row>
    <row r="156" spans="1:6" x14ac:dyDescent="0.25">
      <c r="A156" s="5">
        <v>44205</v>
      </c>
      <c r="B156" t="s">
        <v>21</v>
      </c>
      <c r="C156" s="6">
        <v>9.6</v>
      </c>
      <c r="D156" s="7">
        <v>103</v>
      </c>
      <c r="E156" t="str">
        <f>VLOOKUP(B156,'Master table'!$A$1:$C$27,2, 0)</f>
        <v>In it to spin it</v>
      </c>
      <c r="F156" t="str">
        <f>VLOOKUP(B156,'Master table'!$A$1:$C$27,3, 0)</f>
        <v>M</v>
      </c>
    </row>
    <row r="157" spans="1:6" x14ac:dyDescent="0.25">
      <c r="A157" s="5">
        <v>44205</v>
      </c>
      <c r="B157" t="s">
        <v>14</v>
      </c>
      <c r="C157" s="6">
        <v>3.94</v>
      </c>
      <c r="D157" s="7">
        <v>14</v>
      </c>
      <c r="E157" t="str">
        <f>VLOOKUP(B157,'Master table'!$A$1:$C$27,2, 0)</f>
        <v>Avarthas</v>
      </c>
      <c r="F157" t="str">
        <f>VLOOKUP(B157,'Master table'!$A$1:$C$27,3, 0)</f>
        <v>F</v>
      </c>
    </row>
    <row r="158" spans="1:6" x14ac:dyDescent="0.25">
      <c r="A158" s="5">
        <v>44206</v>
      </c>
      <c r="B158" t="s">
        <v>1</v>
      </c>
      <c r="C158" s="6">
        <v>53.55</v>
      </c>
      <c r="D158" s="7">
        <v>464</v>
      </c>
      <c r="E158" t="str">
        <f>VLOOKUP(B158,'Master table'!$A$1:$C$27,2, 0)</f>
        <v>In it to spin it</v>
      </c>
      <c r="F158" t="str">
        <f>VLOOKUP(B158,'Master table'!$A$1:$C$27,3, 0)</f>
        <v>M</v>
      </c>
    </row>
    <row r="159" spans="1:6" x14ac:dyDescent="0.25">
      <c r="A159" s="5">
        <v>44206</v>
      </c>
      <c r="B159" t="s">
        <v>3</v>
      </c>
      <c r="C159" s="6">
        <v>5.36</v>
      </c>
      <c r="D159" s="7">
        <v>24</v>
      </c>
      <c r="E159" t="str">
        <f>VLOOKUP(B159,'Master table'!$A$1:$C$27,2, 0)</f>
        <v>Velocopains</v>
      </c>
      <c r="F159" t="str">
        <f>VLOOKUP(B159,'Master table'!$A$1:$C$27,3, 0)</f>
        <v>M</v>
      </c>
    </row>
    <row r="160" spans="1:6" x14ac:dyDescent="0.25">
      <c r="A160" s="5">
        <v>44206</v>
      </c>
      <c r="B160" t="s">
        <v>6</v>
      </c>
      <c r="C160" s="6">
        <v>25.94</v>
      </c>
      <c r="D160" s="7">
        <v>183</v>
      </c>
      <c r="E160" t="str">
        <f>VLOOKUP(B160,'Master table'!$A$1:$C$27,2, 0)</f>
        <v>Velocopains</v>
      </c>
      <c r="F160" t="str">
        <f>VLOOKUP(B160,'Master table'!$A$1:$C$27,3, 0)</f>
        <v>M</v>
      </c>
    </row>
    <row r="161" spans="1:6" x14ac:dyDescent="0.25">
      <c r="A161" s="5">
        <v>44206</v>
      </c>
      <c r="B161" t="s">
        <v>22</v>
      </c>
      <c r="C161" s="6">
        <v>21.98</v>
      </c>
      <c r="D161" s="7">
        <v>128</v>
      </c>
      <c r="E161" t="str">
        <f>VLOOKUP(B161,'Master table'!$A$1:$C$27,2, 0)</f>
        <v>In it to spin it</v>
      </c>
      <c r="F161" t="str">
        <f>VLOOKUP(B161,'Master table'!$A$1:$C$27,3, 0)</f>
        <v>M</v>
      </c>
    </row>
    <row r="162" spans="1:6" x14ac:dyDescent="0.25">
      <c r="A162" s="5">
        <v>44206</v>
      </c>
      <c r="B162" t="s">
        <v>20</v>
      </c>
      <c r="C162" s="6">
        <v>5.45</v>
      </c>
      <c r="D162" s="7">
        <v>66</v>
      </c>
      <c r="E162" t="str">
        <f>VLOOKUP(B162,'Master table'!$A$1:$C$27,2, 0)</f>
        <v>In it to spin it</v>
      </c>
      <c r="F162" t="str">
        <f>VLOOKUP(B162,'Master table'!$A$1:$C$27,3, 0)</f>
        <v>M</v>
      </c>
    </row>
    <row r="163" spans="1:6" x14ac:dyDescent="0.25">
      <c r="A163" s="5">
        <v>44206</v>
      </c>
      <c r="B163" t="s">
        <v>15</v>
      </c>
      <c r="C163" s="6">
        <v>14.32</v>
      </c>
      <c r="D163" s="7">
        <v>76</v>
      </c>
      <c r="E163" t="str">
        <f>VLOOKUP(B163,'Master table'!$A$1:$C$27,2, 0)</f>
        <v>Avarthas</v>
      </c>
      <c r="F163" t="str">
        <f>VLOOKUP(B163,'Master table'!$A$1:$C$27,3, 0)</f>
        <v>F</v>
      </c>
    </row>
    <row r="164" spans="1:6" x14ac:dyDescent="0.25">
      <c r="A164" s="5">
        <v>44206</v>
      </c>
      <c r="B164" t="s">
        <v>11</v>
      </c>
      <c r="C164" s="6">
        <v>70.34</v>
      </c>
      <c r="D164" s="7">
        <v>424</v>
      </c>
      <c r="E164" t="str">
        <f>VLOOKUP(B164,'Master table'!$A$1:$C$27,2, 0)</f>
        <v>In it to spin it</v>
      </c>
      <c r="F164" t="str">
        <f>VLOOKUP(B164,'Master table'!$A$1:$C$27,3, 0)</f>
        <v>M</v>
      </c>
    </row>
    <row r="165" spans="1:6" x14ac:dyDescent="0.25">
      <c r="A165" s="5">
        <v>44206</v>
      </c>
      <c r="B165" t="s">
        <v>6</v>
      </c>
      <c r="C165" s="6">
        <v>18.100000000000001</v>
      </c>
      <c r="D165" s="7">
        <v>114</v>
      </c>
      <c r="E165" t="str">
        <f>VLOOKUP(B165,'Master table'!$A$1:$C$27,2, 0)</f>
        <v>Velocopains</v>
      </c>
      <c r="F165" t="str">
        <f>VLOOKUP(B165,'Master table'!$A$1:$C$27,3, 0)</f>
        <v>M</v>
      </c>
    </row>
    <row r="166" spans="1:6" x14ac:dyDescent="0.25">
      <c r="A166" s="5">
        <v>44206</v>
      </c>
      <c r="B166" t="s">
        <v>15</v>
      </c>
      <c r="C166" s="6">
        <v>34.479999999999997</v>
      </c>
      <c r="D166" s="7">
        <v>209</v>
      </c>
      <c r="E166" t="str">
        <f>VLOOKUP(B166,'Master table'!$A$1:$C$27,2, 0)</f>
        <v>Avarthas</v>
      </c>
      <c r="F166" t="str">
        <f>VLOOKUP(B166,'Master table'!$A$1:$C$27,3, 0)</f>
        <v>F</v>
      </c>
    </row>
    <row r="167" spans="1:6" x14ac:dyDescent="0.25">
      <c r="A167" s="5">
        <v>44206</v>
      </c>
      <c r="B167" t="s">
        <v>5</v>
      </c>
      <c r="C167" s="6">
        <v>47.31</v>
      </c>
      <c r="D167" s="7">
        <v>495</v>
      </c>
      <c r="E167" t="str">
        <f>VLOOKUP(B167,'Master table'!$A$1:$C$27,2, 0)</f>
        <v>Velocopains</v>
      </c>
      <c r="F167" t="str">
        <f>VLOOKUP(B167,'Master table'!$A$1:$C$27,3, 0)</f>
        <v>M</v>
      </c>
    </row>
    <row r="168" spans="1:6" x14ac:dyDescent="0.25">
      <c r="A168" s="5">
        <v>44206</v>
      </c>
      <c r="B168" t="s">
        <v>13</v>
      </c>
      <c r="C168" s="6">
        <v>10.3</v>
      </c>
      <c r="D168" s="7">
        <v>69</v>
      </c>
      <c r="E168" t="str">
        <f>VLOOKUP(B168,'Master table'!$A$1:$C$27,2, 0)</f>
        <v>In it to spin it</v>
      </c>
      <c r="F168" t="str">
        <f>VLOOKUP(B168,'Master table'!$A$1:$C$27,3, 0)</f>
        <v>M</v>
      </c>
    </row>
    <row r="169" spans="1:6" x14ac:dyDescent="0.25">
      <c r="A169" s="5">
        <v>44206</v>
      </c>
      <c r="B169" t="s">
        <v>38</v>
      </c>
      <c r="C169" s="6">
        <v>51.45</v>
      </c>
      <c r="D169" s="7">
        <v>271</v>
      </c>
      <c r="E169" t="str">
        <f>VLOOKUP(B169,'Master table'!$A$1:$C$27,2, 0)</f>
        <v>Velocopains</v>
      </c>
      <c r="F169" t="str">
        <f>VLOOKUP(B169,'Master table'!$A$1:$C$27,3, 0)</f>
        <v>M</v>
      </c>
    </row>
    <row r="170" spans="1:6" x14ac:dyDescent="0.25">
      <c r="A170" s="5">
        <v>44207</v>
      </c>
      <c r="B170" t="s">
        <v>6</v>
      </c>
      <c r="C170" s="6">
        <v>25.28</v>
      </c>
      <c r="D170" s="7">
        <v>161</v>
      </c>
      <c r="E170" t="str">
        <f>VLOOKUP(B170,'Master table'!$A$1:$C$27,2, 0)</f>
        <v>Velocopains</v>
      </c>
      <c r="F170" t="str">
        <f>VLOOKUP(B170,'Master table'!$A$1:$C$27,3, 0)</f>
        <v>M</v>
      </c>
    </row>
    <row r="171" spans="1:6" x14ac:dyDescent="0.25">
      <c r="A171" s="5">
        <v>44207</v>
      </c>
      <c r="B171" t="s">
        <v>1</v>
      </c>
      <c r="C171" s="6">
        <v>20.350000000000001</v>
      </c>
      <c r="D171" s="7">
        <v>164</v>
      </c>
      <c r="E171" t="str">
        <f>VLOOKUP(B171,'Master table'!$A$1:$C$27,2, 0)</f>
        <v>In it to spin it</v>
      </c>
      <c r="F171" t="str">
        <f>VLOOKUP(B171,'Master table'!$A$1:$C$27,3, 0)</f>
        <v>M</v>
      </c>
    </row>
    <row r="172" spans="1:6" x14ac:dyDescent="0.25">
      <c r="A172" s="5">
        <v>44207</v>
      </c>
      <c r="B172" t="s">
        <v>2</v>
      </c>
      <c r="C172" s="6">
        <v>65.11</v>
      </c>
      <c r="D172" s="7">
        <v>804</v>
      </c>
      <c r="E172" t="str">
        <f>VLOOKUP(B172,'Master table'!$A$1:$C$27,2, 0)</f>
        <v>Avarthas</v>
      </c>
      <c r="F172" t="str">
        <f>VLOOKUP(B172,'Master table'!$A$1:$C$27,3, 0)</f>
        <v>M</v>
      </c>
    </row>
    <row r="173" spans="1:6" x14ac:dyDescent="0.25">
      <c r="A173" s="5">
        <v>44207</v>
      </c>
      <c r="B173" t="s">
        <v>38</v>
      </c>
      <c r="C173" s="6">
        <v>42.01</v>
      </c>
      <c r="D173" s="7">
        <v>216</v>
      </c>
      <c r="E173" t="str">
        <f>VLOOKUP(B173,'Master table'!$A$1:$C$27,2, 0)</f>
        <v>Velocopains</v>
      </c>
      <c r="F173" t="str">
        <f>VLOOKUP(B173,'Master table'!$A$1:$C$27,3, 0)</f>
        <v>M</v>
      </c>
    </row>
    <row r="174" spans="1:6" x14ac:dyDescent="0.25">
      <c r="A174" s="5">
        <v>44207</v>
      </c>
      <c r="B174" t="s">
        <v>20</v>
      </c>
      <c r="C174" s="6">
        <v>50.04</v>
      </c>
      <c r="D174" s="7">
        <v>321</v>
      </c>
      <c r="E174" t="str">
        <f>VLOOKUP(B174,'Master table'!$A$1:$C$27,2, 0)</f>
        <v>In it to spin it</v>
      </c>
      <c r="F174" t="str">
        <f>VLOOKUP(B174,'Master table'!$A$1:$C$27,3, 0)</f>
        <v>M</v>
      </c>
    </row>
    <row r="175" spans="1:6" x14ac:dyDescent="0.25">
      <c r="A175" s="5">
        <v>44207</v>
      </c>
      <c r="B175" t="s">
        <v>13</v>
      </c>
      <c r="C175" s="6">
        <v>52.53</v>
      </c>
      <c r="D175" s="7">
        <v>333</v>
      </c>
      <c r="E175" t="str">
        <f>VLOOKUP(B175,'Master table'!$A$1:$C$27,2, 0)</f>
        <v>In it to spin it</v>
      </c>
      <c r="F175" t="str">
        <f>VLOOKUP(B175,'Master table'!$A$1:$C$27,3, 0)</f>
        <v>M</v>
      </c>
    </row>
    <row r="176" spans="1:6" x14ac:dyDescent="0.25">
      <c r="A176" s="5">
        <v>44207</v>
      </c>
      <c r="B176" t="s">
        <v>12</v>
      </c>
      <c r="C176" s="6">
        <v>1.38</v>
      </c>
      <c r="D176" s="7">
        <v>44</v>
      </c>
      <c r="E176" t="str">
        <f>VLOOKUP(B176,'Master table'!$A$1:$C$27,2, 0)</f>
        <v>Avarthas</v>
      </c>
      <c r="F176" t="str">
        <f>VLOOKUP(B176,'Master table'!$A$1:$C$27,3, 0)</f>
        <v>M</v>
      </c>
    </row>
    <row r="177" spans="1:6" x14ac:dyDescent="0.25">
      <c r="A177" s="5">
        <v>44207</v>
      </c>
      <c r="B177" t="s">
        <v>1</v>
      </c>
      <c r="C177" s="6">
        <v>34.35</v>
      </c>
      <c r="D177" s="7">
        <v>256</v>
      </c>
      <c r="E177" t="str">
        <f>VLOOKUP(B177,'Master table'!$A$1:$C$27,2, 0)</f>
        <v>In it to spin it</v>
      </c>
      <c r="F177" t="str">
        <f>VLOOKUP(B177,'Master table'!$A$1:$C$27,3, 0)</f>
        <v>M</v>
      </c>
    </row>
    <row r="178" spans="1:6" x14ac:dyDescent="0.25">
      <c r="A178" s="5">
        <v>44207</v>
      </c>
      <c r="B178" t="s">
        <v>11</v>
      </c>
      <c r="C178" s="6">
        <v>31.85</v>
      </c>
      <c r="D178" s="7">
        <v>129</v>
      </c>
      <c r="E178" t="str">
        <f>VLOOKUP(B178,'Master table'!$A$1:$C$27,2, 0)</f>
        <v>In it to spin it</v>
      </c>
      <c r="F178" t="str">
        <f>VLOOKUP(B178,'Master table'!$A$1:$C$27,3, 0)</f>
        <v>M</v>
      </c>
    </row>
    <row r="179" spans="1:6" x14ac:dyDescent="0.25">
      <c r="A179" s="5">
        <v>44207</v>
      </c>
      <c r="B179" t="s">
        <v>3</v>
      </c>
      <c r="C179" s="6">
        <v>28.46</v>
      </c>
      <c r="D179" s="7">
        <v>161</v>
      </c>
      <c r="E179" t="str">
        <f>VLOOKUP(B179,'Master table'!$A$1:$C$27,2, 0)</f>
        <v>Velocopains</v>
      </c>
      <c r="F179" t="str">
        <f>VLOOKUP(B179,'Master table'!$A$1:$C$27,3, 0)</f>
        <v>M</v>
      </c>
    </row>
  </sheetData>
  <autoFilter ref="A1:F169" xr:uid="{9D5A29A5-4F6C-414F-8C00-25B4C11E844C}">
    <sortState ref="A2:F169">
      <sortCondition ref="A1:A169"/>
    </sortState>
  </autoFilter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Master table</vt:lpstr>
      <vt:lpstr>Pivots</vt:lpstr>
      <vt:lpstr>Dashboard - Individual</vt:lpstr>
      <vt:lpstr>Dashboard - Team</vt:lpstr>
      <vt:lpstr>Charts 1</vt:lpstr>
      <vt:lpstr>Charts 1A</vt:lpstr>
      <vt:lpstr>Charts 2</vt:lpstr>
      <vt:lpstr>Charts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G</dc:creator>
  <cp:lastModifiedBy>Sudarshan G</cp:lastModifiedBy>
  <cp:lastPrinted>2021-01-12T08:55:39Z</cp:lastPrinted>
  <dcterms:created xsi:type="dcterms:W3CDTF">2021-01-05T09:52:22Z</dcterms:created>
  <dcterms:modified xsi:type="dcterms:W3CDTF">2021-01-12T09:06:45Z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Sudarshan_G@ad.infosys.com</vt:lpwstr>
  </property>
  <property fmtid="{D5CDD505-2E9C-101B-9397-08002B2CF9AE}" pid="5" name="MSIP_Label_be4b3411-284d-4d31-bd4f-bc13ef7f1fd6_SetDate">
    <vt:lpwstr>2021-01-11T12:44:33.0127920Z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71640f4b-dd91-43c2-abef-675530e0d39e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Sudarshan_G@ad.infosys.com</vt:lpwstr>
  </property>
  <property fmtid="{D5CDD505-2E9C-101B-9397-08002B2CF9AE}" pid="13" name="MSIP_Label_a0819fa7-4367-4500-ba88-dd630d977609_SetDate">
    <vt:lpwstr>2021-01-11T12:44:33.0127920Z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71640f4b-dd91-43c2-abef-675530e0d39e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