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E:\github\pension-basic\"/>
    </mc:Choice>
  </mc:AlternateContent>
  <xr:revisionPtr revIDLastSave="0" documentId="13_ncr:1_{374BD690-284B-47AC-AEFF-EE251BF406A5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相关政策数据" sheetId="5" r:id="rId1"/>
    <sheet name="自缴养老保险测算(男)" sheetId="9" r:id="rId2"/>
  </sheets>
  <externalReferences>
    <externalReference r:id="rId3"/>
  </externalReferences>
  <definedNames>
    <definedName name="OLE_LINK294" localSheetId="0">相关政策数据!#REF!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8" i="9" l="1"/>
  <c r="B41" i="5"/>
  <c r="D39" i="5"/>
  <c r="D40" i="5"/>
  <c r="D38" i="5"/>
  <c r="D33" i="5"/>
  <c r="D34" i="5"/>
  <c r="D32" i="5"/>
  <c r="B35" i="5" s="1"/>
  <c r="K41" i="9" l="1"/>
  <c r="D41" i="9"/>
  <c r="K36" i="9"/>
  <c r="D36" i="9"/>
  <c r="K33" i="9"/>
  <c r="D33" i="9"/>
  <c r="D28" i="9"/>
  <c r="K23" i="9"/>
  <c r="D23" i="9"/>
  <c r="K20" i="9"/>
  <c r="D20" i="9"/>
  <c r="B101" i="5"/>
  <c r="C71" i="5"/>
  <c r="F71" i="5" s="1"/>
  <c r="C70" i="5"/>
  <c r="C69" i="5"/>
  <c r="C68" i="5"/>
  <c r="C67" i="5"/>
  <c r="C66" i="5"/>
  <c r="C65" i="5"/>
  <c r="C64" i="5"/>
  <c r="C63" i="5"/>
  <c r="C62" i="5"/>
  <c r="C61" i="5"/>
  <c r="C60" i="5"/>
  <c r="C59" i="5"/>
  <c r="C58" i="5"/>
  <c r="C57" i="5"/>
  <c r="C56" i="5"/>
  <c r="C55" i="5"/>
  <c r="C54" i="5"/>
  <c r="C53" i="5"/>
  <c r="F52" i="5" s="1"/>
  <c r="E52" i="5"/>
  <c r="F51" i="5"/>
  <c r="E51" i="5"/>
  <c r="F50" i="5"/>
  <c r="E50" i="5"/>
  <c r="F49" i="5"/>
  <c r="E49" i="5"/>
  <c r="F48" i="5"/>
  <c r="E48" i="5"/>
  <c r="F47" i="5"/>
  <c r="E47" i="5"/>
  <c r="F46" i="5"/>
  <c r="E46" i="5"/>
  <c r="K38" i="9" l="1"/>
  <c r="K25" i="9"/>
  <c r="D38" i="9"/>
  <c r="F69" i="5"/>
  <c r="F54" i="5"/>
  <c r="F62" i="5"/>
  <c r="F70" i="5"/>
  <c r="F57" i="5"/>
  <c r="F65" i="5"/>
  <c r="F66" i="5"/>
  <c r="F55" i="5"/>
  <c r="F59" i="5"/>
  <c r="F63" i="5"/>
  <c r="F58" i="5"/>
  <c r="F61" i="5"/>
  <c r="F67" i="5"/>
  <c r="F53" i="5"/>
  <c r="F56" i="5"/>
  <c r="F64" i="5"/>
  <c r="F60" i="5"/>
  <c r="F68" i="5"/>
  <c r="D25" i="9" l="1"/>
  <c r="C102" i="5" l="1"/>
</calcChain>
</file>

<file path=xl/sharedStrings.xml><?xml version="1.0" encoding="utf-8"?>
<sst xmlns="http://schemas.openxmlformats.org/spreadsheetml/2006/main" count="179" uniqueCount="101">
  <si>
    <t>缴费时长</t>
  </si>
  <si>
    <t>发放标准</t>
  </si>
  <si>
    <t>其他说明</t>
  </si>
  <si>
    <t>累计缴费时间满1年不满5年的</t>
  </si>
  <si>
    <t>2124元/月</t>
  </si>
  <si>
    <t>累计缴费时间满5年不满10年的</t>
  </si>
  <si>
    <t>2151元/月</t>
  </si>
  <si>
    <t>累计缴费时间满10年不满15年的</t>
  </si>
  <si>
    <t>2178元/月</t>
  </si>
  <si>
    <t>累计缴费时间满15年不满20年的</t>
  </si>
  <si>
    <t>2205元/月</t>
  </si>
  <si>
    <t>累计缴费时间满20年以上的</t>
  </si>
  <si>
    <t>2233元/月</t>
  </si>
  <si>
    <t>月缴纳职工基本养老保险费</t>
  </si>
  <si>
    <t>月缴纳失业保险费</t>
  </si>
  <si>
    <t>缴费标准下限（￥6821）</t>
  </si>
  <si>
    <t>实际缴存</t>
  </si>
  <si>
    <t>个人总计缴费</t>
  </si>
  <si>
    <t>缴费标准下限（￥7162）</t>
  </si>
  <si>
    <t>【预设条件】</t>
  </si>
  <si>
    <t>-</t>
  </si>
  <si>
    <t>=</t>
  </si>
  <si>
    <t>（2）个人账户养老金＝个人账户累计储存额／本人退休年龄相对应的计发月数</t>
  </si>
  <si>
    <t>2025年社保缴费基数A</t>
  </si>
  <si>
    <t>2025年退休金核算基数B</t>
  </si>
  <si>
    <t>1.  测算按2025年社保缴费基数A计，未考虑今后缴费基数调涨因素</t>
  </si>
  <si>
    <t>3.  因手头2025年4050政策补贴还没有数据，暂以2024年政策核算</t>
  </si>
  <si>
    <t>4.  测算不考虑货币通胀因素</t>
  </si>
  <si>
    <t>2025年失业金数额D</t>
  </si>
  <si>
    <r>
      <t xml:space="preserve">退休金领取当年退休金核算基数C
</t>
    </r>
    <r>
      <rPr>
        <sz val="9"/>
        <color theme="1"/>
        <rFont val="等线"/>
        <family val="2"/>
        <scheme val="minor"/>
      </rPr>
      <t>（按2025年退休金核算基数预估）</t>
    </r>
  </si>
  <si>
    <t>2.  失业金发放数额D以2025年计不考虑政策调整，亦不考虑失业金领取第二年调降</t>
  </si>
  <si>
    <t>申请4050优惠政策每月政策补贴后自缴存数额E</t>
  </si>
  <si>
    <t>年龄Z</t>
  </si>
  <si>
    <t>已按100%自缴年份Y</t>
  </si>
  <si>
    <t>已按300%自缴年份X</t>
  </si>
  <si>
    <t>养老金个人账户余额W</t>
  </si>
  <si>
    <t>（1）基础养老金 = 退休金领取当年退休金核算基数C × (1 + 本人平均缴费工资指数) ÷ 2 × 累计缴费年限 × 1%</t>
  </si>
  <si>
    <t>退休年龄</t>
  </si>
  <si>
    <t>计发月数</t>
  </si>
  <si>
    <t>城镇企业职工基本养老保险个人账户养老金计发月数表</t>
  </si>
  <si>
    <t>养老金计发月数U</t>
  </si>
  <si>
    <r>
      <t>【政策信息填写】</t>
    </r>
    <r>
      <rPr>
        <sz val="11"/>
        <color theme="1"/>
        <rFont val="等线"/>
        <family val="2"/>
        <scheme val="minor"/>
      </rPr>
      <t>（黄色底色部分需按当地政策填写）</t>
    </r>
  </si>
  <si>
    <t>【个人信息填写】（绿色底色部分需按个人信息填写）</t>
  </si>
  <si>
    <t>2024年9月~2025年8月北京市失业保险金发放政策</t>
  </si>
  <si>
    <t>2025年9月~2026年8月北京市失业保险金发放政策</t>
  </si>
  <si>
    <t>2129元/月</t>
  </si>
  <si>
    <t>2156元/月</t>
  </si>
  <si>
    <t>2188元/月</t>
  </si>
  <si>
    <t>2215元/月</t>
  </si>
  <si>
    <t>2286元/月</t>
  </si>
  <si>
    <t>从第13个月起，失业保险金月发放标准一律按2124元发放。</t>
  </si>
  <si>
    <t>从第13个月起，失业保险金月发放标准一律按2129元发放。</t>
  </si>
  <si>
    <t>渐进延迟退休养老金计发月数表</t>
  </si>
  <si>
    <t>2024年度北京灵活就业困难人员社保补贴三险缴费（4050补贴）</t>
  </si>
  <si>
    <r>
      <t>个人缴存</t>
    </r>
    <r>
      <rPr>
        <sz val="9"/>
        <color rgb="FF000000"/>
        <rFont val="微软雅黑"/>
        <family val="2"/>
        <charset val="134"/>
      </rPr>
      <t>（当月）</t>
    </r>
  </si>
  <si>
    <r>
      <t>政策补贴</t>
    </r>
    <r>
      <rPr>
        <sz val="9"/>
        <color rgb="FF000000"/>
        <rFont val="微软雅黑"/>
        <family val="2"/>
        <charset val="134"/>
      </rPr>
      <t>（下月）</t>
    </r>
  </si>
  <si>
    <t>月缴纳医疗保险费</t>
  </si>
  <si>
    <r>
      <t>个人缴存</t>
    </r>
    <r>
      <rPr>
        <sz val="9"/>
        <color theme="1" tint="0.499984740745262"/>
        <rFont val="微软雅黑"/>
        <family val="2"/>
        <charset val="134"/>
      </rPr>
      <t>（当月）</t>
    </r>
  </si>
  <si>
    <r>
      <t>政策补贴</t>
    </r>
    <r>
      <rPr>
        <sz val="9"/>
        <color theme="1" tint="0.499984740745262"/>
        <rFont val="微软雅黑"/>
        <family val="2"/>
        <charset val="134"/>
      </rPr>
      <t>（下月）</t>
    </r>
  </si>
  <si>
    <t>年份</t>
  </si>
  <si>
    <t>北京市职工平均工资
（元/月）</t>
  </si>
  <si>
    <t>北京市退休金核算基数
(元/月)</t>
  </si>
  <si>
    <t>全口径城镇单位就业人员平均工资（元/月）</t>
  </si>
  <si>
    <t>退休金核算基数与全口径城镇单位就业人员平均工资差值</t>
  </si>
  <si>
    <t>退休金核算基数涨幅</t>
    <phoneticPr fontId="0" type="noConversion"/>
  </si>
  <si>
    <t>-</t>
    <phoneticPr fontId="0" type="noConversion"/>
  </si>
  <si>
    <r>
      <t>北京市历年退休金核算基数</t>
    </r>
    <r>
      <rPr>
        <sz val="11"/>
        <color theme="1"/>
        <rFont val="等线"/>
        <family val="2"/>
        <scheme val="minor"/>
      </rPr>
      <t>（退休金领取基数）</t>
    </r>
    <r>
      <rPr>
        <b/>
        <sz val="14"/>
        <color theme="1"/>
        <rFont val="等线"/>
        <family val="2"/>
        <scheme val="minor"/>
      </rPr>
      <t>及全口径城镇单位就业人员平均工资</t>
    </r>
    <r>
      <rPr>
        <sz val="11"/>
        <color theme="1"/>
        <rFont val="等线"/>
        <family val="2"/>
        <scheme val="minor"/>
      </rPr>
      <t>（社保缴费基数）</t>
    </r>
  </si>
  <si>
    <t>社保缴费基数</t>
  </si>
  <si>
    <t>北京市近年社保缴费基数</t>
  </si>
  <si>
    <t>城镇职工基本养老保险（含机关事业单位和企业职工基本养老保险）个人账户记账利率</t>
  </si>
  <si>
    <t>年度</t>
    <phoneticPr fontId="0" type="noConversion"/>
  </si>
  <si>
    <t>个人养老金账户记账利率</t>
  </si>
  <si>
    <t>性别</t>
  </si>
  <si>
    <t>距计划退休年份V1</t>
  </si>
  <si>
    <t>距法定退休年份V2</t>
  </si>
  <si>
    <t>计划自缴养老保险档级T</t>
  </si>
  <si>
    <t>养老金总计=基础养老金+个人账户养老金</t>
  </si>
  <si>
    <t>（A*60%*20%-D)*12*2+E*12*(V1-2)</t>
  </si>
  <si>
    <t>C* (1 + (Y*100%+X*300%+2*T%+(V1-2)*T%)/(Y+X+V1)) ÷ 2 × (Y+X+V1) × 1%</t>
  </si>
  <si>
    <t>(W+A*T*8%*12*2+A*T%*8%*12*(V1-2)/U</t>
  </si>
  <si>
    <t>（3）本方案共需自缴＝两年领取失业金期间收支+退休前按4050优惠政策自缴社保期间收支</t>
  </si>
  <si>
    <t>（A*T%*20%-D)*12*2+A*T%*20%*12*(V1-2)</t>
  </si>
  <si>
    <t>C* (1 + (Y*100%+X*300%+2*60%+(V1-2)*60%)/(Y+X+V1)) ÷ 2 × (Y+X+V1) × 1%</t>
  </si>
  <si>
    <t>【场景二】（适用人群：距法定退休年龄&gt;5年）</t>
  </si>
  <si>
    <t>【方案一】（先按60%档级自缴养老保险，到退休年龄前第五年开始领取两年失业金+按60%档级自缴养老保险，之后到退休前申请4050优惠政策按60%档级自缴养老保险）</t>
  </si>
  <si>
    <t>C* (1 + (Y*100%+X*300%+(V1-5)*60%+2*60%+(V1-5-2)*60%)/(Y+X+V1)) ÷ 2 × (Y+X+V1) × 1%</t>
  </si>
  <si>
    <t>【方案二】（领取两年失业金+高档级自缴养老保险，之后到退休前按高档级缴养老保险（不申请4050优惠政策））</t>
  </si>
  <si>
    <t>(W+A*60%*8%*12*V1)/U</t>
  </si>
  <si>
    <t>（3）本方案共需自缴＝先期按60%档级自缴养老保险+两年领取失业金期间收支+退休前按4050优惠政策自缴社保期间收支</t>
  </si>
  <si>
    <t>（3）本方案共需自缴＝两年领取失业金期间收支+退休前按T%高档级自缴社保期间收支</t>
  </si>
  <si>
    <t>（3）本方案共需自缴＝两年领取失业金期间收支+其余时段按T%高档级自缴社保期间收支</t>
  </si>
  <si>
    <t>延迟法定退休年龄对照表</t>
  </si>
  <si>
    <t>2025年度北京灵活就业困难人员社保补贴三险缴费（4050补贴）</t>
  </si>
  <si>
    <t>A*60%*20%*12*(V1-5)+(A*60%*20%-D)*12*2+E*12*3</t>
  </si>
  <si>
    <t>女</t>
    <phoneticPr fontId="33" type="noConversion"/>
  </si>
  <si>
    <t>我的养老金方案：</t>
  </si>
  <si>
    <t>退休年龄：63岁1个月</t>
  </si>
  <si>
    <t>推荐方案：基础档(60%)</t>
  </si>
  <si>
    <t>月养老金：13,683.81元</t>
  </si>
  <si>
    <t>每月缴费：1,432.40元</t>
  </si>
  <si>
    <t>来测算你的养老金方案吧！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</si>
</sst>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b/>
      <sz val="11"/>
      <color rgb="FFFF0000"/>
      <name val="等线"/>
      <family val="2"/>
      <scheme val="minor"/>
    </font>
    <font>
      <b/>
      <sz val="11"/>
      <color rgb="FF0000CC"/>
      <name val="等线"/>
      <family val="2"/>
      <scheme val="minor"/>
    </font>
    <font>
      <sz val="11"/>
      <name val="等线"/>
      <family val="2"/>
      <scheme val="minor"/>
    </font>
    <font>
      <sz val="11"/>
      <color rgb="FF333333"/>
      <name val="微软雅黑"/>
      <family val="2"/>
      <charset val="134"/>
    </font>
    <font>
      <b/>
      <sz val="11"/>
      <color rgb="FF333333"/>
      <name val="微软雅黑"/>
      <family val="2"/>
      <charset val="134"/>
    </font>
    <font>
      <b/>
      <sz val="14"/>
      <color theme="1"/>
      <name val="等线"/>
      <family val="2"/>
      <scheme val="minor"/>
    </font>
    <font>
      <b/>
      <sz val="11"/>
      <color rgb="FF000000"/>
      <name val="Microsoft YaHei"/>
      <family val="2"/>
      <charset val="134"/>
    </font>
    <font>
      <b/>
      <sz val="12"/>
      <color rgb="FF333333"/>
      <name val="微软雅黑"/>
      <family val="2"/>
      <charset val="134"/>
    </font>
    <font>
      <b/>
      <sz val="14"/>
      <color rgb="FF0000CC"/>
      <name val="等线"/>
      <family val="2"/>
      <scheme val="minor"/>
    </font>
    <font>
      <sz val="9"/>
      <color theme="1"/>
      <name val="等线"/>
      <family val="2"/>
      <scheme val="minor"/>
    </font>
    <font>
      <b/>
      <sz val="11"/>
      <color theme="1"/>
      <name val="等线"/>
      <family val="3"/>
      <charset val="134"/>
      <scheme val="minor"/>
    </font>
    <font>
      <sz val="11"/>
      <color rgb="FFFF0000"/>
      <name val="等线"/>
      <family val="2"/>
      <charset val="134"/>
      <scheme val="minor"/>
    </font>
    <font>
      <b/>
      <sz val="14"/>
      <color theme="1" tint="0.499984740745262"/>
      <name val="等线"/>
      <family val="2"/>
      <scheme val="minor"/>
    </font>
    <font>
      <sz val="11"/>
      <color theme="1" tint="0.499984740745262"/>
      <name val="等线"/>
      <family val="2"/>
      <scheme val="minor"/>
    </font>
    <font>
      <b/>
      <sz val="11"/>
      <color theme="1" tint="0.499984740745262"/>
      <name val="微软雅黑"/>
      <family val="2"/>
      <charset val="134"/>
    </font>
    <font>
      <sz val="11"/>
      <color theme="1" tint="0.499984740745262"/>
      <name val="微软雅黑"/>
      <family val="2"/>
      <charset val="134"/>
    </font>
    <font>
      <b/>
      <sz val="16"/>
      <color theme="1"/>
      <name val="等线"/>
      <family val="2"/>
      <scheme val="minor"/>
    </font>
    <font>
      <b/>
      <sz val="9"/>
      <color rgb="FF000000"/>
      <name val="微软雅黑"/>
      <family val="2"/>
      <charset val="134"/>
    </font>
    <font>
      <sz val="9"/>
      <color rgb="FF000000"/>
      <name val="微软雅黑"/>
      <family val="2"/>
      <charset val="134"/>
    </font>
    <font>
      <sz val="11"/>
      <color rgb="FF000000"/>
      <name val="微软雅黑"/>
      <family val="2"/>
      <charset val="134"/>
    </font>
    <font>
      <sz val="11"/>
      <color rgb="FF000000"/>
      <name val="等线"/>
      <family val="2"/>
      <scheme val="minor"/>
    </font>
    <font>
      <b/>
      <sz val="12"/>
      <color theme="1" tint="0.499984740745262"/>
      <name val="微软雅黑"/>
      <family val="2"/>
      <charset val="134"/>
    </font>
    <font>
      <b/>
      <sz val="9"/>
      <color theme="1" tint="0.499984740745262"/>
      <name val="微软雅黑"/>
      <family val="2"/>
      <charset val="134"/>
    </font>
    <font>
      <sz val="9"/>
      <color theme="1" tint="0.499984740745262"/>
      <name val="微软雅黑"/>
      <family val="2"/>
      <charset val="134"/>
    </font>
    <font>
      <b/>
      <sz val="11"/>
      <name val="等线"/>
      <family val="3"/>
      <charset val="134"/>
      <scheme val="minor"/>
    </font>
    <font>
      <sz val="11"/>
      <name val="等线"/>
      <family val="2"/>
      <charset val="134"/>
      <scheme val="minor"/>
    </font>
    <font>
      <b/>
      <sz val="12"/>
      <color theme="1"/>
      <name val="等线"/>
      <family val="2"/>
      <scheme val="minor"/>
    </font>
    <font>
      <sz val="12"/>
      <color theme="1"/>
      <name val="等线"/>
      <family val="2"/>
      <scheme val="minor"/>
    </font>
    <font>
      <sz val="11"/>
      <color rgb="FF000000"/>
      <name val="Microsoft YaHei"/>
      <family val="2"/>
      <charset val="134"/>
    </font>
    <font>
      <b/>
      <sz val="11"/>
      <color rgb="FF2F2F2F"/>
      <name val="微软雅黑"/>
      <family val="2"/>
      <charset val="134"/>
    </font>
    <font>
      <sz val="14"/>
      <color rgb="FF0000CC"/>
      <name val="等线"/>
      <family val="2"/>
      <scheme val="minor"/>
    </font>
    <font>
      <sz val="9"/>
      <name val="等线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62">
    <border>
      <left/>
      <right/>
      <top/>
      <bottom/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medium">
        <color auto="1"/>
      </bottom>
      <diagonal/>
    </border>
    <border>
      <left/>
      <right/>
      <top style="thick">
        <color auto="1"/>
      </top>
      <bottom style="medium">
        <color auto="1"/>
      </bottom>
      <diagonal/>
    </border>
    <border>
      <left style="thick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medium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 style="medium">
        <color auto="1"/>
      </right>
      <top style="thick">
        <color auto="1"/>
      </top>
      <bottom style="medium">
        <color auto="1"/>
      </bottom>
      <diagonal/>
    </border>
    <border>
      <left style="thick">
        <color auto="1"/>
      </left>
      <right style="medium">
        <color auto="1"/>
      </right>
      <top/>
      <bottom/>
      <diagonal/>
    </border>
    <border>
      <left style="thick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ck">
        <color auto="1"/>
      </right>
      <top style="thick">
        <color auto="1"/>
      </top>
      <bottom style="medium">
        <color auto="1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 style="thick">
        <color rgb="FF000000"/>
      </right>
      <top style="thick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ck">
        <color indexed="64"/>
      </right>
      <top/>
      <bottom/>
      <diagonal/>
    </border>
    <border>
      <left/>
      <right style="thick">
        <color rgb="FF000000"/>
      </right>
      <top style="medium">
        <color indexed="64"/>
      </top>
      <bottom style="thick">
        <color indexed="64"/>
      </bottom>
      <diagonal/>
    </border>
    <border>
      <left/>
      <right/>
      <top style="medium">
        <color indexed="64"/>
      </top>
      <bottom style="thick">
        <color indexed="64"/>
      </bottom>
      <diagonal/>
    </border>
    <border>
      <left style="medium">
        <color auto="1"/>
      </left>
      <right/>
      <top style="medium">
        <color indexed="64"/>
      </top>
      <bottom style="thick">
        <color indexed="64"/>
      </bottom>
      <diagonal/>
    </border>
    <border>
      <left style="medium">
        <color auto="1"/>
      </left>
      <right style="medium">
        <color auto="1"/>
      </right>
      <top style="thick">
        <color auto="1"/>
      </top>
      <bottom style="medium">
        <color auto="1"/>
      </bottom>
      <diagonal/>
    </border>
    <border>
      <left style="thick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thick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ck">
        <color auto="1"/>
      </bottom>
      <diagonal/>
    </border>
    <border>
      <left style="medium">
        <color indexed="64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</borders>
  <cellStyleXfs count="1">
    <xf numFmtId="0" fontId="0" fillId="0" borderId="0"/>
  </cellStyleXfs>
  <cellXfs count="158">
    <xf numFmtId="0" fontId="0" fillId="0" borderId="0" xfId="0"/>
    <xf numFmtId="0" fontId="1" fillId="0" borderId="0" xfId="0" applyFont="1"/>
    <xf numFmtId="0" fontId="5" fillId="0" borderId="22" xfId="0" applyFont="1" applyBorder="1" applyAlignment="1">
      <alignment horizontal="left" vertical="center" wrapText="1" indent="1"/>
    </xf>
    <xf numFmtId="0" fontId="5" fillId="0" borderId="6" xfId="0" applyFont="1" applyBorder="1" applyAlignment="1">
      <alignment horizontal="left" vertical="center" wrapText="1" indent="1"/>
    </xf>
    <xf numFmtId="0" fontId="5" fillId="0" borderId="5" xfId="0" applyFont="1" applyBorder="1" applyAlignment="1">
      <alignment horizontal="left" vertical="center" wrapText="1" indent="1"/>
    </xf>
    <xf numFmtId="0" fontId="5" fillId="0" borderId="3" xfId="0" applyFont="1" applyBorder="1" applyAlignment="1">
      <alignment horizontal="left" vertical="center" wrapText="1" indent="1"/>
    </xf>
    <xf numFmtId="0" fontId="5" fillId="0" borderId="2" xfId="0" applyFont="1" applyBorder="1" applyAlignment="1">
      <alignment horizontal="left" vertical="center" wrapText="1" indent="1"/>
    </xf>
    <xf numFmtId="0" fontId="5" fillId="0" borderId="12" xfId="0" applyFont="1" applyBorder="1" applyAlignment="1">
      <alignment horizontal="left" vertical="center" wrapText="1" indent="1"/>
    </xf>
    <xf numFmtId="0" fontId="5" fillId="0" borderId="13" xfId="0" applyFont="1" applyBorder="1" applyAlignment="1">
      <alignment horizontal="left" vertical="center" wrapText="1" indent="1"/>
    </xf>
    <xf numFmtId="0" fontId="6" fillId="3" borderId="17" xfId="0" applyFont="1" applyFill="1" applyBorder="1" applyAlignment="1">
      <alignment horizontal="center" vertical="center" wrapText="1"/>
    </xf>
    <xf numFmtId="0" fontId="6" fillId="3" borderId="18" xfId="0" applyFont="1" applyFill="1" applyBorder="1" applyAlignment="1">
      <alignment horizontal="center" vertical="center" wrapText="1"/>
    </xf>
    <xf numFmtId="0" fontId="6" fillId="3" borderId="19" xfId="0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0" xfId="0" applyAlignment="1">
      <alignment horizontal="left" wrapText="1"/>
    </xf>
    <xf numFmtId="0" fontId="12" fillId="2" borderId="6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9" xfId="0" applyBorder="1" applyAlignment="1">
      <alignment horizontal="left" wrapText="1"/>
    </xf>
    <xf numFmtId="0" fontId="0" fillId="0" borderId="8" xfId="0" applyBorder="1" applyAlignment="1">
      <alignment horizontal="left" wrapText="1"/>
    </xf>
    <xf numFmtId="0" fontId="0" fillId="0" borderId="7" xfId="0" applyBorder="1" applyAlignment="1">
      <alignment horizontal="left" wrapText="1"/>
    </xf>
    <xf numFmtId="0" fontId="0" fillId="4" borderId="3" xfId="0" applyFill="1" applyBorder="1" applyAlignment="1">
      <alignment horizontal="left"/>
    </xf>
    <xf numFmtId="0" fontId="0" fillId="4" borderId="2" xfId="0" applyFill="1" applyBorder="1" applyAlignment="1">
      <alignment horizontal="left"/>
    </xf>
    <xf numFmtId="0" fontId="0" fillId="4" borderId="1" xfId="0" applyFill="1" applyBorder="1" applyAlignment="1">
      <alignment horizontal="left"/>
    </xf>
    <xf numFmtId="0" fontId="3" fillId="0" borderId="0" xfId="0" applyFont="1" applyAlignment="1">
      <alignment horizontal="left"/>
    </xf>
    <xf numFmtId="0" fontId="0" fillId="5" borderId="3" xfId="0" applyFill="1" applyBorder="1" applyAlignment="1">
      <alignment horizontal="left"/>
    </xf>
    <xf numFmtId="0" fontId="0" fillId="5" borderId="2" xfId="0" applyFill="1" applyBorder="1" applyAlignment="1">
      <alignment horizontal="left"/>
    </xf>
    <xf numFmtId="0" fontId="5" fillId="0" borderId="0" xfId="0" applyFont="1" applyAlignment="1">
      <alignment horizontal="left" vertical="center" wrapText="1" indent="1"/>
    </xf>
    <xf numFmtId="0" fontId="15" fillId="0" borderId="0" xfId="0" applyFont="1"/>
    <xf numFmtId="0" fontId="16" fillId="3" borderId="17" xfId="0" applyFont="1" applyFill="1" applyBorder="1" applyAlignment="1">
      <alignment horizontal="center" vertical="center" wrapText="1"/>
    </xf>
    <xf numFmtId="0" fontId="16" fillId="3" borderId="18" xfId="0" applyFont="1" applyFill="1" applyBorder="1" applyAlignment="1">
      <alignment horizontal="center" vertical="center" wrapText="1"/>
    </xf>
    <xf numFmtId="0" fontId="16" fillId="3" borderId="19" xfId="0" applyFont="1" applyFill="1" applyBorder="1" applyAlignment="1">
      <alignment horizontal="center" vertical="center" wrapText="1"/>
    </xf>
    <xf numFmtId="0" fontId="17" fillId="0" borderId="12" xfId="0" applyFont="1" applyBorder="1" applyAlignment="1">
      <alignment horizontal="left" vertical="center" wrapText="1" indent="1"/>
    </xf>
    <xf numFmtId="0" fontId="17" fillId="0" borderId="13" xfId="0" applyFont="1" applyBorder="1" applyAlignment="1">
      <alignment horizontal="left" vertical="center" wrapText="1" indent="1"/>
    </xf>
    <xf numFmtId="0" fontId="17" fillId="0" borderId="6" xfId="0" applyFont="1" applyBorder="1" applyAlignment="1">
      <alignment horizontal="left" vertical="center" wrapText="1" indent="1"/>
    </xf>
    <xf numFmtId="0" fontId="17" fillId="0" borderId="5" xfId="0" applyFont="1" applyBorder="1" applyAlignment="1">
      <alignment horizontal="left" vertical="center" wrapText="1" indent="1"/>
    </xf>
    <xf numFmtId="0" fontId="17" fillId="0" borderId="3" xfId="0" applyFont="1" applyBorder="1" applyAlignment="1">
      <alignment horizontal="left" vertical="center" wrapText="1" indent="1"/>
    </xf>
    <xf numFmtId="0" fontId="17" fillId="0" borderId="2" xfId="0" applyFont="1" applyBorder="1" applyAlignment="1">
      <alignment horizontal="left" vertical="center" wrapText="1" indent="1"/>
    </xf>
    <xf numFmtId="0" fontId="18" fillId="0" borderId="0" xfId="0" applyFont="1" applyAlignment="1">
      <alignment horizontal="center" vertical="center"/>
    </xf>
    <xf numFmtId="0" fontId="19" fillId="0" borderId="33" xfId="0" applyFont="1" applyBorder="1" applyAlignment="1">
      <alignment vertical="center"/>
    </xf>
    <xf numFmtId="0" fontId="19" fillId="0" borderId="38" xfId="0" applyFont="1" applyBorder="1" applyAlignment="1">
      <alignment vertical="center"/>
    </xf>
    <xf numFmtId="0" fontId="19" fillId="0" borderId="39" xfId="0" applyFont="1" applyBorder="1" applyAlignment="1">
      <alignment vertical="center"/>
    </xf>
    <xf numFmtId="0" fontId="21" fillId="0" borderId="33" xfId="0" applyFont="1" applyBorder="1" applyAlignment="1">
      <alignment vertical="center"/>
    </xf>
    <xf numFmtId="0" fontId="22" fillId="0" borderId="38" xfId="0" applyFont="1" applyBorder="1" applyAlignment="1">
      <alignment horizontal="right" vertical="center"/>
    </xf>
    <xf numFmtId="0" fontId="22" fillId="0" borderId="39" xfId="0" applyFont="1" applyBorder="1" applyAlignment="1">
      <alignment horizontal="right" vertical="center"/>
    </xf>
    <xf numFmtId="0" fontId="21" fillId="0" borderId="32" xfId="0" applyFont="1" applyBorder="1" applyAlignment="1">
      <alignment vertical="center"/>
    </xf>
    <xf numFmtId="0" fontId="22" fillId="0" borderId="40" xfId="0" applyFont="1" applyBorder="1" applyAlignment="1">
      <alignment horizontal="right" vertical="center"/>
    </xf>
    <xf numFmtId="0" fontId="21" fillId="0" borderId="35" xfId="0" applyFont="1" applyBorder="1" applyAlignment="1">
      <alignment vertical="center"/>
    </xf>
    <xf numFmtId="0" fontId="0" fillId="0" borderId="0" xfId="0" applyAlignment="1">
      <alignment horizontal="center" vertical="center"/>
    </xf>
    <xf numFmtId="0" fontId="24" fillId="0" borderId="33" xfId="0" applyFont="1" applyBorder="1" applyAlignment="1">
      <alignment vertical="center"/>
    </xf>
    <xf numFmtId="0" fontId="24" fillId="0" borderId="38" xfId="0" applyFont="1" applyBorder="1" applyAlignment="1">
      <alignment vertical="center"/>
    </xf>
    <xf numFmtId="0" fontId="24" fillId="0" borderId="39" xfId="0" applyFont="1" applyBorder="1" applyAlignment="1">
      <alignment vertical="center"/>
    </xf>
    <xf numFmtId="0" fontId="17" fillId="0" borderId="33" xfId="0" applyFont="1" applyBorder="1" applyAlignment="1">
      <alignment vertical="center"/>
    </xf>
    <xf numFmtId="0" fontId="15" fillId="0" borderId="38" xfId="0" applyFont="1" applyBorder="1" applyAlignment="1">
      <alignment horizontal="right" vertical="center"/>
    </xf>
    <xf numFmtId="0" fontId="15" fillId="0" borderId="39" xfId="0" applyFont="1" applyBorder="1" applyAlignment="1">
      <alignment horizontal="right" vertical="center"/>
    </xf>
    <xf numFmtId="0" fontId="17" fillId="0" borderId="32" xfId="0" applyFont="1" applyBorder="1" applyAlignment="1">
      <alignment vertical="center"/>
    </xf>
    <xf numFmtId="0" fontId="15" fillId="0" borderId="40" xfId="0" applyFont="1" applyBorder="1" applyAlignment="1">
      <alignment horizontal="right" vertical="center"/>
    </xf>
    <xf numFmtId="0" fontId="17" fillId="0" borderId="35" xfId="0" applyFont="1" applyBorder="1" applyAlignment="1">
      <alignment vertical="center"/>
    </xf>
    <xf numFmtId="0" fontId="0" fillId="0" borderId="0" xfId="0" applyAlignment="1">
      <alignment vertical="center"/>
    </xf>
    <xf numFmtId="0" fontId="12" fillId="6" borderId="31" xfId="0" applyFont="1" applyFill="1" applyBorder="1" applyAlignment="1">
      <alignment horizontal="center" vertical="center"/>
    </xf>
    <xf numFmtId="0" fontId="26" fillId="6" borderId="45" xfId="0" applyFont="1" applyFill="1" applyBorder="1" applyAlignment="1">
      <alignment horizontal="center" vertical="center" wrapText="1"/>
    </xf>
    <xf numFmtId="0" fontId="26" fillId="6" borderId="34" xfId="0" applyFont="1" applyFill="1" applyBorder="1" applyAlignment="1">
      <alignment horizontal="center" vertical="center" wrapText="1"/>
    </xf>
    <xf numFmtId="0" fontId="13" fillId="0" borderId="46" xfId="0" applyFont="1" applyBorder="1" applyAlignment="1">
      <alignment horizontal="center" vertical="center"/>
    </xf>
    <xf numFmtId="0" fontId="13" fillId="0" borderId="47" xfId="0" applyFont="1" applyBorder="1" applyAlignment="1">
      <alignment horizontal="center" vertical="center"/>
    </xf>
    <xf numFmtId="0" fontId="13" fillId="0" borderId="48" xfId="0" applyFont="1" applyBorder="1" applyAlignment="1">
      <alignment horizontal="center" vertical="center"/>
    </xf>
    <xf numFmtId="0" fontId="13" fillId="0" borderId="49" xfId="0" applyFont="1" applyBorder="1" applyAlignment="1">
      <alignment horizontal="center" vertical="center"/>
    </xf>
    <xf numFmtId="0" fontId="13" fillId="0" borderId="50" xfId="0" applyFont="1" applyBorder="1" applyAlignment="1">
      <alignment horizontal="center" vertical="center"/>
    </xf>
    <xf numFmtId="10" fontId="13" fillId="0" borderId="50" xfId="0" applyNumberFormat="1" applyFont="1" applyBorder="1" applyAlignment="1">
      <alignment horizontal="center" vertical="center"/>
    </xf>
    <xf numFmtId="0" fontId="27" fillId="0" borderId="46" xfId="0" applyFont="1" applyBorder="1" applyAlignment="1">
      <alignment horizontal="center" vertical="center"/>
    </xf>
    <xf numFmtId="0" fontId="27" fillId="0" borderId="47" xfId="0" applyFont="1" applyBorder="1" applyAlignment="1">
      <alignment horizontal="center" vertical="center"/>
    </xf>
    <xf numFmtId="0" fontId="27" fillId="0" borderId="48" xfId="0" applyFont="1" applyBorder="1" applyAlignment="1">
      <alignment horizontal="center" vertical="center"/>
    </xf>
    <xf numFmtId="0" fontId="27" fillId="0" borderId="49" xfId="0" applyFont="1" applyBorder="1" applyAlignment="1">
      <alignment horizontal="center" vertical="center"/>
    </xf>
    <xf numFmtId="0" fontId="27" fillId="0" borderId="50" xfId="0" applyFont="1" applyBorder="1" applyAlignment="1">
      <alignment horizontal="center" vertical="center"/>
    </xf>
    <xf numFmtId="10" fontId="27" fillId="0" borderId="50" xfId="0" applyNumberFormat="1" applyFont="1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10" fontId="0" fillId="0" borderId="50" xfId="0" applyNumberFormat="1" applyBorder="1" applyAlignment="1">
      <alignment horizontal="center" vertical="center"/>
    </xf>
    <xf numFmtId="0" fontId="27" fillId="0" borderId="51" xfId="0" applyFont="1" applyBorder="1" applyAlignment="1">
      <alignment horizontal="center" vertical="center"/>
    </xf>
    <xf numFmtId="0" fontId="27" fillId="0" borderId="52" xfId="0" applyFont="1" applyBorder="1" applyAlignment="1">
      <alignment horizontal="center" vertical="center"/>
    </xf>
    <xf numFmtId="0" fontId="27" fillId="0" borderId="53" xfId="0" applyFont="1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10" fontId="0" fillId="0" borderId="54" xfId="0" applyNumberFormat="1" applyBorder="1" applyAlignment="1">
      <alignment horizontal="center" vertical="center"/>
    </xf>
    <xf numFmtId="0" fontId="30" fillId="0" borderId="6" xfId="0" applyFont="1" applyBorder="1" applyAlignment="1">
      <alignment horizontal="center"/>
    </xf>
    <xf numFmtId="0" fontId="30" fillId="0" borderId="4" xfId="0" applyFont="1" applyBorder="1" applyAlignment="1">
      <alignment horizontal="center"/>
    </xf>
    <xf numFmtId="0" fontId="30" fillId="0" borderId="3" xfId="0" applyFont="1" applyBorder="1" applyAlignment="1">
      <alignment horizontal="center"/>
    </xf>
    <xf numFmtId="0" fontId="30" fillId="0" borderId="1" xfId="0" applyFont="1" applyBorder="1" applyAlignment="1">
      <alignment horizontal="center"/>
    </xf>
    <xf numFmtId="0" fontId="8" fillId="0" borderId="12" xfId="0" applyFont="1" applyBorder="1" applyAlignment="1">
      <alignment horizontal="center"/>
    </xf>
    <xf numFmtId="0" fontId="8" fillId="0" borderId="14" xfId="0" applyFont="1" applyBorder="1" applyAlignment="1">
      <alignment horizontal="center"/>
    </xf>
    <xf numFmtId="0" fontId="12" fillId="2" borderId="26" xfId="0" applyFont="1" applyFill="1" applyBorder="1" applyAlignment="1">
      <alignment horizontal="center" vertical="center"/>
    </xf>
    <xf numFmtId="0" fontId="12" fillId="2" borderId="27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0" fontId="0" fillId="0" borderId="14" xfId="0" applyNumberFormat="1" applyBorder="1" applyAlignment="1">
      <alignment horizontal="center" vertical="center"/>
    </xf>
    <xf numFmtId="10" fontId="0" fillId="0" borderId="4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0" fontId="0" fillId="0" borderId="11" xfId="0" applyNumberFormat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0" fontId="0" fillId="0" borderId="58" xfId="0" applyBorder="1" applyAlignment="1">
      <alignment horizontal="left" wrapText="1"/>
    </xf>
    <xf numFmtId="0" fontId="0" fillId="5" borderId="29" xfId="0" applyFill="1" applyBorder="1" applyAlignment="1">
      <alignment horizontal="left"/>
    </xf>
    <xf numFmtId="0" fontId="29" fillId="0" borderId="0" xfId="0" applyFont="1"/>
    <xf numFmtId="0" fontId="0" fillId="0" borderId="59" xfId="0" applyBorder="1" applyAlignment="1">
      <alignment horizontal="left" wrapText="1"/>
    </xf>
    <xf numFmtId="0" fontId="0" fillId="5" borderId="28" xfId="0" applyFill="1" applyBorder="1" applyAlignment="1">
      <alignment horizontal="left"/>
    </xf>
    <xf numFmtId="9" fontId="0" fillId="5" borderId="1" xfId="0" applyNumberFormat="1" applyFill="1" applyBorder="1" applyAlignment="1">
      <alignment horizontal="left"/>
    </xf>
    <xf numFmtId="0" fontId="10" fillId="0" borderId="20" xfId="0" applyFont="1" applyBorder="1"/>
    <xf numFmtId="0" fontId="32" fillId="0" borderId="30" xfId="0" applyFont="1" applyBorder="1"/>
    <xf numFmtId="0" fontId="29" fillId="0" borderId="30" xfId="0" applyFont="1" applyBorder="1"/>
    <xf numFmtId="0" fontId="29" fillId="0" borderId="21" xfId="0" applyFont="1" applyBorder="1"/>
    <xf numFmtId="0" fontId="28" fillId="0" borderId="36" xfId="0" applyFont="1" applyBorder="1"/>
    <xf numFmtId="0" fontId="29" fillId="0" borderId="41" xfId="0" applyFont="1" applyBorder="1"/>
    <xf numFmtId="0" fontId="1" fillId="0" borderId="36" xfId="0" applyFont="1" applyBorder="1"/>
    <xf numFmtId="0" fontId="0" fillId="0" borderId="41" xfId="0" applyBorder="1"/>
    <xf numFmtId="0" fontId="0" fillId="0" borderId="36" xfId="0" applyBorder="1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4" fillId="0" borderId="0" xfId="0" applyFont="1"/>
    <xf numFmtId="0" fontId="0" fillId="0" borderId="60" xfId="0" applyBorder="1"/>
    <xf numFmtId="0" fontId="0" fillId="0" borderId="55" xfId="0" applyBorder="1" applyAlignment="1">
      <alignment horizontal="right"/>
    </xf>
    <xf numFmtId="0" fontId="3" fillId="0" borderId="55" xfId="0" applyFont="1" applyBorder="1" applyAlignment="1">
      <alignment horizontal="left"/>
    </xf>
    <xf numFmtId="0" fontId="0" fillId="0" borderId="55" xfId="0" applyBorder="1"/>
    <xf numFmtId="0" fontId="0" fillId="0" borderId="61" xfId="0" applyBorder="1"/>
    <xf numFmtId="2" fontId="1" fillId="0" borderId="0" xfId="0" applyNumberFormat="1" applyFont="1" applyAlignment="1">
      <alignment horizontal="left"/>
    </xf>
    <xf numFmtId="2" fontId="2" fillId="0" borderId="0" xfId="0" applyNumberFormat="1" applyFont="1" applyAlignment="1">
      <alignment horizontal="left"/>
    </xf>
    <xf numFmtId="0" fontId="18" fillId="0" borderId="0" xfId="0" applyFont="1"/>
    <xf numFmtId="0" fontId="0" fillId="0" borderId="44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42" xfId="0" applyBorder="1" applyAlignment="1">
      <alignment horizontal="center"/>
    </xf>
    <xf numFmtId="0" fontId="7" fillId="0" borderId="55" xfId="0" applyFont="1" applyBorder="1" applyAlignment="1">
      <alignment horizontal="center"/>
    </xf>
    <xf numFmtId="0" fontId="7" fillId="0" borderId="26" xfId="0" applyFont="1" applyBorder="1" applyAlignment="1">
      <alignment horizontal="center"/>
    </xf>
    <xf numFmtId="0" fontId="7" fillId="0" borderId="27" xfId="0" applyFont="1" applyBorder="1" applyAlignment="1">
      <alignment horizontal="center"/>
    </xf>
    <xf numFmtId="0" fontId="31" fillId="0" borderId="56" xfId="0" applyFont="1" applyBorder="1" applyAlignment="1">
      <alignment horizontal="center" vertical="center" wrapText="1"/>
    </xf>
    <xf numFmtId="0" fontId="31" fillId="0" borderId="57" xfId="0" applyFont="1" applyBorder="1" applyAlignment="1">
      <alignment horizontal="center" vertical="center" wrapText="1"/>
    </xf>
    <xf numFmtId="0" fontId="23" fillId="0" borderId="15" xfId="0" applyFont="1" applyBorder="1" applyAlignment="1">
      <alignment horizontal="center" vertical="center" wrapText="1"/>
    </xf>
    <xf numFmtId="0" fontId="23" fillId="0" borderId="16" xfId="0" applyFont="1" applyBorder="1" applyAlignment="1">
      <alignment horizontal="center" vertical="center" wrapText="1"/>
    </xf>
    <xf numFmtId="0" fontId="23" fillId="0" borderId="37" xfId="0" applyFont="1" applyBorder="1" applyAlignment="1">
      <alignment horizontal="center" vertical="center" wrapText="1"/>
    </xf>
    <xf numFmtId="0" fontId="15" fillId="0" borderId="44" xfId="0" applyFont="1" applyBorder="1" applyAlignment="1">
      <alignment horizontal="center" vertical="center"/>
    </xf>
    <xf numFmtId="0" fontId="15" fillId="0" borderId="43" xfId="0" applyFont="1" applyBorder="1" applyAlignment="1">
      <alignment horizontal="center" vertical="center"/>
    </xf>
    <xf numFmtId="0" fontId="15" fillId="0" borderId="42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  <xf numFmtId="0" fontId="9" fillId="0" borderId="37" xfId="0" applyFont="1" applyBorder="1" applyAlignment="1">
      <alignment horizontal="center" vertical="center" wrapText="1"/>
    </xf>
    <xf numFmtId="0" fontId="14" fillId="0" borderId="23" xfId="0" applyFont="1" applyBorder="1" applyAlignment="1">
      <alignment horizontal="center"/>
    </xf>
    <xf numFmtId="0" fontId="14" fillId="0" borderId="24" xfId="0" applyFont="1" applyBorder="1" applyAlignment="1">
      <alignment horizontal="center"/>
    </xf>
    <xf numFmtId="0" fontId="14" fillId="0" borderId="25" xfId="0" applyFont="1" applyBorder="1" applyAlignment="1">
      <alignment horizontal="center"/>
    </xf>
    <xf numFmtId="0" fontId="17" fillId="0" borderId="14" xfId="0" applyFont="1" applyBorder="1" applyAlignment="1">
      <alignment horizontal="left" vertical="center" wrapText="1"/>
    </xf>
    <xf numFmtId="0" fontId="17" fillId="0" borderId="4" xfId="0" applyFont="1" applyBorder="1" applyAlignment="1">
      <alignment horizontal="left" vertical="center" wrapText="1"/>
    </xf>
    <xf numFmtId="0" fontId="17" fillId="0" borderId="1" xfId="0" applyFont="1" applyBorder="1" applyAlignment="1">
      <alignment horizontal="left" vertical="center" wrapText="1"/>
    </xf>
    <xf numFmtId="0" fontId="7" fillId="0" borderId="23" xfId="0" applyFont="1" applyBorder="1" applyAlignment="1">
      <alignment horizontal="center"/>
    </xf>
    <xf numFmtId="0" fontId="7" fillId="0" borderId="24" xfId="0" applyFont="1" applyBorder="1" applyAlignment="1">
      <alignment horizontal="center"/>
    </xf>
    <xf numFmtId="0" fontId="7" fillId="0" borderId="25" xfId="0" applyFont="1" applyBorder="1" applyAlignment="1">
      <alignment horizontal="center"/>
    </xf>
    <xf numFmtId="0" fontId="5" fillId="0" borderId="14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0" fillId="0" borderId="0" xfId="0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73</xdr:row>
      <xdr:rowOff>0</xdr:rowOff>
    </xdr:from>
    <xdr:to>
      <xdr:col>5</xdr:col>
      <xdr:colOff>399288</xdr:colOff>
      <xdr:row>120</xdr:row>
      <xdr:rowOff>189298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38725" y="10506075"/>
          <a:ext cx="6095238" cy="9619048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115</xdr:row>
          <xdr:rowOff>0</xdr:rowOff>
        </xdr:from>
        <xdr:to>
          <xdr:col>1</xdr:col>
          <xdr:colOff>419100</xdr:colOff>
          <xdr:row>116</xdr:row>
          <xdr:rowOff>142875</xdr:rowOff>
        </xdr:to>
        <xdr:sp macro="" textlink="">
          <xdr:nvSpPr>
            <xdr:cNvPr id="8193" name="Object 1" hidden="1">
              <a:extLst>
                <a:ext uri="{63B3BB69-23CF-44E3-9099-C40C66FF867C}">
                  <a14:compatExt spid="_x0000_s8193"/>
                </a:ext>
                <a:ext uri="{FF2B5EF4-FFF2-40B4-BE49-F238E27FC236}">
                  <a16:creationId xmlns:a16="http://schemas.microsoft.com/office/drawing/2014/main" id="{00000000-0008-0000-0000-000001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ngKan\Accoun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账单"/>
      <sheetName val="account"/>
      <sheetName val="截止20230401"/>
      <sheetName val="截止20220222_错"/>
      <sheetName val="截止20211201"/>
      <sheetName val="截止20210301"/>
      <sheetName val="截止20200701"/>
      <sheetName val="截止20200101"/>
      <sheetName val="建行建信信托"/>
      <sheetName val="截止20190701"/>
      <sheetName val="截止20190101"/>
      <sheetName val="截止20180901"/>
      <sheetName val="截止20180501"/>
      <sheetName val="截止20171201"/>
      <sheetName val="截止20171001"/>
      <sheetName val="截止20170901"/>
      <sheetName val="截止20170301"/>
      <sheetName val="截止20160701"/>
      <sheetName val="截止20160101"/>
      <sheetName val="截止20151001"/>
      <sheetName val="截止20150701"/>
      <sheetName val="截止20150501"/>
      <sheetName val="截止20150101"/>
      <sheetName val="截止20140701"/>
      <sheetName val="截止20140201"/>
      <sheetName val="截止20131201"/>
      <sheetName val="截止20120801"/>
      <sheetName val="截止20120401"/>
      <sheetName val="截止20110730"/>
      <sheetName val="Sheet3"/>
      <sheetName val="个税年度汇算"/>
      <sheetName val="纸黄金"/>
      <sheetName val="SPP"/>
      <sheetName val="LTV_ EquatePlus"/>
      <sheetName val="STV"/>
      <sheetName val="Compensation Review"/>
      <sheetName val="Sheet6"/>
      <sheetName val="社保"/>
      <sheetName val="公积金"/>
      <sheetName val="医保+北京银行"/>
      <sheetName val="Sheet1"/>
      <sheetName val="爸妈"/>
      <sheetName val="Y2023平安保险"/>
      <sheetName val="Y2023旧改"/>
      <sheetName val="2024年补2019年SPP税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>
        <row r="17">
          <cell r="F17">
            <v>6.9500122551829233E-2</v>
          </cell>
        </row>
      </sheetData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5"/>
  <dimension ref="A2:L114"/>
  <sheetViews>
    <sheetView topLeftCell="A71" zoomScaleNormal="100" workbookViewId="0">
      <selection activeCell="H94" sqref="H94"/>
    </sheetView>
  </sheetViews>
  <sheetFormatPr defaultRowHeight="14.25"/>
  <cols>
    <col min="1" max="1" width="45.625" customWidth="1"/>
    <col min="2" max="2" width="27.875" customWidth="1"/>
    <col min="3" max="3" width="35.875" customWidth="1"/>
    <col min="4" max="4" width="23.875" customWidth="1"/>
    <col min="5" max="5" width="25.75" customWidth="1"/>
    <col min="6" max="6" width="23.625" customWidth="1"/>
  </cols>
  <sheetData>
    <row r="2" spans="1:3" ht="15" thickBot="1"/>
    <row r="3" spans="1:3" ht="19.5" thickTop="1" thickBot="1">
      <c r="A3" s="128" t="s">
        <v>68</v>
      </c>
      <c r="B3" s="129"/>
    </row>
    <row r="4" spans="1:3" ht="15">
      <c r="A4" s="88" t="s">
        <v>59</v>
      </c>
      <c r="B4" s="89" t="s">
        <v>67</v>
      </c>
    </row>
    <row r="5" spans="1:3" ht="16.5">
      <c r="A5" s="84">
        <v>2025</v>
      </c>
      <c r="B5" s="85">
        <v>11937</v>
      </c>
    </row>
    <row r="6" spans="1:3" ht="16.5">
      <c r="A6" s="84">
        <v>2024</v>
      </c>
      <c r="B6" s="85">
        <v>11761</v>
      </c>
    </row>
    <row r="7" spans="1:3" ht="16.5">
      <c r="A7" s="84">
        <v>2023</v>
      </c>
      <c r="B7" s="85">
        <v>11297</v>
      </c>
    </row>
    <row r="8" spans="1:3" ht="16.5">
      <c r="A8" s="84">
        <v>2022</v>
      </c>
      <c r="B8" s="85">
        <v>10628</v>
      </c>
    </row>
    <row r="9" spans="1:3" ht="16.5">
      <c r="A9" s="84">
        <v>2021</v>
      </c>
      <c r="B9" s="85">
        <v>9407</v>
      </c>
    </row>
    <row r="10" spans="1:3" ht="16.5">
      <c r="A10" s="84">
        <v>2020</v>
      </c>
      <c r="B10" s="85">
        <v>8847</v>
      </c>
    </row>
    <row r="11" spans="1:3" ht="17.25" thickBot="1">
      <c r="A11" s="86">
        <v>2019</v>
      </c>
      <c r="B11" s="87">
        <v>7854</v>
      </c>
    </row>
    <row r="12" spans="1:3" ht="15" thickTop="1"/>
    <row r="13" spans="1:3" ht="15" thickBot="1"/>
    <row r="14" spans="1:3" s="31" customFormat="1" ht="19.5" thickTop="1" thickBot="1">
      <c r="A14" s="141" t="s">
        <v>43</v>
      </c>
      <c r="B14" s="142"/>
      <c r="C14" s="143"/>
    </row>
    <row r="15" spans="1:3" s="31" customFormat="1" ht="15.75" thickBot="1">
      <c r="A15" s="32" t="s">
        <v>0</v>
      </c>
      <c r="B15" s="33" t="s">
        <v>1</v>
      </c>
      <c r="C15" s="34" t="s">
        <v>2</v>
      </c>
    </row>
    <row r="16" spans="1:3" s="31" customFormat="1" ht="17.25" customHeight="1">
      <c r="A16" s="35" t="s">
        <v>3</v>
      </c>
      <c r="B16" s="36" t="s">
        <v>4</v>
      </c>
      <c r="C16" s="144" t="s">
        <v>50</v>
      </c>
    </row>
    <row r="17" spans="1:4" s="31" customFormat="1" ht="16.5">
      <c r="A17" s="37" t="s">
        <v>5</v>
      </c>
      <c r="B17" s="38" t="s">
        <v>6</v>
      </c>
      <c r="C17" s="145"/>
    </row>
    <row r="18" spans="1:4" s="31" customFormat="1" ht="16.5">
      <c r="A18" s="37" t="s">
        <v>7</v>
      </c>
      <c r="B18" s="38" t="s">
        <v>8</v>
      </c>
      <c r="C18" s="145"/>
    </row>
    <row r="19" spans="1:4" s="31" customFormat="1" ht="16.5">
      <c r="A19" s="37" t="s">
        <v>9</v>
      </c>
      <c r="B19" s="38" t="s">
        <v>10</v>
      </c>
      <c r="C19" s="145"/>
    </row>
    <row r="20" spans="1:4" s="31" customFormat="1" ht="17.25" thickBot="1">
      <c r="A20" s="39" t="s">
        <v>11</v>
      </c>
      <c r="B20" s="40" t="s">
        <v>12</v>
      </c>
      <c r="C20" s="146"/>
    </row>
    <row r="21" spans="1:4" ht="19.5" thickTop="1" thickBot="1">
      <c r="A21" s="147" t="s">
        <v>44</v>
      </c>
      <c r="B21" s="148"/>
      <c r="C21" s="149"/>
    </row>
    <row r="22" spans="1:4" ht="15.75" thickBot="1">
      <c r="A22" s="9" t="s">
        <v>0</v>
      </c>
      <c r="B22" s="10" t="s">
        <v>1</v>
      </c>
      <c r="C22" s="11" t="s">
        <v>2</v>
      </c>
    </row>
    <row r="23" spans="1:4" ht="17.25" customHeight="1">
      <c r="A23" s="7" t="s">
        <v>3</v>
      </c>
      <c r="B23" s="8" t="s">
        <v>45</v>
      </c>
      <c r="C23" s="150" t="s">
        <v>51</v>
      </c>
    </row>
    <row r="24" spans="1:4" ht="16.5">
      <c r="A24" s="3" t="s">
        <v>5</v>
      </c>
      <c r="B24" s="4" t="s">
        <v>46</v>
      </c>
      <c r="C24" s="151"/>
    </row>
    <row r="25" spans="1:4" ht="16.5">
      <c r="A25" s="3" t="s">
        <v>7</v>
      </c>
      <c r="B25" s="4" t="s">
        <v>47</v>
      </c>
      <c r="C25" s="151"/>
    </row>
    <row r="26" spans="1:4" ht="16.5">
      <c r="A26" s="3" t="s">
        <v>9</v>
      </c>
      <c r="B26" s="4" t="s">
        <v>48</v>
      </c>
      <c r="C26" s="151"/>
    </row>
    <row r="27" spans="1:4" ht="17.25" thickBot="1">
      <c r="A27" s="5" t="s">
        <v>11</v>
      </c>
      <c r="B27" s="6" t="s">
        <v>49</v>
      </c>
      <c r="C27" s="152"/>
    </row>
    <row r="28" spans="1:4" ht="15" customHeight="1" thickTop="1">
      <c r="C28" s="2"/>
    </row>
    <row r="29" spans="1:4" ht="15" thickBot="1"/>
    <row r="30" spans="1:4" s="31" customFormat="1" ht="19.5" thickTop="1" thickBot="1">
      <c r="A30" s="132" t="s">
        <v>53</v>
      </c>
      <c r="B30" s="133"/>
      <c r="C30" s="133"/>
      <c r="D30" s="134"/>
    </row>
    <row r="31" spans="1:4" s="31" customFormat="1" ht="15" thickBot="1">
      <c r="A31" s="52" t="s">
        <v>15</v>
      </c>
      <c r="B31" s="53" t="s">
        <v>57</v>
      </c>
      <c r="C31" s="53" t="s">
        <v>58</v>
      </c>
      <c r="D31" s="54" t="s">
        <v>16</v>
      </c>
    </row>
    <row r="32" spans="1:4" s="31" customFormat="1" ht="17.25" thickBot="1">
      <c r="A32" s="55" t="s">
        <v>13</v>
      </c>
      <c r="B32" s="56">
        <v>1364.2</v>
      </c>
      <c r="C32" s="56">
        <v>909.47</v>
      </c>
      <c r="D32" s="57">
        <f>B32-C32</f>
        <v>454.73</v>
      </c>
    </row>
    <row r="33" spans="1:10" s="31" customFormat="1" ht="17.25" thickBot="1">
      <c r="A33" s="55" t="s">
        <v>14</v>
      </c>
      <c r="B33" s="56">
        <v>68.209999999999994</v>
      </c>
      <c r="C33" s="56">
        <v>45.47</v>
      </c>
      <c r="D33" s="57">
        <f t="shared" ref="D33:D34" si="0">B33-C33</f>
        <v>22.739999999999995</v>
      </c>
    </row>
    <row r="34" spans="1:10" s="31" customFormat="1" ht="17.25" thickBot="1">
      <c r="A34" s="58" t="s">
        <v>56</v>
      </c>
      <c r="B34" s="59">
        <v>576.32000000000005</v>
      </c>
      <c r="C34" s="59">
        <v>384.21</v>
      </c>
      <c r="D34" s="57">
        <f t="shared" si="0"/>
        <v>192.11000000000007</v>
      </c>
    </row>
    <row r="35" spans="1:10" s="31" customFormat="1" ht="17.25" thickBot="1">
      <c r="A35" s="60" t="s">
        <v>17</v>
      </c>
      <c r="B35" s="135">
        <f>SUM(D32:D34)</f>
        <v>669.58000000000015</v>
      </c>
      <c r="C35" s="136"/>
      <c r="D35" s="137"/>
    </row>
    <row r="36" spans="1:10" ht="19.5" thickTop="1" thickBot="1">
      <c r="A36" s="138" t="s">
        <v>92</v>
      </c>
      <c r="B36" s="139"/>
      <c r="C36" s="139"/>
      <c r="D36" s="140"/>
    </row>
    <row r="37" spans="1:10" ht="15" thickBot="1">
      <c r="A37" s="42" t="s">
        <v>18</v>
      </c>
      <c r="B37" s="43" t="s">
        <v>54</v>
      </c>
      <c r="C37" s="43" t="s">
        <v>55</v>
      </c>
      <c r="D37" s="44" t="s">
        <v>16</v>
      </c>
    </row>
    <row r="38" spans="1:10" ht="15" customHeight="1" thickBot="1">
      <c r="A38" s="45" t="s">
        <v>13</v>
      </c>
      <c r="B38" s="46">
        <v>1432.4</v>
      </c>
      <c r="C38" s="46">
        <v>954.93</v>
      </c>
      <c r="D38" s="47">
        <f>B38-C38</f>
        <v>477.47000000000014</v>
      </c>
    </row>
    <row r="39" spans="1:10" ht="15" customHeight="1" thickBot="1">
      <c r="A39" s="45" t="s">
        <v>14</v>
      </c>
      <c r="B39" s="46">
        <v>71.62</v>
      </c>
      <c r="C39" s="46">
        <v>47.75</v>
      </c>
      <c r="D39" s="47">
        <f t="shared" ref="D39:D40" si="1">B39-C39</f>
        <v>23.870000000000005</v>
      </c>
    </row>
    <row r="40" spans="1:10" ht="15" customHeight="1" thickBot="1">
      <c r="A40" s="48" t="s">
        <v>56</v>
      </c>
      <c r="B40" s="49">
        <v>584.91999999999996</v>
      </c>
      <c r="C40" s="49">
        <v>389.95</v>
      </c>
      <c r="D40" s="47">
        <f t="shared" si="1"/>
        <v>194.96999999999997</v>
      </c>
    </row>
    <row r="41" spans="1:10" ht="15" customHeight="1" thickBot="1">
      <c r="A41" s="50" t="s">
        <v>17</v>
      </c>
      <c r="B41" s="124">
        <f>SUM(D38:D40)</f>
        <v>696.31000000000017</v>
      </c>
      <c r="C41" s="125"/>
      <c r="D41" s="126"/>
    </row>
    <row r="42" spans="1:10" ht="15" customHeight="1" thickTop="1">
      <c r="C42" s="30"/>
    </row>
    <row r="43" spans="1:10" ht="15" customHeight="1">
      <c r="C43" s="30"/>
    </row>
    <row r="44" spans="1:10" ht="29.25" customHeight="1" thickBot="1">
      <c r="A44" s="127" t="s">
        <v>66</v>
      </c>
      <c r="B44" s="127"/>
      <c r="C44" s="127"/>
      <c r="D44" s="127"/>
      <c r="E44" s="127"/>
      <c r="F44" s="127"/>
    </row>
    <row r="45" spans="1:10" s="61" customFormat="1" ht="30" thickTop="1" thickBot="1">
      <c r="A45" s="62" t="s">
        <v>59</v>
      </c>
      <c r="B45" s="63" t="s">
        <v>60</v>
      </c>
      <c r="C45" s="63" t="s">
        <v>61</v>
      </c>
      <c r="D45" s="64" t="s">
        <v>62</v>
      </c>
      <c r="E45" s="64" t="s">
        <v>63</v>
      </c>
      <c r="F45" s="64" t="s">
        <v>64</v>
      </c>
      <c r="H45" s="51"/>
      <c r="I45" s="51"/>
      <c r="J45" s="51"/>
    </row>
    <row r="46" spans="1:10" s="61" customFormat="1">
      <c r="A46" s="65">
        <v>2025</v>
      </c>
      <c r="B46" s="66" t="s">
        <v>65</v>
      </c>
      <c r="C46" s="67">
        <v>12049</v>
      </c>
      <c r="D46" s="68">
        <v>11937</v>
      </c>
      <c r="E46" s="69">
        <f t="shared" ref="E46:E52" si="2">C46-D46</f>
        <v>112</v>
      </c>
      <c r="F46" s="70">
        <f>(C46-C47)/C47</f>
        <v>1.3969536312379028E-2</v>
      </c>
      <c r="G46" s="51"/>
      <c r="H46" s="51"/>
      <c r="I46" s="51"/>
      <c r="J46" s="51"/>
    </row>
    <row r="47" spans="1:10" s="61" customFormat="1">
      <c r="A47" s="71">
        <v>2024</v>
      </c>
      <c r="B47" s="72" t="s">
        <v>20</v>
      </c>
      <c r="C47" s="73">
        <v>11883</v>
      </c>
      <c r="D47" s="74">
        <v>11761</v>
      </c>
      <c r="E47" s="75">
        <f t="shared" si="2"/>
        <v>122</v>
      </c>
      <c r="F47" s="76">
        <f>(C47-C48)/C48</f>
        <v>3.1062906724511931E-2</v>
      </c>
      <c r="G47" s="51"/>
      <c r="H47" s="51"/>
      <c r="I47" s="51"/>
      <c r="J47" s="51"/>
    </row>
    <row r="48" spans="1:10" s="61" customFormat="1">
      <c r="A48" s="71">
        <v>2023</v>
      </c>
      <c r="B48" s="72" t="s">
        <v>65</v>
      </c>
      <c r="C48" s="73">
        <v>11525</v>
      </c>
      <c r="D48" s="74">
        <v>11297</v>
      </c>
      <c r="E48" s="77">
        <f t="shared" si="2"/>
        <v>228</v>
      </c>
      <c r="F48" s="78">
        <f>(C48-C49)/C49</f>
        <v>3.9974733802562716E-2</v>
      </c>
      <c r="G48" s="51"/>
      <c r="H48" s="51"/>
      <c r="I48" s="51"/>
      <c r="J48" s="51"/>
    </row>
    <row r="49" spans="1:10" s="61" customFormat="1">
      <c r="A49" s="79">
        <v>2022</v>
      </c>
      <c r="B49" s="73" t="s">
        <v>65</v>
      </c>
      <c r="C49" s="73">
        <v>11082</v>
      </c>
      <c r="D49" s="77">
        <v>10628</v>
      </c>
      <c r="E49" s="77">
        <f t="shared" si="2"/>
        <v>454</v>
      </c>
      <c r="F49" s="78">
        <f>(C49-C50)/C50</f>
        <v>5.2022023922536548E-2</v>
      </c>
      <c r="G49" s="51"/>
      <c r="H49" s="51"/>
      <c r="I49" s="51"/>
      <c r="J49" s="51"/>
    </row>
    <row r="50" spans="1:10" s="61" customFormat="1">
      <c r="A50" s="79">
        <v>2021</v>
      </c>
      <c r="B50" s="73" t="s">
        <v>65</v>
      </c>
      <c r="C50" s="73">
        <v>10534</v>
      </c>
      <c r="D50" s="77">
        <v>9407</v>
      </c>
      <c r="E50" s="77">
        <f t="shared" si="2"/>
        <v>1127</v>
      </c>
      <c r="F50" s="78">
        <f>(C50-C51)/C51</f>
        <v>6.2966700302724526E-2</v>
      </c>
      <c r="G50" s="51"/>
      <c r="H50" s="51"/>
      <c r="I50" s="51"/>
      <c r="J50" s="51"/>
    </row>
    <row r="51" spans="1:10" s="61" customFormat="1">
      <c r="A51" s="79">
        <v>2020</v>
      </c>
      <c r="B51" s="73" t="s">
        <v>65</v>
      </c>
      <c r="C51" s="73">
        <v>9910</v>
      </c>
      <c r="D51" s="77">
        <v>8847</v>
      </c>
      <c r="E51" s="77">
        <f t="shared" si="2"/>
        <v>1063</v>
      </c>
      <c r="F51" s="78">
        <f t="shared" ref="F51:F70" si="3">(C51-C52)/C52</f>
        <v>6.9963290865903693E-2</v>
      </c>
      <c r="G51" s="51"/>
      <c r="H51" s="51"/>
      <c r="I51" s="51"/>
      <c r="J51" s="51"/>
    </row>
    <row r="52" spans="1:10" s="61" customFormat="1">
      <c r="A52" s="79">
        <v>2019</v>
      </c>
      <c r="B52" s="73" t="s">
        <v>65</v>
      </c>
      <c r="C52" s="73">
        <v>9262</v>
      </c>
      <c r="D52" s="77">
        <v>7854</v>
      </c>
      <c r="E52" s="77">
        <f t="shared" si="2"/>
        <v>1408</v>
      </c>
      <c r="F52" s="78">
        <f t="shared" si="3"/>
        <v>9.389394118341797E-2</v>
      </c>
      <c r="G52" s="51"/>
      <c r="H52" s="51"/>
      <c r="I52" s="51"/>
      <c r="J52" s="51"/>
    </row>
    <row r="53" spans="1:10" s="61" customFormat="1">
      <c r="A53" s="79">
        <v>2018</v>
      </c>
      <c r="B53" s="73">
        <v>12147.166666666701</v>
      </c>
      <c r="C53" s="73">
        <f t="shared" ref="C53:C70" si="4">ROUND(B54,0)</f>
        <v>8467</v>
      </c>
      <c r="D53" s="77" t="s">
        <v>65</v>
      </c>
      <c r="E53" s="77"/>
      <c r="F53" s="78">
        <f t="shared" si="3"/>
        <v>9.87542174928627E-2</v>
      </c>
      <c r="G53" s="51"/>
      <c r="H53" s="51"/>
      <c r="I53" s="51"/>
      <c r="J53" s="51"/>
    </row>
    <row r="54" spans="1:10" s="61" customFormat="1">
      <c r="A54" s="79">
        <v>2017</v>
      </c>
      <c r="B54" s="73">
        <v>8466.5833333333339</v>
      </c>
      <c r="C54" s="73">
        <f t="shared" si="4"/>
        <v>7706</v>
      </c>
      <c r="D54" s="77" t="s">
        <v>65</v>
      </c>
      <c r="E54" s="77"/>
      <c r="F54" s="78">
        <f t="shared" si="3"/>
        <v>8.7343022435445186E-2</v>
      </c>
      <c r="G54" s="51"/>
      <c r="H54" s="51"/>
      <c r="I54" s="51"/>
      <c r="J54" s="51"/>
    </row>
    <row r="55" spans="1:10" s="61" customFormat="1">
      <c r="A55" s="79">
        <v>2016</v>
      </c>
      <c r="B55" s="73">
        <v>7706.416666666667</v>
      </c>
      <c r="C55" s="73">
        <f t="shared" si="4"/>
        <v>7087</v>
      </c>
      <c r="D55" s="77" t="s">
        <v>65</v>
      </c>
      <c r="E55" s="77"/>
      <c r="F55" s="78">
        <f t="shared" si="3"/>
        <v>9.654958997369642E-2</v>
      </c>
      <c r="G55" s="51"/>
      <c r="H55" s="51"/>
      <c r="I55" s="51"/>
      <c r="J55" s="51"/>
    </row>
    <row r="56" spans="1:10" s="61" customFormat="1">
      <c r="A56" s="79">
        <v>2015</v>
      </c>
      <c r="B56" s="73">
        <v>7086.5</v>
      </c>
      <c r="C56" s="73">
        <f t="shared" si="4"/>
        <v>6463</v>
      </c>
      <c r="D56" s="77" t="s">
        <v>65</v>
      </c>
      <c r="E56" s="77"/>
      <c r="F56" s="78">
        <f t="shared" si="3"/>
        <v>0.11565682720524771</v>
      </c>
      <c r="G56" s="51"/>
      <c r="H56" s="51"/>
      <c r="I56" s="51"/>
      <c r="J56" s="51"/>
    </row>
    <row r="57" spans="1:10" s="61" customFormat="1">
      <c r="A57" s="79">
        <v>2014</v>
      </c>
      <c r="B57" s="73">
        <v>6463.333333333333</v>
      </c>
      <c r="C57" s="73">
        <f t="shared" si="4"/>
        <v>5793</v>
      </c>
      <c r="D57" s="77" t="s">
        <v>65</v>
      </c>
      <c r="E57" s="77"/>
      <c r="F57" s="78">
        <f t="shared" si="3"/>
        <v>0.10913268236645605</v>
      </c>
      <c r="G57" s="51"/>
      <c r="H57" s="51"/>
      <c r="I57" s="51"/>
      <c r="J57" s="51"/>
    </row>
    <row r="58" spans="1:10" s="61" customFormat="1">
      <c r="A58" s="79">
        <v>2013</v>
      </c>
      <c r="B58" s="73">
        <v>5793.416666666667</v>
      </c>
      <c r="C58" s="73">
        <f t="shared" si="4"/>
        <v>5223</v>
      </c>
      <c r="D58" s="77" t="s">
        <v>65</v>
      </c>
      <c r="E58" s="77"/>
      <c r="F58" s="78">
        <f t="shared" si="3"/>
        <v>0.11793664383561644</v>
      </c>
      <c r="G58" s="51"/>
      <c r="H58" s="51"/>
      <c r="I58" s="51"/>
      <c r="J58" s="51"/>
    </row>
    <row r="59" spans="1:10" s="61" customFormat="1">
      <c r="A59" s="79">
        <v>2012</v>
      </c>
      <c r="B59" s="73">
        <v>5223.083333333333</v>
      </c>
      <c r="C59" s="73">
        <f t="shared" si="4"/>
        <v>4672</v>
      </c>
      <c r="D59" s="77" t="s">
        <v>65</v>
      </c>
      <c r="E59" s="77"/>
      <c r="F59" s="78">
        <f t="shared" si="3"/>
        <v>0.11211616281837658</v>
      </c>
      <c r="G59" s="51"/>
      <c r="H59" s="51"/>
      <c r="I59" s="51"/>
      <c r="J59" s="51"/>
    </row>
    <row r="60" spans="1:10" s="61" customFormat="1">
      <c r="A60" s="79">
        <v>2011</v>
      </c>
      <c r="B60" s="73">
        <v>4671.75</v>
      </c>
      <c r="C60" s="73">
        <f t="shared" si="4"/>
        <v>4201</v>
      </c>
      <c r="D60" s="77" t="s">
        <v>65</v>
      </c>
      <c r="E60" s="77"/>
      <c r="F60" s="78">
        <f t="shared" si="3"/>
        <v>4.0624225910329451E-2</v>
      </c>
      <c r="G60" s="51"/>
      <c r="H60" s="51"/>
      <c r="I60" s="51"/>
      <c r="J60" s="51"/>
    </row>
    <row r="61" spans="1:10" s="61" customFormat="1">
      <c r="A61" s="79">
        <v>2010</v>
      </c>
      <c r="B61" s="73">
        <v>4201.25</v>
      </c>
      <c r="C61" s="73">
        <f t="shared" si="4"/>
        <v>4037</v>
      </c>
      <c r="D61" s="77" t="s">
        <v>65</v>
      </c>
      <c r="E61" s="77"/>
      <c r="F61" s="78">
        <f t="shared" si="3"/>
        <v>8.3467525496511E-2</v>
      </c>
      <c r="G61" s="51"/>
      <c r="H61" s="51"/>
      <c r="I61" s="51"/>
      <c r="J61" s="51"/>
    </row>
    <row r="62" spans="1:10" s="61" customFormat="1">
      <c r="A62" s="79">
        <v>2009</v>
      </c>
      <c r="B62" s="73">
        <v>4037</v>
      </c>
      <c r="C62" s="73">
        <f t="shared" si="4"/>
        <v>3726</v>
      </c>
      <c r="D62" s="77" t="s">
        <v>65</v>
      </c>
      <c r="E62" s="77"/>
      <c r="F62" s="78">
        <f t="shared" si="3"/>
        <v>0.12161348585189645</v>
      </c>
      <c r="G62" s="51"/>
      <c r="H62" s="51"/>
      <c r="I62" s="51"/>
      <c r="J62" s="51"/>
    </row>
    <row r="63" spans="1:10" s="61" customFormat="1">
      <c r="A63" s="79">
        <v>2008</v>
      </c>
      <c r="B63" s="73">
        <v>3726.25</v>
      </c>
      <c r="C63" s="73">
        <f t="shared" si="4"/>
        <v>3322</v>
      </c>
      <c r="D63" s="77" t="s">
        <v>65</v>
      </c>
      <c r="E63" s="77"/>
      <c r="F63" s="78">
        <f t="shared" si="3"/>
        <v>0.10438829787234043</v>
      </c>
      <c r="G63" s="51"/>
      <c r="H63" s="51"/>
      <c r="I63" s="51"/>
      <c r="J63" s="51"/>
    </row>
    <row r="64" spans="1:10" s="61" customFormat="1">
      <c r="A64" s="79">
        <v>2007</v>
      </c>
      <c r="B64" s="73">
        <v>3322.25</v>
      </c>
      <c r="C64" s="73">
        <f t="shared" si="4"/>
        <v>3008</v>
      </c>
      <c r="D64" s="77" t="s">
        <v>65</v>
      </c>
      <c r="E64" s="77"/>
      <c r="F64" s="78">
        <f t="shared" si="3"/>
        <v>0.10021945866861741</v>
      </c>
      <c r="G64" s="51"/>
      <c r="H64" s="51"/>
      <c r="I64" s="51"/>
      <c r="J64" s="51"/>
    </row>
    <row r="65" spans="1:12" s="61" customFormat="1">
      <c r="A65" s="79">
        <v>2006</v>
      </c>
      <c r="B65" s="73">
        <v>3008.0833333333335</v>
      </c>
      <c r="C65" s="73">
        <f t="shared" si="4"/>
        <v>2734</v>
      </c>
      <c r="D65" s="77" t="s">
        <v>65</v>
      </c>
      <c r="E65" s="77"/>
      <c r="F65" s="78">
        <f t="shared" si="3"/>
        <v>0.15749364944961897</v>
      </c>
      <c r="G65" s="51"/>
      <c r="H65" s="51"/>
      <c r="I65" s="51"/>
      <c r="J65" s="51"/>
    </row>
    <row r="66" spans="1:12" s="61" customFormat="1">
      <c r="A66" s="79">
        <v>2005</v>
      </c>
      <c r="B66" s="73">
        <v>2734</v>
      </c>
      <c r="C66" s="73">
        <f t="shared" si="4"/>
        <v>2362</v>
      </c>
      <c r="D66" s="77" t="s">
        <v>65</v>
      </c>
      <c r="E66" s="77"/>
      <c r="F66" s="78">
        <f t="shared" si="3"/>
        <v>0.17864271457085829</v>
      </c>
      <c r="G66" s="51"/>
      <c r="H66" s="51"/>
      <c r="I66" s="51"/>
      <c r="J66" s="51"/>
    </row>
    <row r="67" spans="1:12" s="61" customFormat="1">
      <c r="A67" s="79">
        <v>2004</v>
      </c>
      <c r="B67" s="73">
        <v>2362.3333333333335</v>
      </c>
      <c r="C67" s="73">
        <f t="shared" si="4"/>
        <v>2004</v>
      </c>
      <c r="D67" s="77" t="s">
        <v>65</v>
      </c>
      <c r="E67" s="77"/>
      <c r="F67" s="78">
        <f t="shared" si="3"/>
        <v>0.16039374638100753</v>
      </c>
      <c r="G67" s="51"/>
      <c r="H67" s="51"/>
      <c r="I67" s="51"/>
      <c r="J67" s="51"/>
    </row>
    <row r="68" spans="1:12" s="61" customFormat="1">
      <c r="A68" s="79">
        <v>2003</v>
      </c>
      <c r="B68" s="73">
        <v>2003.75</v>
      </c>
      <c r="C68" s="73">
        <f t="shared" si="4"/>
        <v>1727</v>
      </c>
      <c r="D68" s="77" t="s">
        <v>65</v>
      </c>
      <c r="E68" s="77"/>
      <c r="F68" s="78">
        <f t="shared" si="3"/>
        <v>0.14522546419098142</v>
      </c>
      <c r="G68" s="51"/>
      <c r="H68" s="51"/>
      <c r="I68" s="51"/>
      <c r="J68" s="51"/>
    </row>
    <row r="69" spans="1:12" s="61" customFormat="1">
      <c r="A69" s="79">
        <v>2002</v>
      </c>
      <c r="B69" s="73">
        <v>1727.3333333333333</v>
      </c>
      <c r="C69" s="73">
        <f t="shared" si="4"/>
        <v>1508</v>
      </c>
      <c r="D69" s="77" t="s">
        <v>65</v>
      </c>
      <c r="E69" s="77"/>
      <c r="F69" s="78">
        <f t="shared" si="3"/>
        <v>0.15026697177726925</v>
      </c>
      <c r="G69" s="51"/>
      <c r="H69" s="51"/>
      <c r="I69" s="51"/>
      <c r="J69" s="51"/>
    </row>
    <row r="70" spans="1:12" s="61" customFormat="1">
      <c r="A70" s="79">
        <v>2001</v>
      </c>
      <c r="B70" s="73">
        <v>1507.6666666666667</v>
      </c>
      <c r="C70" s="73">
        <f t="shared" si="4"/>
        <v>1311</v>
      </c>
      <c r="D70" s="77" t="s">
        <v>65</v>
      </c>
      <c r="E70" s="77"/>
      <c r="F70" s="78" t="e">
        <f t="shared" si="3"/>
        <v>#DIV/0!</v>
      </c>
      <c r="G70" s="51"/>
      <c r="H70" s="51"/>
      <c r="I70" s="51"/>
      <c r="J70" s="51"/>
    </row>
    <row r="71" spans="1:12" s="61" customFormat="1" ht="15" thickBot="1">
      <c r="A71" s="80">
        <v>2000</v>
      </c>
      <c r="B71" s="81">
        <v>1310.5</v>
      </c>
      <c r="C71" s="81">
        <f>ROUND(C72,0)</f>
        <v>0</v>
      </c>
      <c r="D71" s="82" t="s">
        <v>65</v>
      </c>
      <c r="E71" s="82"/>
      <c r="F71" s="83" t="e">
        <f>(C71-D72)/D72</f>
        <v>#DIV/0!</v>
      </c>
      <c r="G71" s="51"/>
      <c r="H71" s="51"/>
      <c r="I71" s="51"/>
      <c r="J71" s="51"/>
    </row>
    <row r="72" spans="1:12" ht="15.75" thickTop="1" thickBot="1"/>
    <row r="73" spans="1:12" ht="21" thickTop="1">
      <c r="A73" s="153" t="s">
        <v>39</v>
      </c>
      <c r="B73" s="154"/>
      <c r="C73" s="155" t="s">
        <v>52</v>
      </c>
      <c r="D73" s="156"/>
      <c r="E73" s="156"/>
      <c r="F73" s="156"/>
      <c r="G73" s="41"/>
      <c r="H73" s="41"/>
      <c r="I73" s="41"/>
      <c r="J73" s="41"/>
      <c r="K73" s="41"/>
      <c r="L73" s="41"/>
    </row>
    <row r="74" spans="1:12">
      <c r="A74" s="15" t="s">
        <v>37</v>
      </c>
      <c r="B74" s="16" t="s">
        <v>38</v>
      </c>
    </row>
    <row r="75" spans="1:12">
      <c r="A75" s="17">
        <v>56</v>
      </c>
      <c r="B75" s="18">
        <v>164</v>
      </c>
    </row>
    <row r="76" spans="1:12">
      <c r="A76" s="17">
        <v>57</v>
      </c>
      <c r="B76" s="18">
        <v>158</v>
      </c>
    </row>
    <row r="77" spans="1:12">
      <c r="A77" s="17">
        <v>58</v>
      </c>
      <c r="B77" s="18">
        <v>152</v>
      </c>
    </row>
    <row r="78" spans="1:12">
      <c r="A78" s="17">
        <v>59</v>
      </c>
      <c r="B78" s="18">
        <v>145</v>
      </c>
    </row>
    <row r="79" spans="1:12">
      <c r="A79" s="17">
        <v>60</v>
      </c>
      <c r="B79" s="18">
        <v>139</v>
      </c>
    </row>
    <row r="80" spans="1:12">
      <c r="A80" s="17">
        <v>61</v>
      </c>
      <c r="B80" s="18">
        <v>132</v>
      </c>
    </row>
    <row r="81" spans="1:2">
      <c r="A81" s="17">
        <v>64</v>
      </c>
      <c r="B81" s="18">
        <v>109</v>
      </c>
    </row>
    <row r="82" spans="1:2">
      <c r="A82" s="17">
        <v>66</v>
      </c>
      <c r="B82" s="18">
        <v>93</v>
      </c>
    </row>
    <row r="83" spans="1:2">
      <c r="A83" s="17">
        <v>67</v>
      </c>
      <c r="B83" s="18">
        <v>84</v>
      </c>
    </row>
    <row r="84" spans="1:2">
      <c r="A84" s="17">
        <v>68</v>
      </c>
      <c r="B84" s="18">
        <v>75</v>
      </c>
    </row>
    <row r="85" spans="1:2" ht="15" thickBot="1">
      <c r="A85" s="19">
        <v>70</v>
      </c>
      <c r="B85" s="20">
        <v>56</v>
      </c>
    </row>
    <row r="86" spans="1:2" ht="15" thickTop="1"/>
    <row r="87" spans="1:2" ht="15" thickBot="1"/>
    <row r="88" spans="1:2" ht="41.25" customHeight="1" thickTop="1" thickBot="1">
      <c r="A88" s="130" t="s">
        <v>69</v>
      </c>
      <c r="B88" s="131"/>
    </row>
    <row r="89" spans="1:2" ht="15.75" thickTop="1" thickBot="1">
      <c r="A89" s="90" t="s">
        <v>70</v>
      </c>
      <c r="B89" s="91" t="s">
        <v>71</v>
      </c>
    </row>
    <row r="90" spans="1:2">
      <c r="A90" s="92">
        <v>2010</v>
      </c>
      <c r="B90" s="93">
        <v>2.2748813855303827E-2</v>
      </c>
    </row>
    <row r="91" spans="1:2">
      <c r="A91" s="17">
        <v>2011</v>
      </c>
      <c r="B91" s="94">
        <v>2.7711438286103011E-2</v>
      </c>
    </row>
    <row r="92" spans="1:2">
      <c r="A92" s="17">
        <v>2012</v>
      </c>
      <c r="B92" s="94">
        <v>3.5091378495707128E-2</v>
      </c>
    </row>
    <row r="93" spans="1:2">
      <c r="A93" s="17">
        <v>2013</v>
      </c>
      <c r="B93" s="94">
        <v>3.272846215933406E-2</v>
      </c>
    </row>
    <row r="94" spans="1:2">
      <c r="A94" s="17">
        <v>2014</v>
      </c>
      <c r="B94" s="94">
        <v>3.0189771294707374E-2</v>
      </c>
    </row>
    <row r="95" spans="1:2">
      <c r="A95" s="17">
        <v>2015</v>
      </c>
      <c r="B95" s="94">
        <v>3.0190395440092836E-2</v>
      </c>
    </row>
    <row r="96" spans="1:2">
      <c r="A96" s="17">
        <v>2016</v>
      </c>
      <c r="B96" s="94">
        <v>8.7524252615906087E-2</v>
      </c>
    </row>
    <row r="97" spans="1:3">
      <c r="A97" s="17">
        <v>2017</v>
      </c>
      <c r="B97" s="94">
        <v>7.1199999999999999E-2</v>
      </c>
    </row>
    <row r="98" spans="1:3">
      <c r="A98" s="17">
        <v>2018</v>
      </c>
      <c r="B98" s="94">
        <v>8.2900000000000001E-2</v>
      </c>
    </row>
    <row r="99" spans="1:3">
      <c r="A99" s="17">
        <v>2019</v>
      </c>
      <c r="B99" s="94">
        <v>7.6515673860433717E-2</v>
      </c>
    </row>
    <row r="100" spans="1:3">
      <c r="A100" s="95">
        <v>2020</v>
      </c>
      <c r="B100" s="94">
        <v>6.2812756636998493E-2</v>
      </c>
    </row>
    <row r="101" spans="1:3">
      <c r="A101" s="95">
        <v>2021</v>
      </c>
      <c r="B101" s="94">
        <f>[1]社保!$F$17</f>
        <v>6.9500122551829233E-2</v>
      </c>
    </row>
    <row r="102" spans="1:3">
      <c r="A102" s="95">
        <v>2022</v>
      </c>
      <c r="B102" s="94">
        <v>6.3452999999999996E-2</v>
      </c>
      <c r="C102" t="e">
        <f>#REF!/7162</f>
        <v>#REF!</v>
      </c>
    </row>
    <row r="103" spans="1:3">
      <c r="A103" s="95">
        <v>2023</v>
      </c>
      <c r="B103" s="96">
        <v>4.1131553927571125E-2</v>
      </c>
    </row>
    <row r="104" spans="1:3" ht="15" thickBot="1">
      <c r="A104" s="19">
        <v>2024</v>
      </c>
      <c r="B104" s="97">
        <v>2.7071765991540563E-2</v>
      </c>
    </row>
    <row r="105" spans="1:3" ht="15" thickTop="1"/>
    <row r="114" spans="1:1" ht="20.25">
      <c r="A114" s="123" t="s">
        <v>91</v>
      </c>
    </row>
  </sheetData>
  <mergeCells count="13">
    <mergeCell ref="B41:D41"/>
    <mergeCell ref="A44:F44"/>
    <mergeCell ref="A3:B3"/>
    <mergeCell ref="A88:B88"/>
    <mergeCell ref="A30:D30"/>
    <mergeCell ref="B35:D35"/>
    <mergeCell ref="A36:D36"/>
    <mergeCell ref="A14:C14"/>
    <mergeCell ref="C16:C20"/>
    <mergeCell ref="A21:C21"/>
    <mergeCell ref="C23:C27"/>
    <mergeCell ref="A73:B73"/>
    <mergeCell ref="C73:F73"/>
  </mergeCells>
  <phoneticPr fontId="33" type="noConversion"/>
  <pageMargins left="0.7" right="0.7" top="0.75" bottom="0.75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包装程序外壳对象" dvAspect="DVASPECT_ICON" shapeId="8193" r:id="rId4">
          <objectPr defaultSize="0" autoPict="0" r:id="rId5">
            <anchor moveWithCells="1">
              <from>
                <xdr:col>0</xdr:col>
                <xdr:colOff>0</xdr:colOff>
                <xdr:row>115</xdr:row>
                <xdr:rowOff>0</xdr:rowOff>
              </from>
              <to>
                <xdr:col>1</xdr:col>
                <xdr:colOff>419100</xdr:colOff>
                <xdr:row>116</xdr:row>
                <xdr:rowOff>142875</xdr:rowOff>
              </to>
            </anchor>
          </objectPr>
        </oleObject>
      </mc:Choice>
      <mc:Fallback>
        <oleObject progId="包装程序外壳对象" dvAspect="DVASPECT_ICON" shapeId="8193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9"/>
  <dimension ref="B2:O42"/>
  <sheetViews>
    <sheetView tabSelected="1" topLeftCell="A7" workbookViewId="0">
      <selection activeCell="G22" sqref="G22"/>
    </sheetView>
  </sheetViews>
  <sheetFormatPr defaultRowHeight="14.25"/>
  <cols>
    <col min="1" max="1" width="4.625" customWidth="1"/>
    <col min="2" max="2" width="13.875" customWidth="1"/>
    <col min="3" max="3" width="15.25" customWidth="1"/>
    <col min="4" max="4" width="20.625" customWidth="1"/>
    <col min="5" max="5" width="15.875" customWidth="1"/>
    <col min="6" max="6" width="16" customWidth="1"/>
    <col min="7" max="7" width="16.375" customWidth="1"/>
    <col min="8" max="8" width="15.75" customWidth="1"/>
    <col min="9" max="9" width="16.75" customWidth="1"/>
    <col min="10" max="10" width="16.625" customWidth="1"/>
    <col min="11" max="11" width="9.125" customWidth="1"/>
    <col min="15" max="15" width="95.25" customWidth="1"/>
  </cols>
  <sheetData>
    <row r="2" spans="2:15">
      <c r="B2" s="1" t="s">
        <v>19</v>
      </c>
    </row>
    <row r="3" spans="2:15">
      <c r="B3" s="157" t="s">
        <v>25</v>
      </c>
      <c r="C3" s="157"/>
      <c r="D3" s="157"/>
      <c r="E3" s="157"/>
      <c r="F3" s="157"/>
      <c r="G3" s="157"/>
      <c r="H3" s="157"/>
      <c r="I3" s="157"/>
      <c r="J3" s="157"/>
    </row>
    <row r="4" spans="2:15">
      <c r="B4" s="157" t="s">
        <v>30</v>
      </c>
      <c r="C4" s="157"/>
      <c r="D4" s="157"/>
      <c r="E4" s="157"/>
      <c r="F4" s="157"/>
      <c r="G4" s="157"/>
      <c r="H4" s="157"/>
      <c r="I4" s="157"/>
      <c r="J4" s="157"/>
    </row>
    <row r="5" spans="2:15">
      <c r="B5" s="157" t="s">
        <v>26</v>
      </c>
      <c r="C5" s="157"/>
      <c r="D5" s="157"/>
      <c r="E5" s="157"/>
      <c r="F5" s="157"/>
      <c r="G5" s="157"/>
      <c r="H5" s="157"/>
      <c r="I5" s="157"/>
      <c r="J5" s="157"/>
    </row>
    <row r="6" spans="2:15">
      <c r="B6" s="157" t="s">
        <v>27</v>
      </c>
      <c r="C6" s="157"/>
      <c r="D6" s="157"/>
      <c r="E6" s="157"/>
      <c r="F6" s="157"/>
      <c r="G6" s="157"/>
      <c r="H6" s="157"/>
      <c r="I6" s="157"/>
      <c r="J6" s="157"/>
    </row>
    <row r="7" spans="2:15" ht="15" thickBot="1">
      <c r="B7" s="1" t="s">
        <v>41</v>
      </c>
    </row>
    <row r="8" spans="2:15" ht="57" customHeight="1" thickTop="1">
      <c r="B8" s="21" t="s">
        <v>23</v>
      </c>
      <c r="C8" s="22" t="s">
        <v>24</v>
      </c>
      <c r="D8" s="22" t="s">
        <v>29</v>
      </c>
      <c r="E8" s="22" t="s">
        <v>28</v>
      </c>
      <c r="F8" s="23" t="s">
        <v>31</v>
      </c>
      <c r="G8" s="14"/>
      <c r="H8" s="14"/>
    </row>
    <row r="9" spans="2:15" ht="15" thickBot="1">
      <c r="B9" s="24">
        <v>11937</v>
      </c>
      <c r="C9" s="25">
        <v>12049</v>
      </c>
      <c r="D9" s="25">
        <v>13000</v>
      </c>
      <c r="E9" s="25">
        <v>2286</v>
      </c>
      <c r="F9" s="26">
        <v>696.31</v>
      </c>
      <c r="G9" s="12"/>
      <c r="H9" s="12"/>
    </row>
    <row r="10" spans="2:15" ht="15" thickTop="1">
      <c r="B10" s="12"/>
      <c r="C10" s="12"/>
      <c r="D10" s="12"/>
      <c r="E10" s="12"/>
      <c r="F10" s="12"/>
      <c r="G10" s="12"/>
      <c r="H10" s="12"/>
    </row>
    <row r="11" spans="2:15" ht="15" customHeight="1" thickBot="1">
      <c r="B11" s="1" t="s">
        <v>42</v>
      </c>
    </row>
    <row r="12" spans="2:15" ht="29.25" thickTop="1">
      <c r="B12" s="21" t="s">
        <v>72</v>
      </c>
      <c r="C12" s="98" t="s">
        <v>32</v>
      </c>
      <c r="D12" s="22" t="s">
        <v>33</v>
      </c>
      <c r="E12" s="22" t="s">
        <v>34</v>
      </c>
      <c r="F12" s="22" t="s">
        <v>35</v>
      </c>
      <c r="G12" s="22" t="s">
        <v>73</v>
      </c>
      <c r="H12" s="22" t="s">
        <v>74</v>
      </c>
      <c r="I12" s="101" t="s">
        <v>40</v>
      </c>
      <c r="J12" s="23" t="s">
        <v>75</v>
      </c>
      <c r="K12" s="14"/>
    </row>
    <row r="13" spans="2:15" ht="15" thickBot="1">
      <c r="B13" s="28" t="s">
        <v>94</v>
      </c>
      <c r="C13" s="99">
        <v>44</v>
      </c>
      <c r="D13" s="29">
        <v>2</v>
      </c>
      <c r="E13" s="29">
        <v>19</v>
      </c>
      <c r="F13" s="29">
        <v>450000</v>
      </c>
      <c r="G13" s="29">
        <v>6</v>
      </c>
      <c r="H13" s="29">
        <v>7</v>
      </c>
      <c r="I13" s="102">
        <v>170</v>
      </c>
      <c r="J13" s="103">
        <v>1</v>
      </c>
      <c r="K13" s="12"/>
    </row>
    <row r="14" spans="2:15" ht="15.75" thickTop="1" thickBot="1">
      <c r="B14" s="12" t="s">
        <v>95</v>
      </c>
      <c r="C14" s="12"/>
      <c r="D14" s="12"/>
      <c r="E14" s="12"/>
      <c r="F14" s="12"/>
      <c r="G14" s="12"/>
      <c r="H14" s="12"/>
    </row>
    <row r="15" spans="2:15" s="100" customFormat="1" ht="18.75" thickTop="1">
      <c r="B15" s="104" t="s">
        <v>96</v>
      </c>
      <c r="C15" s="105"/>
      <c r="D15" s="105"/>
      <c r="E15" s="106"/>
      <c r="F15" s="106"/>
      <c r="G15" s="106"/>
      <c r="H15" s="107"/>
      <c r="I15" s="104" t="s">
        <v>83</v>
      </c>
      <c r="J15" s="105"/>
      <c r="K15" s="105"/>
      <c r="L15" s="106"/>
      <c r="M15" s="106"/>
      <c r="N15" s="106"/>
      <c r="O15" s="107"/>
    </row>
    <row r="16" spans="2:15" s="100" customFormat="1" ht="15.75">
      <c r="B16" s="108" t="s">
        <v>97</v>
      </c>
      <c r="H16" s="109"/>
      <c r="I16" s="108"/>
      <c r="O16" s="109"/>
    </row>
    <row r="17" spans="2:15">
      <c r="B17" s="110" t="s">
        <v>98</v>
      </c>
      <c r="H17" s="111"/>
      <c r="I17" s="110" t="s">
        <v>84</v>
      </c>
      <c r="O17" s="111"/>
    </row>
    <row r="18" spans="2:15">
      <c r="B18" s="112" t="s">
        <v>99</v>
      </c>
      <c r="H18" s="111"/>
      <c r="I18" s="112" t="s">
        <v>36</v>
      </c>
      <c r="O18" s="111"/>
    </row>
    <row r="19" spans="2:15">
      <c r="B19" s="112"/>
      <c r="C19" s="13" t="s">
        <v>21</v>
      </c>
      <c r="D19" t="s">
        <v>82</v>
      </c>
      <c r="H19" s="111"/>
      <c r="I19" s="112"/>
      <c r="J19" s="13" t="s">
        <v>21</v>
      </c>
      <c r="K19" t="s">
        <v>85</v>
      </c>
      <c r="O19" s="111"/>
    </row>
    <row r="20" spans="2:15" ht="14.25" customHeight="1">
      <c r="B20" s="112" t="s">
        <v>100</v>
      </c>
      <c r="C20" s="13" t="s">
        <v>21</v>
      </c>
      <c r="D20" s="121">
        <f>D9* (1+(D13*100%+E13*300%+2*60%+(G13-2)*60%)/(D13+E13+G13))/2*(D13+E13+G13) *1%</f>
        <v>5824</v>
      </c>
      <c r="H20" s="111"/>
      <c r="I20" s="112"/>
      <c r="J20" s="13" t="s">
        <v>21</v>
      </c>
      <c r="K20" s="121">
        <f>D9* (1+(D13*100%+E13*300%+(G13-5)*60%+2*60%+(G13-5-2)*60%)/(D13+E13+G13))/2*(D13+E13+G13) *1%</f>
        <v>5668.0000000000009</v>
      </c>
      <c r="O20" s="111"/>
    </row>
    <row r="21" spans="2:15">
      <c r="B21" s="112" t="s">
        <v>22</v>
      </c>
      <c r="H21" s="111"/>
      <c r="I21" s="112" t="s">
        <v>22</v>
      </c>
      <c r="O21" s="111"/>
    </row>
    <row r="22" spans="2:15">
      <c r="B22" s="112"/>
      <c r="C22" s="13" t="s">
        <v>21</v>
      </c>
      <c r="D22" t="s">
        <v>87</v>
      </c>
      <c r="H22" s="111"/>
      <c r="I22" s="112"/>
      <c r="J22" s="13" t="s">
        <v>21</v>
      </c>
      <c r="K22" t="s">
        <v>87</v>
      </c>
      <c r="O22" s="111"/>
    </row>
    <row r="23" spans="2:15">
      <c r="B23" s="112"/>
      <c r="C23" s="13" t="s">
        <v>21</v>
      </c>
      <c r="D23" s="121">
        <f>(F13+B9*60%*8%*12*G13)/I13</f>
        <v>2889.7310117647057</v>
      </c>
      <c r="E23" s="1"/>
      <c r="H23" s="111"/>
      <c r="I23" s="112"/>
      <c r="J23" s="13" t="s">
        <v>21</v>
      </c>
      <c r="K23" s="121">
        <f>(F13+B9*60%*8%*12*G13)/I13</f>
        <v>2889.7310117647057</v>
      </c>
      <c r="L23" s="1"/>
      <c r="O23" s="111"/>
    </row>
    <row r="24" spans="2:15">
      <c r="B24" s="112" t="s">
        <v>76</v>
      </c>
      <c r="H24" s="111"/>
      <c r="I24" s="112" t="s">
        <v>76</v>
      </c>
      <c r="O24" s="111"/>
    </row>
    <row r="25" spans="2:15">
      <c r="B25" s="112"/>
      <c r="C25" s="13" t="s">
        <v>21</v>
      </c>
      <c r="D25" s="122">
        <f>D20+D23</f>
        <v>8713.7310117647066</v>
      </c>
      <c r="H25" s="111"/>
      <c r="I25" s="112"/>
      <c r="J25" s="13" t="s">
        <v>21</v>
      </c>
      <c r="K25" s="122">
        <f>K20+K23</f>
        <v>8557.7310117647066</v>
      </c>
      <c r="O25" s="111"/>
    </row>
    <row r="26" spans="2:15">
      <c r="B26" s="112" t="s">
        <v>80</v>
      </c>
      <c r="H26" s="111"/>
      <c r="I26" s="112" t="s">
        <v>88</v>
      </c>
      <c r="O26" s="111"/>
    </row>
    <row r="27" spans="2:15">
      <c r="B27" s="112"/>
      <c r="C27" s="13" t="s">
        <v>21</v>
      </c>
      <c r="D27" s="115" t="s">
        <v>77</v>
      </c>
      <c r="H27" s="111"/>
      <c r="I27" s="112"/>
      <c r="J27" s="13" t="s">
        <v>21</v>
      </c>
      <c r="K27" s="115" t="s">
        <v>93</v>
      </c>
      <c r="O27" s="111"/>
    </row>
    <row r="28" spans="2:15">
      <c r="B28" s="112"/>
      <c r="C28" s="13" t="s">
        <v>21</v>
      </c>
      <c r="D28" s="27">
        <f>(B9*60%*20%-E9)*12*2+F9*12*(G13-2)</f>
        <v>12937.439999999999</v>
      </c>
      <c r="H28" s="111"/>
      <c r="I28" s="112"/>
      <c r="J28" s="13" t="s">
        <v>21</v>
      </c>
      <c r="K28" s="27">
        <f>B9*60%*20%*12*(G13-5)+(B9*60%*20%-E9)*12*2+F9*12*3</f>
        <v>21770.999999999996</v>
      </c>
      <c r="O28" s="111"/>
    </row>
    <row r="29" spans="2:15">
      <c r="B29" s="112"/>
      <c r="C29" s="13"/>
      <c r="D29" s="27"/>
      <c r="H29" s="111"/>
      <c r="I29" s="112"/>
      <c r="J29" s="13"/>
      <c r="K29" s="27"/>
      <c r="O29" s="111"/>
    </row>
    <row r="30" spans="2:15">
      <c r="B30" s="110" t="s">
        <v>86</v>
      </c>
      <c r="H30" s="111"/>
      <c r="I30" s="110" t="s">
        <v>86</v>
      </c>
      <c r="O30" s="111"/>
    </row>
    <row r="31" spans="2:15">
      <c r="B31" s="112" t="s">
        <v>36</v>
      </c>
      <c r="H31" s="111"/>
      <c r="I31" s="112" t="s">
        <v>36</v>
      </c>
      <c r="O31" s="111"/>
    </row>
    <row r="32" spans="2:15">
      <c r="B32" s="112"/>
      <c r="C32" s="13" t="s">
        <v>21</v>
      </c>
      <c r="D32" t="s">
        <v>78</v>
      </c>
      <c r="H32" s="111"/>
      <c r="I32" s="112"/>
      <c r="J32" s="13" t="s">
        <v>21</v>
      </c>
      <c r="K32" t="s">
        <v>78</v>
      </c>
      <c r="O32" s="111"/>
    </row>
    <row r="33" spans="2:15" ht="14.25" customHeight="1">
      <c r="B33" s="112"/>
      <c r="C33" s="13" t="s">
        <v>21</v>
      </c>
      <c r="D33" s="113">
        <f>D9* (1+(D13*100%+E13*300%+2*J13+(G13-2)*J13)/(D13+E13+G13))/2*(D13+E13+G13) *1%</f>
        <v>5980</v>
      </c>
      <c r="H33" s="111"/>
      <c r="I33" s="112"/>
      <c r="J33" s="13" t="s">
        <v>21</v>
      </c>
      <c r="K33" s="113">
        <f>D9* (1+(D13*100%+E13*300%+2*J13+(G13-2)*J13)/(D13+E13+G13))/2*(D13+E13+G13) *1%</f>
        <v>5980</v>
      </c>
      <c r="O33" s="111"/>
    </row>
    <row r="34" spans="2:15">
      <c r="B34" s="112" t="s">
        <v>22</v>
      </c>
      <c r="H34" s="111"/>
      <c r="I34" s="112" t="s">
        <v>22</v>
      </c>
      <c r="O34" s="111"/>
    </row>
    <row r="35" spans="2:15">
      <c r="B35" s="112"/>
      <c r="C35" s="13" t="s">
        <v>21</v>
      </c>
      <c r="D35" t="s">
        <v>79</v>
      </c>
      <c r="H35" s="111"/>
      <c r="I35" s="112"/>
      <c r="J35" s="13" t="s">
        <v>21</v>
      </c>
      <c r="K35" t="s">
        <v>79</v>
      </c>
      <c r="O35" s="111"/>
    </row>
    <row r="36" spans="2:15">
      <c r="B36" s="112"/>
      <c r="C36" s="13" t="s">
        <v>21</v>
      </c>
      <c r="D36" s="113">
        <f>(F13+B9*J13*8%*12*G13)/I13</f>
        <v>3051.5124705882354</v>
      </c>
      <c r="E36" s="1"/>
      <c r="H36" s="111"/>
      <c r="I36" s="112"/>
      <c r="J36" s="13" t="s">
        <v>21</v>
      </c>
      <c r="K36" s="113">
        <f>(F13+B9*J13*8%*12*G13)/I13</f>
        <v>3051.5124705882354</v>
      </c>
      <c r="L36" s="1"/>
      <c r="O36" s="111"/>
    </row>
    <row r="37" spans="2:15">
      <c r="B37" s="112" t="s">
        <v>76</v>
      </c>
      <c r="H37" s="111"/>
      <c r="I37" s="112" t="s">
        <v>76</v>
      </c>
      <c r="O37" s="111"/>
    </row>
    <row r="38" spans="2:15">
      <c r="B38" s="112"/>
      <c r="C38" s="13" t="s">
        <v>21</v>
      </c>
      <c r="D38" s="114">
        <f>D33+D36</f>
        <v>9031.5124705882354</v>
      </c>
      <c r="H38" s="111"/>
      <c r="I38" s="112"/>
      <c r="J38" s="13" t="s">
        <v>21</v>
      </c>
      <c r="K38" s="114">
        <f>K33+K36</f>
        <v>9031.5124705882354</v>
      </c>
      <c r="O38" s="111"/>
    </row>
    <row r="39" spans="2:15">
      <c r="B39" s="112" t="s">
        <v>89</v>
      </c>
      <c r="H39" s="111"/>
      <c r="I39" s="112" t="s">
        <v>90</v>
      </c>
      <c r="O39" s="111"/>
    </row>
    <row r="40" spans="2:15">
      <c r="B40" s="112"/>
      <c r="C40" s="13" t="s">
        <v>21</v>
      </c>
      <c r="D40" s="115" t="s">
        <v>81</v>
      </c>
      <c r="H40" s="111"/>
      <c r="I40" s="112"/>
      <c r="J40" s="13" t="s">
        <v>21</v>
      </c>
      <c r="K40" s="115" t="s">
        <v>81</v>
      </c>
      <c r="O40" s="111"/>
    </row>
    <row r="41" spans="2:15" ht="15" thickBot="1">
      <c r="B41" s="116"/>
      <c r="C41" s="117" t="s">
        <v>21</v>
      </c>
      <c r="D41" s="118">
        <f>(B9*J13*20%-E9)*12*2+B9*J13*20%*12*(G13-2)</f>
        <v>117028.80000000002</v>
      </c>
      <c r="E41" s="119"/>
      <c r="F41" s="119"/>
      <c r="G41" s="119"/>
      <c r="H41" s="120"/>
      <c r="I41" s="116"/>
      <c r="J41" s="117" t="s">
        <v>21</v>
      </c>
      <c r="K41" s="118">
        <f>(B9*J13*20%-E9)*12*2+B9*J13*20%*12*(G13-2)</f>
        <v>117028.80000000002</v>
      </c>
      <c r="L41" s="119"/>
      <c r="M41" s="119"/>
      <c r="N41" s="119"/>
      <c r="O41" s="120"/>
    </row>
    <row r="42" spans="2:15" ht="15" thickTop="1">
      <c r="C42" s="13"/>
      <c r="D42" s="27"/>
    </row>
  </sheetData>
  <mergeCells count="4">
    <mergeCell ref="B3:J3"/>
    <mergeCell ref="B4:J4"/>
    <mergeCell ref="B5:J5"/>
    <mergeCell ref="B6:J6"/>
  </mergeCells>
  <phoneticPr fontId="3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相关政策数据</vt:lpstr>
      <vt:lpstr>自缴养老保险测算(男)</vt:lpstr>
    </vt:vector>
  </TitlesOfParts>
  <Company>Ericsson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 Dong</dc:creator>
  <cp:lastModifiedBy>ke wang</cp:lastModifiedBy>
  <dcterms:created xsi:type="dcterms:W3CDTF">2024-09-05T01:37:42Z</dcterms:created>
  <dcterms:modified xsi:type="dcterms:W3CDTF">2025-12-02T02:57:39Z</dcterms:modified>
</cp:coreProperties>
</file>