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jcontador\Documents\CAPREMCI\CONTABILIDAD-2019\"/>
    </mc:Choice>
  </mc:AlternateContent>
  <xr:revisionPtr revIDLastSave="0" documentId="13_ncr:1_{B92D685F-716D-4B5C-8CCC-78E81D38C30F}" xr6:coauthVersionLast="43" xr6:coauthVersionMax="43" xr10:uidLastSave="{00000000-0000-0000-0000-000000000000}"/>
  <bookViews>
    <workbookView xWindow="-120" yWindow="-120" windowWidth="21840" windowHeight="13140" tabRatio="942" activeTab="3" xr2:uid="{00000000-000D-0000-FFFF-FFFF00000000}"/>
  </bookViews>
  <sheets>
    <sheet name="Estado de Flujo de Efectivo" sheetId="2" r:id="rId1"/>
    <sheet name="Variables" sheetId="3" state="veryHidden" r:id="rId2"/>
    <sheet name="Balance General" sheetId="5" r:id="rId3"/>
    <sheet name="Estado de Resultados" sheetId="4" r:id="rId4"/>
    <sheet name="Nota 1" sheetId="6" r:id="rId5"/>
    <sheet name="Nota 2" sheetId="7" r:id="rId6"/>
    <sheet name="Nota 3" sheetId="8" r:id="rId7"/>
    <sheet name="Nota 4" sheetId="9" r:id="rId8"/>
    <sheet name="Estados Financiera Oct-2018" sheetId="10" r:id="rId9"/>
  </sheets>
  <externalReferences>
    <externalReference r:id="rId10"/>
    <externalReference r:id="rId11"/>
    <externalReference r:id="rId12"/>
  </externalReferences>
  <definedNames>
    <definedName name="_Example" hidden="1">Variables!$B$1</definedName>
    <definedName name="_xlnm._FilterDatabase" localSheetId="2" hidden="1">'Balance General'!$A$3:$O$267</definedName>
    <definedName name="_xlnm._FilterDatabase" localSheetId="3" hidden="1">'Estado de Resultados'!$A$3:$N$195</definedName>
    <definedName name="_Look" hidden="1">Variables!$B$4</definedName>
    <definedName name="_Order1" hidden="1">0</definedName>
    <definedName name="_Series" hidden="1">Variables!$B$3</definedName>
    <definedName name="_Shading" hidden="1">Variables!$B$2</definedName>
    <definedName name="_xlnm.Print_Area" localSheetId="2">'Balance General'!$A$1:$O$280</definedName>
    <definedName name="_xlnm.Print_Area" localSheetId="0">'Estado de Flujo de Efectivo'!$A$2:$O$65</definedName>
    <definedName name="_xlnm.Print_Area" localSheetId="3">'Estado de Resultados'!$A$57:$O$61</definedName>
    <definedName name="DATA_01" hidden="1">'Estado de Flujo de Efectivo'!#REF!</definedName>
    <definedName name="DATA_02" hidden="1">'Estado de Flujo de Efectivo'!$D$8:$D$26</definedName>
    <definedName name="DATA_03" hidden="1">'Estado de Flujo de Efectivo'!#REF!</definedName>
    <definedName name="DATA_04" hidden="1">'Estado de Flujo de Efectivo'!$D$31:$D$47</definedName>
    <definedName name="DATA_05" hidden="1">'Estado de Flujo de Efectivo'!$B$47</definedName>
    <definedName name="DATA_06" hidden="1">'Estado de Flujo de Efectivo'!$D$52:$D$53</definedName>
    <definedName name="DATA_07" hidden="1">'Estado de Flujo de Efectivo'!$B$53</definedName>
    <definedName name="DATA_08" hidden="1">'Estado de Flujo de Efectivo'!$D$56</definedName>
    <definedName name="IntroPrintArea" hidden="1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TemplatePrintArea">'Estado de Flujo de Efectivo'!$B$2:$E$57</definedName>
    <definedName name="_xlnm.Print_Titles" localSheetId="2">'Balance General'!$1:$3</definedName>
    <definedName name="_xlnm.Print_Titles" localSheetId="3">'Estado de Resultados'!$1:$3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1" i="4" l="1"/>
  <c r="D61" i="9" l="1"/>
  <c r="D45" i="4" l="1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D28" i="2" l="1"/>
  <c r="O49" i="2"/>
  <c r="N49" i="2"/>
  <c r="M49" i="2"/>
  <c r="L49" i="2"/>
  <c r="K49" i="2"/>
  <c r="J49" i="2"/>
  <c r="I49" i="2"/>
  <c r="H49" i="2"/>
  <c r="G49" i="2"/>
  <c r="F49" i="2"/>
  <c r="E49" i="2"/>
  <c r="C65" i="8"/>
  <c r="C7" i="8"/>
  <c r="D7" i="8" l="1"/>
  <c r="D113" i="8" s="1"/>
  <c r="E9" i="8"/>
  <c r="H9" i="8" s="1"/>
  <c r="E10" i="8"/>
  <c r="H10" i="8" s="1"/>
  <c r="K11" i="8"/>
  <c r="E12" i="8"/>
  <c r="H12" i="8"/>
  <c r="J12" i="8" s="1"/>
  <c r="E13" i="8"/>
  <c r="H13" i="8" s="1"/>
  <c r="I13" i="8" s="1"/>
  <c r="E14" i="8"/>
  <c r="H14" i="8" s="1"/>
  <c r="I14" i="8" s="1"/>
  <c r="K14" i="8" s="1"/>
  <c r="E15" i="8"/>
  <c r="H15" i="8" s="1"/>
  <c r="K15" i="8"/>
  <c r="H16" i="8"/>
  <c r="K16" i="8"/>
  <c r="E17" i="8"/>
  <c r="H17" i="8" s="1"/>
  <c r="J17" i="8" s="1"/>
  <c r="K17" i="8" s="1"/>
  <c r="O17" i="8" s="1"/>
  <c r="E18" i="8"/>
  <c r="H18" i="8" s="1"/>
  <c r="J18" i="8" s="1"/>
  <c r="K18" i="8" s="1"/>
  <c r="O18" i="8" s="1"/>
  <c r="E19" i="8"/>
  <c r="H19" i="8" s="1"/>
  <c r="E20" i="8"/>
  <c r="H20" i="8" s="1"/>
  <c r="J20" i="8" s="1"/>
  <c r="K20" i="8" s="1"/>
  <c r="O20" i="8" s="1"/>
  <c r="E21" i="8"/>
  <c r="H21" i="8" s="1"/>
  <c r="J21" i="8" s="1"/>
  <c r="K21" i="8" s="1"/>
  <c r="E22" i="8"/>
  <c r="H23" i="8"/>
  <c r="K23" i="8"/>
  <c r="E24" i="8"/>
  <c r="H24" i="8" s="1"/>
  <c r="I24" i="8" s="1"/>
  <c r="K24" i="8" s="1"/>
  <c r="O24" i="8" s="1"/>
  <c r="E25" i="8"/>
  <c r="H25" i="8" s="1"/>
  <c r="I25" i="8" s="1"/>
  <c r="K25" i="8" s="1"/>
  <c r="E26" i="8"/>
  <c r="H26" i="8" s="1"/>
  <c r="K26" i="8"/>
  <c r="E27" i="8"/>
  <c r="H27" i="8" s="1"/>
  <c r="J27" i="8" s="1"/>
  <c r="K27" i="8" s="1"/>
  <c r="E28" i="8"/>
  <c r="H28" i="8" s="1"/>
  <c r="I28" i="8" s="1"/>
  <c r="K28" i="8" s="1"/>
  <c r="H29" i="8"/>
  <c r="J29" i="8" s="1"/>
  <c r="K29" i="8" s="1"/>
  <c r="E30" i="8"/>
  <c r="H30" i="8" s="1"/>
  <c r="J30" i="8" s="1"/>
  <c r="K30" i="8" s="1"/>
  <c r="E31" i="8"/>
  <c r="H31" i="8"/>
  <c r="I31" i="8" s="1"/>
  <c r="K31" i="8" s="1"/>
  <c r="O31" i="8" s="1"/>
  <c r="H32" i="8"/>
  <c r="K32" i="8"/>
  <c r="E33" i="8"/>
  <c r="H33" i="8" s="1"/>
  <c r="K33" i="8"/>
  <c r="E34" i="8"/>
  <c r="H34" i="8" s="1"/>
  <c r="J34" i="8" s="1"/>
  <c r="K34" i="8" s="1"/>
  <c r="O34" i="8" s="1"/>
  <c r="E35" i="8"/>
  <c r="H36" i="8"/>
  <c r="K36" i="8"/>
  <c r="E37" i="8"/>
  <c r="H37" i="8" s="1"/>
  <c r="I37" i="8" s="1"/>
  <c r="K37" i="8" s="1"/>
  <c r="H38" i="8"/>
  <c r="K38" i="8"/>
  <c r="E39" i="8"/>
  <c r="H39" i="8" s="1"/>
  <c r="J39" i="8" s="1"/>
  <c r="K39" i="8" s="1"/>
  <c r="O39" i="8" s="1"/>
  <c r="K40" i="8"/>
  <c r="C41" i="8"/>
  <c r="C114" i="8" s="1"/>
  <c r="D41" i="8"/>
  <c r="D114" i="8" s="1"/>
  <c r="H42" i="8"/>
  <c r="K42" i="8"/>
  <c r="E43" i="8"/>
  <c r="H43" i="8" s="1"/>
  <c r="H44" i="8"/>
  <c r="K44" i="8"/>
  <c r="E45" i="8"/>
  <c r="H45" i="8" s="1"/>
  <c r="J45" i="8" s="1"/>
  <c r="K45" i="8" s="1"/>
  <c r="E46" i="8"/>
  <c r="H46" i="8" s="1"/>
  <c r="J46" i="8" s="1"/>
  <c r="K46" i="8" s="1"/>
  <c r="E47" i="8"/>
  <c r="H47" i="8" s="1"/>
  <c r="I47" i="8" s="1"/>
  <c r="K47" i="8" s="1"/>
  <c r="E48" i="8"/>
  <c r="H48" i="8" s="1"/>
  <c r="I48" i="8" s="1"/>
  <c r="K48" i="8" s="1"/>
  <c r="E49" i="8"/>
  <c r="H49" i="8" s="1"/>
  <c r="J49" i="8" s="1"/>
  <c r="K49" i="8" s="1"/>
  <c r="E50" i="8"/>
  <c r="H50" i="8" s="1"/>
  <c r="J50" i="8" s="1"/>
  <c r="K50" i="8" s="1"/>
  <c r="H51" i="8"/>
  <c r="K51" i="8"/>
  <c r="Q51" i="8" s="1"/>
  <c r="E52" i="8"/>
  <c r="H52" i="8" s="1"/>
  <c r="J52" i="8" s="1"/>
  <c r="K52" i="8" s="1"/>
  <c r="Q52" i="8" s="1"/>
  <c r="E53" i="8"/>
  <c r="H53" i="8"/>
  <c r="I53" i="8" s="1"/>
  <c r="K53" i="8" s="1"/>
  <c r="E54" i="8"/>
  <c r="H54" i="8" s="1"/>
  <c r="I54" i="8" s="1"/>
  <c r="K54" i="8" s="1"/>
  <c r="Q54" i="8" s="1"/>
  <c r="E55" i="8"/>
  <c r="H55" i="8" s="1"/>
  <c r="J55" i="8" s="1"/>
  <c r="K55" i="8" s="1"/>
  <c r="H56" i="8"/>
  <c r="K56" i="8"/>
  <c r="E57" i="8"/>
  <c r="H57" i="8" s="1"/>
  <c r="J57" i="8" s="1"/>
  <c r="K57" i="8" s="1"/>
  <c r="O57" i="8" s="1"/>
  <c r="E58" i="8"/>
  <c r="H58" i="8"/>
  <c r="J58" i="8" s="1"/>
  <c r="K58" i="8" s="1"/>
  <c r="O58" i="8" s="1"/>
  <c r="C49" i="9" s="1"/>
  <c r="E59" i="8"/>
  <c r="H59" i="8" s="1"/>
  <c r="E60" i="8"/>
  <c r="H60" i="8" s="1"/>
  <c r="J60" i="8" s="1"/>
  <c r="K60" i="8" s="1"/>
  <c r="Q60" i="8" s="1"/>
  <c r="H61" i="8"/>
  <c r="K61" i="8"/>
  <c r="C62" i="8"/>
  <c r="D62" i="8"/>
  <c r="D115" i="8" s="1"/>
  <c r="H63" i="8"/>
  <c r="K63" i="8"/>
  <c r="E64" i="8"/>
  <c r="H64" i="8" s="1"/>
  <c r="J64" i="8" s="1"/>
  <c r="K64" i="8" s="1"/>
  <c r="H65" i="8"/>
  <c r="K65" i="8"/>
  <c r="E66" i="8"/>
  <c r="H66" i="8" s="1"/>
  <c r="J66" i="8" s="1"/>
  <c r="K66" i="8" s="1"/>
  <c r="E67" i="8"/>
  <c r="H67" i="8"/>
  <c r="J67" i="8" s="1"/>
  <c r="K69" i="8"/>
  <c r="D71" i="8"/>
  <c r="H72" i="8"/>
  <c r="K72" i="8"/>
  <c r="E73" i="8"/>
  <c r="H73" i="8" s="1"/>
  <c r="I73" i="8" s="1"/>
  <c r="K73" i="8" s="1"/>
  <c r="L73" i="8" s="1"/>
  <c r="E74" i="8"/>
  <c r="H74" i="8" s="1"/>
  <c r="I74" i="8" s="1"/>
  <c r="K74" i="8" s="1"/>
  <c r="L74" i="8" s="1"/>
  <c r="E75" i="8"/>
  <c r="H75" i="8" s="1"/>
  <c r="I75" i="8" s="1"/>
  <c r="K75" i="8" s="1"/>
  <c r="K76" i="8"/>
  <c r="E77" i="8"/>
  <c r="H77" i="8" s="1"/>
  <c r="I77" i="8" s="1"/>
  <c r="K77" i="8" s="1"/>
  <c r="L77" i="8" s="1"/>
  <c r="K78" i="8"/>
  <c r="E79" i="8"/>
  <c r="H79" i="8" s="1"/>
  <c r="I79" i="8" s="1"/>
  <c r="K79" i="8" s="1"/>
  <c r="D81" i="8"/>
  <c r="H82" i="8"/>
  <c r="K82" i="8"/>
  <c r="E83" i="8"/>
  <c r="H83" i="8" s="1"/>
  <c r="J83" i="8" s="1"/>
  <c r="K83" i="8" s="1"/>
  <c r="M83" i="8" s="1"/>
  <c r="H84" i="8"/>
  <c r="J84" i="8"/>
  <c r="K84" i="8" s="1"/>
  <c r="E85" i="8"/>
  <c r="H85" i="8" s="1"/>
  <c r="J85" i="8" s="1"/>
  <c r="K85" i="8" s="1"/>
  <c r="M85" i="8" s="1"/>
  <c r="E86" i="8"/>
  <c r="H86" i="8" s="1"/>
  <c r="J86" i="8" s="1"/>
  <c r="K86" i="8" s="1"/>
  <c r="M86" i="8" s="1"/>
  <c r="E87" i="8"/>
  <c r="H87" i="8" s="1"/>
  <c r="J87" i="8" s="1"/>
  <c r="K87" i="8" s="1"/>
  <c r="M87" i="8" s="1"/>
  <c r="E88" i="8"/>
  <c r="H88" i="8" s="1"/>
  <c r="J88" i="8" s="1"/>
  <c r="K88" i="8" s="1"/>
  <c r="M88" i="8" s="1"/>
  <c r="E89" i="8"/>
  <c r="H89" i="8"/>
  <c r="J89" i="8" s="1"/>
  <c r="K89" i="8" s="1"/>
  <c r="M89" i="8" s="1"/>
  <c r="E90" i="8"/>
  <c r="H90" i="8" s="1"/>
  <c r="J90" i="8" s="1"/>
  <c r="K90" i="8" s="1"/>
  <c r="M90" i="8" s="1"/>
  <c r="E91" i="8"/>
  <c r="H91" i="8" s="1"/>
  <c r="J91" i="8" s="1"/>
  <c r="K91" i="8" s="1"/>
  <c r="M91" i="8" s="1"/>
  <c r="H92" i="8"/>
  <c r="J92" i="8" s="1"/>
  <c r="K92" i="8" s="1"/>
  <c r="E93" i="8"/>
  <c r="H93" i="8" s="1"/>
  <c r="J93" i="8" s="1"/>
  <c r="K93" i="8" s="1"/>
  <c r="E94" i="8"/>
  <c r="H94" i="8" s="1"/>
  <c r="J94" i="8" s="1"/>
  <c r="K94" i="8" s="1"/>
  <c r="M94" i="8" s="1"/>
  <c r="E95" i="8"/>
  <c r="H95" i="8" s="1"/>
  <c r="J95" i="8" s="1"/>
  <c r="K95" i="8" s="1"/>
  <c r="M95" i="8" s="1"/>
  <c r="H96" i="8"/>
  <c r="J96" i="8" s="1"/>
  <c r="K96" i="8" s="1"/>
  <c r="E97" i="8"/>
  <c r="H97" i="8" s="1"/>
  <c r="J97" i="8" s="1"/>
  <c r="K97" i="8" s="1"/>
  <c r="M97" i="8" s="1"/>
  <c r="H98" i="8"/>
  <c r="J98" i="8" s="1"/>
  <c r="K98" i="8" s="1"/>
  <c r="E99" i="8"/>
  <c r="E100" i="8"/>
  <c r="G100" i="8" s="1"/>
  <c r="H100" i="8" s="1"/>
  <c r="J100" i="8" s="1"/>
  <c r="K100" i="8" s="1"/>
  <c r="E101" i="8"/>
  <c r="H102" i="8"/>
  <c r="J102" i="8"/>
  <c r="K102" i="8" s="1"/>
  <c r="E103" i="8"/>
  <c r="H103" i="8" s="1"/>
  <c r="J103" i="8" s="1"/>
  <c r="K103" i="8" s="1"/>
  <c r="M103" i="8" s="1"/>
  <c r="H104" i="8"/>
  <c r="J104" i="8" s="1"/>
  <c r="K104" i="8" s="1"/>
  <c r="D105" i="8"/>
  <c r="D109" i="8" s="1"/>
  <c r="H105" i="8"/>
  <c r="J105" i="8" s="1"/>
  <c r="K105" i="8" s="1"/>
  <c r="E106" i="8"/>
  <c r="H106" i="8" s="1"/>
  <c r="J106" i="8" s="1"/>
  <c r="K106" i="8" s="1"/>
  <c r="E107" i="8"/>
  <c r="H107" i="8" s="1"/>
  <c r="J107" i="8" s="1"/>
  <c r="K107" i="8" s="1"/>
  <c r="E108" i="8"/>
  <c r="H108" i="8"/>
  <c r="J108" i="8" s="1"/>
  <c r="K108" i="8" s="1"/>
  <c r="P110" i="8"/>
  <c r="C113" i="8"/>
  <c r="D58" i="5"/>
  <c r="M46" i="8" l="1"/>
  <c r="Q46" i="8"/>
  <c r="M50" i="8"/>
  <c r="C23" i="9"/>
  <c r="Q50" i="8"/>
  <c r="N48" i="8"/>
  <c r="Q48" i="8"/>
  <c r="K12" i="8"/>
  <c r="O12" i="8" s="1"/>
  <c r="D69" i="8"/>
  <c r="Q69" i="8" s="1"/>
  <c r="K67" i="8"/>
  <c r="O67" i="8" s="1"/>
  <c r="C50" i="9" s="1"/>
  <c r="I59" i="8"/>
  <c r="K59" i="8" s="1"/>
  <c r="I43" i="8"/>
  <c r="K43" i="8" s="1"/>
  <c r="D116" i="8"/>
  <c r="I19" i="8"/>
  <c r="K19" i="8" s="1"/>
  <c r="O19" i="8" s="1"/>
  <c r="C115" i="8"/>
  <c r="C116" i="8" s="1"/>
  <c r="C69" i="8"/>
  <c r="N49" i="8"/>
  <c r="Q49" i="8"/>
  <c r="Q53" i="8"/>
  <c r="N53" i="8"/>
  <c r="Q25" i="8"/>
  <c r="M25" i="8"/>
  <c r="G101" i="8"/>
  <c r="F22" i="8" s="1"/>
  <c r="M60" i="8"/>
  <c r="M45" i="8"/>
  <c r="Q45" i="8"/>
  <c r="K13" i="8"/>
  <c r="Q100" i="8"/>
  <c r="N54" i="8"/>
  <c r="J113" i="8"/>
  <c r="G99" i="8"/>
  <c r="M47" i="8"/>
  <c r="Q47" i="8"/>
  <c r="Q55" i="8"/>
  <c r="N55" i="8"/>
  <c r="N52" i="8"/>
  <c r="E110" i="8"/>
  <c r="C27" i="9" l="1"/>
  <c r="M59" i="8"/>
  <c r="Q59" i="8" s="1"/>
  <c r="H99" i="8"/>
  <c r="J99" i="8" s="1"/>
  <c r="K99" i="8" s="1"/>
  <c r="F35" i="8"/>
  <c r="H35" i="8" s="1"/>
  <c r="I35" i="8" s="1"/>
  <c r="K35" i="8" s="1"/>
  <c r="O35" i="8" s="1"/>
  <c r="M43" i="8"/>
  <c r="M110" i="8" s="1"/>
  <c r="Q43" i="8"/>
  <c r="O13" i="8"/>
  <c r="L110" i="8"/>
  <c r="Q101" i="8"/>
  <c r="Q99" i="8"/>
  <c r="G110" i="8"/>
  <c r="H101" i="8"/>
  <c r="J101" i="8" s="1"/>
  <c r="K101" i="8" s="1"/>
  <c r="N110" i="8"/>
  <c r="Q110" i="8" l="1"/>
  <c r="H22" i="8"/>
  <c r="J22" i="8" s="1"/>
  <c r="F110" i="8"/>
  <c r="J110" i="8"/>
  <c r="N111" i="8"/>
  <c r="Q111" i="8" l="1"/>
  <c r="H110" i="8"/>
  <c r="K22" i="8" l="1"/>
  <c r="I110" i="8"/>
  <c r="J111" i="8" s="1"/>
  <c r="J114" i="8" s="1"/>
  <c r="O22" i="8" l="1"/>
  <c r="O110" i="8" s="1"/>
  <c r="P111" i="8" s="1"/>
  <c r="P112" i="8" s="1"/>
  <c r="K110" i="8"/>
  <c r="D160" i="5" l="1"/>
  <c r="E160" i="5" s="1"/>
  <c r="F160" i="5" s="1"/>
  <c r="G160" i="5" s="1"/>
  <c r="H160" i="5" s="1"/>
  <c r="I160" i="5" s="1"/>
  <c r="J160" i="5" s="1"/>
  <c r="K160" i="5" s="1"/>
  <c r="L160" i="5" s="1"/>
  <c r="M160" i="5" s="1"/>
  <c r="N160" i="5" s="1"/>
  <c r="O160" i="5" s="1"/>
  <c r="C77" i="4"/>
  <c r="D181" i="5" l="1"/>
  <c r="D8" i="5"/>
  <c r="D252" i="5"/>
  <c r="D224" i="5"/>
  <c r="D204" i="5"/>
  <c r="D182" i="5"/>
  <c r="D63" i="5"/>
  <c r="D126" i="5"/>
  <c r="D128" i="5"/>
  <c r="E252" i="5" l="1"/>
  <c r="F252" i="5" s="1"/>
  <c r="G252" i="5" s="1"/>
  <c r="H252" i="5" s="1"/>
  <c r="I252" i="5" s="1"/>
  <c r="J252" i="5" s="1"/>
  <c r="K252" i="5" s="1"/>
  <c r="L252" i="5" s="1"/>
  <c r="M252" i="5" s="1"/>
  <c r="N252" i="5" s="1"/>
  <c r="O252" i="5" s="1"/>
  <c r="D238" i="5"/>
  <c r="E238" i="5" s="1"/>
  <c r="F238" i="5" s="1"/>
  <c r="G238" i="5" s="1"/>
  <c r="H238" i="5" s="1"/>
  <c r="I238" i="5" s="1"/>
  <c r="J238" i="5" s="1"/>
  <c r="K238" i="5" s="1"/>
  <c r="L238" i="5" s="1"/>
  <c r="M238" i="5" s="1"/>
  <c r="N238" i="5" s="1"/>
  <c r="O238" i="5" s="1"/>
  <c r="D60" i="6" s="1"/>
  <c r="D232" i="5"/>
  <c r="E232" i="5" s="1"/>
  <c r="F232" i="5" s="1"/>
  <c r="G232" i="5" s="1"/>
  <c r="H232" i="5" s="1"/>
  <c r="I232" i="5" s="1"/>
  <c r="J232" i="5" s="1"/>
  <c r="K232" i="5" s="1"/>
  <c r="L232" i="5" s="1"/>
  <c r="M232" i="5" s="1"/>
  <c r="N232" i="5" s="1"/>
  <c r="O232" i="5" s="1"/>
  <c r="D233" i="5"/>
  <c r="E233" i="5" s="1"/>
  <c r="F233" i="5" s="1"/>
  <c r="G233" i="5" s="1"/>
  <c r="H233" i="5" s="1"/>
  <c r="I233" i="5" s="1"/>
  <c r="J233" i="5" s="1"/>
  <c r="K233" i="5" s="1"/>
  <c r="L233" i="5" s="1"/>
  <c r="M233" i="5" s="1"/>
  <c r="N233" i="5" s="1"/>
  <c r="O233" i="5" s="1"/>
  <c r="D234" i="5"/>
  <c r="E234" i="5" s="1"/>
  <c r="F234" i="5" s="1"/>
  <c r="G234" i="5" s="1"/>
  <c r="H234" i="5" s="1"/>
  <c r="I234" i="5" s="1"/>
  <c r="J234" i="5" s="1"/>
  <c r="K234" i="5" s="1"/>
  <c r="L234" i="5" s="1"/>
  <c r="M234" i="5" s="1"/>
  <c r="N234" i="5" s="1"/>
  <c r="O234" i="5" s="1"/>
  <c r="E224" i="5"/>
  <c r="F224" i="5" s="1"/>
  <c r="G224" i="5" s="1"/>
  <c r="H224" i="5" s="1"/>
  <c r="I224" i="5" s="1"/>
  <c r="J224" i="5" s="1"/>
  <c r="K224" i="5" s="1"/>
  <c r="L224" i="5" s="1"/>
  <c r="M224" i="5" s="1"/>
  <c r="N224" i="5" s="1"/>
  <c r="O224" i="5" s="1"/>
  <c r="D216" i="5"/>
  <c r="E216" i="5" s="1"/>
  <c r="F216" i="5" s="1"/>
  <c r="G216" i="5" s="1"/>
  <c r="H216" i="5" s="1"/>
  <c r="I216" i="5" s="1"/>
  <c r="J216" i="5" s="1"/>
  <c r="K216" i="5" s="1"/>
  <c r="L216" i="5" s="1"/>
  <c r="M216" i="5" s="1"/>
  <c r="N216" i="5" s="1"/>
  <c r="O216" i="5" s="1"/>
  <c r="E213" i="5"/>
  <c r="F213" i="5" s="1"/>
  <c r="G213" i="5" s="1"/>
  <c r="H213" i="5" s="1"/>
  <c r="I213" i="5" s="1"/>
  <c r="J213" i="5" s="1"/>
  <c r="K213" i="5" s="1"/>
  <c r="L213" i="5" s="1"/>
  <c r="M213" i="5" s="1"/>
  <c r="N213" i="5" s="1"/>
  <c r="O213" i="5" s="1"/>
  <c r="D213" i="5"/>
  <c r="E204" i="5"/>
  <c r="F204" i="5" s="1"/>
  <c r="G204" i="5" s="1"/>
  <c r="H204" i="5" s="1"/>
  <c r="I204" i="5" s="1"/>
  <c r="J204" i="5" s="1"/>
  <c r="K204" i="5" s="1"/>
  <c r="L204" i="5" s="1"/>
  <c r="M204" i="5" s="1"/>
  <c r="N204" i="5" s="1"/>
  <c r="O204" i="5" s="1"/>
  <c r="D202" i="5"/>
  <c r="E202" i="5" s="1"/>
  <c r="F202" i="5" s="1"/>
  <c r="G202" i="5" s="1"/>
  <c r="H202" i="5" s="1"/>
  <c r="I202" i="5" s="1"/>
  <c r="J202" i="5" s="1"/>
  <c r="K202" i="5" s="1"/>
  <c r="L202" i="5" s="1"/>
  <c r="M202" i="5" s="1"/>
  <c r="N202" i="5" s="1"/>
  <c r="O202" i="5" s="1"/>
  <c r="E182" i="5"/>
  <c r="F182" i="5" s="1"/>
  <c r="G182" i="5" s="1"/>
  <c r="H182" i="5" s="1"/>
  <c r="I182" i="5" s="1"/>
  <c r="J182" i="5" s="1"/>
  <c r="K182" i="5" s="1"/>
  <c r="L182" i="5" s="1"/>
  <c r="M182" i="5" s="1"/>
  <c r="N182" i="5" s="1"/>
  <c r="O182" i="5" s="1"/>
  <c r="E181" i="5"/>
  <c r="F181" i="5" s="1"/>
  <c r="G181" i="5" s="1"/>
  <c r="H181" i="5" s="1"/>
  <c r="I181" i="5" s="1"/>
  <c r="J181" i="5" s="1"/>
  <c r="K181" i="5" s="1"/>
  <c r="L181" i="5" s="1"/>
  <c r="M181" i="5" s="1"/>
  <c r="N181" i="5" s="1"/>
  <c r="O181" i="5" s="1"/>
  <c r="D162" i="5"/>
  <c r="E162" i="5" s="1"/>
  <c r="F162" i="5" s="1"/>
  <c r="G162" i="5" s="1"/>
  <c r="H162" i="5" s="1"/>
  <c r="I162" i="5" s="1"/>
  <c r="J162" i="5" s="1"/>
  <c r="K162" i="5" s="1"/>
  <c r="L162" i="5" s="1"/>
  <c r="M162" i="5" s="1"/>
  <c r="N162" i="5" s="1"/>
  <c r="O162" i="5" s="1"/>
  <c r="D130" i="5"/>
  <c r="E130" i="5" s="1"/>
  <c r="F130" i="5" s="1"/>
  <c r="G130" i="5" s="1"/>
  <c r="H130" i="5" s="1"/>
  <c r="I130" i="5" s="1"/>
  <c r="J130" i="5" s="1"/>
  <c r="K130" i="5" s="1"/>
  <c r="L130" i="5" s="1"/>
  <c r="M130" i="5" s="1"/>
  <c r="N130" i="5" s="1"/>
  <c r="O130" i="5" s="1"/>
  <c r="E128" i="5" l="1"/>
  <c r="F128" i="5" s="1"/>
  <c r="G128" i="5" s="1"/>
  <c r="H128" i="5" s="1"/>
  <c r="I128" i="5" s="1"/>
  <c r="J128" i="5" s="1"/>
  <c r="K128" i="5" s="1"/>
  <c r="L128" i="5" s="1"/>
  <c r="M128" i="5" s="1"/>
  <c r="N128" i="5" s="1"/>
  <c r="O128" i="5" s="1"/>
  <c r="E126" i="5"/>
  <c r="F126" i="5" s="1"/>
  <c r="G126" i="5" s="1"/>
  <c r="H126" i="5" s="1"/>
  <c r="I126" i="5" s="1"/>
  <c r="J126" i="5" s="1"/>
  <c r="K126" i="5" s="1"/>
  <c r="L126" i="5" s="1"/>
  <c r="M126" i="5" s="1"/>
  <c r="N126" i="5" s="1"/>
  <c r="O126" i="5" s="1"/>
  <c r="D129" i="5"/>
  <c r="E129" i="5" s="1"/>
  <c r="F129" i="5" s="1"/>
  <c r="G129" i="5" s="1"/>
  <c r="H129" i="5" s="1"/>
  <c r="I129" i="5" s="1"/>
  <c r="J129" i="5" s="1"/>
  <c r="K129" i="5" s="1"/>
  <c r="L129" i="5" s="1"/>
  <c r="M129" i="5" s="1"/>
  <c r="N129" i="5" s="1"/>
  <c r="O129" i="5" s="1"/>
  <c r="D127" i="5"/>
  <c r="E127" i="5" s="1"/>
  <c r="F127" i="5" s="1"/>
  <c r="G127" i="5" s="1"/>
  <c r="H127" i="5" s="1"/>
  <c r="I127" i="5" s="1"/>
  <c r="J127" i="5" s="1"/>
  <c r="K127" i="5" s="1"/>
  <c r="L127" i="5" s="1"/>
  <c r="M127" i="5" s="1"/>
  <c r="N127" i="5" s="1"/>
  <c r="O127" i="5" s="1"/>
  <c r="D83" i="4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D102" i="5" l="1"/>
  <c r="E102" i="5" s="1"/>
  <c r="F102" i="5" s="1"/>
  <c r="G102" i="5" s="1"/>
  <c r="H102" i="5" s="1"/>
  <c r="I102" i="5" s="1"/>
  <c r="J102" i="5" s="1"/>
  <c r="K102" i="5" s="1"/>
  <c r="L102" i="5" s="1"/>
  <c r="M102" i="5" s="1"/>
  <c r="N102" i="5" s="1"/>
  <c r="O102" i="5" s="1"/>
  <c r="D97" i="5"/>
  <c r="E97" i="5" s="1"/>
  <c r="F97" i="5" s="1"/>
  <c r="G97" i="5" s="1"/>
  <c r="H97" i="5" s="1"/>
  <c r="I97" i="5" s="1"/>
  <c r="J97" i="5" s="1"/>
  <c r="K97" i="5" s="1"/>
  <c r="L97" i="5" s="1"/>
  <c r="M97" i="5" s="1"/>
  <c r="N97" i="5" s="1"/>
  <c r="O97" i="5" s="1"/>
  <c r="D96" i="5"/>
  <c r="E96" i="5" s="1"/>
  <c r="F96" i="5" s="1"/>
  <c r="G96" i="5" s="1"/>
  <c r="H96" i="5" s="1"/>
  <c r="I96" i="5" s="1"/>
  <c r="J96" i="5" s="1"/>
  <c r="K96" i="5" s="1"/>
  <c r="L96" i="5" s="1"/>
  <c r="M96" i="5" s="1"/>
  <c r="N96" i="5" s="1"/>
  <c r="O96" i="5" s="1"/>
  <c r="D86" i="5"/>
  <c r="E86" i="5" s="1"/>
  <c r="F86" i="5" s="1"/>
  <c r="G86" i="5" s="1"/>
  <c r="H86" i="5" s="1"/>
  <c r="I86" i="5" s="1"/>
  <c r="J86" i="5" s="1"/>
  <c r="K86" i="5" s="1"/>
  <c r="L86" i="5" s="1"/>
  <c r="M86" i="5" s="1"/>
  <c r="N86" i="5" s="1"/>
  <c r="O86" i="5" s="1"/>
  <c r="D75" i="5"/>
  <c r="E75" i="5" s="1"/>
  <c r="F75" i="5" s="1"/>
  <c r="G75" i="5" s="1"/>
  <c r="H75" i="5" s="1"/>
  <c r="I75" i="5" s="1"/>
  <c r="J75" i="5" s="1"/>
  <c r="K75" i="5" s="1"/>
  <c r="L75" i="5" s="1"/>
  <c r="M75" i="5" s="1"/>
  <c r="N75" i="5" s="1"/>
  <c r="O75" i="5" s="1"/>
  <c r="D74" i="5"/>
  <c r="E74" i="5" s="1"/>
  <c r="F74" i="5" s="1"/>
  <c r="G74" i="5" s="1"/>
  <c r="H74" i="5" s="1"/>
  <c r="I74" i="5" s="1"/>
  <c r="J74" i="5" s="1"/>
  <c r="K74" i="5" s="1"/>
  <c r="L74" i="5" s="1"/>
  <c r="M74" i="5" s="1"/>
  <c r="N74" i="5" s="1"/>
  <c r="O74" i="5" s="1"/>
  <c r="D70" i="5"/>
  <c r="E70" i="5" s="1"/>
  <c r="F70" i="5" s="1"/>
  <c r="G70" i="5" s="1"/>
  <c r="H70" i="5" s="1"/>
  <c r="I70" i="5" s="1"/>
  <c r="J70" i="5" s="1"/>
  <c r="K70" i="5" s="1"/>
  <c r="L70" i="5" s="1"/>
  <c r="M70" i="5" s="1"/>
  <c r="N70" i="5" s="1"/>
  <c r="O70" i="5" s="1"/>
  <c r="D68" i="5"/>
  <c r="E68" i="5" s="1"/>
  <c r="F68" i="5" s="1"/>
  <c r="G68" i="5" s="1"/>
  <c r="H68" i="5" s="1"/>
  <c r="I68" i="5" s="1"/>
  <c r="J68" i="5" s="1"/>
  <c r="K68" i="5" s="1"/>
  <c r="L68" i="5" s="1"/>
  <c r="M68" i="5" s="1"/>
  <c r="N68" i="5" s="1"/>
  <c r="O68" i="5" s="1"/>
  <c r="D66" i="5"/>
  <c r="E66" i="5" s="1"/>
  <c r="F66" i="5" s="1"/>
  <c r="G66" i="5" s="1"/>
  <c r="H66" i="5" s="1"/>
  <c r="I66" i="5" s="1"/>
  <c r="J66" i="5" s="1"/>
  <c r="K66" i="5" s="1"/>
  <c r="L66" i="5" s="1"/>
  <c r="M66" i="5" s="1"/>
  <c r="N66" i="5" s="1"/>
  <c r="O66" i="5" s="1"/>
  <c r="D20" i="6" s="1"/>
  <c r="E63" i="5"/>
  <c r="F63" i="5" s="1"/>
  <c r="G63" i="5" s="1"/>
  <c r="H63" i="5" s="1"/>
  <c r="I63" i="5" s="1"/>
  <c r="J63" i="5" s="1"/>
  <c r="K63" i="5" s="1"/>
  <c r="L63" i="5" s="1"/>
  <c r="M63" i="5" s="1"/>
  <c r="N63" i="5" s="1"/>
  <c r="O63" i="5" s="1"/>
  <c r="E58" i="5"/>
  <c r="F58" i="5" s="1"/>
  <c r="G58" i="5" s="1"/>
  <c r="H58" i="5" s="1"/>
  <c r="I58" i="5" s="1"/>
  <c r="J58" i="5" s="1"/>
  <c r="K58" i="5" s="1"/>
  <c r="L58" i="5" s="1"/>
  <c r="M58" i="5" s="1"/>
  <c r="N58" i="5" s="1"/>
  <c r="O58" i="5" s="1"/>
  <c r="D57" i="5"/>
  <c r="E57" i="5" s="1"/>
  <c r="F57" i="5" s="1"/>
  <c r="G57" i="5" s="1"/>
  <c r="H57" i="5" s="1"/>
  <c r="I57" i="5" s="1"/>
  <c r="J57" i="5" s="1"/>
  <c r="K57" i="5" s="1"/>
  <c r="L57" i="5" s="1"/>
  <c r="M57" i="5" s="1"/>
  <c r="N57" i="5" s="1"/>
  <c r="O57" i="5" s="1"/>
  <c r="D55" i="5"/>
  <c r="E55" i="5" s="1"/>
  <c r="F55" i="5" s="1"/>
  <c r="G55" i="5" s="1"/>
  <c r="H55" i="5" s="1"/>
  <c r="I55" i="5" s="1"/>
  <c r="J55" i="5" s="1"/>
  <c r="K55" i="5" s="1"/>
  <c r="L55" i="5" s="1"/>
  <c r="M55" i="5" s="1"/>
  <c r="N55" i="5" s="1"/>
  <c r="O55" i="5" s="1"/>
  <c r="E16" i="5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E8" i="5" l="1"/>
  <c r="F8" i="5" s="1"/>
  <c r="G8" i="5" s="1"/>
  <c r="H8" i="5" s="1"/>
  <c r="I8" i="5" s="1"/>
  <c r="J8" i="5" s="1"/>
  <c r="K8" i="5" s="1"/>
  <c r="L8" i="5" s="1"/>
  <c r="M8" i="5" s="1"/>
  <c r="N8" i="5" s="1"/>
  <c r="O8" i="5" s="1"/>
  <c r="O469" i="10"/>
  <c r="O470" i="10"/>
  <c r="O471" i="10"/>
  <c r="O472" i="10"/>
  <c r="O474" i="10"/>
  <c r="O475" i="10"/>
  <c r="O476" i="10"/>
  <c r="O477" i="10"/>
  <c r="O479" i="10"/>
  <c r="O480" i="10"/>
  <c r="O481" i="10"/>
  <c r="O482" i="10"/>
  <c r="O484" i="10"/>
  <c r="O485" i="10"/>
  <c r="O486" i="10"/>
  <c r="O487" i="10"/>
  <c r="O489" i="10"/>
  <c r="O490" i="10"/>
  <c r="O491" i="10"/>
  <c r="O492" i="10"/>
  <c r="O494" i="10"/>
  <c r="O495" i="10"/>
  <c r="O496" i="10"/>
  <c r="O497" i="10"/>
  <c r="O498" i="10"/>
  <c r="O499" i="10"/>
  <c r="O501" i="10"/>
  <c r="O502" i="10"/>
  <c r="O503" i="10"/>
  <c r="O504" i="10"/>
  <c r="O505" i="10"/>
  <c r="O508" i="10"/>
  <c r="O509" i="10"/>
  <c r="O510" i="10"/>
  <c r="O511" i="10"/>
  <c r="O512" i="10"/>
  <c r="O514" i="10"/>
  <c r="O515" i="10"/>
  <c r="O516" i="10"/>
  <c r="O517" i="10"/>
  <c r="O518" i="10"/>
  <c r="O519" i="10"/>
  <c r="O520" i="10"/>
  <c r="O521" i="10"/>
  <c r="O522" i="10"/>
  <c r="O523" i="10"/>
  <c r="O524" i="10"/>
  <c r="O525" i="10"/>
  <c r="O526" i="10"/>
  <c r="O527" i="10"/>
  <c r="O528" i="10"/>
  <c r="O529" i="10"/>
  <c r="O530" i="10"/>
  <c r="O531" i="10"/>
  <c r="O533" i="10"/>
  <c r="O534" i="10"/>
  <c r="O535" i="10"/>
  <c r="O536" i="10"/>
  <c r="O537" i="10"/>
  <c r="O539" i="10"/>
  <c r="O540" i="10"/>
  <c r="O541" i="10"/>
  <c r="O542" i="10"/>
  <c r="O543" i="10"/>
  <c r="O544" i="10"/>
  <c r="O545" i="10"/>
  <c r="O381" i="10"/>
  <c r="O383" i="10"/>
  <c r="O384" i="10"/>
  <c r="O385" i="10"/>
  <c r="O386" i="10"/>
  <c r="O388" i="10"/>
  <c r="O389" i="10"/>
  <c r="O390" i="10"/>
  <c r="O391" i="10"/>
  <c r="O392" i="10"/>
  <c r="O394" i="10"/>
  <c r="O395" i="10"/>
  <c r="O397" i="10"/>
  <c r="O398" i="10"/>
  <c r="O399" i="10"/>
  <c r="O400" i="10"/>
  <c r="O401" i="10"/>
  <c r="O402" i="10"/>
  <c r="O404" i="10"/>
  <c r="O405" i="10"/>
  <c r="O407" i="10"/>
  <c r="O409" i="10"/>
  <c r="O410" i="10"/>
  <c r="O414" i="10"/>
  <c r="O415" i="10"/>
  <c r="O416" i="10"/>
  <c r="O417" i="10"/>
  <c r="O418" i="10"/>
  <c r="O419" i="10"/>
  <c r="O421" i="10"/>
  <c r="O422" i="10"/>
  <c r="O423" i="10"/>
  <c r="O424" i="10"/>
  <c r="O427" i="10"/>
  <c r="O428" i="10"/>
  <c r="O429" i="10"/>
  <c r="O430" i="10"/>
  <c r="O431" i="10"/>
  <c r="O432" i="10"/>
  <c r="O434" i="10"/>
  <c r="O435" i="10"/>
  <c r="O436" i="10"/>
  <c r="O437" i="10"/>
  <c r="O438" i="10"/>
  <c r="O439" i="10"/>
  <c r="O441" i="10"/>
  <c r="O442" i="10"/>
  <c r="O443" i="10"/>
  <c r="O445" i="10"/>
  <c r="O446" i="10"/>
  <c r="O447" i="10"/>
  <c r="O448" i="10"/>
  <c r="O449" i="10"/>
  <c r="O451" i="10"/>
  <c r="O452" i="10"/>
  <c r="O453" i="10"/>
  <c r="O454" i="10"/>
  <c r="O455" i="10"/>
  <c r="O456" i="10"/>
  <c r="O458" i="10"/>
  <c r="O459" i="10"/>
  <c r="O460" i="10"/>
  <c r="O462" i="10"/>
  <c r="O463" i="10"/>
  <c r="O379" i="10"/>
  <c r="O380" i="10"/>
  <c r="O274" i="10"/>
  <c r="O275" i="10"/>
  <c r="O276" i="10"/>
  <c r="O277" i="10"/>
  <c r="O278" i="10"/>
  <c r="O279" i="10"/>
  <c r="O281" i="10"/>
  <c r="O282" i="10"/>
  <c r="O283" i="10"/>
  <c r="O284" i="10"/>
  <c r="O285" i="10"/>
  <c r="O286" i="10"/>
  <c r="O288" i="10"/>
  <c r="O289" i="10"/>
  <c r="O290" i="10"/>
  <c r="O291" i="10"/>
  <c r="O293" i="10"/>
  <c r="O294" i="10"/>
  <c r="O295" i="10"/>
  <c r="O297" i="10"/>
  <c r="O298" i="10"/>
  <c r="O299" i="10"/>
  <c r="O300" i="10"/>
  <c r="O301" i="10"/>
  <c r="O302" i="10"/>
  <c r="O305" i="10"/>
  <c r="O306" i="10"/>
  <c r="O307" i="10"/>
  <c r="O308" i="10"/>
  <c r="O309" i="10"/>
  <c r="O310" i="10"/>
  <c r="O311" i="10"/>
  <c r="O312" i="10"/>
  <c r="O313" i="10"/>
  <c r="O314" i="10"/>
  <c r="O317" i="10"/>
  <c r="O318" i="10"/>
  <c r="O319" i="10"/>
  <c r="O320" i="10"/>
  <c r="O321" i="10"/>
  <c r="O322" i="10"/>
  <c r="O323" i="10"/>
  <c r="O325" i="10"/>
  <c r="O326" i="10"/>
  <c r="O327" i="10"/>
  <c r="O328" i="10"/>
  <c r="O330" i="10"/>
  <c r="O331" i="10"/>
  <c r="O332" i="10"/>
  <c r="O333" i="10"/>
  <c r="O334" i="10"/>
  <c r="O336" i="10"/>
  <c r="O337" i="10"/>
  <c r="O338" i="10"/>
  <c r="O339" i="10"/>
  <c r="O340" i="10"/>
  <c r="O342" i="10"/>
  <c r="O343" i="10"/>
  <c r="O344" i="10"/>
  <c r="O345" i="10"/>
  <c r="O347" i="10"/>
  <c r="O348" i="10"/>
  <c r="O350" i="10"/>
  <c r="O351" i="10"/>
  <c r="O352" i="10"/>
  <c r="O355" i="10"/>
  <c r="O356" i="10"/>
  <c r="O358" i="10"/>
  <c r="O359" i="10"/>
  <c r="O360" i="10"/>
  <c r="O361" i="10"/>
  <c r="O364" i="10"/>
  <c r="O365" i="10"/>
  <c r="O366" i="10"/>
  <c r="O369" i="10"/>
  <c r="O370" i="10"/>
  <c r="O371" i="10"/>
  <c r="O372" i="10"/>
  <c r="O373" i="10"/>
  <c r="O374" i="10"/>
  <c r="O376" i="10"/>
  <c r="O377" i="10"/>
  <c r="O256" i="10"/>
  <c r="O258" i="10"/>
  <c r="O259" i="10"/>
  <c r="O261" i="10"/>
  <c r="O262" i="10"/>
  <c r="O264" i="10"/>
  <c r="O265" i="10"/>
  <c r="O267" i="10"/>
  <c r="O8" i="10"/>
  <c r="O9" i="10"/>
  <c r="O11" i="10"/>
  <c r="O12" i="10"/>
  <c r="O13" i="10"/>
  <c r="O14" i="10"/>
  <c r="O17" i="10"/>
  <c r="O18" i="10"/>
  <c r="O19" i="10"/>
  <c r="O20" i="10"/>
  <c r="O21" i="10"/>
  <c r="O22" i="10"/>
  <c r="O23" i="10"/>
  <c r="O24" i="10"/>
  <c r="O26" i="10"/>
  <c r="O27" i="10"/>
  <c r="O28" i="10"/>
  <c r="O29" i="10"/>
  <c r="O30" i="10"/>
  <c r="O32" i="10"/>
  <c r="O33" i="10"/>
  <c r="O34" i="10"/>
  <c r="O35" i="10"/>
  <c r="O36" i="10"/>
  <c r="O38" i="10"/>
  <c r="O39" i="10"/>
  <c r="O40" i="10"/>
  <c r="O42" i="10"/>
  <c r="O43" i="10"/>
  <c r="O45" i="10"/>
  <c r="O46" i="10"/>
  <c r="O48" i="10"/>
  <c r="O49" i="10"/>
  <c r="O50" i="10"/>
  <c r="O51" i="10"/>
  <c r="O52" i="10"/>
  <c r="O53" i="10"/>
  <c r="O54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9" i="10"/>
  <c r="O70" i="10"/>
  <c r="O71" i="10"/>
  <c r="O72" i="10"/>
  <c r="O75" i="10"/>
  <c r="O76" i="10"/>
  <c r="O77" i="10"/>
  <c r="O78" i="10"/>
  <c r="O79" i="10"/>
  <c r="O80" i="10"/>
  <c r="O82" i="10"/>
  <c r="O83" i="10"/>
  <c r="O84" i="10"/>
  <c r="O86" i="10"/>
  <c r="O87" i="10"/>
  <c r="O88" i="10"/>
  <c r="O90" i="10"/>
  <c r="O91" i="10"/>
  <c r="O92" i="10"/>
  <c r="O93" i="10"/>
  <c r="O94" i="10"/>
  <c r="O95" i="10"/>
  <c r="O97" i="10"/>
  <c r="O98" i="10"/>
  <c r="O100" i="10"/>
  <c r="O101" i="10"/>
  <c r="O102" i="10"/>
  <c r="O103" i="10"/>
  <c r="O105" i="10"/>
  <c r="O106" i="10"/>
  <c r="O107" i="10"/>
  <c r="O108" i="10"/>
  <c r="O109" i="10"/>
  <c r="O112" i="10"/>
  <c r="O113" i="10"/>
  <c r="O114" i="10"/>
  <c r="O115" i="10"/>
  <c r="O117" i="10"/>
  <c r="O118" i="10"/>
  <c r="O119" i="10"/>
  <c r="O120" i="10"/>
  <c r="O123" i="10"/>
  <c r="O124" i="10"/>
  <c r="O125" i="10"/>
  <c r="O127" i="10"/>
  <c r="O128" i="10"/>
  <c r="O129" i="10"/>
  <c r="O130" i="10"/>
  <c r="O131" i="10"/>
  <c r="O133" i="10"/>
  <c r="O134" i="10"/>
  <c r="O135" i="10"/>
  <c r="O136" i="10"/>
  <c r="O137" i="10"/>
  <c r="O138" i="10"/>
  <c r="O140" i="10"/>
  <c r="O141" i="10"/>
  <c r="O142" i="10"/>
  <c r="O143" i="10"/>
  <c r="O144" i="10"/>
  <c r="O145" i="10"/>
  <c r="O147" i="10"/>
  <c r="O148" i="10"/>
  <c r="O149" i="10"/>
  <c r="O150" i="10"/>
  <c r="O151" i="10"/>
  <c r="O154" i="10"/>
  <c r="O155" i="10"/>
  <c r="O156" i="10"/>
  <c r="O157" i="10"/>
  <c r="O158" i="10"/>
  <c r="O159" i="10"/>
  <c r="O161" i="10"/>
  <c r="O162" i="10"/>
  <c r="O163" i="10"/>
  <c r="O164" i="10"/>
  <c r="O166" i="10"/>
  <c r="O167" i="10"/>
  <c r="O168" i="10"/>
  <c r="O169" i="10"/>
  <c r="O170" i="10"/>
  <c r="O171" i="10"/>
  <c r="O172" i="10"/>
  <c r="O174" i="10"/>
  <c r="O175" i="10"/>
  <c r="O177" i="10"/>
  <c r="O178" i="10"/>
  <c r="O182" i="10"/>
  <c r="O183" i="10"/>
  <c r="O184" i="10"/>
  <c r="O185" i="10"/>
  <c r="O187" i="10"/>
  <c r="O188" i="10"/>
  <c r="O189" i="10"/>
  <c r="O190" i="10"/>
  <c r="O191" i="10"/>
  <c r="O194" i="10"/>
  <c r="O195" i="10"/>
  <c r="O196" i="10"/>
  <c r="O198" i="10"/>
  <c r="O199" i="10"/>
  <c r="O200" i="10"/>
  <c r="O203" i="10"/>
  <c r="O204" i="10"/>
  <c r="O205" i="10"/>
  <c r="O207" i="10"/>
  <c r="O208" i="10"/>
  <c r="O210" i="10"/>
  <c r="O211" i="10"/>
  <c r="O213" i="10"/>
  <c r="O214" i="10"/>
  <c r="O215" i="10"/>
  <c r="O217" i="10"/>
  <c r="O219" i="10"/>
  <c r="O220" i="10"/>
  <c r="O221" i="10"/>
  <c r="O222" i="10"/>
  <c r="O223" i="10"/>
  <c r="O224" i="10"/>
  <c r="O225" i="10"/>
  <c r="O227" i="10"/>
  <c r="O228" i="10"/>
  <c r="O229" i="10"/>
  <c r="O230" i="10"/>
  <c r="O232" i="10"/>
  <c r="O233" i="10"/>
  <c r="O234" i="10"/>
  <c r="O235" i="10"/>
  <c r="O236" i="10"/>
  <c r="O237" i="10"/>
  <c r="O238" i="10"/>
  <c r="O239" i="10"/>
  <c r="O242" i="10"/>
  <c r="O243" i="10"/>
  <c r="O244" i="10"/>
  <c r="O245" i="10"/>
  <c r="O246" i="10"/>
  <c r="O248" i="10"/>
  <c r="O249" i="10"/>
  <c r="O250" i="10"/>
  <c r="O252" i="10"/>
  <c r="O253" i="10"/>
  <c r="L387" i="10"/>
  <c r="O387" i="10" s="1"/>
  <c r="L37" i="10"/>
  <c r="O37" i="10" s="1"/>
  <c r="N538" i="10" l="1"/>
  <c r="M538" i="10"/>
  <c r="L538" i="10"/>
  <c r="O538" i="10" s="1"/>
  <c r="K538" i="10"/>
  <c r="J538" i="10"/>
  <c r="I538" i="10"/>
  <c r="H538" i="10"/>
  <c r="G538" i="10"/>
  <c r="F538" i="10"/>
  <c r="E538" i="10"/>
  <c r="D538" i="10"/>
  <c r="C538" i="10"/>
  <c r="A534" i="10"/>
  <c r="A535" i="10" s="1"/>
  <c r="A536" i="10" s="1"/>
  <c r="N532" i="10"/>
  <c r="M532" i="10"/>
  <c r="M506" i="10" s="1"/>
  <c r="L532" i="10"/>
  <c r="O532" i="10" s="1"/>
  <c r="K532" i="10"/>
  <c r="J532" i="10"/>
  <c r="I532" i="10"/>
  <c r="H532" i="10"/>
  <c r="G532" i="10"/>
  <c r="F532" i="10"/>
  <c r="E532" i="10"/>
  <c r="D532" i="10"/>
  <c r="C532" i="10"/>
  <c r="A515" i="10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N513" i="10"/>
  <c r="M513" i="10"/>
  <c r="L513" i="10"/>
  <c r="O513" i="10" s="1"/>
  <c r="K513" i="10"/>
  <c r="J513" i="10"/>
  <c r="I513" i="10"/>
  <c r="I506" i="10" s="1"/>
  <c r="H513" i="10"/>
  <c r="G513" i="10"/>
  <c r="F513" i="10"/>
  <c r="E513" i="10"/>
  <c r="D513" i="10"/>
  <c r="C513" i="10"/>
  <c r="A509" i="10"/>
  <c r="A510" i="10" s="1"/>
  <c r="A511" i="10" s="1"/>
  <c r="A512" i="10" s="1"/>
  <c r="N507" i="10"/>
  <c r="N506" i="10" s="1"/>
  <c r="M507" i="10"/>
  <c r="L507" i="10"/>
  <c r="K507" i="10"/>
  <c r="J507" i="10"/>
  <c r="I507" i="10"/>
  <c r="H507" i="10"/>
  <c r="G507" i="10"/>
  <c r="F507" i="10"/>
  <c r="F506" i="10" s="1"/>
  <c r="E507" i="10"/>
  <c r="D507" i="10"/>
  <c r="C507" i="10"/>
  <c r="N500" i="10"/>
  <c r="M500" i="10"/>
  <c r="L500" i="10"/>
  <c r="O500" i="10" s="1"/>
  <c r="K500" i="10"/>
  <c r="J500" i="10"/>
  <c r="I500" i="10"/>
  <c r="H500" i="10"/>
  <c r="G500" i="10"/>
  <c r="F500" i="10"/>
  <c r="E500" i="10"/>
  <c r="D500" i="10"/>
  <c r="C500" i="10"/>
  <c r="N493" i="10"/>
  <c r="M493" i="10"/>
  <c r="L493" i="10"/>
  <c r="O493" i="10" s="1"/>
  <c r="K493" i="10"/>
  <c r="J493" i="10"/>
  <c r="I493" i="10"/>
  <c r="H493" i="10"/>
  <c r="G493" i="10"/>
  <c r="F493" i="10"/>
  <c r="E493" i="10"/>
  <c r="D493" i="10"/>
  <c r="C493" i="10"/>
  <c r="A490" i="10"/>
  <c r="N488" i="10"/>
  <c r="M488" i="10"/>
  <c r="L488" i="10"/>
  <c r="O488" i="10" s="1"/>
  <c r="K488" i="10"/>
  <c r="J488" i="10"/>
  <c r="I488" i="10"/>
  <c r="H488" i="10"/>
  <c r="G488" i="10"/>
  <c r="F488" i="10"/>
  <c r="E488" i="10"/>
  <c r="D488" i="10"/>
  <c r="C488" i="10"/>
  <c r="A485" i="10"/>
  <c r="A486" i="10" s="1"/>
  <c r="N483" i="10"/>
  <c r="M483" i="10"/>
  <c r="L483" i="10"/>
  <c r="O483" i="10" s="1"/>
  <c r="K483" i="10"/>
  <c r="J483" i="10"/>
  <c r="I483" i="10"/>
  <c r="H483" i="10"/>
  <c r="G483" i="10"/>
  <c r="F483" i="10"/>
  <c r="E483" i="10"/>
  <c r="D483" i="10"/>
  <c r="C483" i="10"/>
  <c r="A480" i="10"/>
  <c r="A481" i="10" s="1"/>
  <c r="N478" i="10"/>
  <c r="M478" i="10"/>
  <c r="L478" i="10"/>
  <c r="O478" i="10" s="1"/>
  <c r="K478" i="10"/>
  <c r="J478" i="10"/>
  <c r="I478" i="10"/>
  <c r="H478" i="10"/>
  <c r="G478" i="10"/>
  <c r="F478" i="10"/>
  <c r="E478" i="10"/>
  <c r="D478" i="10"/>
  <c r="C478" i="10"/>
  <c r="A475" i="10"/>
  <c r="A476" i="10" s="1"/>
  <c r="N473" i="10"/>
  <c r="M473" i="10"/>
  <c r="L473" i="10"/>
  <c r="O473" i="10" s="1"/>
  <c r="K473" i="10"/>
  <c r="K467" i="10" s="1"/>
  <c r="J473" i="10"/>
  <c r="I473" i="10"/>
  <c r="H473" i="10"/>
  <c r="G473" i="10"/>
  <c r="F473" i="10"/>
  <c r="E473" i="10"/>
  <c r="D473" i="10"/>
  <c r="C473" i="10"/>
  <c r="C467" i="10" s="1"/>
  <c r="A470" i="10"/>
  <c r="A471" i="10" s="1"/>
  <c r="N468" i="10"/>
  <c r="M468" i="10"/>
  <c r="L468" i="10"/>
  <c r="O468" i="10" s="1"/>
  <c r="K468" i="10"/>
  <c r="J468" i="10"/>
  <c r="I468" i="10"/>
  <c r="H468" i="10"/>
  <c r="H467" i="10" s="1"/>
  <c r="G468" i="10"/>
  <c r="F468" i="10"/>
  <c r="E468" i="10"/>
  <c r="D468" i="10"/>
  <c r="C468" i="10"/>
  <c r="N461" i="10"/>
  <c r="N457" i="10" s="1"/>
  <c r="M461" i="10"/>
  <c r="M457" i="10" s="1"/>
  <c r="L461" i="10"/>
  <c r="K461" i="10"/>
  <c r="J461" i="10"/>
  <c r="J457" i="10" s="1"/>
  <c r="I461" i="10"/>
  <c r="I457" i="10" s="1"/>
  <c r="H461" i="10"/>
  <c r="H457" i="10" s="1"/>
  <c r="G461" i="10"/>
  <c r="F461" i="10"/>
  <c r="F457" i="10" s="1"/>
  <c r="E461" i="10"/>
  <c r="E457" i="10" s="1"/>
  <c r="D461" i="10"/>
  <c r="D457" i="10" s="1"/>
  <c r="C461" i="10"/>
  <c r="K457" i="10"/>
  <c r="G457" i="10"/>
  <c r="C457" i="10"/>
  <c r="A452" i="10"/>
  <c r="A453" i="10" s="1"/>
  <c r="A454" i="10" s="1"/>
  <c r="A455" i="10" s="1"/>
  <c r="A456" i="10" s="1"/>
  <c r="N450" i="10"/>
  <c r="M450" i="10"/>
  <c r="L450" i="10"/>
  <c r="O450" i="10" s="1"/>
  <c r="K450" i="10"/>
  <c r="J450" i="10"/>
  <c r="I450" i="10"/>
  <c r="H450" i="10"/>
  <c r="G450" i="10"/>
  <c r="F450" i="10"/>
  <c r="E450" i="10"/>
  <c r="D450" i="10"/>
  <c r="C450" i="10"/>
  <c r="A446" i="10"/>
  <c r="A447" i="10" s="1"/>
  <c r="A448" i="10" s="1"/>
  <c r="N444" i="10"/>
  <c r="M444" i="10"/>
  <c r="L444" i="10"/>
  <c r="O444" i="10" s="1"/>
  <c r="K444" i="10"/>
  <c r="J444" i="10"/>
  <c r="I444" i="10"/>
  <c r="H444" i="10"/>
  <c r="G444" i="10"/>
  <c r="F444" i="10"/>
  <c r="E444" i="10"/>
  <c r="D444" i="10"/>
  <c r="C444" i="10"/>
  <c r="A442" i="10"/>
  <c r="A443" i="10" s="1"/>
  <c r="N440" i="10"/>
  <c r="M440" i="10"/>
  <c r="L440" i="10"/>
  <c r="O440" i="10" s="1"/>
  <c r="K440" i="10"/>
  <c r="J440" i="10"/>
  <c r="I440" i="10"/>
  <c r="H440" i="10"/>
  <c r="G440" i="10"/>
  <c r="F440" i="10"/>
  <c r="E440" i="10"/>
  <c r="D440" i="10"/>
  <c r="C440" i="10"/>
  <c r="A437" i="10"/>
  <c r="A438" i="10" s="1"/>
  <c r="A439" i="10" s="1"/>
  <c r="A435" i="10"/>
  <c r="A436" i="10" s="1"/>
  <c r="N433" i="10"/>
  <c r="M433" i="10"/>
  <c r="L433" i="10"/>
  <c r="O433" i="10" s="1"/>
  <c r="K433" i="10"/>
  <c r="J433" i="10"/>
  <c r="I433" i="10"/>
  <c r="H433" i="10"/>
  <c r="G433" i="10"/>
  <c r="F433" i="10"/>
  <c r="E433" i="10"/>
  <c r="D433" i="10"/>
  <c r="C433" i="10"/>
  <c r="A428" i="10"/>
  <c r="A429" i="10" s="1"/>
  <c r="A430" i="10" s="1"/>
  <c r="A431" i="10" s="1"/>
  <c r="A432" i="10" s="1"/>
  <c r="N426" i="10"/>
  <c r="M426" i="10"/>
  <c r="L426" i="10"/>
  <c r="O426" i="10" s="1"/>
  <c r="K426" i="10"/>
  <c r="J426" i="10"/>
  <c r="I426" i="10"/>
  <c r="H426" i="10"/>
  <c r="G426" i="10"/>
  <c r="F426" i="10"/>
  <c r="E426" i="10"/>
  <c r="D426" i="10"/>
  <c r="C426" i="10"/>
  <c r="A422" i="10"/>
  <c r="A423" i="10" s="1"/>
  <c r="N420" i="10"/>
  <c r="M420" i="10"/>
  <c r="L420" i="10"/>
  <c r="O420" i="10" s="1"/>
  <c r="K420" i="10"/>
  <c r="J420" i="10"/>
  <c r="J412" i="10" s="1"/>
  <c r="I420" i="10"/>
  <c r="H420" i="10"/>
  <c r="G420" i="10"/>
  <c r="F420" i="10"/>
  <c r="E420" i="10"/>
  <c r="D420" i="10"/>
  <c r="C420" i="10"/>
  <c r="A415" i="10"/>
  <c r="A416" i="10" s="1"/>
  <c r="A417" i="10" s="1"/>
  <c r="A418" i="10" s="1"/>
  <c r="A419" i="10" s="1"/>
  <c r="N413" i="10"/>
  <c r="M413" i="10"/>
  <c r="M412" i="10" s="1"/>
  <c r="L413" i="10"/>
  <c r="K413" i="10"/>
  <c r="K412" i="10" s="1"/>
  <c r="J413" i="10"/>
  <c r="I413" i="10"/>
  <c r="H413" i="10"/>
  <c r="G413" i="10"/>
  <c r="G412" i="10" s="1"/>
  <c r="F413" i="10"/>
  <c r="E413" i="10"/>
  <c r="E412" i="10" s="1"/>
  <c r="D413" i="10"/>
  <c r="C413" i="10"/>
  <c r="C412" i="10" s="1"/>
  <c r="N408" i="10"/>
  <c r="M408" i="10"/>
  <c r="M406" i="10" s="1"/>
  <c r="L408" i="10"/>
  <c r="O408" i="10" s="1"/>
  <c r="K408" i="10"/>
  <c r="K406" i="10" s="1"/>
  <c r="J408" i="10"/>
  <c r="J406" i="10" s="1"/>
  <c r="I408" i="10"/>
  <c r="I406" i="10" s="1"/>
  <c r="H408" i="10"/>
  <c r="H406" i="10" s="1"/>
  <c r="G408" i="10"/>
  <c r="G406" i="10" s="1"/>
  <c r="F408" i="10"/>
  <c r="F406" i="10" s="1"/>
  <c r="E408" i="10"/>
  <c r="E406" i="10" s="1"/>
  <c r="D408" i="10"/>
  <c r="C408" i="10"/>
  <c r="C406" i="10" s="1"/>
  <c r="N406" i="10"/>
  <c r="D406" i="10"/>
  <c r="N403" i="10"/>
  <c r="M403" i="10"/>
  <c r="L403" i="10"/>
  <c r="O403" i="10" s="1"/>
  <c r="K403" i="10"/>
  <c r="J403" i="10"/>
  <c r="I403" i="10"/>
  <c r="H403" i="10"/>
  <c r="G403" i="10"/>
  <c r="F403" i="10"/>
  <c r="E403" i="10"/>
  <c r="D403" i="10"/>
  <c r="C403" i="10"/>
  <c r="A398" i="10"/>
  <c r="A399" i="10" s="1"/>
  <c r="A400" i="10" s="1"/>
  <c r="A401" i="10" s="1"/>
  <c r="N396" i="10"/>
  <c r="M396" i="10"/>
  <c r="L396" i="10"/>
  <c r="O396" i="10" s="1"/>
  <c r="K396" i="10"/>
  <c r="J396" i="10"/>
  <c r="I396" i="10"/>
  <c r="H396" i="10"/>
  <c r="G396" i="10"/>
  <c r="F396" i="10"/>
  <c r="E396" i="10"/>
  <c r="D396" i="10"/>
  <c r="C396" i="10"/>
  <c r="N393" i="10"/>
  <c r="M393" i="10"/>
  <c r="L393" i="10"/>
  <c r="O393" i="10" s="1"/>
  <c r="K393" i="10"/>
  <c r="J393" i="10"/>
  <c r="I393" i="10"/>
  <c r="H393" i="10"/>
  <c r="G393" i="10"/>
  <c r="F393" i="10"/>
  <c r="E393" i="10"/>
  <c r="D393" i="10"/>
  <c r="C393" i="10"/>
  <c r="A389" i="10"/>
  <c r="A390" i="10" s="1"/>
  <c r="A391" i="10" s="1"/>
  <c r="N387" i="10"/>
  <c r="M387" i="10"/>
  <c r="K387" i="10"/>
  <c r="J387" i="10"/>
  <c r="I387" i="10"/>
  <c r="H387" i="10"/>
  <c r="G387" i="10"/>
  <c r="F387" i="10"/>
  <c r="E387" i="10"/>
  <c r="D387" i="10"/>
  <c r="C387" i="10"/>
  <c r="A384" i="10"/>
  <c r="A385" i="10" s="1"/>
  <c r="N382" i="10"/>
  <c r="M382" i="10"/>
  <c r="L382" i="10"/>
  <c r="O382" i="10" s="1"/>
  <c r="K382" i="10"/>
  <c r="J382" i="10"/>
  <c r="I382" i="10"/>
  <c r="H382" i="10"/>
  <c r="G382" i="10"/>
  <c r="F382" i="10"/>
  <c r="E382" i="10"/>
  <c r="D382" i="10"/>
  <c r="C382" i="10"/>
  <c r="N378" i="10"/>
  <c r="M378" i="10"/>
  <c r="L378" i="10"/>
  <c r="O378" i="10" s="1"/>
  <c r="K378" i="10"/>
  <c r="J378" i="10"/>
  <c r="I378" i="10"/>
  <c r="H378" i="10"/>
  <c r="G378" i="10"/>
  <c r="F378" i="10"/>
  <c r="E378" i="10"/>
  <c r="D378" i="10"/>
  <c r="C378" i="10"/>
  <c r="A377" i="10"/>
  <c r="N375" i="10"/>
  <c r="M375" i="10"/>
  <c r="L375" i="10"/>
  <c r="O375" i="10" s="1"/>
  <c r="K375" i="10"/>
  <c r="J375" i="10"/>
  <c r="I375" i="10"/>
  <c r="H375" i="10"/>
  <c r="G375" i="10"/>
  <c r="F375" i="10"/>
  <c r="E375" i="10"/>
  <c r="D375" i="10"/>
  <c r="C375" i="10"/>
  <c r="A370" i="10"/>
  <c r="A371" i="10" s="1"/>
  <c r="A372" i="10" s="1"/>
  <c r="A373" i="10" s="1"/>
  <c r="A374" i="10" s="1"/>
  <c r="N368" i="10"/>
  <c r="M368" i="10"/>
  <c r="L368" i="10"/>
  <c r="O368" i="10" s="1"/>
  <c r="K368" i="10"/>
  <c r="J368" i="10"/>
  <c r="I368" i="10"/>
  <c r="H368" i="10"/>
  <c r="G368" i="10"/>
  <c r="F368" i="10"/>
  <c r="E368" i="10"/>
  <c r="D368" i="10"/>
  <c r="C368" i="10"/>
  <c r="A365" i="10"/>
  <c r="N363" i="10"/>
  <c r="N362" i="10" s="1"/>
  <c r="M363" i="10"/>
  <c r="M362" i="10" s="1"/>
  <c r="L363" i="10"/>
  <c r="K363" i="10"/>
  <c r="K362" i="10" s="1"/>
  <c r="J363" i="10"/>
  <c r="J362" i="10" s="1"/>
  <c r="I363" i="10"/>
  <c r="I362" i="10" s="1"/>
  <c r="H363" i="10"/>
  <c r="H362" i="10" s="1"/>
  <c r="G363" i="10"/>
  <c r="G362" i="10" s="1"/>
  <c r="F363" i="10"/>
  <c r="F362" i="10" s="1"/>
  <c r="E363" i="10"/>
  <c r="E362" i="10" s="1"/>
  <c r="D363" i="10"/>
  <c r="D362" i="10" s="1"/>
  <c r="C363" i="10"/>
  <c r="C362" i="10" s="1"/>
  <c r="N357" i="10"/>
  <c r="N353" i="10" s="1"/>
  <c r="M357" i="10"/>
  <c r="L357" i="10"/>
  <c r="K357" i="10"/>
  <c r="J357" i="10"/>
  <c r="J353" i="10" s="1"/>
  <c r="I357" i="10"/>
  <c r="H357" i="10"/>
  <c r="G357" i="10"/>
  <c r="F357" i="10"/>
  <c r="F353" i="10" s="1"/>
  <c r="E357" i="10"/>
  <c r="D357" i="10"/>
  <c r="C357" i="10"/>
  <c r="A356" i="10"/>
  <c r="N354" i="10"/>
  <c r="M354" i="10"/>
  <c r="L354" i="10"/>
  <c r="O354" i="10" s="1"/>
  <c r="K354" i="10"/>
  <c r="K353" i="10" s="1"/>
  <c r="J354" i="10"/>
  <c r="I354" i="10"/>
  <c r="I353" i="10" s="1"/>
  <c r="H354" i="10"/>
  <c r="G354" i="10"/>
  <c r="G353" i="10" s="1"/>
  <c r="F354" i="10"/>
  <c r="E354" i="10"/>
  <c r="D354" i="10"/>
  <c r="C354" i="10"/>
  <c r="C353" i="10" s="1"/>
  <c r="H353" i="10"/>
  <c r="A351" i="10"/>
  <c r="N349" i="10"/>
  <c r="M349" i="10"/>
  <c r="L349" i="10"/>
  <c r="O349" i="10" s="1"/>
  <c r="K349" i="10"/>
  <c r="J349" i="10"/>
  <c r="I349" i="10"/>
  <c r="H349" i="10"/>
  <c r="G349" i="10"/>
  <c r="F349" i="10"/>
  <c r="E349" i="10"/>
  <c r="D349" i="10"/>
  <c r="C349" i="10"/>
  <c r="A348" i="10"/>
  <c r="N346" i="10"/>
  <c r="M346" i="10"/>
  <c r="L346" i="10"/>
  <c r="O346" i="10" s="1"/>
  <c r="K346" i="10"/>
  <c r="J346" i="10"/>
  <c r="I346" i="10"/>
  <c r="H346" i="10"/>
  <c r="G346" i="10"/>
  <c r="F346" i="10"/>
  <c r="E346" i="10"/>
  <c r="D346" i="10"/>
  <c r="C346" i="10"/>
  <c r="A343" i="10"/>
  <c r="A344" i="10" s="1"/>
  <c r="A345" i="10" s="1"/>
  <c r="N341" i="10"/>
  <c r="M341" i="10"/>
  <c r="L341" i="10"/>
  <c r="O341" i="10" s="1"/>
  <c r="K341" i="10"/>
  <c r="J341" i="10"/>
  <c r="I341" i="10"/>
  <c r="H341" i="10"/>
  <c r="G341" i="10"/>
  <c r="F341" i="10"/>
  <c r="E341" i="10"/>
  <c r="D341" i="10"/>
  <c r="C341" i="10"/>
  <c r="A337" i="10"/>
  <c r="A338" i="10" s="1"/>
  <c r="A339" i="10" s="1"/>
  <c r="N335" i="10"/>
  <c r="M335" i="10"/>
  <c r="L335" i="10"/>
  <c r="O335" i="10" s="1"/>
  <c r="K335" i="10"/>
  <c r="J335" i="10"/>
  <c r="I335" i="10"/>
  <c r="H335" i="10"/>
  <c r="G335" i="10"/>
  <c r="F335" i="10"/>
  <c r="E335" i="10"/>
  <c r="D335" i="10"/>
  <c r="C335" i="10"/>
  <c r="A332" i="10"/>
  <c r="A333" i="10" s="1"/>
  <c r="A331" i="10"/>
  <c r="N329" i="10"/>
  <c r="M329" i="10"/>
  <c r="L329" i="10"/>
  <c r="O329" i="10" s="1"/>
  <c r="K329" i="10"/>
  <c r="J329" i="10"/>
  <c r="I329" i="10"/>
  <c r="H329" i="10"/>
  <c r="G329" i="10"/>
  <c r="F329" i="10"/>
  <c r="E329" i="10"/>
  <c r="D329" i="10"/>
  <c r="C329" i="10"/>
  <c r="A326" i="10"/>
  <c r="A327" i="10" s="1"/>
  <c r="A328" i="10" s="1"/>
  <c r="N324" i="10"/>
  <c r="M324" i="10"/>
  <c r="L324" i="10"/>
  <c r="O324" i="10" s="1"/>
  <c r="K324" i="10"/>
  <c r="J324" i="10"/>
  <c r="I324" i="10"/>
  <c r="H324" i="10"/>
  <c r="G324" i="10"/>
  <c r="F324" i="10"/>
  <c r="E324" i="10"/>
  <c r="D324" i="10"/>
  <c r="C324" i="10"/>
  <c r="A318" i="10"/>
  <c r="A319" i="10" s="1"/>
  <c r="A320" i="10" s="1"/>
  <c r="A321" i="10" s="1"/>
  <c r="A322" i="10" s="1"/>
  <c r="N316" i="10"/>
  <c r="M316" i="10"/>
  <c r="L316" i="10"/>
  <c r="O316" i="10" s="1"/>
  <c r="K316" i="10"/>
  <c r="J316" i="10"/>
  <c r="I316" i="10"/>
  <c r="H316" i="10"/>
  <c r="G316" i="10"/>
  <c r="F316" i="10"/>
  <c r="E316" i="10"/>
  <c r="D316" i="10"/>
  <c r="C316" i="10"/>
  <c r="A306" i="10"/>
  <c r="A307" i="10" s="1"/>
  <c r="A308" i="10" s="1"/>
  <c r="A309" i="10" s="1"/>
  <c r="A310" i="10" s="1"/>
  <c r="A311" i="10" s="1"/>
  <c r="A312" i="10" s="1"/>
  <c r="A313" i="10" s="1"/>
  <c r="N304" i="10"/>
  <c r="N303" i="10" s="1"/>
  <c r="M304" i="10"/>
  <c r="M303" i="10" s="1"/>
  <c r="L304" i="10"/>
  <c r="K304" i="10"/>
  <c r="K303" i="10" s="1"/>
  <c r="J304" i="10"/>
  <c r="J303" i="10" s="1"/>
  <c r="I304" i="10"/>
  <c r="I303" i="10" s="1"/>
  <c r="H304" i="10"/>
  <c r="H303" i="10" s="1"/>
  <c r="G304" i="10"/>
  <c r="G303" i="10" s="1"/>
  <c r="F304" i="10"/>
  <c r="F303" i="10" s="1"/>
  <c r="E304" i="10"/>
  <c r="E303" i="10" s="1"/>
  <c r="D304" i="10"/>
  <c r="D303" i="10" s="1"/>
  <c r="C304" i="10"/>
  <c r="C303" i="10" s="1"/>
  <c r="A298" i="10"/>
  <c r="A299" i="10" s="1"/>
  <c r="A300" i="10" s="1"/>
  <c r="A301" i="10" s="1"/>
  <c r="A302" i="10" s="1"/>
  <c r="N296" i="10"/>
  <c r="M296" i="10"/>
  <c r="L296" i="10"/>
  <c r="O296" i="10" s="1"/>
  <c r="K296" i="10"/>
  <c r="J296" i="10"/>
  <c r="I296" i="10"/>
  <c r="H296" i="10"/>
  <c r="G296" i="10"/>
  <c r="F296" i="10"/>
  <c r="E296" i="10"/>
  <c r="D296" i="10"/>
  <c r="C296" i="10"/>
  <c r="A294" i="10"/>
  <c r="A295" i="10" s="1"/>
  <c r="N292" i="10"/>
  <c r="M292" i="10"/>
  <c r="L292" i="10"/>
  <c r="O292" i="10" s="1"/>
  <c r="K292" i="10"/>
  <c r="J292" i="10"/>
  <c r="I292" i="10"/>
  <c r="H292" i="10"/>
  <c r="G292" i="10"/>
  <c r="F292" i="10"/>
  <c r="E292" i="10"/>
  <c r="D292" i="10"/>
  <c r="C292" i="10"/>
  <c r="A289" i="10"/>
  <c r="A290" i="10" s="1"/>
  <c r="A291" i="10" s="1"/>
  <c r="N287" i="10"/>
  <c r="M287" i="10"/>
  <c r="L287" i="10"/>
  <c r="O287" i="10" s="1"/>
  <c r="K287" i="10"/>
  <c r="J287" i="10"/>
  <c r="I287" i="10"/>
  <c r="H287" i="10"/>
  <c r="G287" i="10"/>
  <c r="F287" i="10"/>
  <c r="E287" i="10"/>
  <c r="D287" i="10"/>
  <c r="C287" i="10"/>
  <c r="A282" i="10"/>
  <c r="A283" i="10" s="1"/>
  <c r="A284" i="10" s="1"/>
  <c r="A285" i="10" s="1"/>
  <c r="A286" i="10" s="1"/>
  <c r="N280" i="10"/>
  <c r="N272" i="10" s="1"/>
  <c r="M280" i="10"/>
  <c r="L280" i="10"/>
  <c r="O280" i="10" s="1"/>
  <c r="K280" i="10"/>
  <c r="J280" i="10"/>
  <c r="I280" i="10"/>
  <c r="H280" i="10"/>
  <c r="G280" i="10"/>
  <c r="F280" i="10"/>
  <c r="E280" i="10"/>
  <c r="D280" i="10"/>
  <c r="C280" i="10"/>
  <c r="A275" i="10"/>
  <c r="A276" i="10" s="1"/>
  <c r="A277" i="10" s="1"/>
  <c r="A278" i="10" s="1"/>
  <c r="A279" i="10" s="1"/>
  <c r="N273" i="10"/>
  <c r="M273" i="10"/>
  <c r="L273" i="10"/>
  <c r="O273" i="10" s="1"/>
  <c r="K273" i="10"/>
  <c r="J273" i="10"/>
  <c r="I273" i="10"/>
  <c r="H273" i="10"/>
  <c r="H272" i="10" s="1"/>
  <c r="G273" i="10"/>
  <c r="F273" i="10"/>
  <c r="E273" i="10"/>
  <c r="D273" i="10"/>
  <c r="C273" i="10"/>
  <c r="A265" i="10"/>
  <c r="A266" i="10" s="1"/>
  <c r="A267" i="10" s="1"/>
  <c r="N260" i="10"/>
  <c r="M260" i="10"/>
  <c r="L260" i="10"/>
  <c r="O260" i="10" s="1"/>
  <c r="K260" i="10"/>
  <c r="J260" i="10"/>
  <c r="I260" i="10"/>
  <c r="H260" i="10"/>
  <c r="G260" i="10"/>
  <c r="F260" i="10"/>
  <c r="E260" i="10"/>
  <c r="D260" i="10"/>
  <c r="C260" i="10"/>
  <c r="N257" i="10"/>
  <c r="M257" i="10"/>
  <c r="L257" i="10"/>
  <c r="O257" i="10" s="1"/>
  <c r="K257" i="10"/>
  <c r="J257" i="10"/>
  <c r="I257" i="10"/>
  <c r="H257" i="10"/>
  <c r="G257" i="10"/>
  <c r="F257" i="10"/>
  <c r="E257" i="10"/>
  <c r="D257" i="10"/>
  <c r="C257" i="10"/>
  <c r="N255" i="10"/>
  <c r="M255" i="10"/>
  <c r="L255" i="10"/>
  <c r="O255" i="10" s="1"/>
  <c r="K255" i="10"/>
  <c r="J255" i="10"/>
  <c r="I255" i="10"/>
  <c r="H255" i="10"/>
  <c r="G255" i="10"/>
  <c r="F255" i="10"/>
  <c r="E255" i="10"/>
  <c r="D255" i="10"/>
  <c r="C255" i="10"/>
  <c r="N251" i="10"/>
  <c r="M251" i="10"/>
  <c r="L251" i="10"/>
  <c r="O251" i="10" s="1"/>
  <c r="K251" i="10"/>
  <c r="J251" i="10"/>
  <c r="I251" i="10"/>
  <c r="H251" i="10"/>
  <c r="G251" i="10"/>
  <c r="F251" i="10"/>
  <c r="E251" i="10"/>
  <c r="D251" i="10"/>
  <c r="C251" i="10"/>
  <c r="A249" i="10"/>
  <c r="N247" i="10"/>
  <c r="M247" i="10"/>
  <c r="L247" i="10"/>
  <c r="O247" i="10" s="1"/>
  <c r="K247" i="10"/>
  <c r="J247" i="10"/>
  <c r="I247" i="10"/>
  <c r="H247" i="10"/>
  <c r="G247" i="10"/>
  <c r="F247" i="10"/>
  <c r="E247" i="10"/>
  <c r="D247" i="10"/>
  <c r="C247" i="10"/>
  <c r="A243" i="10"/>
  <c r="N241" i="10"/>
  <c r="M241" i="10"/>
  <c r="L241" i="10"/>
  <c r="O241" i="10" s="1"/>
  <c r="K241" i="10"/>
  <c r="J241" i="10"/>
  <c r="I241" i="10"/>
  <c r="H241" i="10"/>
  <c r="G241" i="10"/>
  <c r="F241" i="10"/>
  <c r="E241" i="10"/>
  <c r="D241" i="10"/>
  <c r="C241" i="10"/>
  <c r="H240" i="10"/>
  <c r="A233" i="10"/>
  <c r="A234" i="10" s="1"/>
  <c r="A235" i="10" s="1"/>
  <c r="A236" i="10" s="1"/>
  <c r="A237" i="10" s="1"/>
  <c r="A238" i="10" s="1"/>
  <c r="N231" i="10"/>
  <c r="M231" i="10"/>
  <c r="L231" i="10"/>
  <c r="O231" i="10" s="1"/>
  <c r="K231" i="10"/>
  <c r="J231" i="10"/>
  <c r="I231" i="10"/>
  <c r="H231" i="10"/>
  <c r="G231" i="10"/>
  <c r="F231" i="10"/>
  <c r="E231" i="10"/>
  <c r="D231" i="10"/>
  <c r="C231" i="10"/>
  <c r="A228" i="10"/>
  <c r="A229" i="10" s="1"/>
  <c r="N226" i="10"/>
  <c r="M226" i="10"/>
  <c r="L226" i="10"/>
  <c r="O226" i="10" s="1"/>
  <c r="K226" i="10"/>
  <c r="J226" i="10"/>
  <c r="I226" i="10"/>
  <c r="H226" i="10"/>
  <c r="G226" i="10"/>
  <c r="F226" i="10"/>
  <c r="E226" i="10"/>
  <c r="D226" i="10"/>
  <c r="C226" i="10"/>
  <c r="A220" i="10"/>
  <c r="A221" i="10" s="1"/>
  <c r="A222" i="10" s="1"/>
  <c r="A223" i="10" s="1"/>
  <c r="A224" i="10" s="1"/>
  <c r="N218" i="10"/>
  <c r="M218" i="10"/>
  <c r="L218" i="10"/>
  <c r="O218" i="10" s="1"/>
  <c r="K218" i="10"/>
  <c r="J218" i="10"/>
  <c r="I218" i="10"/>
  <c r="H218" i="10"/>
  <c r="G218" i="10"/>
  <c r="F218" i="10"/>
  <c r="E218" i="10"/>
  <c r="D218" i="10"/>
  <c r="C218" i="10"/>
  <c r="N216" i="10"/>
  <c r="M216" i="10"/>
  <c r="L216" i="10"/>
  <c r="O216" i="10" s="1"/>
  <c r="K216" i="10"/>
  <c r="J216" i="10"/>
  <c r="I216" i="10"/>
  <c r="H216" i="10"/>
  <c r="G216" i="10"/>
  <c r="F216" i="10"/>
  <c r="E216" i="10"/>
  <c r="D216" i="10"/>
  <c r="C216" i="10"/>
  <c r="A214" i="10"/>
  <c r="N212" i="10"/>
  <c r="M212" i="10"/>
  <c r="L212" i="10"/>
  <c r="O212" i="10" s="1"/>
  <c r="K212" i="10"/>
  <c r="J212" i="10"/>
  <c r="I212" i="10"/>
  <c r="H212" i="10"/>
  <c r="G212" i="10"/>
  <c r="F212" i="10"/>
  <c r="E212" i="10"/>
  <c r="D212" i="10"/>
  <c r="C212" i="10"/>
  <c r="N209" i="10"/>
  <c r="M209" i="10"/>
  <c r="L209" i="10"/>
  <c r="O209" i="10" s="1"/>
  <c r="K209" i="10"/>
  <c r="J209" i="10"/>
  <c r="I209" i="10"/>
  <c r="H209" i="10"/>
  <c r="G209" i="10"/>
  <c r="F209" i="10"/>
  <c r="E209" i="10"/>
  <c r="D209" i="10"/>
  <c r="C209" i="10"/>
  <c r="A208" i="10"/>
  <c r="N206" i="10"/>
  <c r="M206" i="10"/>
  <c r="L206" i="10"/>
  <c r="O206" i="10" s="1"/>
  <c r="K206" i="10"/>
  <c r="J206" i="10"/>
  <c r="I206" i="10"/>
  <c r="H206" i="10"/>
  <c r="G206" i="10"/>
  <c r="F206" i="10"/>
  <c r="E206" i="10"/>
  <c r="D206" i="10"/>
  <c r="C206" i="10"/>
  <c r="G203" i="10"/>
  <c r="G202" i="10" s="1"/>
  <c r="N202" i="10"/>
  <c r="M202" i="10"/>
  <c r="L202" i="10"/>
  <c r="O202" i="10" s="1"/>
  <c r="K202" i="10"/>
  <c r="J202" i="10"/>
  <c r="I202" i="10"/>
  <c r="H202" i="10"/>
  <c r="F202" i="10"/>
  <c r="E202" i="10"/>
  <c r="D202" i="10"/>
  <c r="C202" i="10"/>
  <c r="A199" i="10"/>
  <c r="A200" i="10" s="1"/>
  <c r="N197" i="10"/>
  <c r="M197" i="10"/>
  <c r="L197" i="10"/>
  <c r="O197" i="10" s="1"/>
  <c r="K197" i="10"/>
  <c r="J197" i="10"/>
  <c r="I197" i="10"/>
  <c r="H197" i="10"/>
  <c r="G197" i="10"/>
  <c r="F197" i="10"/>
  <c r="E197" i="10"/>
  <c r="D197" i="10"/>
  <c r="C197" i="10"/>
  <c r="A196" i="10"/>
  <c r="A195" i="10"/>
  <c r="N193" i="10"/>
  <c r="M193" i="10"/>
  <c r="L193" i="10"/>
  <c r="O193" i="10" s="1"/>
  <c r="K193" i="10"/>
  <c r="J193" i="10"/>
  <c r="I193" i="10"/>
  <c r="H193" i="10"/>
  <c r="H192" i="10" s="1"/>
  <c r="G193" i="10"/>
  <c r="F193" i="10"/>
  <c r="E193" i="10"/>
  <c r="D193" i="10"/>
  <c r="C193" i="10"/>
  <c r="G192" i="10"/>
  <c r="A188" i="10"/>
  <c r="A189" i="10" s="1"/>
  <c r="N186" i="10"/>
  <c r="M186" i="10"/>
  <c r="L186" i="10"/>
  <c r="O186" i="10" s="1"/>
  <c r="K186" i="10"/>
  <c r="J186" i="10"/>
  <c r="I186" i="10"/>
  <c r="H186" i="10"/>
  <c r="G186" i="10"/>
  <c r="F186" i="10"/>
  <c r="E186" i="10"/>
  <c r="D186" i="10"/>
  <c r="C186" i="10"/>
  <c r="A183" i="10"/>
  <c r="N181" i="10"/>
  <c r="M181" i="10"/>
  <c r="L181" i="10"/>
  <c r="O181" i="10" s="1"/>
  <c r="K181" i="10"/>
  <c r="J181" i="10"/>
  <c r="I181" i="10"/>
  <c r="H181" i="10"/>
  <c r="G181" i="10"/>
  <c r="G180" i="10" s="1"/>
  <c r="F181" i="10"/>
  <c r="E181" i="10"/>
  <c r="D181" i="10"/>
  <c r="C181" i="10"/>
  <c r="N176" i="10"/>
  <c r="M176" i="10"/>
  <c r="L176" i="10"/>
  <c r="O176" i="10" s="1"/>
  <c r="K176" i="10"/>
  <c r="J176" i="10"/>
  <c r="I176" i="10"/>
  <c r="H176" i="10"/>
  <c r="G176" i="10"/>
  <c r="F176" i="10"/>
  <c r="E176" i="10"/>
  <c r="D176" i="10"/>
  <c r="C176" i="10"/>
  <c r="N173" i="10"/>
  <c r="M173" i="10"/>
  <c r="L173" i="10"/>
  <c r="O173" i="10" s="1"/>
  <c r="K173" i="10"/>
  <c r="J173" i="10"/>
  <c r="I173" i="10"/>
  <c r="H173" i="10"/>
  <c r="G173" i="10"/>
  <c r="F173" i="10"/>
  <c r="E173" i="10"/>
  <c r="D173" i="10"/>
  <c r="C173" i="10"/>
  <c r="A167" i="10"/>
  <c r="A168" i="10" s="1"/>
  <c r="A169" i="10" s="1"/>
  <c r="A170" i="10" s="1"/>
  <c r="A171" i="10" s="1"/>
  <c r="N165" i="10"/>
  <c r="M165" i="10"/>
  <c r="L165" i="10"/>
  <c r="O165" i="10" s="1"/>
  <c r="K165" i="10"/>
  <c r="J165" i="10"/>
  <c r="I165" i="10"/>
  <c r="H165" i="10"/>
  <c r="G165" i="10"/>
  <c r="F165" i="10"/>
  <c r="E165" i="10"/>
  <c r="D165" i="10"/>
  <c r="C165" i="10"/>
  <c r="A162" i="10"/>
  <c r="N160" i="10"/>
  <c r="M160" i="10"/>
  <c r="L160" i="10"/>
  <c r="O160" i="10" s="1"/>
  <c r="K160" i="10"/>
  <c r="J160" i="10"/>
  <c r="I160" i="10"/>
  <c r="H160" i="10"/>
  <c r="G160" i="10"/>
  <c r="F160" i="10"/>
  <c r="E160" i="10"/>
  <c r="D160" i="10"/>
  <c r="C160" i="10"/>
  <c r="A155" i="10"/>
  <c r="A156" i="10" s="1"/>
  <c r="A157" i="10" s="1"/>
  <c r="N153" i="10"/>
  <c r="M153" i="10"/>
  <c r="L153" i="10"/>
  <c r="O153" i="10" s="1"/>
  <c r="K153" i="10"/>
  <c r="J153" i="10"/>
  <c r="I153" i="10"/>
  <c r="H153" i="10"/>
  <c r="G153" i="10"/>
  <c r="F153" i="10"/>
  <c r="E153" i="10"/>
  <c r="D153" i="10"/>
  <c r="C153" i="10"/>
  <c r="A148" i="10"/>
  <c r="A149" i="10" s="1"/>
  <c r="A150" i="10" s="1"/>
  <c r="N146" i="10"/>
  <c r="N139" i="10" s="1"/>
  <c r="M146" i="10"/>
  <c r="M139" i="10" s="1"/>
  <c r="L146" i="10"/>
  <c r="K146" i="10"/>
  <c r="K139" i="10" s="1"/>
  <c r="J146" i="10"/>
  <c r="J139" i="10" s="1"/>
  <c r="I146" i="10"/>
  <c r="I139" i="10" s="1"/>
  <c r="H146" i="10"/>
  <c r="H139" i="10" s="1"/>
  <c r="G146" i="10"/>
  <c r="G139" i="10" s="1"/>
  <c r="F146" i="10"/>
  <c r="F139" i="10" s="1"/>
  <c r="E146" i="10"/>
  <c r="E139" i="10" s="1"/>
  <c r="D146" i="10"/>
  <c r="D139" i="10" s="1"/>
  <c r="C146" i="10"/>
  <c r="A141" i="10"/>
  <c r="A142" i="10" s="1"/>
  <c r="A143" i="10" s="1"/>
  <c r="A144" i="10" s="1"/>
  <c r="C139" i="10"/>
  <c r="A134" i="10"/>
  <c r="A135" i="10" s="1"/>
  <c r="A136" i="10" s="1"/>
  <c r="A137" i="10" s="1"/>
  <c r="N132" i="10"/>
  <c r="M132" i="10"/>
  <c r="L132" i="10"/>
  <c r="O132" i="10" s="1"/>
  <c r="K132" i="10"/>
  <c r="J132" i="10"/>
  <c r="I132" i="10"/>
  <c r="H132" i="10"/>
  <c r="G132" i="10"/>
  <c r="F132" i="10"/>
  <c r="E132" i="10"/>
  <c r="D132" i="10"/>
  <c r="C132" i="10"/>
  <c r="A129" i="10"/>
  <c r="A130" i="10" s="1"/>
  <c r="A128" i="10"/>
  <c r="N126" i="10"/>
  <c r="M126" i="10"/>
  <c r="L126" i="10"/>
  <c r="O126" i="10" s="1"/>
  <c r="K126" i="10"/>
  <c r="J126" i="10"/>
  <c r="I126" i="10"/>
  <c r="H126" i="10"/>
  <c r="G126" i="10"/>
  <c r="F126" i="10"/>
  <c r="E126" i="10"/>
  <c r="D126" i="10"/>
  <c r="C126" i="10"/>
  <c r="A124" i="10"/>
  <c r="A125" i="10" s="1"/>
  <c r="N122" i="10"/>
  <c r="M122" i="10"/>
  <c r="M121" i="10" s="1"/>
  <c r="L122" i="10"/>
  <c r="O122" i="10" s="1"/>
  <c r="K122" i="10"/>
  <c r="K121" i="10" s="1"/>
  <c r="J122" i="10"/>
  <c r="I122" i="10"/>
  <c r="I121" i="10" s="1"/>
  <c r="H122" i="10"/>
  <c r="G122" i="10"/>
  <c r="G121" i="10" s="1"/>
  <c r="F122" i="10"/>
  <c r="E122" i="10"/>
  <c r="E121" i="10" s="1"/>
  <c r="D122" i="10"/>
  <c r="C122" i="10"/>
  <c r="A118" i="10"/>
  <c r="N116" i="10"/>
  <c r="M116" i="10"/>
  <c r="L116" i="10"/>
  <c r="O116" i="10" s="1"/>
  <c r="K116" i="10"/>
  <c r="J116" i="10"/>
  <c r="I116" i="10"/>
  <c r="H116" i="10"/>
  <c r="G116" i="10"/>
  <c r="F116" i="10"/>
  <c r="E116" i="10"/>
  <c r="D116" i="10"/>
  <c r="C116" i="10"/>
  <c r="A113" i="10"/>
  <c r="A114" i="10" s="1"/>
  <c r="A115" i="10" s="1"/>
  <c r="N111" i="10"/>
  <c r="M111" i="10"/>
  <c r="L111" i="10"/>
  <c r="O111" i="10" s="1"/>
  <c r="K111" i="10"/>
  <c r="K110" i="10" s="1"/>
  <c r="J111" i="10"/>
  <c r="I111" i="10"/>
  <c r="H111" i="10"/>
  <c r="G111" i="10"/>
  <c r="F111" i="10"/>
  <c r="E111" i="10"/>
  <c r="D111" i="10"/>
  <c r="C111" i="10"/>
  <c r="C110" i="10" s="1"/>
  <c r="F110" i="10"/>
  <c r="A106" i="10"/>
  <c r="A107" i="10" s="1"/>
  <c r="A108" i="10" s="1"/>
  <c r="N104" i="10"/>
  <c r="M104" i="10"/>
  <c r="L104" i="10"/>
  <c r="O104" i="10" s="1"/>
  <c r="K104" i="10"/>
  <c r="J104" i="10"/>
  <c r="I104" i="10"/>
  <c r="H104" i="10"/>
  <c r="G104" i="10"/>
  <c r="F104" i="10"/>
  <c r="E104" i="10"/>
  <c r="D104" i="10"/>
  <c r="C104" i="10"/>
  <c r="A101" i="10"/>
  <c r="A102" i="10" s="1"/>
  <c r="N99" i="10"/>
  <c r="M99" i="10"/>
  <c r="L99" i="10"/>
  <c r="O99" i="10" s="1"/>
  <c r="K99" i="10"/>
  <c r="J99" i="10"/>
  <c r="I99" i="10"/>
  <c r="H99" i="10"/>
  <c r="G99" i="10"/>
  <c r="F99" i="10"/>
  <c r="E99" i="10"/>
  <c r="D99" i="10"/>
  <c r="C99" i="10"/>
  <c r="A98" i="10"/>
  <c r="N96" i="10"/>
  <c r="M96" i="10"/>
  <c r="L96" i="10"/>
  <c r="O96" i="10" s="1"/>
  <c r="K96" i="10"/>
  <c r="J96" i="10"/>
  <c r="J73" i="10" s="1"/>
  <c r="I96" i="10"/>
  <c r="H96" i="10"/>
  <c r="G96" i="10"/>
  <c r="F96" i="10"/>
  <c r="E96" i="10"/>
  <c r="D96" i="10"/>
  <c r="C96" i="10"/>
  <c r="A91" i="10"/>
  <c r="A92" i="10" s="1"/>
  <c r="A93" i="10" s="1"/>
  <c r="A94" i="10" s="1"/>
  <c r="A95" i="10" s="1"/>
  <c r="N89" i="10"/>
  <c r="M89" i="10"/>
  <c r="L89" i="10"/>
  <c r="O89" i="10" s="1"/>
  <c r="K89" i="10"/>
  <c r="J89" i="10"/>
  <c r="I89" i="10"/>
  <c r="H89" i="10"/>
  <c r="G89" i="10"/>
  <c r="F89" i="10"/>
  <c r="E89" i="10"/>
  <c r="D89" i="10"/>
  <c r="C89" i="10"/>
  <c r="A87" i="10"/>
  <c r="N85" i="10"/>
  <c r="M85" i="10"/>
  <c r="L85" i="10"/>
  <c r="O85" i="10" s="1"/>
  <c r="K85" i="10"/>
  <c r="J85" i="10"/>
  <c r="I85" i="10"/>
  <c r="H85" i="10"/>
  <c r="G85" i="10"/>
  <c r="F85" i="10"/>
  <c r="E85" i="10"/>
  <c r="D85" i="10"/>
  <c r="C85" i="10"/>
  <c r="A83" i="10"/>
  <c r="A84" i="10" s="1"/>
  <c r="N81" i="10"/>
  <c r="M81" i="10"/>
  <c r="L81" i="10"/>
  <c r="O81" i="10" s="1"/>
  <c r="K81" i="10"/>
  <c r="J81" i="10"/>
  <c r="I81" i="10"/>
  <c r="H81" i="10"/>
  <c r="G81" i="10"/>
  <c r="F81" i="10"/>
  <c r="E81" i="10"/>
  <c r="D81" i="10"/>
  <c r="C81" i="10"/>
  <c r="A76" i="10"/>
  <c r="A77" i="10" s="1"/>
  <c r="A78" i="10" s="1"/>
  <c r="A79" i="10" s="1"/>
  <c r="A80" i="10" s="1"/>
  <c r="N74" i="10"/>
  <c r="M74" i="10"/>
  <c r="L74" i="10"/>
  <c r="O74" i="10" s="1"/>
  <c r="K74" i="10"/>
  <c r="J74" i="10"/>
  <c r="I74" i="10"/>
  <c r="H74" i="10"/>
  <c r="G74" i="10"/>
  <c r="F74" i="10"/>
  <c r="E74" i="10"/>
  <c r="D74" i="10"/>
  <c r="C74" i="10"/>
  <c r="A70" i="10"/>
  <c r="A71" i="10" s="1"/>
  <c r="N68" i="10"/>
  <c r="N55" i="10" s="1"/>
  <c r="M68" i="10"/>
  <c r="M55" i="10" s="1"/>
  <c r="L68" i="10"/>
  <c r="K68" i="10"/>
  <c r="K55" i="10" s="1"/>
  <c r="J68" i="10"/>
  <c r="I68" i="10"/>
  <c r="I55" i="10" s="1"/>
  <c r="H68" i="10"/>
  <c r="H55" i="10" s="1"/>
  <c r="G68" i="10"/>
  <c r="F68" i="10"/>
  <c r="F55" i="10" s="1"/>
  <c r="E68" i="10"/>
  <c r="E55" i="10" s="1"/>
  <c r="D68" i="10"/>
  <c r="D55" i="10" s="1"/>
  <c r="C68" i="10"/>
  <c r="A57" i="10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J55" i="10"/>
  <c r="G55" i="10"/>
  <c r="C55" i="10"/>
  <c r="A49" i="10"/>
  <c r="A50" i="10" s="1"/>
  <c r="A51" i="10" s="1"/>
  <c r="A52" i="10" s="1"/>
  <c r="A53" i="10" s="1"/>
  <c r="N47" i="10"/>
  <c r="M47" i="10"/>
  <c r="L47" i="10"/>
  <c r="O47" i="10" s="1"/>
  <c r="K47" i="10"/>
  <c r="J47" i="10"/>
  <c r="I47" i="10"/>
  <c r="H47" i="10"/>
  <c r="G47" i="10"/>
  <c r="F47" i="10"/>
  <c r="E47" i="10"/>
  <c r="D47" i="10"/>
  <c r="C47" i="10"/>
  <c r="A46" i="10"/>
  <c r="N44" i="10"/>
  <c r="M44" i="10"/>
  <c r="L44" i="10"/>
  <c r="O44" i="10" s="1"/>
  <c r="K44" i="10"/>
  <c r="J44" i="10"/>
  <c r="I44" i="10"/>
  <c r="H44" i="10"/>
  <c r="G44" i="10"/>
  <c r="F44" i="10"/>
  <c r="E44" i="10"/>
  <c r="D44" i="10"/>
  <c r="C44" i="10"/>
  <c r="A43" i="10"/>
  <c r="N41" i="10"/>
  <c r="M41" i="10"/>
  <c r="L41" i="10"/>
  <c r="O41" i="10" s="1"/>
  <c r="K41" i="10"/>
  <c r="J41" i="10"/>
  <c r="I41" i="10"/>
  <c r="H41" i="10"/>
  <c r="G41" i="10"/>
  <c r="F41" i="10"/>
  <c r="E41" i="10"/>
  <c r="D41" i="10"/>
  <c r="C41" i="10"/>
  <c r="A39" i="10"/>
  <c r="A40" i="10" s="1"/>
  <c r="N37" i="10"/>
  <c r="M37" i="10"/>
  <c r="K37" i="10"/>
  <c r="J37" i="10"/>
  <c r="I37" i="10"/>
  <c r="H37" i="10"/>
  <c r="G37" i="10"/>
  <c r="F37" i="10"/>
  <c r="E37" i="10"/>
  <c r="D37" i="10"/>
  <c r="C37" i="10"/>
  <c r="A33" i="10"/>
  <c r="A34" i="10" s="1"/>
  <c r="A35" i="10" s="1"/>
  <c r="A36" i="10" s="1"/>
  <c r="N31" i="10"/>
  <c r="M31" i="10"/>
  <c r="L31" i="10"/>
  <c r="O31" i="10" s="1"/>
  <c r="K31" i="10"/>
  <c r="J31" i="10"/>
  <c r="I31" i="10"/>
  <c r="H31" i="10"/>
  <c r="G31" i="10"/>
  <c r="F31" i="10"/>
  <c r="E31" i="10"/>
  <c r="D31" i="10"/>
  <c r="C31" i="10"/>
  <c r="A27" i="10"/>
  <c r="A28" i="10" s="1"/>
  <c r="A29" i="10" s="1"/>
  <c r="N25" i="10"/>
  <c r="M25" i="10"/>
  <c r="L25" i="10"/>
  <c r="O25" i="10" s="1"/>
  <c r="K25" i="10"/>
  <c r="K15" i="10" s="1"/>
  <c r="J25" i="10"/>
  <c r="I25" i="10"/>
  <c r="H25" i="10"/>
  <c r="G25" i="10"/>
  <c r="F25" i="10"/>
  <c r="E25" i="10"/>
  <c r="D25" i="10"/>
  <c r="C25" i="10"/>
  <c r="A18" i="10"/>
  <c r="A19" i="10" s="1"/>
  <c r="A20" i="10" s="1"/>
  <c r="A21" i="10" s="1"/>
  <c r="A22" i="10" s="1"/>
  <c r="A23" i="10" s="1"/>
  <c r="N16" i="10"/>
  <c r="M16" i="10"/>
  <c r="L16" i="10"/>
  <c r="O16" i="10" s="1"/>
  <c r="K16" i="10"/>
  <c r="J16" i="10"/>
  <c r="I16" i="10"/>
  <c r="H16" i="10"/>
  <c r="G16" i="10"/>
  <c r="F16" i="10"/>
  <c r="E16" i="10"/>
  <c r="D16" i="10"/>
  <c r="C16" i="10"/>
  <c r="A12" i="10"/>
  <c r="A13" i="10" s="1"/>
  <c r="N10" i="10"/>
  <c r="N6" i="10" s="1"/>
  <c r="M10" i="10"/>
  <c r="L10" i="10"/>
  <c r="O10" i="10" s="1"/>
  <c r="K10" i="10"/>
  <c r="J10" i="10"/>
  <c r="J6" i="10" s="1"/>
  <c r="I10" i="10"/>
  <c r="H10" i="10"/>
  <c r="G10" i="10"/>
  <c r="F10" i="10"/>
  <c r="E10" i="10"/>
  <c r="D10" i="10"/>
  <c r="C10" i="10"/>
  <c r="A9" i="10"/>
  <c r="N7" i="10"/>
  <c r="M7" i="10"/>
  <c r="M6" i="10" s="1"/>
  <c r="L7" i="10"/>
  <c r="O7" i="10" s="1"/>
  <c r="K7" i="10"/>
  <c r="J7" i="10"/>
  <c r="I7" i="10"/>
  <c r="I6" i="10" s="1"/>
  <c r="H7" i="10"/>
  <c r="G7" i="10"/>
  <c r="G6" i="10" s="1"/>
  <c r="F7" i="10"/>
  <c r="E7" i="10"/>
  <c r="E6" i="10" s="1"/>
  <c r="D7" i="10"/>
  <c r="C7" i="10"/>
  <c r="C6" i="10" s="1"/>
  <c r="F180" i="10" l="1"/>
  <c r="N180" i="10"/>
  <c r="G201" i="10"/>
  <c r="F201" i="10"/>
  <c r="J240" i="10"/>
  <c r="N110" i="10"/>
  <c r="C180" i="10"/>
  <c r="K180" i="10"/>
  <c r="F15" i="10"/>
  <c r="E353" i="10"/>
  <c r="M353" i="10"/>
  <c r="I412" i="10"/>
  <c r="G425" i="10"/>
  <c r="H110" i="10"/>
  <c r="J180" i="10"/>
  <c r="K201" i="10"/>
  <c r="F240" i="10"/>
  <c r="N240" i="10"/>
  <c r="D467" i="10"/>
  <c r="G467" i="10"/>
  <c r="J506" i="10"/>
  <c r="E506" i="10"/>
  <c r="G110" i="10"/>
  <c r="E315" i="10"/>
  <c r="L406" i="10"/>
  <c r="O406" i="10" s="1"/>
  <c r="I367" i="10"/>
  <c r="H412" i="10"/>
  <c r="C425" i="10"/>
  <c r="F6" i="10"/>
  <c r="C15" i="10"/>
  <c r="G15" i="10"/>
  <c r="D73" i="10"/>
  <c r="H73" i="10"/>
  <c r="N73" i="10"/>
  <c r="J110" i="10"/>
  <c r="M110" i="10"/>
  <c r="C121" i="10"/>
  <c r="D152" i="10"/>
  <c r="H152" i="10"/>
  <c r="E180" i="10"/>
  <c r="I180" i="10"/>
  <c r="M180" i="10"/>
  <c r="E201" i="10"/>
  <c r="N201" i="10"/>
  <c r="F272" i="10"/>
  <c r="I272" i="10"/>
  <c r="M272" i="10"/>
  <c r="D272" i="10"/>
  <c r="D353" i="10"/>
  <c r="E367" i="10"/>
  <c r="H425" i="10"/>
  <c r="M315" i="10"/>
  <c r="C411" i="10"/>
  <c r="K6" i="10"/>
  <c r="C201" i="10"/>
  <c r="E240" i="10"/>
  <c r="I240" i="10"/>
  <c r="M240" i="10"/>
  <c r="D240" i="10"/>
  <c r="C240" i="10"/>
  <c r="K240" i="10"/>
  <c r="I315" i="10"/>
  <c r="F367" i="10"/>
  <c r="F271" i="10" s="1"/>
  <c r="D412" i="10"/>
  <c r="D411" i="10" s="1"/>
  <c r="I73" i="10"/>
  <c r="G411" i="10"/>
  <c r="D425" i="10"/>
  <c r="E73" i="10"/>
  <c r="I15" i="10"/>
  <c r="J121" i="10"/>
  <c r="G152" i="10"/>
  <c r="J201" i="10"/>
  <c r="C315" i="10"/>
  <c r="H411" i="10"/>
  <c r="F73" i="10"/>
  <c r="L139" i="10"/>
  <c r="O139" i="10" s="1"/>
  <c r="O146" i="10"/>
  <c r="F192" i="10"/>
  <c r="J192" i="10"/>
  <c r="N192" i="10"/>
  <c r="N179" i="10" s="1"/>
  <c r="D192" i="10"/>
  <c r="G240" i="10"/>
  <c r="G179" i="10" s="1"/>
  <c r="L272" i="10"/>
  <c r="O272" i="10" s="1"/>
  <c r="F315" i="10"/>
  <c r="J315" i="10"/>
  <c r="N315" i="10"/>
  <c r="L353" i="10"/>
  <c r="O353" i="10" s="1"/>
  <c r="O357" i="10"/>
  <c r="D367" i="10"/>
  <c r="H367" i="10"/>
  <c r="M367" i="10"/>
  <c r="K425" i="10"/>
  <c r="K411" i="10" s="1"/>
  <c r="F467" i="10"/>
  <c r="F466" i="10" s="1"/>
  <c r="J467" i="10"/>
  <c r="J466" i="10" s="1"/>
  <c r="N467" i="10"/>
  <c r="N466" i="10" s="1"/>
  <c r="E467" i="10"/>
  <c r="E466" i="10" s="1"/>
  <c r="I467" i="10"/>
  <c r="I466" i="10" s="1"/>
  <c r="M467" i="10"/>
  <c r="M466" i="10" s="1"/>
  <c r="D506" i="10"/>
  <c r="D466" i="10" s="1"/>
  <c r="H506" i="10"/>
  <c r="H466" i="10" s="1"/>
  <c r="L506" i="10"/>
  <c r="O506" i="10" s="1"/>
  <c r="O507" i="10"/>
  <c r="C506" i="10"/>
  <c r="C466" i="10" s="1"/>
  <c r="G506" i="10"/>
  <c r="G466" i="10" s="1"/>
  <c r="K506" i="10"/>
  <c r="K466" i="10" s="1"/>
  <c r="M73" i="10"/>
  <c r="J272" i="10"/>
  <c r="M15" i="10"/>
  <c r="N15" i="10"/>
  <c r="F121" i="10"/>
  <c r="N121" i="10"/>
  <c r="G315" i="10"/>
  <c r="L412" i="10"/>
  <c r="O412" i="10" s="1"/>
  <c r="O413" i="10"/>
  <c r="L55" i="10"/>
  <c r="O55" i="10" s="1"/>
  <c r="O68" i="10"/>
  <c r="D121" i="10"/>
  <c r="H121" i="10"/>
  <c r="C192" i="10"/>
  <c r="K192" i="10"/>
  <c r="E272" i="10"/>
  <c r="L303" i="10"/>
  <c r="O303" i="10" s="1"/>
  <c r="O304" i="10"/>
  <c r="L362" i="10"/>
  <c r="O362" i="10" s="1"/>
  <c r="O363" i="10"/>
  <c r="J367" i="10"/>
  <c r="N367" i="10"/>
  <c r="N271" i="10" s="1"/>
  <c r="F412" i="10"/>
  <c r="N412" i="10"/>
  <c r="F425" i="10"/>
  <c r="J425" i="10"/>
  <c r="N425" i="10"/>
  <c r="L457" i="10"/>
  <c r="O457" i="10" s="1"/>
  <c r="O461" i="10"/>
  <c r="L425" i="10"/>
  <c r="L367" i="10"/>
  <c r="O367" i="10" s="1"/>
  <c r="L192" i="10"/>
  <c r="O192" i="10" s="1"/>
  <c r="L152" i="10"/>
  <c r="O152" i="10" s="1"/>
  <c r="L467" i="10"/>
  <c r="L240" i="10"/>
  <c r="O240" i="10" s="1"/>
  <c r="L121" i="10"/>
  <c r="O121" i="10" s="1"/>
  <c r="L110" i="10"/>
  <c r="O110" i="10" s="1"/>
  <c r="L73" i="10"/>
  <c r="O73" i="10" s="1"/>
  <c r="D15" i="10"/>
  <c r="H15" i="10"/>
  <c r="L15" i="10"/>
  <c r="O15" i="10" s="1"/>
  <c r="J15" i="10"/>
  <c r="D110" i="10"/>
  <c r="F152" i="10"/>
  <c r="F5" i="10" s="1"/>
  <c r="J152" i="10"/>
  <c r="N152" i="10"/>
  <c r="E15" i="10"/>
  <c r="C73" i="10"/>
  <c r="G73" i="10"/>
  <c r="K73" i="10"/>
  <c r="E110" i="10"/>
  <c r="I110" i="10"/>
  <c r="C152" i="10"/>
  <c r="K152" i="10"/>
  <c r="F179" i="10"/>
  <c r="K179" i="10"/>
  <c r="E271" i="10"/>
  <c r="J411" i="10"/>
  <c r="D180" i="10"/>
  <c r="H180" i="10"/>
  <c r="L180" i="10"/>
  <c r="O180" i="10" s="1"/>
  <c r="H201" i="10"/>
  <c r="L201" i="10"/>
  <c r="O201" i="10" s="1"/>
  <c r="I271" i="10"/>
  <c r="E425" i="10"/>
  <c r="E411" i="10" s="1"/>
  <c r="I425" i="10"/>
  <c r="I411" i="10" s="1"/>
  <c r="M425" i="10"/>
  <c r="M411" i="10" s="1"/>
  <c r="D6" i="10"/>
  <c r="H6" i="10"/>
  <c r="L6" i="10"/>
  <c r="O6" i="10" s="1"/>
  <c r="E152" i="10"/>
  <c r="I152" i="10"/>
  <c r="M152" i="10"/>
  <c r="E192" i="10"/>
  <c r="I192" i="10"/>
  <c r="M192" i="10"/>
  <c r="M179" i="10" s="1"/>
  <c r="D201" i="10"/>
  <c r="I201" i="10"/>
  <c r="M201" i="10"/>
  <c r="C272" i="10"/>
  <c r="G272" i="10"/>
  <c r="K272" i="10"/>
  <c r="K315" i="10"/>
  <c r="D315" i="10"/>
  <c r="H315" i="10"/>
  <c r="H271" i="10" s="1"/>
  <c r="H464" i="10" s="1"/>
  <c r="H266" i="10" s="1"/>
  <c r="H263" i="10" s="1"/>
  <c r="H254" i="10" s="1"/>
  <c r="L315" i="10"/>
  <c r="C367" i="10"/>
  <c r="G367" i="10"/>
  <c r="K367" i="10"/>
  <c r="H5" i="10" l="1"/>
  <c r="C179" i="10"/>
  <c r="J179" i="10"/>
  <c r="E464" i="10"/>
  <c r="E266" i="10" s="1"/>
  <c r="E263" i="10" s="1"/>
  <c r="E254" i="10" s="1"/>
  <c r="J5" i="10"/>
  <c r="M271" i="10"/>
  <c r="M464" i="10" s="1"/>
  <c r="M266" i="10" s="1"/>
  <c r="M263" i="10" s="1"/>
  <c r="M254" i="10" s="1"/>
  <c r="M268" i="10" s="1"/>
  <c r="M269" i="10" s="1"/>
  <c r="G5" i="10"/>
  <c r="M5" i="10"/>
  <c r="G271" i="10"/>
  <c r="G464" i="10" s="1"/>
  <c r="G266" i="10" s="1"/>
  <c r="G263" i="10" s="1"/>
  <c r="G254" i="10" s="1"/>
  <c r="G268" i="10" s="1"/>
  <c r="E179" i="10"/>
  <c r="N411" i="10"/>
  <c r="F411" i="10"/>
  <c r="F464" i="10" s="1"/>
  <c r="F266" i="10" s="1"/>
  <c r="F263" i="10" s="1"/>
  <c r="F254" i="10" s="1"/>
  <c r="J271" i="10"/>
  <c r="J464" i="10" s="1"/>
  <c r="J266" i="10" s="1"/>
  <c r="J263" i="10" s="1"/>
  <c r="J254" i="10" s="1"/>
  <c r="J268" i="10" s="1"/>
  <c r="J269" i="10" s="1"/>
  <c r="N464" i="10"/>
  <c r="N266" i="10" s="1"/>
  <c r="N263" i="10" s="1"/>
  <c r="N254" i="10" s="1"/>
  <c r="N268" i="10" s="1"/>
  <c r="N269" i="10" s="1"/>
  <c r="N5" i="10"/>
  <c r="L466" i="10"/>
  <c r="O466" i="10" s="1"/>
  <c r="O467" i="10"/>
  <c r="L411" i="10"/>
  <c r="O411" i="10" s="1"/>
  <c r="O425" i="10"/>
  <c r="C271" i="10"/>
  <c r="C464" i="10" s="1"/>
  <c r="C266" i="10" s="1"/>
  <c r="C263" i="10" s="1"/>
  <c r="C254" i="10" s="1"/>
  <c r="C268" i="10" s="1"/>
  <c r="I179" i="10"/>
  <c r="I5" i="10"/>
  <c r="C5" i="10"/>
  <c r="D271" i="10"/>
  <c r="D464" i="10" s="1"/>
  <c r="D266" i="10" s="1"/>
  <c r="D263" i="10" s="1"/>
  <c r="D254" i="10" s="1"/>
  <c r="I464" i="10"/>
  <c r="I266" i="10" s="1"/>
  <c r="I263" i="10" s="1"/>
  <c r="I254" i="10" s="1"/>
  <c r="L271" i="10"/>
  <c r="O271" i="10" s="1"/>
  <c r="O315" i="10"/>
  <c r="E268" i="10"/>
  <c r="E269" i="10" s="1"/>
  <c r="E5" i="10"/>
  <c r="L179" i="10"/>
  <c r="O179" i="10" s="1"/>
  <c r="L5" i="10"/>
  <c r="O5" i="10" s="1"/>
  <c r="D5" i="10"/>
  <c r="H179" i="10"/>
  <c r="H268" i="10" s="1"/>
  <c r="H269" i="10" s="1"/>
  <c r="K271" i="10"/>
  <c r="D179" i="10"/>
  <c r="K5" i="10"/>
  <c r="F268" i="10"/>
  <c r="F269" i="10" s="1"/>
  <c r="C269" i="10" l="1"/>
  <c r="G269" i="10"/>
  <c r="L464" i="10"/>
  <c r="L266" i="10" s="1"/>
  <c r="I268" i="10"/>
  <c r="I269" i="10" s="1"/>
  <c r="K464" i="10"/>
  <c r="D268" i="10"/>
  <c r="D269" i="10" s="1"/>
  <c r="O464" i="10" l="1"/>
  <c r="K266" i="10"/>
  <c r="L263" i="10" l="1"/>
  <c r="O266" i="10"/>
  <c r="K263" i="10"/>
  <c r="L254" i="10" l="1"/>
  <c r="O263" i="10"/>
  <c r="K254" i="10"/>
  <c r="O254" i="10" l="1"/>
  <c r="L268" i="10"/>
  <c r="K268" i="10"/>
  <c r="L269" i="10" l="1"/>
  <c r="O269" i="10" s="1"/>
  <c r="O268" i="10"/>
  <c r="K269" i="10"/>
  <c r="D106" i="6" l="1"/>
  <c r="O196" i="4"/>
  <c r="O195" i="4"/>
  <c r="N194" i="4"/>
  <c r="N190" i="4" s="1"/>
  <c r="M194" i="4"/>
  <c r="M190" i="4" s="1"/>
  <c r="L194" i="4"/>
  <c r="K194" i="4"/>
  <c r="K190" i="4" s="1"/>
  <c r="J194" i="4"/>
  <c r="J190" i="4" s="1"/>
  <c r="I194" i="4"/>
  <c r="I190" i="4" s="1"/>
  <c r="H194" i="4"/>
  <c r="G194" i="4"/>
  <c r="F194" i="4"/>
  <c r="F190" i="4" s="1"/>
  <c r="E194" i="4"/>
  <c r="E190" i="4" s="1"/>
  <c r="D194" i="4"/>
  <c r="C194" i="4"/>
  <c r="C190" i="4" s="1"/>
  <c r="O193" i="4"/>
  <c r="O192" i="4"/>
  <c r="O191" i="4"/>
  <c r="L190" i="4"/>
  <c r="H190" i="4"/>
  <c r="G190" i="4"/>
  <c r="D190" i="4"/>
  <c r="O189" i="4"/>
  <c r="O188" i="4"/>
  <c r="O187" i="4"/>
  <c r="O186" i="4"/>
  <c r="O185" i="4"/>
  <c r="A185" i="4"/>
  <c r="A186" i="4" s="1"/>
  <c r="A187" i="4" s="1"/>
  <c r="A188" i="4" s="1"/>
  <c r="A189" i="4" s="1"/>
  <c r="O184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O182" i="4"/>
  <c r="O181" i="4"/>
  <c r="O180" i="4"/>
  <c r="O179" i="4"/>
  <c r="A179" i="4"/>
  <c r="A180" i="4" s="1"/>
  <c r="A181" i="4" s="1"/>
  <c r="O178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O176" i="4"/>
  <c r="O175" i="4"/>
  <c r="A175" i="4"/>
  <c r="A176" i="4" s="1"/>
  <c r="O174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O172" i="4"/>
  <c r="O171" i="4"/>
  <c r="O170" i="4"/>
  <c r="O169" i="4"/>
  <c r="O168" i="4"/>
  <c r="A168" i="4"/>
  <c r="A169" i="4" s="1"/>
  <c r="A170" i="4" s="1"/>
  <c r="A171" i="4" s="1"/>
  <c r="A172" i="4" s="1"/>
  <c r="O167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O165" i="4"/>
  <c r="O164" i="4"/>
  <c r="O163" i="4"/>
  <c r="O162" i="4"/>
  <c r="O161" i="4"/>
  <c r="A161" i="4"/>
  <c r="A162" i="4" s="1"/>
  <c r="A163" i="4" s="1"/>
  <c r="A164" i="4" s="1"/>
  <c r="A165" i="4" s="1"/>
  <c r="O160" i="4"/>
  <c r="T159" i="4"/>
  <c r="T160" i="4" s="1"/>
  <c r="N159" i="4"/>
  <c r="M159" i="4"/>
  <c r="L159" i="4"/>
  <c r="K159" i="4"/>
  <c r="J159" i="4"/>
  <c r="I159" i="4"/>
  <c r="H159" i="4"/>
  <c r="H158" i="4" s="1"/>
  <c r="G159" i="4"/>
  <c r="F159" i="4"/>
  <c r="E159" i="4"/>
  <c r="D159" i="4"/>
  <c r="C159" i="4"/>
  <c r="O157" i="4"/>
  <c r="O156" i="4"/>
  <c r="A156" i="4"/>
  <c r="O155" i="4"/>
  <c r="A155" i="4"/>
  <c r="O154" i="4"/>
  <c r="N153" i="4"/>
  <c r="M153" i="4"/>
  <c r="L153" i="4"/>
  <c r="K153" i="4"/>
  <c r="J153" i="4"/>
  <c r="I153" i="4"/>
  <c r="H153" i="4"/>
  <c r="H145" i="4" s="1"/>
  <c r="G153" i="4"/>
  <c r="F153" i="4"/>
  <c r="E153" i="4"/>
  <c r="D153" i="4"/>
  <c r="C153" i="4"/>
  <c r="O152" i="4"/>
  <c r="O151" i="4"/>
  <c r="O150" i="4"/>
  <c r="O149" i="4"/>
  <c r="A149" i="4"/>
  <c r="A150" i="4" s="1"/>
  <c r="A151" i="4" s="1"/>
  <c r="A152" i="4" s="1"/>
  <c r="O148" i="4"/>
  <c r="A148" i="4"/>
  <c r="N147" i="4"/>
  <c r="N146" i="4" s="1"/>
  <c r="M147" i="4"/>
  <c r="M146" i="4" s="1"/>
  <c r="M145" i="4" s="1"/>
  <c r="L147" i="4"/>
  <c r="L146" i="4" s="1"/>
  <c r="L145" i="4" s="1"/>
  <c r="K147" i="4"/>
  <c r="K146" i="4" s="1"/>
  <c r="K145" i="4" s="1"/>
  <c r="J147" i="4"/>
  <c r="J146" i="4" s="1"/>
  <c r="I147" i="4"/>
  <c r="I146" i="4" s="1"/>
  <c r="H147" i="4"/>
  <c r="G147" i="4"/>
  <c r="F147" i="4"/>
  <c r="F146" i="4" s="1"/>
  <c r="E147" i="4"/>
  <c r="E146" i="4" s="1"/>
  <c r="D147" i="4"/>
  <c r="D146" i="4" s="1"/>
  <c r="D145" i="4" s="1"/>
  <c r="C147" i="4"/>
  <c r="C146" i="4" s="1"/>
  <c r="C145" i="4" s="1"/>
  <c r="H146" i="4"/>
  <c r="G146" i="4"/>
  <c r="G145" i="4" s="1"/>
  <c r="D143" i="4"/>
  <c r="E143" i="4" s="1"/>
  <c r="O142" i="4"/>
  <c r="C141" i="4"/>
  <c r="C139" i="4" s="1"/>
  <c r="O140" i="4"/>
  <c r="O138" i="4"/>
  <c r="O137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O135" i="4"/>
  <c r="O134" i="4"/>
  <c r="O133" i="4"/>
  <c r="O132" i="4"/>
  <c r="O131" i="4"/>
  <c r="A131" i="4"/>
  <c r="A132" i="4" s="1"/>
  <c r="A133" i="4" s="1"/>
  <c r="A134" i="4" s="1"/>
  <c r="O130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O128" i="4"/>
  <c r="O127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O125" i="4"/>
  <c r="O124" i="4"/>
  <c r="O123" i="4"/>
  <c r="O122" i="4"/>
  <c r="A122" i="4"/>
  <c r="A123" i="4" s="1"/>
  <c r="A124" i="4" s="1"/>
  <c r="O121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O119" i="4"/>
  <c r="O118" i="4"/>
  <c r="O117" i="4"/>
  <c r="A117" i="4"/>
  <c r="A118" i="4" s="1"/>
  <c r="O116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O114" i="4"/>
  <c r="O113" i="4"/>
  <c r="O112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O110" i="4"/>
  <c r="A110" i="4"/>
  <c r="O109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O107" i="4"/>
  <c r="O106" i="4"/>
  <c r="O105" i="4"/>
  <c r="O104" i="4"/>
  <c r="O103" i="4"/>
  <c r="A103" i="4"/>
  <c r="A104" i="4" s="1"/>
  <c r="A105" i="4" s="1"/>
  <c r="A106" i="4" s="1"/>
  <c r="A107" i="4" s="1"/>
  <c r="O102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O99" i="4"/>
  <c r="D98" i="4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A98" i="4"/>
  <c r="D94" i="4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O93" i="4"/>
  <c r="D92" i="4"/>
  <c r="E92" i="4" s="1"/>
  <c r="O91" i="4"/>
  <c r="C90" i="4"/>
  <c r="O89" i="4"/>
  <c r="A89" i="4"/>
  <c r="O88" i="4"/>
  <c r="N87" i="4"/>
  <c r="M87" i="4"/>
  <c r="L87" i="4"/>
  <c r="K87" i="4"/>
  <c r="J87" i="4"/>
  <c r="I87" i="4"/>
  <c r="H87" i="4"/>
  <c r="G87" i="4"/>
  <c r="F87" i="4"/>
  <c r="E87" i="4"/>
  <c r="D87" i="4"/>
  <c r="C87" i="4"/>
  <c r="D85" i="4"/>
  <c r="D82" i="4" s="1"/>
  <c r="O84" i="4"/>
  <c r="A84" i="4"/>
  <c r="O83" i="4"/>
  <c r="C82" i="4"/>
  <c r="D81" i="4"/>
  <c r="A81" i="4"/>
  <c r="D80" i="4"/>
  <c r="C79" i="4"/>
  <c r="O78" i="4"/>
  <c r="D77" i="4"/>
  <c r="D76" i="4"/>
  <c r="A76" i="4"/>
  <c r="A77" i="4" s="1"/>
  <c r="A78" i="4" s="1"/>
  <c r="D75" i="4"/>
  <c r="C75" i="4"/>
  <c r="C74" i="4"/>
  <c r="O73" i="4"/>
  <c r="O72" i="4"/>
  <c r="O71" i="4"/>
  <c r="O70" i="4"/>
  <c r="A70" i="4"/>
  <c r="A71" i="4" s="1"/>
  <c r="A72" i="4" s="1"/>
  <c r="D69" i="4"/>
  <c r="D68" i="4" s="1"/>
  <c r="C68" i="4"/>
  <c r="O67" i="4"/>
  <c r="O66" i="4"/>
  <c r="D65" i="4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C64" i="4"/>
  <c r="C97" i="4" s="1"/>
  <c r="A64" i="4"/>
  <c r="A65" i="4" s="1"/>
  <c r="A66" i="4" s="1"/>
  <c r="O63" i="4"/>
  <c r="O61" i="4"/>
  <c r="D60" i="4"/>
  <c r="E60" i="4" s="1"/>
  <c r="F60" i="4" s="1"/>
  <c r="G60" i="4" s="1"/>
  <c r="H60" i="4" s="1"/>
  <c r="I60" i="4" s="1"/>
  <c r="J60" i="4" s="1"/>
  <c r="K60" i="4" s="1"/>
  <c r="L60" i="4" s="1"/>
  <c r="M60" i="4" s="1"/>
  <c r="N60" i="4" s="1"/>
  <c r="O59" i="4"/>
  <c r="A59" i="4"/>
  <c r="A60" i="4" s="1"/>
  <c r="A61" i="4" s="1"/>
  <c r="D58" i="4"/>
  <c r="E58" i="4" s="1"/>
  <c r="C57" i="4"/>
  <c r="D56" i="4"/>
  <c r="D55" i="4"/>
  <c r="E54" i="4"/>
  <c r="F54" i="4" s="1"/>
  <c r="G54" i="4" s="1"/>
  <c r="H54" i="4" s="1"/>
  <c r="I54" i="4" s="1"/>
  <c r="J54" i="4" s="1"/>
  <c r="K54" i="4" s="1"/>
  <c r="L54" i="4" s="1"/>
  <c r="M54" i="4" s="1"/>
  <c r="N54" i="4" s="1"/>
  <c r="D54" i="4"/>
  <c r="D53" i="4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D52" i="4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D51" i="4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A51" i="4"/>
  <c r="A52" i="4" s="1"/>
  <c r="A53" i="4" s="1"/>
  <c r="A54" i="4" s="1"/>
  <c r="A55" i="4" s="1"/>
  <c r="C50" i="4"/>
  <c r="D50" i="4" s="1"/>
  <c r="E50" i="4" s="1"/>
  <c r="F50" i="4" s="1"/>
  <c r="O46" i="4"/>
  <c r="O45" i="4"/>
  <c r="O44" i="4"/>
  <c r="O43" i="4"/>
  <c r="D42" i="4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D41" i="4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D40" i="4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D39" i="4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A39" i="4"/>
  <c r="A40" i="4" s="1"/>
  <c r="A41" i="4" s="1"/>
  <c r="A42" i="4" s="1"/>
  <c r="A43" i="4" s="1"/>
  <c r="A44" i="4" s="1"/>
  <c r="A45" i="4" s="1"/>
  <c r="A46" i="4" s="1"/>
  <c r="D38" i="4"/>
  <c r="E38" i="4" s="1"/>
  <c r="F38" i="4" s="1"/>
  <c r="O35" i="4"/>
  <c r="O34" i="4"/>
  <c r="O33" i="4"/>
  <c r="O32" i="4"/>
  <c r="O31" i="4"/>
  <c r="A31" i="4"/>
  <c r="A32" i="4" s="1"/>
  <c r="A33" i="4" s="1"/>
  <c r="A34" i="4" s="1"/>
  <c r="A35" i="4" s="1"/>
  <c r="O30" i="4"/>
  <c r="N29" i="4"/>
  <c r="M29" i="4"/>
  <c r="L29" i="4"/>
  <c r="K29" i="4"/>
  <c r="J29" i="4"/>
  <c r="I29" i="4"/>
  <c r="H29" i="4"/>
  <c r="G29" i="4"/>
  <c r="F29" i="4"/>
  <c r="E29" i="4"/>
  <c r="D29" i="4"/>
  <c r="C29" i="4"/>
  <c r="O28" i="4"/>
  <c r="O27" i="4"/>
  <c r="A27" i="4"/>
  <c r="A28" i="4" s="1"/>
  <c r="O26" i="4"/>
  <c r="N25" i="4"/>
  <c r="M25" i="4"/>
  <c r="L25" i="4"/>
  <c r="K25" i="4"/>
  <c r="J25" i="4"/>
  <c r="I25" i="4"/>
  <c r="H25" i="4"/>
  <c r="G25" i="4"/>
  <c r="F25" i="4"/>
  <c r="E25" i="4"/>
  <c r="D25" i="4"/>
  <c r="C25" i="4"/>
  <c r="O24" i="4"/>
  <c r="O23" i="4"/>
  <c r="O22" i="4"/>
  <c r="A22" i="4"/>
  <c r="A23" i="4" s="1"/>
  <c r="A24" i="4" s="1"/>
  <c r="O21" i="4"/>
  <c r="N20" i="4"/>
  <c r="M20" i="4"/>
  <c r="L20" i="4"/>
  <c r="K20" i="4"/>
  <c r="J20" i="4"/>
  <c r="I20" i="4"/>
  <c r="I5" i="4" s="1"/>
  <c r="H20" i="4"/>
  <c r="G20" i="4"/>
  <c r="F20" i="4"/>
  <c r="E20" i="4"/>
  <c r="D20" i="4"/>
  <c r="C20" i="4"/>
  <c r="O19" i="4"/>
  <c r="O18" i="4"/>
  <c r="O17" i="4"/>
  <c r="O16" i="4"/>
  <c r="O15" i="4"/>
  <c r="A15" i="4"/>
  <c r="A16" i="4" s="1"/>
  <c r="A17" i="4" s="1"/>
  <c r="A18" i="4" s="1"/>
  <c r="A19" i="4" s="1"/>
  <c r="O14" i="4"/>
  <c r="N13" i="4"/>
  <c r="M13" i="4"/>
  <c r="L13" i="4"/>
  <c r="K13" i="4"/>
  <c r="J13" i="4"/>
  <c r="I13" i="4"/>
  <c r="H13" i="4"/>
  <c r="G13" i="4"/>
  <c r="F13" i="4"/>
  <c r="E13" i="4"/>
  <c r="D13" i="4"/>
  <c r="C13" i="4"/>
  <c r="O12" i="4"/>
  <c r="O11" i="4"/>
  <c r="O10" i="4"/>
  <c r="O9" i="4"/>
  <c r="O8" i="4"/>
  <c r="A8" i="4"/>
  <c r="A9" i="4" s="1"/>
  <c r="A10" i="4" s="1"/>
  <c r="A11" i="4" s="1"/>
  <c r="A12" i="4" s="1"/>
  <c r="O7" i="4"/>
  <c r="N6" i="4"/>
  <c r="M6" i="4"/>
  <c r="L6" i="4"/>
  <c r="K6" i="4"/>
  <c r="K5" i="4" s="1"/>
  <c r="J6" i="4"/>
  <c r="I6" i="4"/>
  <c r="H6" i="4"/>
  <c r="G6" i="4"/>
  <c r="G5" i="4" s="1"/>
  <c r="F6" i="4"/>
  <c r="E6" i="4"/>
  <c r="D6" i="4"/>
  <c r="C6" i="4"/>
  <c r="C5" i="4" s="1"/>
  <c r="C49" i="4" l="1"/>
  <c r="D100" i="4"/>
  <c r="L100" i="4"/>
  <c r="C100" i="4"/>
  <c r="D57" i="4"/>
  <c r="I145" i="4"/>
  <c r="D158" i="4"/>
  <c r="D144" i="4" s="1"/>
  <c r="L158" i="4"/>
  <c r="H100" i="4"/>
  <c r="E90" i="4"/>
  <c r="F92" i="4"/>
  <c r="M5" i="4"/>
  <c r="E100" i="4"/>
  <c r="I100" i="4"/>
  <c r="M100" i="4"/>
  <c r="O129" i="4"/>
  <c r="F145" i="4"/>
  <c r="J145" i="4"/>
  <c r="N145" i="4"/>
  <c r="O153" i="4"/>
  <c r="O108" i="4"/>
  <c r="O173" i="4"/>
  <c r="E5" i="4"/>
  <c r="K158" i="4"/>
  <c r="K144" i="4" s="1"/>
  <c r="E77" i="4"/>
  <c r="F143" i="4"/>
  <c r="F141" i="4" s="1"/>
  <c r="F139" i="4" s="1"/>
  <c r="E141" i="4"/>
  <c r="E139" i="4" s="1"/>
  <c r="G100" i="4"/>
  <c r="K100" i="4"/>
  <c r="O20" i="4"/>
  <c r="C37" i="4"/>
  <c r="C36" i="4" s="1"/>
  <c r="E69" i="4"/>
  <c r="E68" i="4" s="1"/>
  <c r="C86" i="4"/>
  <c r="O101" i="4"/>
  <c r="F158" i="4"/>
  <c r="F144" i="4" s="1"/>
  <c r="J158" i="4"/>
  <c r="N158" i="4"/>
  <c r="O29" i="4"/>
  <c r="D141" i="4"/>
  <c r="D139" i="4" s="1"/>
  <c r="E158" i="4"/>
  <c r="I158" i="4"/>
  <c r="I144" i="4" s="1"/>
  <c r="M158" i="4"/>
  <c r="M144" i="4" s="1"/>
  <c r="O183" i="4"/>
  <c r="O120" i="4"/>
  <c r="C158" i="4"/>
  <c r="G158" i="4"/>
  <c r="G144" i="4" s="1"/>
  <c r="G38" i="4"/>
  <c r="G50" i="4"/>
  <c r="N5" i="4"/>
  <c r="O39" i="4"/>
  <c r="O40" i="4"/>
  <c r="E55" i="4"/>
  <c r="F55" i="4" s="1"/>
  <c r="G55" i="4" s="1"/>
  <c r="H55" i="4" s="1"/>
  <c r="I55" i="4" s="1"/>
  <c r="J55" i="4" s="1"/>
  <c r="K55" i="4" s="1"/>
  <c r="L55" i="4" s="1"/>
  <c r="M55" i="4" s="1"/>
  <c r="N55" i="4" s="1"/>
  <c r="O42" i="4"/>
  <c r="F5" i="4"/>
  <c r="J5" i="4"/>
  <c r="O13" i="4"/>
  <c r="O25" i="4"/>
  <c r="O53" i="4"/>
  <c r="D79" i="4"/>
  <c r="E80" i="4"/>
  <c r="O6" i="4"/>
  <c r="D5" i="4"/>
  <c r="H5" i="4"/>
  <c r="L5" i="4"/>
  <c r="O41" i="4"/>
  <c r="O54" i="4"/>
  <c r="E145" i="4"/>
  <c r="E144" i="4" s="1"/>
  <c r="O146" i="4"/>
  <c r="D49" i="4"/>
  <c r="F69" i="4"/>
  <c r="O94" i="4"/>
  <c r="C96" i="4"/>
  <c r="O52" i="4"/>
  <c r="O177" i="4"/>
  <c r="D47" i="4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51" i="4"/>
  <c r="E56" i="4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F58" i="4"/>
  <c r="E57" i="4"/>
  <c r="O60" i="4"/>
  <c r="D64" i="4"/>
  <c r="C62" i="4"/>
  <c r="C48" i="4" s="1"/>
  <c r="O65" i="4"/>
  <c r="D74" i="4"/>
  <c r="E75" i="4"/>
  <c r="F90" i="4"/>
  <c r="F86" i="4" s="1"/>
  <c r="G92" i="4"/>
  <c r="O87" i="4"/>
  <c r="O115" i="4"/>
  <c r="H144" i="4"/>
  <c r="J144" i="4"/>
  <c r="E76" i="4"/>
  <c r="F76" i="4" s="1"/>
  <c r="G76" i="4" s="1"/>
  <c r="H76" i="4" s="1"/>
  <c r="I76" i="4" s="1"/>
  <c r="J76" i="4" s="1"/>
  <c r="K76" i="4" s="1"/>
  <c r="L76" i="4" s="1"/>
  <c r="M76" i="4" s="1"/>
  <c r="N76" i="4" s="1"/>
  <c r="O111" i="4"/>
  <c r="O126" i="4"/>
  <c r="O136" i="4"/>
  <c r="L144" i="4"/>
  <c r="O147" i="4"/>
  <c r="O194" i="4"/>
  <c r="E81" i="4"/>
  <c r="F81" i="4" s="1"/>
  <c r="G81" i="4" s="1"/>
  <c r="H81" i="4" s="1"/>
  <c r="I81" i="4" s="1"/>
  <c r="J81" i="4" s="1"/>
  <c r="K81" i="4" s="1"/>
  <c r="L81" i="4" s="1"/>
  <c r="M81" i="4" s="1"/>
  <c r="N81" i="4" s="1"/>
  <c r="E85" i="4"/>
  <c r="E86" i="4"/>
  <c r="O98" i="4"/>
  <c r="F100" i="4"/>
  <c r="J100" i="4"/>
  <c r="N100" i="4"/>
  <c r="C144" i="4"/>
  <c r="O159" i="4"/>
  <c r="O166" i="4"/>
  <c r="O190" i="4"/>
  <c r="D90" i="4"/>
  <c r="N144" i="4" l="1"/>
  <c r="O158" i="4"/>
  <c r="D97" i="4"/>
  <c r="O145" i="4"/>
  <c r="F77" i="4"/>
  <c r="G143" i="4"/>
  <c r="G141" i="4" s="1"/>
  <c r="G139" i="4" s="1"/>
  <c r="O47" i="4"/>
  <c r="O100" i="4"/>
  <c r="E49" i="4"/>
  <c r="F49" i="4"/>
  <c r="G69" i="4"/>
  <c r="F68" i="4"/>
  <c r="F75" i="4"/>
  <c r="E74" i="4"/>
  <c r="C95" i="4"/>
  <c r="H143" i="4"/>
  <c r="O144" i="4"/>
  <c r="O76" i="4"/>
  <c r="F57" i="4"/>
  <c r="G58" i="4"/>
  <c r="O5" i="4"/>
  <c r="F80" i="4"/>
  <c r="E79" i="4"/>
  <c r="H38" i="4"/>
  <c r="G37" i="4"/>
  <c r="G36" i="4" s="1"/>
  <c r="O81" i="4"/>
  <c r="D86" i="4"/>
  <c r="F85" i="4"/>
  <c r="E82" i="4"/>
  <c r="H92" i="4"/>
  <c r="G90" i="4"/>
  <c r="G86" i="4" s="1"/>
  <c r="E64" i="4"/>
  <c r="E97" i="4" s="1"/>
  <c r="D62" i="4"/>
  <c r="D48" i="4" s="1"/>
  <c r="D96" i="4"/>
  <c r="D95" i="4" s="1"/>
  <c r="D37" i="4"/>
  <c r="E37" i="4"/>
  <c r="E36" i="4" s="1"/>
  <c r="O55" i="4"/>
  <c r="H50" i="4"/>
  <c r="G49" i="4"/>
  <c r="F37" i="4"/>
  <c r="F36" i="4" s="1"/>
  <c r="G77" i="4" l="1"/>
  <c r="E96" i="4"/>
  <c r="E95" i="4" s="1"/>
  <c r="G57" i="4"/>
  <c r="H58" i="4"/>
  <c r="I92" i="4"/>
  <c r="H90" i="4"/>
  <c r="H86" i="4" s="1"/>
  <c r="G80" i="4"/>
  <c r="F79" i="4"/>
  <c r="G75" i="4"/>
  <c r="F74" i="4"/>
  <c r="H69" i="4"/>
  <c r="G68" i="4"/>
  <c r="I143" i="4"/>
  <c r="H141" i="4"/>
  <c r="D36" i="4"/>
  <c r="I50" i="4"/>
  <c r="H49" i="4"/>
  <c r="E62" i="4"/>
  <c r="F64" i="4"/>
  <c r="F97" i="4" s="1"/>
  <c r="G85" i="4"/>
  <c r="F82" i="4"/>
  <c r="I38" i="4"/>
  <c r="H37" i="4"/>
  <c r="H36" i="4" s="1"/>
  <c r="C4" i="4"/>
  <c r="H77" i="4" l="1"/>
  <c r="I49" i="4"/>
  <c r="J50" i="4"/>
  <c r="H68" i="4"/>
  <c r="I69" i="4"/>
  <c r="E48" i="4"/>
  <c r="D4" i="4"/>
  <c r="D197" i="4" s="1"/>
  <c r="H139" i="4"/>
  <c r="I58" i="4"/>
  <c r="H57" i="4"/>
  <c r="F96" i="4"/>
  <c r="G64" i="4"/>
  <c r="G97" i="4" s="1"/>
  <c r="F62" i="4"/>
  <c r="F48" i="4" s="1"/>
  <c r="I37" i="4"/>
  <c r="I36" i="4" s="1"/>
  <c r="J38" i="4"/>
  <c r="I141" i="4"/>
  <c r="I139" i="4" s="1"/>
  <c r="J143" i="4"/>
  <c r="G74" i="4"/>
  <c r="H75" i="4"/>
  <c r="G79" i="4"/>
  <c r="H80" i="4"/>
  <c r="I90" i="4"/>
  <c r="I86" i="4" s="1"/>
  <c r="J92" i="4"/>
  <c r="C197" i="4"/>
  <c r="D265" i="5" s="1"/>
  <c r="H85" i="4"/>
  <c r="G82" i="4"/>
  <c r="C41" i="9"/>
  <c r="E265" i="5" l="1"/>
  <c r="I77" i="4"/>
  <c r="J37" i="4"/>
  <c r="K38" i="4"/>
  <c r="H74" i="4"/>
  <c r="I75" i="4"/>
  <c r="F95" i="4"/>
  <c r="F4" i="4" s="1"/>
  <c r="F197" i="4" s="1"/>
  <c r="J49" i="4"/>
  <c r="K50" i="4"/>
  <c r="H82" i="4"/>
  <c r="I85" i="4"/>
  <c r="H79" i="4"/>
  <c r="I80" i="4"/>
  <c r="J141" i="4"/>
  <c r="J139" i="4" s="1"/>
  <c r="K143" i="4"/>
  <c r="H64" i="4"/>
  <c r="H97" i="4" s="1"/>
  <c r="G62" i="4"/>
  <c r="J58" i="4"/>
  <c r="I57" i="4"/>
  <c r="J69" i="4"/>
  <c r="I68" i="4"/>
  <c r="J90" i="4"/>
  <c r="J86" i="4" s="1"/>
  <c r="K92" i="4"/>
  <c r="G96" i="4"/>
  <c r="G95" i="4" s="1"/>
  <c r="E4" i="4"/>
  <c r="D49" i="2"/>
  <c r="E28" i="2"/>
  <c r="E55" i="2" s="1"/>
  <c r="F28" i="2"/>
  <c r="G28" i="2"/>
  <c r="H28" i="2"/>
  <c r="I28" i="2"/>
  <c r="I55" i="2" s="1"/>
  <c r="J28" i="2"/>
  <c r="K28" i="2"/>
  <c r="L28" i="2"/>
  <c r="L55" i="2" s="1"/>
  <c r="M28" i="2"/>
  <c r="M55" i="2" s="1"/>
  <c r="N28" i="2"/>
  <c r="N55" i="2" s="1"/>
  <c r="O28" i="2"/>
  <c r="F36" i="9"/>
  <c r="B8" i="2"/>
  <c r="A50" i="9"/>
  <c r="A49" i="9"/>
  <c r="A48" i="9"/>
  <c r="A46" i="9"/>
  <c r="A44" i="9"/>
  <c r="A43" i="9"/>
  <c r="A42" i="9"/>
  <c r="A41" i="9"/>
  <c r="A40" i="9"/>
  <c r="A39" i="9"/>
  <c r="A38" i="9"/>
  <c r="A37" i="9"/>
  <c r="A36" i="9"/>
  <c r="A35" i="9"/>
  <c r="A34" i="9"/>
  <c r="A29" i="9"/>
  <c r="A28" i="9"/>
  <c r="A27" i="9"/>
  <c r="A26" i="9"/>
  <c r="A25" i="9"/>
  <c r="A24" i="9"/>
  <c r="A23" i="9"/>
  <c r="A22" i="9"/>
  <c r="A21" i="9"/>
  <c r="A20" i="9"/>
  <c r="A19" i="9"/>
  <c r="A18" i="9"/>
  <c r="A15" i="9"/>
  <c r="A14" i="9"/>
  <c r="A13" i="9"/>
  <c r="A12" i="9"/>
  <c r="C55" i="9"/>
  <c r="D58" i="9" s="1"/>
  <c r="B46" i="9"/>
  <c r="B42" i="9"/>
  <c r="F41" i="9"/>
  <c r="B41" i="9"/>
  <c r="B40" i="9"/>
  <c r="B39" i="9"/>
  <c r="B38" i="9"/>
  <c r="B37" i="9"/>
  <c r="B21" i="9"/>
  <c r="B20" i="9"/>
  <c r="F50" i="9"/>
  <c r="F49" i="9"/>
  <c r="C48" i="9"/>
  <c r="F48" i="9" s="1"/>
  <c r="C44" i="9"/>
  <c r="F44" i="9" s="1"/>
  <c r="C43" i="9"/>
  <c r="F43" i="9" s="1"/>
  <c r="J77" i="4" l="1"/>
  <c r="I97" i="4"/>
  <c r="H96" i="4"/>
  <c r="G48" i="4"/>
  <c r="G4" i="4" s="1"/>
  <c r="G197" i="4" s="1"/>
  <c r="J85" i="4"/>
  <c r="I82" i="4"/>
  <c r="L38" i="4"/>
  <c r="K37" i="4"/>
  <c r="K36" i="4" s="1"/>
  <c r="I64" i="4"/>
  <c r="H62" i="4"/>
  <c r="H48" i="4" s="1"/>
  <c r="I79" i="4"/>
  <c r="J80" i="4"/>
  <c r="E197" i="4"/>
  <c r="F265" i="5" s="1"/>
  <c r="G265" i="5" s="1"/>
  <c r="L92" i="4"/>
  <c r="K90" i="4"/>
  <c r="K86" i="4" s="1"/>
  <c r="K69" i="4"/>
  <c r="J68" i="4"/>
  <c r="J75" i="4"/>
  <c r="I74" i="4"/>
  <c r="J36" i="4"/>
  <c r="J57" i="4"/>
  <c r="K58" i="4"/>
  <c r="L143" i="4"/>
  <c r="K141" i="4"/>
  <c r="K139" i="4" s="1"/>
  <c r="L50" i="4"/>
  <c r="K49" i="4"/>
  <c r="D55" i="2"/>
  <c r="D57" i="2" s="1"/>
  <c r="E57" i="2" s="1"/>
  <c r="H55" i="2"/>
  <c r="F55" i="2"/>
  <c r="J55" i="2"/>
  <c r="O55" i="2"/>
  <c r="K55" i="2"/>
  <c r="G55" i="2"/>
  <c r="C35" i="9"/>
  <c r="F35" i="9" s="1"/>
  <c r="C20" i="9"/>
  <c r="F20" i="9" s="1"/>
  <c r="C28" i="9"/>
  <c r="F28" i="9" s="1"/>
  <c r="H265" i="5" l="1"/>
  <c r="K77" i="4"/>
  <c r="K85" i="4"/>
  <c r="J82" i="4"/>
  <c r="I96" i="4"/>
  <c r="I95" i="4" s="1"/>
  <c r="L58" i="4"/>
  <c r="K57" i="4"/>
  <c r="K75" i="4"/>
  <c r="J74" i="4"/>
  <c r="J64" i="4"/>
  <c r="J97" i="4" s="1"/>
  <c r="I62" i="4"/>
  <c r="I48" i="4" s="1"/>
  <c r="M50" i="4"/>
  <c r="L49" i="4"/>
  <c r="M92" i="4"/>
  <c r="L90" i="4"/>
  <c r="L86" i="4" s="1"/>
  <c r="K80" i="4"/>
  <c r="J79" i="4"/>
  <c r="H95" i="4"/>
  <c r="H4" i="4" s="1"/>
  <c r="H197" i="4" s="1"/>
  <c r="M143" i="4"/>
  <c r="L141" i="4"/>
  <c r="L139" i="4" s="1"/>
  <c r="L69" i="4"/>
  <c r="K68" i="4"/>
  <c r="M38" i="4"/>
  <c r="L37" i="4"/>
  <c r="F57" i="2"/>
  <c r="G57" i="2" s="1"/>
  <c r="H57" i="2" s="1"/>
  <c r="I57" i="2" s="1"/>
  <c r="J57" i="2" s="1"/>
  <c r="K57" i="2" s="1"/>
  <c r="L57" i="2" s="1"/>
  <c r="M57" i="2" s="1"/>
  <c r="N57" i="2" s="1"/>
  <c r="O57" i="2" s="1"/>
  <c r="I265" i="5" l="1"/>
  <c r="L77" i="4"/>
  <c r="M90" i="4"/>
  <c r="M86" i="4" s="1"/>
  <c r="N92" i="4"/>
  <c r="M141" i="4"/>
  <c r="M139" i="4" s="1"/>
  <c r="N143" i="4"/>
  <c r="M58" i="4"/>
  <c r="L57" i="4"/>
  <c r="L36" i="4"/>
  <c r="K79" i="4"/>
  <c r="L80" i="4"/>
  <c r="M49" i="4"/>
  <c r="N50" i="4"/>
  <c r="K74" i="4"/>
  <c r="L75" i="4"/>
  <c r="L85" i="4"/>
  <c r="K82" i="4"/>
  <c r="K64" i="4"/>
  <c r="K97" i="4" s="1"/>
  <c r="J62" i="4"/>
  <c r="J48" i="4" s="1"/>
  <c r="M37" i="4"/>
  <c r="M36" i="4" s="1"/>
  <c r="N38" i="4"/>
  <c r="L68" i="4"/>
  <c r="M69" i="4"/>
  <c r="I4" i="4"/>
  <c r="I197" i="4" s="1"/>
  <c r="J96" i="4"/>
  <c r="J95" i="4" s="1"/>
  <c r="D118" i="6"/>
  <c r="D116" i="6"/>
  <c r="D100" i="6"/>
  <c r="J265" i="5" l="1"/>
  <c r="M77" i="4"/>
  <c r="N69" i="4"/>
  <c r="M68" i="4"/>
  <c r="M85" i="4"/>
  <c r="L82" i="4"/>
  <c r="J4" i="4"/>
  <c r="J197" i="4" s="1"/>
  <c r="K265" i="5" s="1"/>
  <c r="M75" i="4"/>
  <c r="L74" i="4"/>
  <c r="M80" i="4"/>
  <c r="L79" i="4"/>
  <c r="N141" i="4"/>
  <c r="O143" i="4"/>
  <c r="K96" i="4"/>
  <c r="K95" i="4" s="1"/>
  <c r="N49" i="4"/>
  <c r="O50" i="4"/>
  <c r="N58" i="4"/>
  <c r="M57" i="4"/>
  <c r="N90" i="4"/>
  <c r="O92" i="4"/>
  <c r="N37" i="4"/>
  <c r="N36" i="4" s="1"/>
  <c r="O38" i="4"/>
  <c r="L64" i="4"/>
  <c r="L97" i="4" s="1"/>
  <c r="K62" i="4"/>
  <c r="K48" i="4" s="1"/>
  <c r="D55" i="7"/>
  <c r="D54" i="7"/>
  <c r="D6" i="7"/>
  <c r="D22" i="7" s="1"/>
  <c r="B4" i="7"/>
  <c r="B20" i="7" s="1"/>
  <c r="B39" i="7" s="1"/>
  <c r="D29" i="7"/>
  <c r="N77" i="4" l="1"/>
  <c r="O37" i="4"/>
  <c r="N57" i="4"/>
  <c r="O57" i="4" s="1"/>
  <c r="O58" i="4"/>
  <c r="M79" i="4"/>
  <c r="N80" i="4"/>
  <c r="K4" i="4"/>
  <c r="K197" i="4" s="1"/>
  <c r="L265" i="5" s="1"/>
  <c r="L96" i="4"/>
  <c r="L95" i="4" s="1"/>
  <c r="N86" i="4"/>
  <c r="O86" i="4" s="1"/>
  <c r="O90" i="4"/>
  <c r="O49" i="4"/>
  <c r="N75" i="4"/>
  <c r="M74" i="4"/>
  <c r="N68" i="4"/>
  <c r="O68" i="4" s="1"/>
  <c r="O69" i="4"/>
  <c r="O36" i="4"/>
  <c r="M64" i="4"/>
  <c r="M97" i="4" s="1"/>
  <c r="L62" i="4"/>
  <c r="L48" i="4" s="1"/>
  <c r="N139" i="4"/>
  <c r="O139" i="4" s="1"/>
  <c r="O141" i="4"/>
  <c r="N85" i="4"/>
  <c r="M82" i="4"/>
  <c r="D28" i="7"/>
  <c r="D41" i="7"/>
  <c r="O77" i="4" l="1"/>
  <c r="L4" i="4"/>
  <c r="L197" i="4" s="1"/>
  <c r="M265" i="5" s="1"/>
  <c r="N82" i="4"/>
  <c r="O82" i="4" s="1"/>
  <c r="O85" i="4"/>
  <c r="M62" i="4"/>
  <c r="M48" i="4" s="1"/>
  <c r="N64" i="4"/>
  <c r="N97" i="4" s="1"/>
  <c r="M96" i="4"/>
  <c r="M95" i="4" s="1"/>
  <c r="N74" i="4"/>
  <c r="O74" i="4" s="1"/>
  <c r="O75" i="4"/>
  <c r="N79" i="4"/>
  <c r="O79" i="4" s="1"/>
  <c r="O80" i="4"/>
  <c r="D64" i="6"/>
  <c r="D59" i="6"/>
  <c r="D57" i="6"/>
  <c r="D19" i="6"/>
  <c r="C40" i="9" s="1"/>
  <c r="F40" i="9" s="1"/>
  <c r="D18" i="6"/>
  <c r="C39" i="9" s="1"/>
  <c r="F39" i="9" s="1"/>
  <c r="D17" i="6"/>
  <c r="C38" i="9" s="1"/>
  <c r="F38" i="9" s="1"/>
  <c r="D16" i="6"/>
  <c r="C37" i="9" s="1"/>
  <c r="F37" i="9" s="1"/>
  <c r="M4" i="4" l="1"/>
  <c r="M197" i="4" s="1"/>
  <c r="N265" i="5" s="1"/>
  <c r="N62" i="4"/>
  <c r="O64" i="4"/>
  <c r="N96" i="4"/>
  <c r="O97" i="4"/>
  <c r="C25" i="9"/>
  <c r="F25" i="9" s="1"/>
  <c r="F27" i="9"/>
  <c r="N95" i="4" l="1"/>
  <c r="O95" i="4" s="1"/>
  <c r="O96" i="4"/>
  <c r="O62" i="4"/>
  <c r="N48" i="4"/>
  <c r="O48" i="4" l="1"/>
  <c r="N4" i="4"/>
  <c r="D117" i="6"/>
  <c r="D70" i="6"/>
  <c r="D46" i="6"/>
  <c r="D69" i="6" s="1"/>
  <c r="B44" i="6"/>
  <c r="B84" i="6" s="1"/>
  <c r="D35" i="6"/>
  <c r="N197" i="4" l="1"/>
  <c r="O265" i="5" s="1"/>
  <c r="O4" i="4"/>
  <c r="P4" i="4" s="1"/>
  <c r="D13" i="7"/>
  <c r="D86" i="6"/>
  <c r="D112" i="6" s="1"/>
  <c r="O197" i="4" l="1"/>
  <c r="O6" i="5"/>
  <c r="N6" i="5"/>
  <c r="M6" i="5"/>
  <c r="L6" i="5"/>
  <c r="K6" i="5"/>
  <c r="J6" i="5"/>
  <c r="I6" i="5"/>
  <c r="H6" i="5"/>
  <c r="G6" i="5"/>
  <c r="F6" i="5"/>
  <c r="E6" i="5"/>
  <c r="O73" i="5"/>
  <c r="D23" i="6" s="1"/>
  <c r="N73" i="5"/>
  <c r="M73" i="5"/>
  <c r="L73" i="5"/>
  <c r="K73" i="5"/>
  <c r="J73" i="5"/>
  <c r="I73" i="5"/>
  <c r="H73" i="5"/>
  <c r="G73" i="5"/>
  <c r="F73" i="5"/>
  <c r="E73" i="5"/>
  <c r="D73" i="5"/>
  <c r="O80" i="5"/>
  <c r="N80" i="5"/>
  <c r="M80" i="5"/>
  <c r="L80" i="5"/>
  <c r="K80" i="5"/>
  <c r="J80" i="5"/>
  <c r="I80" i="5"/>
  <c r="H80" i="5"/>
  <c r="G80" i="5"/>
  <c r="F80" i="5"/>
  <c r="E80" i="5"/>
  <c r="D80" i="5"/>
  <c r="O67" i="5"/>
  <c r="D21" i="6" s="1"/>
  <c r="N67" i="5"/>
  <c r="M67" i="5"/>
  <c r="L67" i="5"/>
  <c r="K67" i="5"/>
  <c r="J67" i="5"/>
  <c r="I67" i="5"/>
  <c r="H67" i="5"/>
  <c r="G67" i="5"/>
  <c r="F67" i="5"/>
  <c r="E67" i="5"/>
  <c r="D67" i="5"/>
  <c r="O46" i="5"/>
  <c r="N46" i="5"/>
  <c r="M46" i="5"/>
  <c r="L46" i="5"/>
  <c r="K46" i="5"/>
  <c r="J46" i="5"/>
  <c r="I46" i="5"/>
  <c r="H46" i="5"/>
  <c r="G46" i="5"/>
  <c r="F46" i="5"/>
  <c r="E46" i="5"/>
  <c r="D46" i="5"/>
  <c r="O43" i="5"/>
  <c r="N43" i="5"/>
  <c r="M43" i="5"/>
  <c r="L43" i="5"/>
  <c r="K43" i="5"/>
  <c r="J43" i="5"/>
  <c r="I43" i="5"/>
  <c r="H43" i="5"/>
  <c r="G43" i="5"/>
  <c r="F43" i="5"/>
  <c r="E43" i="5"/>
  <c r="D43" i="5"/>
  <c r="O40" i="5"/>
  <c r="N40" i="5"/>
  <c r="M40" i="5"/>
  <c r="L40" i="5"/>
  <c r="K40" i="5"/>
  <c r="J40" i="5"/>
  <c r="I40" i="5"/>
  <c r="H40" i="5"/>
  <c r="G40" i="5"/>
  <c r="F40" i="5"/>
  <c r="E40" i="5"/>
  <c r="D40" i="5"/>
  <c r="O36" i="5"/>
  <c r="N36" i="5"/>
  <c r="M36" i="5"/>
  <c r="L36" i="5"/>
  <c r="K36" i="5"/>
  <c r="J36" i="5"/>
  <c r="I36" i="5"/>
  <c r="H36" i="5"/>
  <c r="G36" i="5"/>
  <c r="F36" i="5"/>
  <c r="E36" i="5"/>
  <c r="D36" i="5"/>
  <c r="O30" i="5"/>
  <c r="N30" i="5"/>
  <c r="M30" i="5"/>
  <c r="L30" i="5"/>
  <c r="K30" i="5"/>
  <c r="J30" i="5"/>
  <c r="I30" i="5"/>
  <c r="H30" i="5"/>
  <c r="G30" i="5"/>
  <c r="F30" i="5"/>
  <c r="E30" i="5"/>
  <c r="D30" i="5"/>
  <c r="O24" i="5"/>
  <c r="N24" i="5"/>
  <c r="M24" i="5"/>
  <c r="L24" i="5"/>
  <c r="K24" i="5"/>
  <c r="J24" i="5"/>
  <c r="F24" i="5"/>
  <c r="E24" i="5"/>
  <c r="D24" i="5"/>
  <c r="I24" i="5"/>
  <c r="H24" i="5"/>
  <c r="G24" i="5"/>
  <c r="O15" i="5"/>
  <c r="N15" i="5"/>
  <c r="M15" i="5"/>
  <c r="L15" i="5"/>
  <c r="K15" i="5"/>
  <c r="J15" i="5"/>
  <c r="I15" i="5"/>
  <c r="H15" i="5"/>
  <c r="G15" i="5"/>
  <c r="F15" i="5"/>
  <c r="E15" i="5"/>
  <c r="D15" i="5"/>
  <c r="D15" i="6" l="1"/>
  <c r="O103" i="5"/>
  <c r="N103" i="5"/>
  <c r="M103" i="5"/>
  <c r="L103" i="5"/>
  <c r="K103" i="5"/>
  <c r="J103" i="5"/>
  <c r="I103" i="5"/>
  <c r="H103" i="5"/>
  <c r="G103" i="5"/>
  <c r="F103" i="5"/>
  <c r="E103" i="5"/>
  <c r="D103" i="5"/>
  <c r="O98" i="5"/>
  <c r="N98" i="5"/>
  <c r="M98" i="5"/>
  <c r="L98" i="5"/>
  <c r="K98" i="5"/>
  <c r="J98" i="5"/>
  <c r="I98" i="5"/>
  <c r="H98" i="5"/>
  <c r="G98" i="5"/>
  <c r="F98" i="5"/>
  <c r="E98" i="5"/>
  <c r="D98" i="5"/>
  <c r="O95" i="5"/>
  <c r="D26" i="6" s="1"/>
  <c r="N95" i="5"/>
  <c r="M95" i="5"/>
  <c r="L95" i="5"/>
  <c r="K95" i="5"/>
  <c r="J95" i="5"/>
  <c r="I95" i="5"/>
  <c r="H95" i="5"/>
  <c r="G95" i="5"/>
  <c r="F95" i="5"/>
  <c r="E95" i="5"/>
  <c r="D95" i="5"/>
  <c r="O88" i="5"/>
  <c r="N88" i="5"/>
  <c r="M88" i="5"/>
  <c r="L88" i="5"/>
  <c r="K88" i="5"/>
  <c r="J88" i="5"/>
  <c r="I88" i="5"/>
  <c r="H88" i="5"/>
  <c r="G88" i="5"/>
  <c r="F88" i="5"/>
  <c r="E88" i="5"/>
  <c r="D88" i="5"/>
  <c r="O84" i="5"/>
  <c r="D24" i="6" s="1"/>
  <c r="N84" i="5"/>
  <c r="M84" i="5"/>
  <c r="L84" i="5"/>
  <c r="K84" i="5"/>
  <c r="J84" i="5"/>
  <c r="I84" i="5"/>
  <c r="H84" i="5"/>
  <c r="G84" i="5"/>
  <c r="F84" i="5"/>
  <c r="E84" i="5"/>
  <c r="D84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D58" i="6"/>
  <c r="D56" i="6" l="1"/>
  <c r="D65" i="6"/>
  <c r="C14" i="9"/>
  <c r="F14" i="9" s="1"/>
  <c r="D27" i="6"/>
  <c r="D9" i="7"/>
  <c r="O217" i="5"/>
  <c r="D55" i="6" s="1"/>
  <c r="N217" i="5"/>
  <c r="M217" i="5"/>
  <c r="L217" i="5"/>
  <c r="K217" i="5"/>
  <c r="J217" i="5"/>
  <c r="I217" i="5"/>
  <c r="H217" i="5"/>
  <c r="G217" i="5"/>
  <c r="F217" i="5"/>
  <c r="E217" i="5"/>
  <c r="D217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O211" i="5"/>
  <c r="D53" i="6" s="1"/>
  <c r="N211" i="5"/>
  <c r="M211" i="5"/>
  <c r="L211" i="5"/>
  <c r="K211" i="5"/>
  <c r="J211" i="5"/>
  <c r="I211" i="5"/>
  <c r="H211" i="5"/>
  <c r="G211" i="5"/>
  <c r="F211" i="5"/>
  <c r="E211" i="5"/>
  <c r="D211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D201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D25" i="7" l="1"/>
  <c r="F26" i="9"/>
  <c r="C13" i="9"/>
  <c r="F13" i="9" s="1"/>
  <c r="D54" i="6"/>
  <c r="F24" i="9"/>
  <c r="C15" i="9"/>
  <c r="F15" i="9" s="1"/>
  <c r="D22" i="6"/>
  <c r="D61" i="6"/>
  <c r="E201" i="5" l="1"/>
  <c r="D10" i="7"/>
  <c r="F23" i="9"/>
  <c r="D26" i="7"/>
  <c r="C29" i="9"/>
  <c r="F29" i="9" s="1"/>
  <c r="C22" i="9"/>
  <c r="F22" i="9" s="1"/>
  <c r="D180" i="5"/>
  <c r="F201" i="5" l="1"/>
  <c r="E180" i="5"/>
  <c r="F180" i="5" l="1"/>
  <c r="G201" i="5"/>
  <c r="H180" i="5"/>
  <c r="G180" i="5"/>
  <c r="I180" i="5"/>
  <c r="H201" i="5" l="1"/>
  <c r="J180" i="5"/>
  <c r="I201" i="5" l="1"/>
  <c r="K180" i="5"/>
  <c r="J201" i="5" l="1"/>
  <c r="L180" i="5"/>
  <c r="K201" i="5" l="1"/>
  <c r="M180" i="5"/>
  <c r="L201" i="5" l="1"/>
  <c r="N180" i="5"/>
  <c r="O180" i="5" l="1"/>
  <c r="D48" i="6" s="1"/>
  <c r="M201" i="5"/>
  <c r="O110" i="5"/>
  <c r="D29" i="6" s="1"/>
  <c r="N110" i="5"/>
  <c r="M110" i="5"/>
  <c r="L110" i="5"/>
  <c r="K110" i="5"/>
  <c r="J110" i="5"/>
  <c r="I110" i="5"/>
  <c r="H110" i="5"/>
  <c r="G110" i="5"/>
  <c r="F110" i="5"/>
  <c r="E110" i="5"/>
  <c r="D110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O131" i="5"/>
  <c r="D34" i="6" s="1"/>
  <c r="N131" i="5"/>
  <c r="M131" i="5"/>
  <c r="L131" i="5"/>
  <c r="K131" i="5"/>
  <c r="J131" i="5"/>
  <c r="I131" i="5"/>
  <c r="H131" i="5"/>
  <c r="G131" i="5"/>
  <c r="F131" i="5"/>
  <c r="E131" i="5"/>
  <c r="D131" i="5"/>
  <c r="O121" i="5"/>
  <c r="D32" i="6" s="1"/>
  <c r="N121" i="5"/>
  <c r="M121" i="5"/>
  <c r="L121" i="5"/>
  <c r="K121" i="5"/>
  <c r="J121" i="5"/>
  <c r="I121" i="5"/>
  <c r="H121" i="5"/>
  <c r="G121" i="5"/>
  <c r="F121" i="5"/>
  <c r="E121" i="5"/>
  <c r="D121" i="5"/>
  <c r="O125" i="5"/>
  <c r="D33" i="6" s="1"/>
  <c r="N125" i="5"/>
  <c r="M125" i="5"/>
  <c r="L125" i="5"/>
  <c r="K125" i="5"/>
  <c r="J125" i="5"/>
  <c r="I125" i="5"/>
  <c r="H125" i="5"/>
  <c r="G125" i="5"/>
  <c r="F125" i="5"/>
  <c r="E125" i="5"/>
  <c r="D125" i="5"/>
  <c r="D47" i="6" l="1"/>
  <c r="D28" i="6"/>
  <c r="C45" i="9"/>
  <c r="D31" i="6"/>
  <c r="N201" i="5"/>
  <c r="O159" i="5"/>
  <c r="D38" i="6" s="1"/>
  <c r="N159" i="5"/>
  <c r="M159" i="5"/>
  <c r="L159" i="5"/>
  <c r="K159" i="5"/>
  <c r="J159" i="5"/>
  <c r="I159" i="5"/>
  <c r="H159" i="5"/>
  <c r="G159" i="5"/>
  <c r="F159" i="5"/>
  <c r="E159" i="5"/>
  <c r="D159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8" i="9" l="1"/>
  <c r="F18" i="9" s="1"/>
  <c r="O201" i="5"/>
  <c r="D50" i="6" s="1"/>
  <c r="D37" i="6"/>
  <c r="D23" i="7"/>
  <c r="D11" i="7"/>
  <c r="F45" i="9"/>
  <c r="D12" i="7"/>
  <c r="C47" i="9" l="1"/>
  <c r="F47" i="9" s="1"/>
  <c r="D14" i="7"/>
  <c r="D52" i="6"/>
  <c r="C21" i="9" l="1"/>
  <c r="F21" i="9" s="1"/>
  <c r="C19" i="9"/>
  <c r="F19" i="9" s="1"/>
  <c r="D49" i="6"/>
  <c r="D24" i="7" l="1"/>
  <c r="D67" i="6"/>
  <c r="D120" i="6" l="1"/>
  <c r="D114" i="6" l="1"/>
  <c r="D115" i="6"/>
  <c r="D56" i="7"/>
  <c r="D119" i="6"/>
  <c r="D88" i="6" l="1"/>
  <c r="D90" i="6"/>
  <c r="D53" i="7"/>
  <c r="D91" i="6"/>
  <c r="D92" i="6"/>
  <c r="D93" i="6"/>
  <c r="D94" i="6"/>
  <c r="D95" i="6"/>
  <c r="D96" i="6"/>
  <c r="D98" i="6"/>
  <c r="D99" i="6"/>
  <c r="D104" i="6"/>
  <c r="D105" i="6"/>
  <c r="D108" i="6"/>
  <c r="D52" i="7"/>
  <c r="D113" i="6"/>
  <c r="D87" i="6" l="1"/>
  <c r="D107" i="6"/>
  <c r="D122" i="6"/>
  <c r="E118" i="6" s="1"/>
  <c r="D103" i="6"/>
  <c r="D102" i="6"/>
  <c r="D97" i="6"/>
  <c r="D58" i="7"/>
  <c r="E52" i="7" s="1"/>
  <c r="D89" i="6"/>
  <c r="A264" i="5"/>
  <c r="A265" i="5" s="1"/>
  <c r="A266" i="5" s="1"/>
  <c r="A248" i="5"/>
  <c r="A242" i="5"/>
  <c r="A232" i="5"/>
  <c r="A233" i="5" s="1"/>
  <c r="A234" i="5" s="1"/>
  <c r="A235" i="5" s="1"/>
  <c r="A236" i="5" s="1"/>
  <c r="A237" i="5" s="1"/>
  <c r="A227" i="5"/>
  <c r="A228" i="5" s="1"/>
  <c r="A219" i="5"/>
  <c r="A220" i="5" s="1"/>
  <c r="A221" i="5" s="1"/>
  <c r="A222" i="5" s="1"/>
  <c r="A223" i="5" s="1"/>
  <c r="A213" i="5"/>
  <c r="A207" i="5"/>
  <c r="A198" i="5"/>
  <c r="A199" i="5" s="1"/>
  <c r="A194" i="5"/>
  <c r="A195" i="5" s="1"/>
  <c r="A187" i="5"/>
  <c r="A188" i="5" s="1"/>
  <c r="A182" i="5"/>
  <c r="A166" i="5"/>
  <c r="A167" i="5" s="1"/>
  <c r="A168" i="5" s="1"/>
  <c r="A169" i="5" s="1"/>
  <c r="A170" i="5" s="1"/>
  <c r="A161" i="5"/>
  <c r="A154" i="5"/>
  <c r="A155" i="5" s="1"/>
  <c r="A156" i="5" s="1"/>
  <c r="A147" i="5"/>
  <c r="A148" i="5" s="1"/>
  <c r="A149" i="5" s="1"/>
  <c r="A140" i="5"/>
  <c r="A141" i="5" s="1"/>
  <c r="A142" i="5" s="1"/>
  <c r="A143" i="5" s="1"/>
  <c r="A133" i="5"/>
  <c r="A134" i="5" s="1"/>
  <c r="A135" i="5" s="1"/>
  <c r="A136" i="5" s="1"/>
  <c r="A127" i="5"/>
  <c r="A128" i="5" s="1"/>
  <c r="A129" i="5" s="1"/>
  <c r="A123" i="5"/>
  <c r="A124" i="5" s="1"/>
  <c r="A117" i="5"/>
  <c r="A112" i="5"/>
  <c r="A113" i="5" s="1"/>
  <c r="A114" i="5" s="1"/>
  <c r="A105" i="5"/>
  <c r="A106" i="5" s="1"/>
  <c r="A107" i="5" s="1"/>
  <c r="A100" i="5"/>
  <c r="A101" i="5" s="1"/>
  <c r="A97" i="5"/>
  <c r="A90" i="5"/>
  <c r="A91" i="5" s="1"/>
  <c r="A92" i="5" s="1"/>
  <c r="A93" i="5" s="1"/>
  <c r="A94" i="5" s="1"/>
  <c r="A86" i="5"/>
  <c r="A82" i="5"/>
  <c r="A83" i="5" s="1"/>
  <c r="A75" i="5"/>
  <c r="A76" i="5" s="1"/>
  <c r="A77" i="5" s="1"/>
  <c r="A78" i="5" s="1"/>
  <c r="A79" i="5" s="1"/>
  <c r="A69" i="5"/>
  <c r="A70" i="5" s="1"/>
  <c r="A56" i="5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48" i="5"/>
  <c r="A49" i="5" s="1"/>
  <c r="A50" i="5" s="1"/>
  <c r="A51" i="5" s="1"/>
  <c r="A52" i="5" s="1"/>
  <c r="A45" i="5"/>
  <c r="A42" i="5"/>
  <c r="A38" i="5"/>
  <c r="A39" i="5" s="1"/>
  <c r="A32" i="5"/>
  <c r="A33" i="5" s="1"/>
  <c r="A34" i="5" s="1"/>
  <c r="A35" i="5" s="1"/>
  <c r="A26" i="5"/>
  <c r="A27" i="5" s="1"/>
  <c r="A28" i="5" s="1"/>
  <c r="A17" i="5"/>
  <c r="A18" i="5" s="1"/>
  <c r="A19" i="5" s="1"/>
  <c r="A20" i="5" s="1"/>
  <c r="A21" i="5" s="1"/>
  <c r="A22" i="5" s="1"/>
  <c r="A11" i="5"/>
  <c r="A12" i="5" s="1"/>
  <c r="A8" i="5"/>
  <c r="E87" i="6" l="1"/>
  <c r="E116" i="6"/>
  <c r="E107" i="6"/>
  <c r="D42" i="7"/>
  <c r="E42" i="7" s="1"/>
  <c r="D47" i="7"/>
  <c r="E47" i="7" s="1"/>
  <c r="E120" i="6"/>
  <c r="C42" i="9"/>
  <c r="F42" i="9" s="1"/>
  <c r="D46" i="7"/>
  <c r="E46" i="7" s="1"/>
  <c r="E103" i="6"/>
  <c r="D101" i="6"/>
  <c r="E101" i="6" s="1"/>
  <c r="E115" i="6"/>
  <c r="E114" i="6"/>
  <c r="E55" i="7"/>
  <c r="E54" i="7"/>
  <c r="E56" i="7"/>
  <c r="E53" i="7"/>
  <c r="D43" i="7"/>
  <c r="E43" i="7" s="1"/>
  <c r="E89" i="6"/>
  <c r="D44" i="7"/>
  <c r="E44" i="7" s="1"/>
  <c r="E97" i="6"/>
  <c r="D110" i="6" l="1"/>
  <c r="D124" i="6" s="1"/>
  <c r="D74" i="6" s="1"/>
  <c r="D45" i="7"/>
  <c r="E45" i="7" s="1"/>
  <c r="E49" i="7" s="1"/>
  <c r="E122" i="6"/>
  <c r="E58" i="7"/>
  <c r="E110" i="6"/>
  <c r="E262" i="5" l="1"/>
  <c r="F262" i="5"/>
  <c r="F259" i="5"/>
  <c r="F256" i="5" s="1"/>
  <c r="F254" i="5" s="1"/>
  <c r="F239" i="5" s="1"/>
  <c r="F230" i="5" s="1"/>
  <c r="F225" i="5" s="1"/>
  <c r="F200" i="5" s="1"/>
  <c r="F191" i="5" s="1"/>
  <c r="F179" i="5" s="1"/>
  <c r="E259" i="5"/>
  <c r="E256" i="5" s="1"/>
  <c r="E254" i="5" s="1"/>
  <c r="E239" i="5" s="1"/>
  <c r="E230" i="5" s="1"/>
  <c r="E225" i="5" s="1"/>
  <c r="E200" i="5" s="1"/>
  <c r="E191" i="5" s="1"/>
  <c r="E179" i="5" s="1"/>
  <c r="D49" i="7"/>
  <c r="D60" i="7" s="1"/>
  <c r="D62" i="7" s="1"/>
  <c r="C12" i="9"/>
  <c r="G262" i="5"/>
  <c r="E253" i="5" l="1"/>
  <c r="E271" i="5" s="1"/>
  <c r="F151" i="5"/>
  <c r="F138" i="5" s="1"/>
  <c r="F120" i="5" s="1"/>
  <c r="F109" i="5" s="1"/>
  <c r="F72" i="5" s="1"/>
  <c r="F54" i="5" s="1"/>
  <c r="F14" i="5" s="1"/>
  <c r="F178" i="5"/>
  <c r="F270" i="5" s="1"/>
  <c r="F253" i="5"/>
  <c r="F271" i="5" s="1"/>
  <c r="E178" i="5"/>
  <c r="E151" i="5"/>
  <c r="E138" i="5" s="1"/>
  <c r="E120" i="5" s="1"/>
  <c r="E109" i="5" s="1"/>
  <c r="E72" i="5" s="1"/>
  <c r="E54" i="5" s="1"/>
  <c r="E14" i="5" s="1"/>
  <c r="G259" i="5"/>
  <c r="G256" i="5" s="1"/>
  <c r="G254" i="5" s="1"/>
  <c r="G239" i="5" s="1"/>
  <c r="G230" i="5" s="1"/>
  <c r="G225" i="5" s="1"/>
  <c r="G200" i="5" s="1"/>
  <c r="G191" i="5" s="1"/>
  <c r="G179" i="5" s="1"/>
  <c r="C46" i="9"/>
  <c r="F12" i="9"/>
  <c r="D11" i="9"/>
  <c r="H262" i="5"/>
  <c r="F272" i="5" l="1"/>
  <c r="E267" i="5"/>
  <c r="E270" i="5"/>
  <c r="E272" i="5"/>
  <c r="G151" i="5"/>
  <c r="G138" i="5" s="1"/>
  <c r="G120" i="5" s="1"/>
  <c r="G109" i="5" s="1"/>
  <c r="G72" i="5" s="1"/>
  <c r="G54" i="5" s="1"/>
  <c r="G14" i="5" s="1"/>
  <c r="G178" i="5"/>
  <c r="G270" i="5" s="1"/>
  <c r="G253" i="5"/>
  <c r="G271" i="5" s="1"/>
  <c r="F267" i="5"/>
  <c r="H259" i="5"/>
  <c r="H256" i="5" s="1"/>
  <c r="H254" i="5" s="1"/>
  <c r="H239" i="5" s="1"/>
  <c r="H230" i="5" s="1"/>
  <c r="H225" i="5" s="1"/>
  <c r="H200" i="5" s="1"/>
  <c r="F46" i="9"/>
  <c r="I262" i="5"/>
  <c r="G272" i="5" l="1"/>
  <c r="G267" i="5"/>
  <c r="H253" i="5"/>
  <c r="H271" i="5" s="1"/>
  <c r="H191" i="5"/>
  <c r="H179" i="5" s="1"/>
  <c r="H151" i="5" s="1"/>
  <c r="H138" i="5" s="1"/>
  <c r="H120" i="5" s="1"/>
  <c r="H109" i="5" s="1"/>
  <c r="H72" i="5" s="1"/>
  <c r="H54" i="5" s="1"/>
  <c r="H14" i="5" s="1"/>
  <c r="I259" i="5"/>
  <c r="I256" i="5" s="1"/>
  <c r="I254" i="5" s="1"/>
  <c r="I239" i="5" s="1"/>
  <c r="I230" i="5" s="1"/>
  <c r="I225" i="5" s="1"/>
  <c r="I200" i="5" s="1"/>
  <c r="C17" i="9"/>
  <c r="J262" i="5"/>
  <c r="H178" i="5" l="1"/>
  <c r="I253" i="5"/>
  <c r="I271" i="5" s="1"/>
  <c r="I191" i="5"/>
  <c r="I179" i="5" s="1"/>
  <c r="I151" i="5" s="1"/>
  <c r="I138" i="5" s="1"/>
  <c r="I120" i="5" s="1"/>
  <c r="I109" i="5" s="1"/>
  <c r="I72" i="5" s="1"/>
  <c r="I54" i="5" s="1"/>
  <c r="I14" i="5" s="1"/>
  <c r="J259" i="5"/>
  <c r="J256" i="5" s="1"/>
  <c r="J254" i="5" s="1"/>
  <c r="J239" i="5" s="1"/>
  <c r="J230" i="5" s="1"/>
  <c r="J225" i="5" s="1"/>
  <c r="J200" i="5" s="1"/>
  <c r="F17" i="9"/>
  <c r="D16" i="9"/>
  <c r="D31" i="9" s="1"/>
  <c r="K262" i="5"/>
  <c r="H267" i="5" l="1"/>
  <c r="H270" i="5"/>
  <c r="H272" i="5" s="1"/>
  <c r="I178" i="5"/>
  <c r="J253" i="5"/>
  <c r="J271" i="5" s="1"/>
  <c r="K259" i="5"/>
  <c r="K256" i="5" s="1"/>
  <c r="K254" i="5" s="1"/>
  <c r="K239" i="5" s="1"/>
  <c r="K230" i="5" s="1"/>
  <c r="K225" i="5" s="1"/>
  <c r="K200" i="5" s="1"/>
  <c r="J191" i="5"/>
  <c r="J179" i="5" s="1"/>
  <c r="J151" i="5" s="1"/>
  <c r="J138" i="5" s="1"/>
  <c r="J120" i="5" s="1"/>
  <c r="J109" i="5" s="1"/>
  <c r="J72" i="5" s="1"/>
  <c r="J54" i="5" s="1"/>
  <c r="J14" i="5" s="1"/>
  <c r="L262" i="5"/>
  <c r="I267" i="5" l="1"/>
  <c r="I270" i="5"/>
  <c r="I272" i="5" s="1"/>
  <c r="K253" i="5"/>
  <c r="K271" i="5" s="1"/>
  <c r="J178" i="5"/>
  <c r="K191" i="5"/>
  <c r="K179" i="5" s="1"/>
  <c r="K151" i="5" s="1"/>
  <c r="K138" i="5" s="1"/>
  <c r="K120" i="5" s="1"/>
  <c r="K109" i="5" s="1"/>
  <c r="K72" i="5" s="1"/>
  <c r="K54" i="5" s="1"/>
  <c r="K14" i="5" s="1"/>
  <c r="L259" i="5"/>
  <c r="L256" i="5" s="1"/>
  <c r="L254" i="5" s="1"/>
  <c r="L239" i="5" s="1"/>
  <c r="L230" i="5" s="1"/>
  <c r="L225" i="5" s="1"/>
  <c r="L200" i="5" s="1"/>
  <c r="M262" i="5"/>
  <c r="J267" i="5" l="1"/>
  <c r="J270" i="5"/>
  <c r="J272" i="5" s="1"/>
  <c r="K178" i="5"/>
  <c r="L253" i="5"/>
  <c r="L271" i="5" s="1"/>
  <c r="M259" i="5"/>
  <c r="M256" i="5" s="1"/>
  <c r="M254" i="5" s="1"/>
  <c r="M239" i="5" s="1"/>
  <c r="M230" i="5" s="1"/>
  <c r="M225" i="5" s="1"/>
  <c r="M200" i="5" s="1"/>
  <c r="L191" i="5"/>
  <c r="L179" i="5" s="1"/>
  <c r="L151" i="5" s="1"/>
  <c r="L138" i="5" s="1"/>
  <c r="L120" i="5" s="1"/>
  <c r="L109" i="5" s="1"/>
  <c r="L72" i="5" s="1"/>
  <c r="L54" i="5" s="1"/>
  <c r="L14" i="5" s="1"/>
  <c r="N262" i="5"/>
  <c r="K267" i="5" l="1"/>
  <c r="K270" i="5"/>
  <c r="K272" i="5" s="1"/>
  <c r="L178" i="5"/>
  <c r="M253" i="5"/>
  <c r="M271" i="5" s="1"/>
  <c r="N259" i="5"/>
  <c r="N256" i="5" s="1"/>
  <c r="N254" i="5" s="1"/>
  <c r="N239" i="5" s="1"/>
  <c r="N230" i="5" s="1"/>
  <c r="N225" i="5" s="1"/>
  <c r="N200" i="5" s="1"/>
  <c r="M191" i="5"/>
  <c r="M179" i="5" s="1"/>
  <c r="M151" i="5" s="1"/>
  <c r="M138" i="5" s="1"/>
  <c r="M120" i="5" s="1"/>
  <c r="M109" i="5" s="1"/>
  <c r="M72" i="5" s="1"/>
  <c r="M54" i="5" s="1"/>
  <c r="M14" i="5" s="1"/>
  <c r="O262" i="5"/>
  <c r="D72" i="6" s="1"/>
  <c r="D76" i="6" l="1"/>
  <c r="D78" i="6" s="1"/>
  <c r="D30" i="7"/>
  <c r="L267" i="5"/>
  <c r="L270" i="5"/>
  <c r="L272" i="5" s="1"/>
  <c r="M178" i="5"/>
  <c r="N253" i="5"/>
  <c r="N271" i="5" s="1"/>
  <c r="N191" i="5"/>
  <c r="N179" i="5" s="1"/>
  <c r="N151" i="5" s="1"/>
  <c r="N138" i="5" s="1"/>
  <c r="N120" i="5" s="1"/>
  <c r="N109" i="5" s="1"/>
  <c r="N72" i="5" s="1"/>
  <c r="N54" i="5" s="1"/>
  <c r="N14" i="5" s="1"/>
  <c r="O259" i="5"/>
  <c r="O256" i="5" s="1"/>
  <c r="O254" i="5" s="1"/>
  <c r="O239" i="5" s="1"/>
  <c r="O230" i="5" s="1"/>
  <c r="O225" i="5" s="1"/>
  <c r="D33" i="7" l="1"/>
  <c r="E30" i="7" s="1"/>
  <c r="E72" i="6"/>
  <c r="E49" i="6"/>
  <c r="E61" i="6"/>
  <c r="E47" i="6"/>
  <c r="E70" i="6"/>
  <c r="E76" i="6" s="1"/>
  <c r="E56" i="6"/>
  <c r="M267" i="5"/>
  <c r="M270" i="5"/>
  <c r="M272" i="5" s="1"/>
  <c r="O253" i="5"/>
  <c r="O271" i="5" s="1"/>
  <c r="N178" i="5"/>
  <c r="D11" i="6"/>
  <c r="O200" i="5"/>
  <c r="E67" i="6" l="1"/>
  <c r="E78" i="6" s="1"/>
  <c r="E25" i="7"/>
  <c r="E24" i="7"/>
  <c r="E23" i="7"/>
  <c r="E29" i="7"/>
  <c r="E26" i="7"/>
  <c r="N267" i="5"/>
  <c r="N270" i="5"/>
  <c r="N272" i="5" s="1"/>
  <c r="O191" i="5"/>
  <c r="O179" i="5" s="1"/>
  <c r="O151" i="5" s="1"/>
  <c r="O138" i="5" s="1"/>
  <c r="O120" i="5" s="1"/>
  <c r="D10" i="6"/>
  <c r="E33" i="7" l="1"/>
  <c r="O178" i="5"/>
  <c r="D8" i="7"/>
  <c r="O109" i="5"/>
  <c r="O72" i="5" s="1"/>
  <c r="O54" i="5" s="1"/>
  <c r="O267" i="5" l="1"/>
  <c r="O270" i="5"/>
  <c r="O272" i="5" s="1"/>
  <c r="D8" i="6"/>
  <c r="O14" i="5"/>
  <c r="C34" i="9" l="1"/>
  <c r="F34" i="9" l="1"/>
  <c r="D52" i="9"/>
  <c r="D60" i="9" s="1"/>
  <c r="D63" i="9" s="1"/>
  <c r="D262" i="5" l="1"/>
  <c r="D259" i="5"/>
  <c r="D256" i="5"/>
  <c r="D254" i="5"/>
  <c r="D239" i="5"/>
  <c r="D230" i="5"/>
  <c r="D225" i="5"/>
  <c r="D200" i="5"/>
  <c r="D191" i="5"/>
  <c r="D179" i="5"/>
  <c r="D151" i="5"/>
  <c r="D138" i="5"/>
  <c r="D120" i="5"/>
  <c r="D109" i="5"/>
  <c r="D72" i="5"/>
  <c r="D54" i="5"/>
  <c r="D14" i="5"/>
  <c r="D178" i="5" l="1"/>
  <c r="D270" i="5" s="1"/>
  <c r="D253" i="5"/>
  <c r="D271" i="5" s="1"/>
  <c r="D272" i="5" l="1"/>
  <c r="D267" i="5"/>
  <c r="D6" i="5"/>
  <c r="D9" i="5"/>
  <c r="D5" i="5" s="1"/>
  <c r="D4" i="5" s="1"/>
  <c r="D269" i="5" s="1"/>
  <c r="D273" i="5" s="1"/>
  <c r="E9" i="5"/>
  <c r="E5" i="5" s="1"/>
  <c r="E4" i="5" s="1"/>
  <c r="E269" i="5" l="1"/>
  <c r="E273" i="5" s="1"/>
  <c r="F9" i="5"/>
  <c r="F5" i="5" s="1"/>
  <c r="F4" i="5" s="1"/>
  <c r="F269" i="5" l="1"/>
  <c r="F273" i="5" s="1"/>
  <c r="G9" i="5"/>
  <c r="G5" i="5" s="1"/>
  <c r="G4" i="5" s="1"/>
  <c r="H9" i="5"/>
  <c r="H5" i="5" s="1"/>
  <c r="H4" i="5" s="1"/>
  <c r="H269" i="5" l="1"/>
  <c r="H273" i="5" s="1"/>
  <c r="G269" i="5"/>
  <c r="G273" i="5" s="1"/>
  <c r="I9" i="5"/>
  <c r="I5" i="5" s="1"/>
  <c r="I4" i="5" s="1"/>
  <c r="I269" i="5" l="1"/>
  <c r="I273" i="5" s="1"/>
  <c r="J9" i="5"/>
  <c r="J5" i="5" s="1"/>
  <c r="J4" i="5" s="1"/>
  <c r="J269" i="5" l="1"/>
  <c r="J273" i="5" s="1"/>
  <c r="K9" i="5"/>
  <c r="K5" i="5" s="1"/>
  <c r="K4" i="5" s="1"/>
  <c r="K269" i="5" l="1"/>
  <c r="K273" i="5" s="1"/>
  <c r="L9" i="5"/>
  <c r="L5" i="5" s="1"/>
  <c r="L4" i="5" s="1"/>
  <c r="L269" i="5" l="1"/>
  <c r="L273" i="5" s="1"/>
  <c r="M9" i="5"/>
  <c r="M5" i="5" s="1"/>
  <c r="M4" i="5" s="1"/>
  <c r="M269" i="5" l="1"/>
  <c r="M273" i="5" s="1"/>
  <c r="N9" i="5"/>
  <c r="N5" i="5" s="1"/>
  <c r="N4" i="5" s="1"/>
  <c r="O9" i="5"/>
  <c r="N269" i="5" l="1"/>
  <c r="N273" i="5" s="1"/>
  <c r="O5" i="5"/>
  <c r="D9" i="6"/>
  <c r="O4" i="5" l="1"/>
  <c r="D7" i="6"/>
  <c r="O269" i="5" l="1"/>
  <c r="O273" i="5" s="1"/>
  <c r="D7" i="7"/>
  <c r="D40" i="6"/>
  <c r="E7" i="6" l="1"/>
  <c r="D16" i="7"/>
  <c r="E7" i="7" s="1"/>
  <c r="E28" i="6"/>
  <c r="E15" i="6"/>
  <c r="E10" i="6"/>
  <c r="D80" i="6"/>
  <c r="E31" i="6"/>
  <c r="E35" i="6"/>
  <c r="E37" i="6"/>
  <c r="E22" i="6"/>
  <c r="E40" i="6" l="1"/>
  <c r="E8" i="7"/>
  <c r="E14" i="7"/>
  <c r="E11" i="7"/>
  <c r="E13" i="7"/>
  <c r="D35" i="7"/>
  <c r="E10" i="7"/>
  <c r="E12" i="7"/>
  <c r="E9" i="7"/>
  <c r="E16" i="7" l="1"/>
</calcChain>
</file>

<file path=xl/sharedStrings.xml><?xml version="1.0" encoding="utf-8"?>
<sst xmlns="http://schemas.openxmlformats.org/spreadsheetml/2006/main" count="1464" uniqueCount="637">
  <si>
    <t>_Example</t>
  </si>
  <si>
    <t>_Shading</t>
  </si>
  <si>
    <t>_Series</t>
  </si>
  <si>
    <t>_Look</t>
  </si>
  <si>
    <t>OfficeReady 3.0</t>
  </si>
  <si>
    <t>Flujo de efectivo sobre actividades de operación</t>
  </si>
  <si>
    <t>Total de efectivo previsto por actividades de operación</t>
  </si>
  <si>
    <t>Flujo de efectivo por actividades de inversión</t>
  </si>
  <si>
    <t>Total de efectivo por actividades de inversión</t>
  </si>
  <si>
    <t>Flujo de efectivo por actividades de financiamiento</t>
  </si>
  <si>
    <t>Incremento (decremento) de efectivo durante el período</t>
  </si>
  <si>
    <t>Efectivo al comienzo del período</t>
  </si>
  <si>
    <t>Efectivo al final del período</t>
  </si>
  <si>
    <t>Código de Cuenta</t>
  </si>
  <si>
    <t>Total de efectivo por actividades de financiamiento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</si>
  <si>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</si>
  <si>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</si>
  <si>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</si>
  <si>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</si>
  <si>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</si>
  <si>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</si>
  <si>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</si>
  <si>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</si>
  <si>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</si>
  <si>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</si>
  <si>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</si>
  <si>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</si>
  <si>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2.2 Estado de Perdidas y Ganancias Acumulado</t>
  </si>
  <si>
    <t>GASTOS</t>
  </si>
  <si>
    <t>PÉRDIDA EN VENTA O VALUACIÓN DE ACTIVOS</t>
  </si>
  <si>
    <t>PÉRDIDA EN VENTA DE INVERSIONES NO PRIVATIVAS</t>
  </si>
  <si>
    <t>Inversiones renta fija sector financiero privado</t>
  </si>
  <si>
    <t>Inversiones renta fija sector no financiero privado</t>
  </si>
  <si>
    <t>Inversiones renta fija sector financiero público</t>
  </si>
  <si>
    <t>Inversiones renta fija sector no financiero público</t>
  </si>
  <si>
    <t>Inversiones renta variable sector financiero privado</t>
  </si>
  <si>
    <t>Inversiones renta variable sector no financiero privado</t>
  </si>
  <si>
    <t>PÉRDIDA EN VALUACIÓN DE INVERSIONES NO PRIVATIVAS</t>
  </si>
  <si>
    <t>PÉRDIDA POR DISPOSICIÓN O VALUACIÓN DE PROPIEDAD Y EQUIPO</t>
  </si>
  <si>
    <t>Pérdida por disposición o valuación de terrenos</t>
  </si>
  <si>
    <t>Pérdida por disposición o valuación de edificios</t>
  </si>
  <si>
    <t>Pérdida por disposición de muebles, enseres y equipos</t>
  </si>
  <si>
    <t>Pérdida por disposición de vehículos</t>
  </si>
  <si>
    <t xml:space="preserve">PÉRDIDA POR DISPOSICIÓN O VALUACIÓN DE PROYECTOS </t>
  </si>
  <si>
    <t>Pérdida en disposición de inmuebles para la venta</t>
  </si>
  <si>
    <t>Pérdida en disposición de inmuebles para arrendar</t>
  </si>
  <si>
    <t>Pérdida en valuación de inmuebles para la venta</t>
  </si>
  <si>
    <t>PÉRDIDA POR AJUSTES O VALUACIÓN DE DERECHOS FIDUCIARIOS</t>
  </si>
  <si>
    <t>Inversiones no privativas</t>
  </si>
  <si>
    <t>Inversiones privativas</t>
  </si>
  <si>
    <t xml:space="preserve">Proyectos inmobiliarios  </t>
  </si>
  <si>
    <t>Proyectos terminados</t>
  </si>
  <si>
    <t>Fideicomisos de administración</t>
  </si>
  <si>
    <t>Fideicomisos en garantía</t>
  </si>
  <si>
    <t>GASTOS DE PERSONAL</t>
  </si>
  <si>
    <t>GASTOS DEL PERSONAL</t>
  </si>
  <si>
    <t>Remuneraciones o salario</t>
  </si>
  <si>
    <t>Remuneración extraordinaria</t>
  </si>
  <si>
    <t>Décimos sueldos</t>
  </si>
  <si>
    <t>Aporte Patronal</t>
  </si>
  <si>
    <t>Fondo de reserva</t>
  </si>
  <si>
    <t>Jubilación patronal</t>
  </si>
  <si>
    <t>Por desahucio o despido</t>
  </si>
  <si>
    <t>Uniformes</t>
  </si>
  <si>
    <t>Gastos de representación</t>
  </si>
  <si>
    <t>Otros</t>
  </si>
  <si>
    <t>GASTOS POR BIENES Y SERVICIOS DE CONSUMO</t>
  </si>
  <si>
    <t>SERVICIOS PÚBLICOS Y GENERALES</t>
  </si>
  <si>
    <t>Servicios básicos</t>
  </si>
  <si>
    <t>Servicio transporte personal</t>
  </si>
  <si>
    <t>Movilizaciones</t>
  </si>
  <si>
    <t>Impresión, reproducción y publicaciones</t>
  </si>
  <si>
    <t>Servicios de vigilancia</t>
  </si>
  <si>
    <t>Servicios de aseo y limpieza</t>
  </si>
  <si>
    <t>Otros servicios generales</t>
  </si>
  <si>
    <t>TRASLADOS, VIATICOS Y SUBSISTENCIAS</t>
  </si>
  <si>
    <t>Pasajes en el interior</t>
  </si>
  <si>
    <t>Pasajes para el exterior</t>
  </si>
  <si>
    <t>Viáticos y subsistencias internas</t>
  </si>
  <si>
    <t>Viáticos y subsistencias en el exterior</t>
  </si>
  <si>
    <t>INSTALACIONES, MANTENIMIENTO Y REPARACIONES</t>
  </si>
  <si>
    <t>Mantenimiento de terrenos</t>
  </si>
  <si>
    <t>Instalaciones y mantenimiento de edificios y oficinas</t>
  </si>
  <si>
    <t>Mantenimiento de mobiliarios y equipos</t>
  </si>
  <si>
    <t>Mantenimiento de vehículos</t>
  </si>
  <si>
    <t>Otras</t>
  </si>
  <si>
    <t>GASTOS POR ARRENDAMIENTO OPERATIVO</t>
  </si>
  <si>
    <t>Arrendamiento edificios, locales y oficinas</t>
  </si>
  <si>
    <t>Arrendamiento de  vehículos</t>
  </si>
  <si>
    <t>Arrendamientos de equipos informáticos</t>
  </si>
  <si>
    <t>Arrendamientos y licencias de uso de paquetes informáticos</t>
  </si>
  <si>
    <t>HONORARIOS A PROFESIONALES</t>
  </si>
  <si>
    <t>Consultoría, asesoría e investigación especializada</t>
  </si>
  <si>
    <t>Servicios de auditoría externa</t>
  </si>
  <si>
    <t>Servicios profesionales</t>
  </si>
  <si>
    <t>Diseño de proyectos no ejecutados</t>
  </si>
  <si>
    <t>BIENES DE USO Y CONSUMO CORRIENTE</t>
  </si>
  <si>
    <t>Material de Oficina</t>
  </si>
  <si>
    <t>Material de imprenta, fotografía, reproducción y publicidad</t>
  </si>
  <si>
    <t>GASTOS DE INFORMÁTICA</t>
  </si>
  <si>
    <t>Desarrollo de sistemas informáticos</t>
  </si>
  <si>
    <t>Mantenimiento de sistemas y equipos informáticos</t>
  </si>
  <si>
    <t>GASTOS FINANCIEROS Y OPERATIVOS</t>
  </si>
  <si>
    <t>TÍTULOS Y VALORES</t>
  </si>
  <si>
    <t>Comisión en compra o venta de inversiones</t>
  </si>
  <si>
    <t xml:space="preserve">Prima en compra de inversiones </t>
  </si>
  <si>
    <t>COSTOS FINANCIEROS</t>
  </si>
  <si>
    <t>Intereses en préstamos</t>
  </si>
  <si>
    <t>Gastos bancarios</t>
  </si>
  <si>
    <t>COSTOS POR SERVICIOS FIDUCIARIOS</t>
  </si>
  <si>
    <t>GASTOS POR TASA DE ADMINISTRACIÓN PAGADA AL BIESS</t>
  </si>
  <si>
    <t>GASTOS NO OPERATIVOS</t>
  </si>
  <si>
    <t>IMPUESTOS, TASAS Y CONTRIBUCIONES</t>
  </si>
  <si>
    <t>Impuestos y tasas</t>
  </si>
  <si>
    <t xml:space="preserve">Contribución a la Superintendencia de Bancos y Seguros </t>
  </si>
  <si>
    <t>DEPRECIACIONES, AMORTIZACIONES Y PROVISIONES</t>
  </si>
  <si>
    <t>GASTO POR DEPRECIACIÓN</t>
  </si>
  <si>
    <t>Depreciación inmuebles para arrendar</t>
  </si>
  <si>
    <t>Depreciación edificios</t>
  </si>
  <si>
    <t>Depreciación muebles y enseres</t>
  </si>
  <si>
    <t>Depreciación equipos de oficina</t>
  </si>
  <si>
    <t>Depreciación equipos de computación</t>
  </si>
  <si>
    <t>Depreciación vehículos</t>
  </si>
  <si>
    <t>AMORTIZACIONES</t>
  </si>
  <si>
    <t>Pagos anticipados</t>
  </si>
  <si>
    <t>Gastos anticipados</t>
  </si>
  <si>
    <t>PROVISIONES INVERSIONES NO PRIVATIVAS</t>
  </si>
  <si>
    <t>Provisión general</t>
  </si>
  <si>
    <t>PROVISIONES INVERSIONES PRIVATIVAS</t>
  </si>
  <si>
    <t>Por préstamos quirografarios</t>
  </si>
  <si>
    <t>Por préstamos prendarios</t>
  </si>
  <si>
    <t>Por préstamos hipotecarios</t>
  </si>
  <si>
    <t>PROVISIONES CUENTAS POR COBRAR</t>
  </si>
  <si>
    <t>Rendimientos inversiones no privativas</t>
  </si>
  <si>
    <t xml:space="preserve">Intereses inversiones privativas </t>
  </si>
  <si>
    <t>Inversiones no privativas vencidas</t>
  </si>
  <si>
    <t>Otras cuentas por cobrar</t>
  </si>
  <si>
    <t>PROVISIONES PARA PROYECTOS INMOBILIARIOS</t>
  </si>
  <si>
    <t>Proyectos inmobiliarios</t>
  </si>
  <si>
    <t>Inmuebles disponibles para la venta</t>
  </si>
  <si>
    <t>PROVISIONES BIENES ADJUDICADOS POR PAGO Y RECIBIDOS EN DACIÓN</t>
  </si>
  <si>
    <t>Terrenos</t>
  </si>
  <si>
    <t>Edificios</t>
  </si>
  <si>
    <t>Mobiliario, maquinaria y equipo</t>
  </si>
  <si>
    <t>Unidades de transporte</t>
  </si>
  <si>
    <t>Títulos valores</t>
  </si>
  <si>
    <t>PROVISIONES PARA OTROS ACTIVOS</t>
  </si>
  <si>
    <t xml:space="preserve">Derechos fiduciarios </t>
  </si>
  <si>
    <t>OTROS GASTOS Y PÉRDIDAS</t>
  </si>
  <si>
    <t>SEGUROS</t>
  </si>
  <si>
    <t>OTROS</t>
  </si>
  <si>
    <t>Gasto custodia de valores</t>
  </si>
  <si>
    <t>INGRESOS</t>
  </si>
  <si>
    <t>INTERESES Y RENDIMIENTOS GANADOS</t>
  </si>
  <si>
    <t>POR INVERSIONES NO PRIVATIVAS</t>
  </si>
  <si>
    <t>POR INVERSIONES PRIVATIVAS</t>
  </si>
  <si>
    <t>Quirografarios</t>
  </si>
  <si>
    <t>Prendarios</t>
  </si>
  <si>
    <t>Hipotecarios</t>
  </si>
  <si>
    <t>OTROS INTERESES Y RENDIMIENTOS</t>
  </si>
  <si>
    <t>GANANCIA EN VENTA O VALUACIÓN DE ACTIVOS</t>
  </si>
  <si>
    <t>GANANCIA EN VENTA DE INVERSIONES NO PRIVATIVAS</t>
  </si>
  <si>
    <t>GANANCIA EN VALUACIÓN DE INVERSIONES NO PRIVATIVAS</t>
  </si>
  <si>
    <t>GANANCIA EN VENTA DE INVERSIONES PRIVATIVAS</t>
  </si>
  <si>
    <t>UTILIDAD POR DISPOSICIÓN DE PROPIEDAD Y EQUIPO</t>
  </si>
  <si>
    <t>Ganancia por disposición de terrenos</t>
  </si>
  <si>
    <t>Ganancia por disposición de edificios</t>
  </si>
  <si>
    <t>Ganancia por disposición de muebles, enseres y equipos</t>
  </si>
  <si>
    <t>Ganancia por disposición de vehículos</t>
  </si>
  <si>
    <t>UTILIDAD POR DISPOSICIÓN DE INMUEBLES DISPONIBLES PARA LA VENTA</t>
  </si>
  <si>
    <t>GANANCIA POR AJUSTES O VALUACIÓN DE DERECHOS FIDUCIARIOS</t>
  </si>
  <si>
    <t>OTROS INGRESOS</t>
  </si>
  <si>
    <t xml:space="preserve">ARRIENDOS </t>
  </si>
  <si>
    <t>RECUPERACION DE ACTIVOS FINANCIEROS CASTIGADOS</t>
  </si>
  <si>
    <t>INGRESOS VARIOS</t>
  </si>
  <si>
    <t>Reversión de provisiones</t>
  </si>
  <si>
    <t>Otros ingresos</t>
  </si>
  <si>
    <t>PÉRDIDAS Y GANANCIAS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</si>
  <si>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</si>
  <si>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</si>
  <si>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</si>
  <si>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</si>
  <si>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</si>
  <si>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</si>
  <si>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</si>
  <si>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</si>
  <si>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</si>
  <si>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</si>
  <si>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</si>
  <si>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</si>
  <si>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2.1. Balance General</t>
  </si>
  <si>
    <t>ACTIVOS</t>
  </si>
  <si>
    <t>FONDOS DISPONIBLES</t>
  </si>
  <si>
    <t>CAJA</t>
  </si>
  <si>
    <t>Efectivo</t>
  </si>
  <si>
    <t>Caja chica</t>
  </si>
  <si>
    <t>BANCOS Y OTRAS INSTITUCIONES FINANCIERAS</t>
  </si>
  <si>
    <t>Bancos e instituciones financieras locales</t>
  </si>
  <si>
    <t>Bancos e instituciones financieras del exterior</t>
  </si>
  <si>
    <t>Remesas en tránsito</t>
  </si>
  <si>
    <t>EFECTOS DE COBRO INMEDIATO</t>
  </si>
  <si>
    <t>INVERSIONES NO PRIVATIVAS</t>
  </si>
  <si>
    <t>INVERSIONES RENTA FIJA SECTOR FINANCIERO PRIVADO</t>
  </si>
  <si>
    <t>Certificados de depósito</t>
  </si>
  <si>
    <t>Pólizas de acumulación</t>
  </si>
  <si>
    <t>Valores de titularización</t>
  </si>
  <si>
    <t>Obligaciones emitidas por instituciones financieras</t>
  </si>
  <si>
    <t>Papel comercial emitido por instituciones financieras</t>
  </si>
  <si>
    <t>Reportos financieros</t>
  </si>
  <si>
    <t>Reporto bursátil</t>
  </si>
  <si>
    <t xml:space="preserve">INVERSIONES RENTA FIJA SECTOR NO FINANCIERO PRIVADO </t>
  </si>
  <si>
    <t>Obligaciones emitidas por instituciones no financieras</t>
  </si>
  <si>
    <t>Papel comercial emitido por instituciones no financieras</t>
  </si>
  <si>
    <t>Reportos bursátiles</t>
  </si>
  <si>
    <t>INVERSIONES RENTA FIJA SECTOR FINANCIERO PÚBLICO</t>
  </si>
  <si>
    <t>Obligaciones emitidas por instituciones financieras públicas</t>
  </si>
  <si>
    <t>Papel comercial emitido por instituciones financieras públicas</t>
  </si>
  <si>
    <t xml:space="preserve">INVERSIONES RENTA FIJA SECTOR NO FINANCIERO PÚBLICO </t>
  </si>
  <si>
    <t>Obligaciones emitidas por instituciones no financieras públicas</t>
  </si>
  <si>
    <t>Papel comercial emitido por instituciones no financieras públicas</t>
  </si>
  <si>
    <t>INVERSIONES RENTA VARIABLE SECTOR FINANCIERO PRIVADO</t>
  </si>
  <si>
    <t>Acciones</t>
  </si>
  <si>
    <t>INVERSIONES RENTA VARIABLE SECTOR NO FINANCIERO PRIVADO</t>
  </si>
  <si>
    <t xml:space="preserve">(PROVISIONES PARA INVERSIONES NO PRIVATIVAS) </t>
  </si>
  <si>
    <t>(Inversiones renta fija sector financiero privado)</t>
  </si>
  <si>
    <t>(Inversiones renta fija sector no financiero privado)</t>
  </si>
  <si>
    <t>(Inversiones renta fija sector financiero público)</t>
  </si>
  <si>
    <t>(Inversiones renta fija sector no financiero público)</t>
  </si>
  <si>
    <t>(Inversiones renta variable sector financiero privado)</t>
  </si>
  <si>
    <t>(Inversiones renta variable sector no financiero privado)</t>
  </si>
  <si>
    <t>(Provisión general)</t>
  </si>
  <si>
    <t>INVERSIONES PRIVATIVAS</t>
  </si>
  <si>
    <t>PRÉSTAMOS QUIROGRAFARIOS POR VENCER</t>
  </si>
  <si>
    <t>PRÉSTAMOS QUIROGRAFARIOS RENOVADOS</t>
  </si>
  <si>
    <t>PRÉSTAMOS QUIROGRAFARIOS REESTRUCTURADOS</t>
  </si>
  <si>
    <t>PRÉSTAMOS QUIROGRAFARIOS VENCIDOS</t>
  </si>
  <si>
    <t>PRÉSTAMOS PRENDARIOS POR VENCER</t>
  </si>
  <si>
    <t>PRÉSTAMOS PRENDARIOS RENOVADOS</t>
  </si>
  <si>
    <t>PRÉSTAMOS PRENDARIOS REESTRUCTURADOS</t>
  </si>
  <si>
    <t>PRÉSTAMOS PRENDARIOS VENCIDOS</t>
  </si>
  <si>
    <t>PRÉSTAMOS HIPOTECARIOS POR VENCER</t>
  </si>
  <si>
    <t>PRÉSTAMOS HIPOTECARIOS RENOVADOS</t>
  </si>
  <si>
    <t>PRÉSTAMOS HIPOTECARIOS REESTRUCTURADOS</t>
  </si>
  <si>
    <t>PRÉSTAMOS HIPOTECARIOS VENCIDOS</t>
  </si>
  <si>
    <t>(PROVISIONES PARA INVERSIONES PRIVATIVAS)</t>
  </si>
  <si>
    <t xml:space="preserve">(Quirografarios) </t>
  </si>
  <si>
    <t xml:space="preserve">(Prendarios) </t>
  </si>
  <si>
    <t xml:space="preserve">(Hipotecarios) </t>
  </si>
  <si>
    <t>CUENTAS POR COBRAR</t>
  </si>
  <si>
    <t>RENDIMIENTOS POR COBRAR INVERSIONES NO PRIVATIVAS</t>
  </si>
  <si>
    <t>INTERESES POR COBRAR INVERSIONES PRIVATIVAS</t>
  </si>
  <si>
    <t>Intereses por préstamos quirografarios</t>
  </si>
  <si>
    <t>Intereses por préstamos prendarios</t>
  </si>
  <si>
    <t>Intereses por préstamos hipotecarios</t>
  </si>
  <si>
    <t>CUENTAS POR COBRAR AL PERSONAL</t>
  </si>
  <si>
    <t>Préstamos</t>
  </si>
  <si>
    <t>Anticipos de sueldos</t>
  </si>
  <si>
    <t>Otros conceptos</t>
  </si>
  <si>
    <t>INVERSIONES NO PRIVATIVAS VENCIDAS</t>
  </si>
  <si>
    <t>PLANILLAS EMITIDAS</t>
  </si>
  <si>
    <t xml:space="preserve">Aportes </t>
  </si>
  <si>
    <t>CUENTAS POR COBRAR VARIAS</t>
  </si>
  <si>
    <t>Cheques protestados y rechazados</t>
  </si>
  <si>
    <t>Arrendatarios</t>
  </si>
  <si>
    <t>Pago por cuenta de particípes a cobrar</t>
  </si>
  <si>
    <t>(PROVISIONES PARA CUENTAS POR COBRAR)</t>
  </si>
  <si>
    <t>(Provisiones intereses inversiones privativas)</t>
  </si>
  <si>
    <t>(Provisiones rendimientos inversiones no privativas)</t>
  </si>
  <si>
    <t>(Provisiones inversiones privativas vencidas)</t>
  </si>
  <si>
    <t>(Provisiones otras cuentas por cobrar)</t>
  </si>
  <si>
    <t xml:space="preserve">INVERSIÓN EN PROYECTOS INMOBILIARIOS </t>
  </si>
  <si>
    <t>Terrenos para urbanizar</t>
  </si>
  <si>
    <t>Terrenos para edificar</t>
  </si>
  <si>
    <t>Obras de urbanización</t>
  </si>
  <si>
    <t>Obras de edificación</t>
  </si>
  <si>
    <t>PROYECTOS TERMINADOS</t>
  </si>
  <si>
    <t xml:space="preserve">Inmuebles para arrendar </t>
  </si>
  <si>
    <t>(Depreciación inmuebles para arrendar)</t>
  </si>
  <si>
    <t>(PROVISIÓN PROYECTOS INMOBILIARIOS)</t>
  </si>
  <si>
    <t>PROPIEDAD Y EQUIPO</t>
  </si>
  <si>
    <t>BIENES INMUEBLES</t>
  </si>
  <si>
    <t>Construcciones y remodelaciones en curso</t>
  </si>
  <si>
    <t>BIENES MUEBLES</t>
  </si>
  <si>
    <t>Muebles y enseres</t>
  </si>
  <si>
    <t>Equipo de oficina</t>
  </si>
  <si>
    <t>Equipo de computación</t>
  </si>
  <si>
    <t>Vehículos</t>
  </si>
  <si>
    <t>(DEPRECIACIÓN ACUMULADA)</t>
  </si>
  <si>
    <t>(Edificios)</t>
  </si>
  <si>
    <t>(Muebles y enseres)</t>
  </si>
  <si>
    <t>(Equipo de oficina)</t>
  </si>
  <si>
    <t>(Equipo de computacion)</t>
  </si>
  <si>
    <t>(Vehiculos)</t>
  </si>
  <si>
    <t>(Otros)</t>
  </si>
  <si>
    <t>BIENES ADJUDICADOS POR PAGO Y RECIBIDOS EN DACIÓN</t>
  </si>
  <si>
    <t>TERRENOS</t>
  </si>
  <si>
    <t>EDIFICIOS</t>
  </si>
  <si>
    <t>MOBILIARIO, MAQUINARIA Y EQUIPO</t>
  </si>
  <si>
    <t>UNIDADES DE TRANSPORTE</t>
  </si>
  <si>
    <t>TÍTULOS VALORES</t>
  </si>
  <si>
    <t>(PROVISIÓN PARA BIENES ADJUDICADOS POR PAGO Y RECIBIDOS EN DACIÓN)</t>
  </si>
  <si>
    <t>(Mobiliario, maquinaria y equipo)</t>
  </si>
  <si>
    <t>(Unidades de transporte)</t>
  </si>
  <si>
    <t>(Títulos valores)</t>
  </si>
  <si>
    <t>OTROS ACTIVOS</t>
  </si>
  <si>
    <t>PAGOS ANTICIPADOS</t>
  </si>
  <si>
    <t>Anticipos a Contratistas</t>
  </si>
  <si>
    <t>Anticipos a Proveedores</t>
  </si>
  <si>
    <t>Arriendos</t>
  </si>
  <si>
    <t>Seguros</t>
  </si>
  <si>
    <t>(Amortización acumulada pagos anticipados)</t>
  </si>
  <si>
    <t>GASTOS DIFERIDOS</t>
  </si>
  <si>
    <t>Licencias y programas de computación</t>
  </si>
  <si>
    <t>Gastos de adecuación</t>
  </si>
  <si>
    <t>(Amortización acumulada gastos anticipados)</t>
  </si>
  <si>
    <t>DERECHOS FIDUCIARIOS</t>
  </si>
  <si>
    <t>Propiedad y equipo</t>
  </si>
  <si>
    <t xml:space="preserve">OTROS </t>
  </si>
  <si>
    <t>Faltantes de caja</t>
  </si>
  <si>
    <t>Otros activos</t>
  </si>
  <si>
    <t>(PROVISIÓN PARA OTROS ACTIVOS)</t>
  </si>
  <si>
    <t>(Derechos fiduciarios)</t>
  </si>
  <si>
    <t>PASIVOS</t>
  </si>
  <si>
    <t>CUENTA INDIVIDUAL</t>
  </si>
  <si>
    <t>CESANTÍA</t>
  </si>
  <si>
    <t>Aportes personales</t>
  </si>
  <si>
    <t>Aportes patronales</t>
  </si>
  <si>
    <t>Aporte personal adicional</t>
  </si>
  <si>
    <t>Aportes retiro voluntario cesantía</t>
  </si>
  <si>
    <t>JUBILACIÓN</t>
  </si>
  <si>
    <t xml:space="preserve">Aporte adicional personal </t>
  </si>
  <si>
    <t>Aportes retiro voluntario con relación laboral</t>
  </si>
  <si>
    <t>Aportes retiro voluntario sin relación laboral</t>
  </si>
  <si>
    <t>BENEFICIO DEFINIDO</t>
  </si>
  <si>
    <t xml:space="preserve">CUENTAS POR PAGAR </t>
  </si>
  <si>
    <t>PRESTACIONES LIQUIDADAS POR PAGAR</t>
  </si>
  <si>
    <t>Cesantía</t>
  </si>
  <si>
    <t>Jubilación</t>
  </si>
  <si>
    <t>Otras prestaciones</t>
  </si>
  <si>
    <t>PLANILLAS EMITIDAS POR PAGAR</t>
  </si>
  <si>
    <t>Aportes</t>
  </si>
  <si>
    <t>CONTRIBUCIONES</t>
  </si>
  <si>
    <t>Superintendencia de Bancos y Seguros</t>
  </si>
  <si>
    <t>IMPUESTOS Y TASAS</t>
  </si>
  <si>
    <t>Impuestos municipales</t>
  </si>
  <si>
    <t>Retenciones IVA</t>
  </si>
  <si>
    <t>TASA DE ADMINISTRACIÓN BIESS</t>
  </si>
  <si>
    <t>Tasa de Administración BIESS</t>
  </si>
  <si>
    <t>OTRAS CUENTAS POR PAGAR</t>
  </si>
  <si>
    <t>Intereses por pagar</t>
  </si>
  <si>
    <t xml:space="preserve">Proveedores </t>
  </si>
  <si>
    <t>Honorarios por pagar</t>
  </si>
  <si>
    <t>Servicios básicos por pagar</t>
  </si>
  <si>
    <t>Dietas</t>
  </si>
  <si>
    <t>Cheques girados no cobrados</t>
  </si>
  <si>
    <t>Otras cuentas por pagar</t>
  </si>
  <si>
    <t>OBLIGACIONES FINANCIERAS</t>
  </si>
  <si>
    <t>SOBREGIROS BANCARIOS</t>
  </si>
  <si>
    <t>OBLIGACIONES CON BANCOS Y OTRAS INSTITUCIONES FINANCIERAS LOCALES</t>
  </si>
  <si>
    <t>OBLIGACIONES CON BANCOS Y OTRAS INSTITUCIONES FINANCIERAS DEL EXTERIOR</t>
  </si>
  <si>
    <t>OTRAS OBLIGACIONES</t>
  </si>
  <si>
    <t>OBLIGACIONES PATRONALES</t>
  </si>
  <si>
    <t>REMUNERACIONES POR PAGAR</t>
  </si>
  <si>
    <t>BENEFICIOS SOCIALES</t>
  </si>
  <si>
    <t>APORTES Y RETENCIONES IESS</t>
  </si>
  <si>
    <t>FONDO DE RESERVA</t>
  </si>
  <si>
    <t>RETENCIONES EN LA FUENTE</t>
  </si>
  <si>
    <t>RETENCIONES JUDICIALES</t>
  </si>
  <si>
    <t>GASTOS DE REPRESENTACIÓN</t>
  </si>
  <si>
    <t>OTRAS RETENCIONES Y DESCUENTOS</t>
  </si>
  <si>
    <t>OTROS PASIVOS</t>
  </si>
  <si>
    <t xml:space="preserve">INGRESOS RECIBIDOS POR ANTICIPADO </t>
  </si>
  <si>
    <t>Intereses recibidos por anticipado</t>
  </si>
  <si>
    <t>Arriendos recibidos por anticipado</t>
  </si>
  <si>
    <t>Ingresos por valuación de bienes entregados en fideicomiso inmobiliario</t>
  </si>
  <si>
    <t>Jubilación patronal de empleados</t>
  </si>
  <si>
    <t>ANTICIPOS RECIBIDOS POR VENTA DE PROYECTOS INMOBILIARIOS</t>
  </si>
  <si>
    <t>Terrenos urbanizados</t>
  </si>
  <si>
    <t>Inmuebles</t>
  </si>
  <si>
    <t>JUBILACIÓN PATRONAL DE EMPLEADOS</t>
  </si>
  <si>
    <t>Sobrantes de caja</t>
  </si>
  <si>
    <t>Varios</t>
  </si>
  <si>
    <t>PATRIMONIO</t>
  </si>
  <si>
    <t>RESERVAS</t>
  </si>
  <si>
    <t>RESERVAS ESPECIALES</t>
  </si>
  <si>
    <t xml:space="preserve">SUPERÁVIT POR VALUACIONES </t>
  </si>
  <si>
    <t>SUPERÁVIT POR VALUACIÓN DE PROPIEDADES</t>
  </si>
  <si>
    <t>SUPERÁVIT POR VALUACIÓN DE INVERSIONES EN ACCIONES</t>
  </si>
  <si>
    <t>OTROS APORTES RESTRINGIDOS</t>
  </si>
  <si>
    <t xml:space="preserve">CESANTÍA </t>
  </si>
  <si>
    <t>RESULTADOS</t>
  </si>
  <si>
    <t>EXCEDENTES ACUMULADOS</t>
  </si>
  <si>
    <t>(PÉRDIDAS ACUMULADAS)</t>
  </si>
  <si>
    <t>EXCEDENTES DEL EJERCICIO</t>
  </si>
  <si>
    <t>(PÉRDIDAS DEL EJERCICIO)</t>
  </si>
  <si>
    <t>2 + 3</t>
  </si>
  <si>
    <t>PASIVO + PATRIMONIO</t>
  </si>
  <si>
    <t>Cuenta</t>
  </si>
  <si>
    <r>
      <t>COMISIONES POR SERVICIOS</t>
    </r>
    <r>
      <rPr>
        <sz val="10"/>
        <rFont val="Calibri"/>
        <family val="2"/>
        <scheme val="minor"/>
      </rPr>
      <t xml:space="preserve"> </t>
    </r>
  </si>
  <si>
    <t xml:space="preserve">PROYECTOS INMOBILIARIOS </t>
  </si>
  <si>
    <t>ESTADO DE SITUACIÓN FINANCIERA</t>
  </si>
  <si>
    <t>FCPC DE EMCIS DE FF.AA</t>
  </si>
  <si>
    <t>%</t>
  </si>
  <si>
    <t>Fondos Disponibles</t>
  </si>
  <si>
    <t>Caja</t>
  </si>
  <si>
    <t>Bancos y Otras Instituciones Financieras</t>
  </si>
  <si>
    <t>Inversiones no Privativas</t>
  </si>
  <si>
    <t>Inversiones Renta Fija Sector Financiero</t>
  </si>
  <si>
    <t>Inversiones Renta Fija Sector no Financiero</t>
  </si>
  <si>
    <t>Inversiones Renta Fija Sector Financiero Publico</t>
  </si>
  <si>
    <t>Provisión Inversiones no Privativas</t>
  </si>
  <si>
    <t>Inversiones  Privativas</t>
  </si>
  <si>
    <t>Préstamos Quirografarios por Vencer</t>
  </si>
  <si>
    <t>Préstamos Quirografarios Reestructurados</t>
  </si>
  <si>
    <t>Préstamos Quirografarios Vencidos</t>
  </si>
  <si>
    <t>Préstamos Hipotecarios por Vencer</t>
  </si>
  <si>
    <t>Préstamos Hipotecarios Vencidos</t>
  </si>
  <si>
    <t>Provisión para Inversiones Privativas</t>
  </si>
  <si>
    <t>Cuentas por Cobrar</t>
  </si>
  <si>
    <t>Rendimientos por Cobrar Inversiones no Privativas</t>
  </si>
  <si>
    <t>Cuentas por Cobrar al Personal</t>
  </si>
  <si>
    <t>Inversiones no Privativas Vencidas</t>
  </si>
  <si>
    <t xml:space="preserve">Planillas Emitidas </t>
  </si>
  <si>
    <t>Cuentas por Cobrar Varias</t>
  </si>
  <si>
    <t>Inversiones en Proyectos Inmobiliarios</t>
  </si>
  <si>
    <t>Proyectos Inmobiliarios</t>
  </si>
  <si>
    <t>Proyectos Terminados</t>
  </si>
  <si>
    <t>Propiedad Planta y Equipo</t>
  </si>
  <si>
    <t>Bienes Inmuebles</t>
  </si>
  <si>
    <t>Bienes Muebles</t>
  </si>
  <si>
    <t>Depreciación Acumulada</t>
  </si>
  <si>
    <t>Bienes Adjudicado por dación de Pago</t>
  </si>
  <si>
    <t>Otros Activos</t>
  </si>
  <si>
    <t>Gastos Diferidos</t>
  </si>
  <si>
    <t>TOTAL ACTIVOS</t>
  </si>
  <si>
    <t>PASIVO</t>
  </si>
  <si>
    <t>Cuenta Individual</t>
  </si>
  <si>
    <t>Cuentas por Pagar</t>
  </si>
  <si>
    <t>Prestaciones Liquidadas por Pagar</t>
  </si>
  <si>
    <t>Planillas Emitidas por Pagar</t>
  </si>
  <si>
    <t>Contribuciones</t>
  </si>
  <si>
    <t>Impuestos y Tasas</t>
  </si>
  <si>
    <t>Cuentas por Pagar Tasa Administración</t>
  </si>
  <si>
    <t>Otras Cuentas por Pagar</t>
  </si>
  <si>
    <t>Obligaciones Patronales</t>
  </si>
  <si>
    <t xml:space="preserve">Beneficios Sociales </t>
  </si>
  <si>
    <t>Aportes y Retenciones</t>
  </si>
  <si>
    <t>Fondos de Reserva</t>
  </si>
  <si>
    <t>Otras Retenciones y Descuentos</t>
  </si>
  <si>
    <t>Otros Pasivos</t>
  </si>
  <si>
    <t>Ingresos Recibidos por Anticipado</t>
  </si>
  <si>
    <t>Anticipo Recibidos Proyectos Inmobiliario</t>
  </si>
  <si>
    <t>Jubilación Patronal</t>
  </si>
  <si>
    <t xml:space="preserve">Otros </t>
  </si>
  <si>
    <t>TOTAL PASIVOS</t>
  </si>
  <si>
    <t xml:space="preserve"> PATRIMONIO</t>
  </si>
  <si>
    <t>Reservas</t>
  </si>
  <si>
    <t>Reservas Especiales</t>
  </si>
  <si>
    <t>Resultados</t>
  </si>
  <si>
    <t>Excedentes Acumulados</t>
  </si>
  <si>
    <t>Excedentes del Ejercicio</t>
  </si>
  <si>
    <t>TOTAL PATRIMONIO</t>
  </si>
  <si>
    <t>TOTAL PASIVOS Y PATRIMONIO</t>
  </si>
  <si>
    <t>ESTADO DE PÉRDIDAS Y GANANCIAS</t>
  </si>
  <si>
    <t>Gastos de Personal</t>
  </si>
  <si>
    <t xml:space="preserve">Gastos de Personal </t>
  </si>
  <si>
    <t xml:space="preserve">Gastos por Bienes y Servicios de Consumos </t>
  </si>
  <si>
    <t>Servicios Públicos y Generales</t>
  </si>
  <si>
    <t>Traslados Viáticos y Subsistencias</t>
  </si>
  <si>
    <t>Instalaciones, Mantenimiento y Reparaciones</t>
  </si>
  <si>
    <t>Gastos por Arrendamiento Operativo</t>
  </si>
  <si>
    <t>Honorarios Profesionales</t>
  </si>
  <si>
    <t xml:space="preserve">Bienes de Uso y Consumo Corriente </t>
  </si>
  <si>
    <t>Gastos de Informática</t>
  </si>
  <si>
    <t>Gastos Financieros</t>
  </si>
  <si>
    <t>Títulos y Valores</t>
  </si>
  <si>
    <t>Costos Financieros</t>
  </si>
  <si>
    <t>Gastos Administración</t>
  </si>
  <si>
    <t>Gastos no Operativos</t>
  </si>
  <si>
    <t>Impuestos Tasas y Contribuciones</t>
  </si>
  <si>
    <t>Depreciaciones, Amortizaciones y Provisiones</t>
  </si>
  <si>
    <t>Gastos por Depreciación</t>
  </si>
  <si>
    <t>Amortizaciones</t>
  </si>
  <si>
    <t>Provisiones Inversiones Privativas</t>
  </si>
  <si>
    <t>Otros Gastos y Pérdidas</t>
  </si>
  <si>
    <t>Otros Gastos</t>
  </si>
  <si>
    <t>TOTAL GASTOS</t>
  </si>
  <si>
    <t>Interés y Rendimientos Ganados</t>
  </si>
  <si>
    <t>Por Inversiones no Privativas</t>
  </si>
  <si>
    <t>Por Inversiones Privativas</t>
  </si>
  <si>
    <t xml:space="preserve">Otros Intereses y Rendimientos </t>
  </si>
  <si>
    <t>Ganancia en Venta o Valuación de Activos</t>
  </si>
  <si>
    <t>Utilidad por disposición de Inm. Disp. para la vta.</t>
  </si>
  <si>
    <t>Otros Ingresos</t>
  </si>
  <si>
    <t>TOTAL INGRESOS</t>
  </si>
  <si>
    <t>SUPERAVIT POR LIQUIDAR</t>
  </si>
  <si>
    <t>Bienes Adjudicado por dacion de Pago</t>
  </si>
  <si>
    <t>Utilidad por disposición de Inm. Disp para la vta</t>
  </si>
  <si>
    <t>Clases de cobros por actividades de operación</t>
  </si>
  <si>
    <t>Ingresos</t>
  </si>
  <si>
    <t>Clases de pagos por actividades de operación</t>
  </si>
  <si>
    <t>Gastos</t>
  </si>
  <si>
    <t>B</t>
  </si>
  <si>
    <t>C</t>
  </si>
  <si>
    <t>D</t>
  </si>
  <si>
    <t>E</t>
  </si>
  <si>
    <t>F</t>
  </si>
  <si>
    <t>CAMBIOS</t>
  </si>
  <si>
    <t>CÓDIGO</t>
  </si>
  <si>
    <t>DESCRIPCIÓN</t>
  </si>
  <si>
    <t>SALDOS LIBROS</t>
  </si>
  <si>
    <t>SALDO LIBROS</t>
  </si>
  <si>
    <t>C=B-A</t>
  </si>
  <si>
    <t xml:space="preserve">   AJUSTES  Y ELIMINACIONES</t>
  </si>
  <si>
    <t>VARIACIONES</t>
  </si>
  <si>
    <t>ESTADO FUENTES Y USOS</t>
  </si>
  <si>
    <t>FLUJO DE</t>
  </si>
  <si>
    <t>ACTIVIDADES DE OPERACIÓN</t>
  </si>
  <si>
    <t>ACTIVIDADES</t>
  </si>
  <si>
    <t>FLUJO</t>
  </si>
  <si>
    <t>Recibido de</t>
  </si>
  <si>
    <t>Pagado a</t>
  </si>
  <si>
    <t>DE</t>
  </si>
  <si>
    <t xml:space="preserve">OPERATIVO </t>
  </si>
  <si>
    <t>DEBITO</t>
  </si>
  <si>
    <t>CRÉDITO</t>
  </si>
  <si>
    <t>AJUSTADAS</t>
  </si>
  <si>
    <t>FUENTES</t>
  </si>
  <si>
    <t>USOS</t>
  </si>
  <si>
    <t>EFECTIVO</t>
  </si>
  <si>
    <t>clientes</t>
  </si>
  <si>
    <t xml:space="preserve">proeedores </t>
  </si>
  <si>
    <t>INVERSION</t>
  </si>
  <si>
    <t>FINANCIAMIENTO</t>
  </si>
  <si>
    <t>MET. INDIRECTO</t>
  </si>
  <si>
    <t>1.</t>
  </si>
  <si>
    <t>ACTIVO</t>
  </si>
  <si>
    <t>F=C+D-E</t>
  </si>
  <si>
    <t>2.</t>
  </si>
  <si>
    <t>F=C-D+E</t>
  </si>
  <si>
    <t>3.</t>
  </si>
  <si>
    <t>PATRIMONIO NETO</t>
  </si>
  <si>
    <t>ESTADO DE RESULTADOS INTEGRALES</t>
  </si>
  <si>
    <t>Utilidad Bruta</t>
  </si>
  <si>
    <t>Participación trabajadores</t>
  </si>
  <si>
    <t>Impuesto a la renta corriente</t>
  </si>
  <si>
    <t>Amortización perdidas</t>
  </si>
  <si>
    <t>Utilidad en actividades ordinarias</t>
  </si>
  <si>
    <t xml:space="preserve">ACTIVOS </t>
  </si>
  <si>
    <t>UTILIDAD</t>
  </si>
  <si>
    <t>METODO DIRECTO</t>
  </si>
  <si>
    <t>F.C.P.C. DE EMCIS DE FF.AA</t>
  </si>
  <si>
    <t>ESTADO DE FLUJOS DE EFECTIVO METODO DIRECTO</t>
  </si>
  <si>
    <t>(Expresado en U.S. Dólares)</t>
  </si>
  <si>
    <t>FLUJOS DE EFECTIVO EN ACTIVIDADES DE OPERACIÓN:</t>
  </si>
  <si>
    <t>Efectivo neto proveniente de actividades operativas</t>
  </si>
  <si>
    <t>FLUJOS DE EFECTIVO EN ACTIVIDADES DE INVERSION:</t>
  </si>
  <si>
    <t>Efectivo neto usado en actividades de inversión</t>
  </si>
  <si>
    <t>FLUJOS DE EFECTIVO EN ACTIVIDADES DE FINANCIAMIENTO:</t>
  </si>
  <si>
    <t>Obligaciones bancarias</t>
  </si>
  <si>
    <t>Obligaciones bancarias a largo plazo</t>
  </si>
  <si>
    <t>Efectivo neto usado en actividades de financiamiento</t>
  </si>
  <si>
    <t>Incremento neto (disminución) en el efectivo y sus equivalentes al efectivo</t>
  </si>
  <si>
    <t>Efectivo y equivalentes al efectivo al principio del periodo</t>
  </si>
  <si>
    <t>Efectivo y equivalentes al efectivo al final del periodo</t>
  </si>
  <si>
    <t>ING. STEPHANY ZURITA</t>
  </si>
  <si>
    <t>REPRESENTANTE LEGAL</t>
  </si>
  <si>
    <t>CONTADOR GENERAL</t>
  </si>
  <si>
    <t xml:space="preserve"> LIC. BYRON BOLAÑOS </t>
  </si>
  <si>
    <t>FONDO COMPLEMENTARIO PREVISIONAL CERRADO DE CESANTIA DE SERVIDORES Y TRABAJADORES PUBLICOS DE FUERZAS ARMADAS-CAPREMCI</t>
  </si>
  <si>
    <t>TOTAL</t>
  </si>
  <si>
    <t>PRESUPUESTO 2019</t>
  </si>
  <si>
    <t>Provisiones inversiones renta fija sector financiero privado</t>
  </si>
  <si>
    <t>Provisiones inversiones renta fija sector no financiero privado</t>
  </si>
  <si>
    <t>FCPC CAPREMCI</t>
  </si>
  <si>
    <t>AL 31 DE DICIEMBRE DE 2019</t>
  </si>
  <si>
    <r>
      <t>PROYECTOS INMOBILIARIOS</t>
    </r>
    <r>
      <rPr>
        <sz val="8"/>
        <rFont val="Arial"/>
        <family val="2"/>
      </rPr>
      <t xml:space="preserve"> </t>
    </r>
  </si>
  <si>
    <t>DIFERENCIA</t>
  </si>
  <si>
    <r>
      <t>COMISIONES POR SERVICIOS</t>
    </r>
    <r>
      <rPr>
        <sz val="8"/>
        <rFont val="Arial"/>
        <family val="2"/>
      </rPr>
      <t xml:space="preserve"> </t>
    </r>
  </si>
  <si>
    <t>2.3 Cuentas de Orden</t>
  </si>
  <si>
    <t xml:space="preserve">CUENTAS DE ORDEN </t>
  </si>
  <si>
    <t>CUENTAS DE ORDEN DEUDORAS PROPIAS DEL FONDO</t>
  </si>
  <si>
    <t>ACTIVOS EN CUSTODIA DE TERCEROS</t>
  </si>
  <si>
    <t xml:space="preserve">Pagarés </t>
  </si>
  <si>
    <t>Prendas</t>
  </si>
  <si>
    <t xml:space="preserve">Hipoteca </t>
  </si>
  <si>
    <t>ACTIVOS ENTREGADOS EN GARANTÍA</t>
  </si>
  <si>
    <t>Títulos Valores</t>
  </si>
  <si>
    <t>Cartera de créditos</t>
  </si>
  <si>
    <t>Bienes inmuebles</t>
  </si>
  <si>
    <t>ACTIVOS CASTIGADOS</t>
  </si>
  <si>
    <t>Cuentas por cobrar</t>
  </si>
  <si>
    <t>ACTIVOS EN DEMANDA JUDICIAL</t>
  </si>
  <si>
    <t>CONTRATOS DE ARRENDAMIENTO OPERATIVO</t>
  </si>
  <si>
    <t>Bienes muebles</t>
  </si>
  <si>
    <r>
      <t>OTRAS CUENTAS DE ORDEN DEUDORAS</t>
    </r>
    <r>
      <rPr>
        <sz val="8"/>
        <rFont val="Arial"/>
        <family val="2"/>
      </rPr>
      <t xml:space="preserve"> </t>
    </r>
  </si>
  <si>
    <t>DEUDORAS POR  CONTRA PROPIAS DEL FONDO</t>
  </si>
  <si>
    <t>VALORES EN CUSTODIA DE TERCEROS</t>
  </si>
  <si>
    <t>OTRAS CUENTAS DE ORDEN DEUDORAS</t>
  </si>
  <si>
    <t>ACREEDORAS POR  CONTRA PROPIAS DEL FONDO</t>
  </si>
  <si>
    <t>VALORES Y BIENES RECIBIDOS DE TERCEROS</t>
  </si>
  <si>
    <t xml:space="preserve"> PROVISIONES CONSTITUÍDAS</t>
  </si>
  <si>
    <t>DEFICIENCIA DE PROVISIONES</t>
  </si>
  <si>
    <t>CUENTAS INDIVIDUALES POR SEPARACIÓN VOLUNTARIA</t>
  </si>
  <si>
    <t>OTRAS CUENTAS DE ORDEN ACREEDORAS</t>
  </si>
  <si>
    <t>CUENTAS DE ORDEN ACREEDORAS PROPIAS DEL FONDO</t>
  </si>
  <si>
    <t>VALORES Y BIENES  RECIBIDOS DE TERCEROS</t>
  </si>
  <si>
    <t>Documentos en garantía</t>
  </si>
  <si>
    <t>Vehículos en garantía</t>
  </si>
  <si>
    <t>Bienes inmuebles en garantía</t>
  </si>
  <si>
    <t>Otros bienes en garantía</t>
  </si>
  <si>
    <t>En comodato</t>
  </si>
  <si>
    <t>PROVISIONES CONSTITUIDAS</t>
  </si>
  <si>
    <t>Préstamos quirografarios por vencer</t>
  </si>
  <si>
    <t>Préstamos quirografarios renovados</t>
  </si>
  <si>
    <t>Préstamos quirografarios reestructurados</t>
  </si>
  <si>
    <t>Préstamos quirografarios vencidos</t>
  </si>
  <si>
    <t>Préstamos prendarios por vencer</t>
  </si>
  <si>
    <t>Préstamos prendarios renovados</t>
  </si>
  <si>
    <t>Préstamos prendarios reestructurados</t>
  </si>
  <si>
    <t>Préstamos prendarios vencidos</t>
  </si>
  <si>
    <t>Préstamos hipotecarios por vencer</t>
  </si>
  <si>
    <t>Préstamos hipotecarios renovados</t>
  </si>
  <si>
    <t>Préstamos hipotecarios reestructurados</t>
  </si>
  <si>
    <t>Préstamos hipotecarios vencidos</t>
  </si>
  <si>
    <t>Aportes personales retiro voluntario cesantía</t>
  </si>
  <si>
    <t>Aportes patronales retiro voluntario cesantía</t>
  </si>
  <si>
    <t>Aportes personales retiro voluntario con relación laboral</t>
  </si>
  <si>
    <t>Aportes patronales retiro voluntario con relación laboral</t>
  </si>
  <si>
    <t>Aportes personales retiro voluntario sin relación laboral</t>
  </si>
  <si>
    <t>Aportes patronales retiro voluntario sin relación laboral</t>
  </si>
  <si>
    <t>Oct-2018</t>
  </si>
  <si>
    <t>AL 31-12-19</t>
  </si>
  <si>
    <t xml:space="preserve">       AL 31-10-18</t>
  </si>
  <si>
    <t>POR EL MES TERMINADO AL 31 DE OCTUBRE DEL 2019</t>
  </si>
  <si>
    <t>Estado de Flujo de Efectivo</t>
  </si>
  <si>
    <t>PROYECCIÓN ENERO-DICIEMBRE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</si>
</sst>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 &quot;$&quot;* #,##0.00_ ;_ &quot;$&quot;* \-#,##0.00_ ;_ &quot;$&quot;* &quot;-&quot;??_ ;_ @_ "/>
    <numFmt numFmtId="164" formatCode="_-* #,##0.00\ _€_-;\-* #,##0.00\ _€_-;_-* &quot;-&quot;??\ _€_-;_-@_-"/>
    <numFmt numFmtId="165" formatCode="_(&quot;$&quot;\ * #,##0.00_);_(&quot;$&quot;\ * \(#,##0.00\);_(&quot;$&quot;\ * &quot;-&quot;??_);_(@_)"/>
    <numFmt numFmtId="166" formatCode="&quot;$&quot;#,##0_);[Red]\(&quot;$&quot;#,##0\)"/>
    <numFmt numFmtId="167" formatCode="mm/dd/yy"/>
    <numFmt numFmtId="168" formatCode="0_);[Red]\(0\)"/>
    <numFmt numFmtId="169" formatCode="_(* #,##0.00_);_(* \(#,##0.00\);_(* &quot;-&quot;??_);_(@_)"/>
    <numFmt numFmtId="170" formatCode="_(* #,##0_);_(* \(#,##0\);_(* &quot;-&quot;??_);_(@_)"/>
    <numFmt numFmtId="171" formatCode="_-* #,##0\ _€_-;\-* #,##0\ _€_-;_-* &quot;-&quot;??\ _€_-;_-@_-"/>
    <numFmt numFmtId="172" formatCode="#,##0.00_ ;[Red]\-#,##0.00\ "/>
    <numFmt numFmtId="173" formatCode="_([$$-300A]\ * #,##0.00_);_([$$-300A]\ * \(#,##0.00\);_([$$-300A]\ * &quot;-&quot;??_);_(@_)"/>
    <numFmt numFmtId="174" formatCode="_ &quot;$&quot;* #,##0_ ;_ &quot;$&quot;* \-#,##0_ ;_ &quot;$&quot;* &quot;-&quot;??_ ;_ @_ "/>
  </numFmts>
  <fonts count="56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sz val="10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9"/>
      <name val="Arial"/>
      <family val="2"/>
    </font>
    <font>
      <b/>
      <i/>
      <sz val="9"/>
      <name val="Arial"/>
      <family val="2"/>
    </font>
    <font>
      <b/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sz val="9"/>
      <color rgb="FFFF0000"/>
      <name val="Arial"/>
      <family val="2"/>
    </font>
    <font>
      <i/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b/>
      <sz val="10"/>
      <color theme="0"/>
      <name val="Arial"/>
      <family val="2"/>
    </font>
    <font>
      <b/>
      <sz val="10"/>
      <color theme="0"/>
      <name val="Arial Narrow"/>
      <family val="2"/>
    </font>
    <font>
      <b/>
      <u val="singleAccounting"/>
      <sz val="12"/>
      <name val="Arial"/>
      <family val="2"/>
    </font>
    <font>
      <b/>
      <sz val="10"/>
      <color indexed="8"/>
      <name val="Arial Narrow"/>
      <family val="2"/>
    </font>
    <font>
      <sz val="10"/>
      <color rgb="FF000000"/>
      <name val="Arial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0"/>
      <color rgb="FFFF0000"/>
      <name val="Arial Narrow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b/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b/>
      <sz val="14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1B2B8A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</fills>
  <borders count="4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18"/>
      </bottom>
      <diagonal/>
    </border>
    <border>
      <left style="thin">
        <color theme="0"/>
      </left>
      <right style="thin">
        <color theme="0"/>
      </right>
      <top/>
      <bottom style="thin">
        <color indexed="18"/>
      </bottom>
      <diagonal/>
    </border>
    <border>
      <left style="thin">
        <color theme="0"/>
      </left>
      <right/>
      <top/>
      <bottom style="thin">
        <color indexed="18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38" fontId="0" fillId="0" borderId="0" applyFont="0" applyBorder="0" applyAlignment="0" applyProtection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38" fontId="1" fillId="0" borderId="0" applyFont="0" applyFill="0" applyBorder="0" applyAlignment="0" applyProtection="0"/>
    <xf numFmtId="49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8">
    <xf numFmtId="38" fontId="0" fillId="0" borderId="0" xfId="0"/>
    <xf numFmtId="38" fontId="2" fillId="0" borderId="0" xfId="0" applyFont="1" applyFill="1" applyAlignment="1" applyProtection="1">
      <alignment horizontal="centerContinuous"/>
    </xf>
    <xf numFmtId="38" fontId="3" fillId="0" borderId="0" xfId="0" applyFont="1" applyFill="1" applyAlignment="1" applyProtection="1">
      <alignment horizontal="centerContinuous"/>
    </xf>
    <xf numFmtId="38" fontId="2" fillId="0" borderId="0" xfId="0" applyFont="1" applyFill="1" applyProtection="1"/>
    <xf numFmtId="166" fontId="2" fillId="0" borderId="1" xfId="0" applyNumberFormat="1" applyFont="1" applyFill="1" applyBorder="1" applyProtection="1">
      <protection locked="0"/>
    </xf>
    <xf numFmtId="38" fontId="2" fillId="0" borderId="0" xfId="0" applyFont="1" applyFill="1" applyBorder="1" applyProtection="1"/>
    <xf numFmtId="38" fontId="5" fillId="0" borderId="0" xfId="0" applyFont="1" applyProtection="1"/>
    <xf numFmtId="38" fontId="2" fillId="0" borderId="0" xfId="0" applyFont="1" applyFill="1" applyBorder="1" applyProtection="1">
      <protection locked="0"/>
    </xf>
    <xf numFmtId="166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38" fontId="7" fillId="4" borderId="0" xfId="0" applyFont="1" applyFill="1" applyAlignment="1">
      <alignment horizontal="center"/>
    </xf>
    <xf numFmtId="38" fontId="8" fillId="8" borderId="2" xfId="0" applyFont="1" applyFill="1" applyBorder="1"/>
    <xf numFmtId="38" fontId="7" fillId="4" borderId="0" xfId="0" applyFont="1" applyFill="1"/>
    <xf numFmtId="38" fontId="7" fillId="4" borderId="0" xfId="4" applyFont="1" applyFill="1"/>
    <xf numFmtId="0" fontId="7" fillId="4" borderId="0" xfId="0" applyNumberFormat="1" applyFont="1" applyFill="1"/>
    <xf numFmtId="38" fontId="9" fillId="5" borderId="10" xfId="0" applyFont="1" applyFill="1" applyBorder="1" applyAlignment="1">
      <alignment vertical="center"/>
    </xf>
    <xf numFmtId="38" fontId="9" fillId="5" borderId="5" xfId="0" applyFont="1" applyFill="1" applyBorder="1" applyAlignment="1">
      <alignment horizontal="center" vertical="center"/>
    </xf>
    <xf numFmtId="38" fontId="9" fillId="5" borderId="6" xfId="0" applyFont="1" applyFill="1" applyBorder="1" applyAlignment="1">
      <alignment horizontal="center" vertical="center"/>
    </xf>
    <xf numFmtId="0" fontId="10" fillId="8" borderId="2" xfId="0" applyNumberFormat="1" applyFont="1" applyFill="1" applyBorder="1" applyAlignment="1">
      <alignment horizontal="left" vertical="center" wrapText="1"/>
    </xf>
    <xf numFmtId="38" fontId="8" fillId="8" borderId="3" xfId="0" applyFont="1" applyFill="1" applyBorder="1" applyAlignment="1">
      <alignment horizontal="left" vertical="center" wrapText="1"/>
    </xf>
    <xf numFmtId="0" fontId="10" fillId="6" borderId="2" xfId="0" applyNumberFormat="1" applyFont="1" applyFill="1" applyBorder="1" applyAlignment="1">
      <alignment horizontal="left" vertical="center" wrapText="1"/>
    </xf>
    <xf numFmtId="38" fontId="8" fillId="6" borderId="3" xfId="0" applyFont="1" applyFill="1" applyBorder="1" applyAlignment="1">
      <alignment horizontal="left" vertical="center" wrapText="1"/>
    </xf>
    <xf numFmtId="38" fontId="8" fillId="7" borderId="3" xfId="0" applyFont="1" applyFill="1" applyBorder="1" applyAlignment="1">
      <alignment horizontal="left" vertical="center" wrapText="1"/>
    </xf>
    <xf numFmtId="0" fontId="10" fillId="4" borderId="2" xfId="0" applyNumberFormat="1" applyFont="1" applyFill="1" applyBorder="1" applyAlignment="1">
      <alignment horizontal="left" vertical="center" wrapText="1"/>
    </xf>
    <xf numFmtId="38" fontId="7" fillId="4" borderId="3" xfId="0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horizontal="left" vertical="center" wrapText="1"/>
    </xf>
    <xf numFmtId="38" fontId="7" fillId="0" borderId="3" xfId="0" applyFont="1" applyFill="1" applyBorder="1" applyAlignment="1">
      <alignment horizontal="left" vertical="center" wrapText="1"/>
    </xf>
    <xf numFmtId="38" fontId="9" fillId="5" borderId="4" xfId="0" applyFont="1" applyFill="1" applyBorder="1" applyAlignment="1">
      <alignment vertical="center"/>
    </xf>
    <xf numFmtId="0" fontId="10" fillId="7" borderId="2" xfId="0" applyNumberFormat="1" applyFont="1" applyFill="1" applyBorder="1" applyAlignment="1">
      <alignment horizontal="left" vertical="center" wrapText="1"/>
    </xf>
    <xf numFmtId="165" fontId="8" fillId="7" borderId="3" xfId="0" applyNumberFormat="1" applyFont="1" applyFill="1" applyBorder="1" applyAlignment="1">
      <alignment horizontal="left" vertical="center" wrapText="1"/>
    </xf>
    <xf numFmtId="0" fontId="10" fillId="7" borderId="2" xfId="0" applyNumberFormat="1" applyFont="1" applyFill="1" applyBorder="1" applyAlignment="1">
      <alignment horizontal="left" vertical="center"/>
    </xf>
    <xf numFmtId="38" fontId="8" fillId="7" borderId="3" xfId="0" applyFont="1" applyFill="1" applyBorder="1" applyAlignment="1">
      <alignment horizontal="left" vertical="center"/>
    </xf>
    <xf numFmtId="0" fontId="8" fillId="4" borderId="2" xfId="0" applyNumberFormat="1" applyFont="1" applyFill="1" applyBorder="1" applyAlignment="1">
      <alignment horizontal="left" vertical="center" wrapText="1"/>
    </xf>
    <xf numFmtId="0" fontId="13" fillId="7" borderId="2" xfId="0" applyNumberFormat="1" applyFont="1" applyFill="1" applyBorder="1" applyAlignment="1">
      <alignment horizontal="left" vertical="center" wrapText="1"/>
    </xf>
    <xf numFmtId="38" fontId="14" fillId="4" borderId="0" xfId="0" applyFont="1" applyFill="1"/>
    <xf numFmtId="38" fontId="15" fillId="4" borderId="0" xfId="0" applyFont="1" applyFill="1" applyAlignment="1">
      <alignment horizontal="center"/>
    </xf>
    <xf numFmtId="38" fontId="14" fillId="4" borderId="0" xfId="4" applyFont="1" applyFill="1"/>
    <xf numFmtId="164" fontId="14" fillId="4" borderId="0" xfId="0" applyNumberFormat="1" applyFont="1" applyFill="1"/>
    <xf numFmtId="38" fontId="14" fillId="4" borderId="0" xfId="0" applyFont="1" applyFill="1" applyAlignment="1">
      <alignment horizontal="center"/>
    </xf>
    <xf numFmtId="38" fontId="14" fillId="4" borderId="0" xfId="4" applyFont="1" applyFill="1" applyAlignment="1">
      <alignment horizontal="center"/>
    </xf>
    <xf numFmtId="38" fontId="15" fillId="4" borderId="0" xfId="4" applyFont="1" applyFill="1" applyAlignment="1">
      <alignment horizontal="center"/>
    </xf>
    <xf numFmtId="38" fontId="16" fillId="4" borderId="0" xfId="0" applyFont="1" applyFill="1" applyAlignment="1">
      <alignment horizontal="center" vertical="center" readingOrder="1"/>
    </xf>
    <xf numFmtId="38" fontId="18" fillId="4" borderId="0" xfId="0" applyFont="1" applyFill="1"/>
    <xf numFmtId="38" fontId="18" fillId="4" borderId="0" xfId="4" applyFont="1" applyFill="1"/>
    <xf numFmtId="38" fontId="19" fillId="4" borderId="15" xfId="4" applyFont="1" applyFill="1" applyBorder="1"/>
    <xf numFmtId="38" fontId="19" fillId="4" borderId="0" xfId="4" applyFont="1" applyFill="1" applyBorder="1"/>
    <xf numFmtId="0" fontId="16" fillId="4" borderId="0" xfId="0" applyNumberFormat="1" applyFont="1" applyFill="1" applyAlignment="1">
      <alignment horizontal="center" vertical="center" readingOrder="1"/>
    </xf>
    <xf numFmtId="0" fontId="18" fillId="4" borderId="0" xfId="0" applyNumberFormat="1" applyFont="1" applyFill="1"/>
    <xf numFmtId="38" fontId="20" fillId="4" borderId="0" xfId="0" applyFont="1" applyFill="1"/>
    <xf numFmtId="164" fontId="20" fillId="4" borderId="0" xfId="0" applyNumberFormat="1" applyFont="1" applyFill="1"/>
    <xf numFmtId="38" fontId="20" fillId="4" borderId="0" xfId="4" applyFont="1" applyFill="1"/>
    <xf numFmtId="38" fontId="20" fillId="4" borderId="0" xfId="0" applyFont="1" applyFill="1" applyAlignment="1">
      <alignment horizontal="center"/>
    </xf>
    <xf numFmtId="10" fontId="20" fillId="4" borderId="0" xfId="6" applyNumberFormat="1" applyFont="1" applyFill="1"/>
    <xf numFmtId="38" fontId="7" fillId="4" borderId="12" xfId="0" applyFont="1" applyFill="1" applyBorder="1" applyAlignment="1">
      <alignment horizontal="left" vertical="center" wrapText="1" readingOrder="1"/>
    </xf>
    <xf numFmtId="38" fontId="7" fillId="4" borderId="12" xfId="0" applyFont="1" applyFill="1" applyBorder="1" applyAlignment="1">
      <alignment horizontal="left" wrapText="1" readingOrder="1"/>
    </xf>
    <xf numFmtId="38" fontId="7" fillId="4" borderId="12" xfId="4" applyFont="1" applyFill="1" applyBorder="1" applyAlignment="1">
      <alignment horizontal="right" vertical="center" wrapText="1" readingOrder="1"/>
    </xf>
    <xf numFmtId="10" fontId="7" fillId="4" borderId="12" xfId="6" applyNumberFormat="1" applyFont="1" applyFill="1" applyBorder="1" applyAlignment="1">
      <alignment horizontal="center" vertical="center" wrapText="1" readingOrder="1"/>
    </xf>
    <xf numFmtId="38" fontId="7" fillId="4" borderId="2" xfId="0" applyFont="1" applyFill="1" applyBorder="1" applyAlignment="1">
      <alignment horizontal="left" vertical="center" wrapText="1" readingOrder="1"/>
    </xf>
    <xf numFmtId="38" fontId="7" fillId="4" borderId="2" xfId="4" applyFont="1" applyFill="1" applyBorder="1" applyAlignment="1">
      <alignment horizontal="right" vertical="center" wrapText="1" readingOrder="1"/>
    </xf>
    <xf numFmtId="10" fontId="7" fillId="4" borderId="2" xfId="6" applyNumberFormat="1" applyFont="1" applyFill="1" applyBorder="1" applyAlignment="1">
      <alignment horizontal="center" vertical="center" wrapText="1" readingOrder="1"/>
    </xf>
    <xf numFmtId="38" fontId="7" fillId="4" borderId="13" xfId="0" applyFont="1" applyFill="1" applyBorder="1" applyAlignment="1">
      <alignment horizontal="left" vertical="center" wrapText="1" readingOrder="1"/>
    </xf>
    <xf numFmtId="38" fontId="7" fillId="4" borderId="13" xfId="4" applyFont="1" applyFill="1" applyBorder="1" applyAlignment="1">
      <alignment horizontal="right" vertical="center" wrapText="1" readingOrder="1"/>
    </xf>
    <xf numFmtId="38" fontId="7" fillId="4" borderId="13" xfId="0" applyFont="1" applyFill="1" applyBorder="1" applyAlignment="1">
      <alignment wrapText="1"/>
    </xf>
    <xf numFmtId="38" fontId="9" fillId="9" borderId="11" xfId="0" applyFont="1" applyFill="1" applyBorder="1" applyAlignment="1">
      <alignment horizontal="left" vertical="center" wrapText="1" readingOrder="1"/>
    </xf>
    <xf numFmtId="38" fontId="9" fillId="9" borderId="11" xfId="4" applyFont="1" applyFill="1" applyBorder="1" applyAlignment="1">
      <alignment horizontal="right" vertical="center" wrapText="1" readingOrder="1"/>
    </xf>
    <xf numFmtId="38" fontId="7" fillId="4" borderId="0" xfId="0" applyFont="1" applyFill="1" applyAlignment="1">
      <alignment horizontal="left" vertical="center" wrapText="1" readingOrder="1"/>
    </xf>
    <xf numFmtId="17" fontId="9" fillId="9" borderId="11" xfId="0" applyNumberFormat="1" applyFont="1" applyFill="1" applyBorder="1" applyAlignment="1">
      <alignment horizontal="center" vertical="center" wrapText="1" readingOrder="1"/>
    </xf>
    <xf numFmtId="38" fontId="9" fillId="9" borderId="11" xfId="0" applyFont="1" applyFill="1" applyBorder="1" applyAlignment="1">
      <alignment horizontal="center" vertical="center" wrapText="1" readingOrder="1"/>
    </xf>
    <xf numFmtId="10" fontId="7" fillId="4" borderId="12" xfId="0" applyNumberFormat="1" applyFont="1" applyFill="1" applyBorder="1" applyAlignment="1">
      <alignment horizontal="center" vertical="center" wrapText="1" readingOrder="1"/>
    </xf>
    <xf numFmtId="10" fontId="7" fillId="4" borderId="2" xfId="0" applyNumberFormat="1" applyFont="1" applyFill="1" applyBorder="1" applyAlignment="1">
      <alignment horizontal="center" vertical="center" wrapText="1" readingOrder="1"/>
    </xf>
    <xf numFmtId="38" fontId="8" fillId="4" borderId="13" xfId="0" applyFont="1" applyFill="1" applyBorder="1" applyAlignment="1">
      <alignment horizontal="left" vertical="center" wrapText="1" readingOrder="1"/>
    </xf>
    <xf numFmtId="4" fontId="8" fillId="4" borderId="13" xfId="0" applyNumberFormat="1" applyFont="1" applyFill="1" applyBorder="1" applyAlignment="1">
      <alignment horizontal="right" vertical="center" wrapText="1" readingOrder="1"/>
    </xf>
    <xf numFmtId="10" fontId="7" fillId="4" borderId="13" xfId="0" applyNumberFormat="1" applyFont="1" applyFill="1" applyBorder="1" applyAlignment="1">
      <alignment horizontal="center" vertical="center" wrapText="1" readingOrder="1"/>
    </xf>
    <xf numFmtId="38" fontId="12" fillId="4" borderId="12" xfId="0" applyFont="1" applyFill="1" applyBorder="1" applyAlignment="1">
      <alignment horizontal="left" vertical="center" wrapText="1" readingOrder="1"/>
    </xf>
    <xf numFmtId="38" fontId="12" fillId="4" borderId="2" xfId="0" applyFont="1" applyFill="1" applyBorder="1" applyAlignment="1">
      <alignment horizontal="left" vertical="center" wrapText="1" readingOrder="1"/>
    </xf>
    <xf numFmtId="4" fontId="12" fillId="4" borderId="2" xfId="0" applyNumberFormat="1" applyFont="1" applyFill="1" applyBorder="1" applyAlignment="1">
      <alignment horizontal="right" vertical="center" wrapText="1" readingOrder="1"/>
    </xf>
    <xf numFmtId="38" fontId="7" fillId="4" borderId="2" xfId="0" applyFont="1" applyFill="1" applyBorder="1" applyAlignment="1">
      <alignment horizontal="center" vertical="center" wrapText="1" readingOrder="1"/>
    </xf>
    <xf numFmtId="38" fontId="7" fillId="4" borderId="13" xfId="0" applyFont="1" applyFill="1" applyBorder="1" applyAlignment="1">
      <alignment horizontal="right" vertical="center" wrapText="1" readingOrder="1"/>
    </xf>
    <xf numFmtId="38" fontId="7" fillId="4" borderId="13" xfId="0" applyFont="1" applyFill="1" applyBorder="1" applyAlignment="1">
      <alignment horizontal="center" vertical="center" wrapText="1" readingOrder="1"/>
    </xf>
    <xf numFmtId="38" fontId="23" fillId="4" borderId="15" xfId="4" applyFont="1" applyFill="1" applyBorder="1"/>
    <xf numFmtId="38" fontId="23" fillId="4" borderId="0" xfId="4" applyFont="1" applyFill="1" applyBorder="1"/>
    <xf numFmtId="38" fontId="7" fillId="4" borderId="13" xfId="0" applyFont="1" applyFill="1" applyBorder="1"/>
    <xf numFmtId="10" fontId="9" fillId="9" borderId="11" xfId="6" applyNumberFormat="1" applyFont="1" applyFill="1" applyBorder="1" applyAlignment="1">
      <alignment horizontal="center" vertical="center" wrapText="1" readingOrder="1"/>
    </xf>
    <xf numFmtId="38" fontId="22" fillId="9" borderId="11" xfId="0" applyFont="1" applyFill="1" applyBorder="1" applyAlignment="1">
      <alignment horizontal="center" vertical="center" wrapText="1" readingOrder="1"/>
    </xf>
    <xf numFmtId="38" fontId="7" fillId="4" borderId="13" xfId="0" applyFont="1" applyFill="1" applyBorder="1" applyAlignment="1">
      <alignment horizontal="center"/>
    </xf>
    <xf numFmtId="10" fontId="9" fillId="9" borderId="11" xfId="0" applyNumberFormat="1" applyFont="1" applyFill="1" applyBorder="1" applyAlignment="1">
      <alignment horizontal="center"/>
    </xf>
    <xf numFmtId="10" fontId="9" fillId="9" borderId="11" xfId="0" applyNumberFormat="1" applyFont="1" applyFill="1" applyBorder="1"/>
    <xf numFmtId="38" fontId="23" fillId="4" borderId="0" xfId="4" applyFont="1" applyFill="1"/>
    <xf numFmtId="38" fontId="9" fillId="9" borderId="5" xfId="0" applyFont="1" applyFill="1" applyBorder="1" applyAlignment="1">
      <alignment horizontal="left" wrapText="1" readingOrder="1"/>
    </xf>
    <xf numFmtId="17" fontId="9" fillId="9" borderId="5" xfId="0" applyNumberFormat="1" applyFont="1" applyFill="1" applyBorder="1" applyAlignment="1">
      <alignment horizontal="center" wrapText="1" readingOrder="1"/>
    </xf>
    <xf numFmtId="38" fontId="9" fillId="9" borderId="6" xfId="0" applyFont="1" applyFill="1" applyBorder="1" applyAlignment="1">
      <alignment horizontal="center" wrapText="1" readingOrder="1"/>
    </xf>
    <xf numFmtId="38" fontId="9" fillId="9" borderId="5" xfId="0" applyFont="1" applyFill="1" applyBorder="1" applyAlignment="1">
      <alignment horizontal="left" vertical="center" wrapText="1" readingOrder="1"/>
    </xf>
    <xf numFmtId="17" fontId="9" fillId="9" borderId="5" xfId="0" applyNumberFormat="1" applyFont="1" applyFill="1" applyBorder="1" applyAlignment="1">
      <alignment horizontal="center" vertical="center" wrapText="1" readingOrder="1"/>
    </xf>
    <xf numFmtId="38" fontId="9" fillId="9" borderId="6" xfId="0" applyFont="1" applyFill="1" applyBorder="1" applyAlignment="1">
      <alignment horizontal="center" vertical="center" wrapText="1" readingOrder="1"/>
    </xf>
    <xf numFmtId="38" fontId="9" fillId="9" borderId="5" xfId="4" applyFont="1" applyFill="1" applyBorder="1" applyAlignment="1">
      <alignment horizontal="right" vertical="center" wrapText="1" readingOrder="1"/>
    </xf>
    <xf numFmtId="9" fontId="9" fillId="9" borderId="6" xfId="6" applyNumberFormat="1" applyFont="1" applyFill="1" applyBorder="1" applyAlignment="1">
      <alignment horizontal="center" vertical="center" wrapText="1" readingOrder="1"/>
    </xf>
    <xf numFmtId="4" fontId="9" fillId="9" borderId="5" xfId="0" applyNumberFormat="1" applyFont="1" applyFill="1" applyBorder="1" applyAlignment="1">
      <alignment horizontal="right" vertical="center" wrapText="1" readingOrder="1"/>
    </xf>
    <xf numFmtId="9" fontId="9" fillId="9" borderId="6" xfId="6" applyFont="1" applyFill="1" applyBorder="1" applyAlignment="1">
      <alignment horizontal="center" vertical="center" wrapText="1" readingOrder="1"/>
    </xf>
    <xf numFmtId="0" fontId="9" fillId="9" borderId="16" xfId="0" applyNumberFormat="1" applyFont="1" applyFill="1" applyBorder="1" applyAlignment="1">
      <alignment horizontal="left" wrapText="1" readingOrder="1"/>
    </xf>
    <xf numFmtId="0" fontId="7" fillId="4" borderId="12" xfId="0" applyNumberFormat="1" applyFont="1" applyFill="1" applyBorder="1" applyAlignment="1">
      <alignment horizontal="left" vertical="center" wrapText="1" readingOrder="1"/>
    </xf>
    <xf numFmtId="0" fontId="7" fillId="4" borderId="2" xfId="0" applyNumberFormat="1" applyFont="1" applyFill="1" applyBorder="1" applyAlignment="1">
      <alignment horizontal="left" vertical="center" wrapText="1" readingOrder="1"/>
    </xf>
    <xf numFmtId="0" fontId="7" fillId="4" borderId="13" xfId="0" applyNumberFormat="1" applyFont="1" applyFill="1" applyBorder="1" applyAlignment="1">
      <alignment horizontal="left" vertical="center" wrapText="1" readingOrder="1"/>
    </xf>
    <xf numFmtId="0" fontId="22" fillId="9" borderId="16" xfId="0" applyNumberFormat="1" applyFont="1" applyFill="1" applyBorder="1" applyAlignment="1">
      <alignment wrapText="1"/>
    </xf>
    <xf numFmtId="0" fontId="7" fillId="4" borderId="0" xfId="0" applyNumberFormat="1" applyFont="1" applyFill="1" applyAlignment="1">
      <alignment horizontal="left" vertical="center" wrapText="1" readingOrder="1"/>
    </xf>
    <xf numFmtId="0" fontId="9" fillId="9" borderId="16" xfId="0" applyNumberFormat="1" applyFont="1" applyFill="1" applyBorder="1" applyAlignment="1">
      <alignment horizontal="left" vertical="center" wrapText="1" readingOrder="1"/>
    </xf>
    <xf numFmtId="0" fontId="8" fillId="4" borderId="13" xfId="0" applyNumberFormat="1" applyFont="1" applyFill="1" applyBorder="1" applyAlignment="1">
      <alignment horizontal="left" vertical="center" wrapText="1" readingOrder="1"/>
    </xf>
    <xf numFmtId="0" fontId="12" fillId="4" borderId="2" xfId="0" applyNumberFormat="1" applyFont="1" applyFill="1" applyBorder="1" applyAlignment="1">
      <alignment horizontal="left" wrapText="1" readingOrder="1"/>
    </xf>
    <xf numFmtId="0" fontId="7" fillId="4" borderId="13" xfId="0" applyNumberFormat="1" applyFont="1" applyFill="1" applyBorder="1" applyAlignment="1">
      <alignment wrapText="1"/>
    </xf>
    <xf numFmtId="0" fontId="9" fillId="9" borderId="16" xfId="0" applyNumberFormat="1" applyFont="1" applyFill="1" applyBorder="1" applyAlignment="1">
      <alignment horizontal="center" wrapText="1" readingOrder="1"/>
    </xf>
    <xf numFmtId="0" fontId="9" fillId="9" borderId="11" xfId="0" applyNumberFormat="1" applyFont="1" applyFill="1" applyBorder="1" applyAlignment="1">
      <alignment horizontal="left" vertical="center" wrapText="1" readingOrder="1"/>
    </xf>
    <xf numFmtId="0" fontId="22" fillId="9" borderId="11" xfId="0" applyNumberFormat="1" applyFont="1" applyFill="1" applyBorder="1" applyAlignment="1">
      <alignment horizontal="left" vertical="center" wrapText="1" readingOrder="1"/>
    </xf>
    <xf numFmtId="38" fontId="24" fillId="0" borderId="0" xfId="0" applyFont="1" applyFill="1" applyProtection="1"/>
    <xf numFmtId="0" fontId="25" fillId="4" borderId="0" xfId="0" applyNumberFormat="1" applyFont="1" applyFill="1" applyBorder="1" applyAlignment="1" applyProtection="1"/>
    <xf numFmtId="38" fontId="26" fillId="0" borderId="0" xfId="4" applyFont="1" applyFill="1" applyAlignment="1">
      <alignment horizontal="center"/>
    </xf>
    <xf numFmtId="38" fontId="27" fillId="0" borderId="0" xfId="4" applyFont="1" applyFill="1" applyAlignment="1">
      <alignment horizontal="center"/>
    </xf>
    <xf numFmtId="38" fontId="27" fillId="0" borderId="0" xfId="0" applyFont="1" applyFill="1" applyAlignment="1">
      <alignment horizontal="center"/>
    </xf>
    <xf numFmtId="38" fontId="27" fillId="4" borderId="0" xfId="0" applyFont="1" applyFill="1" applyAlignment="1">
      <alignment horizontal="center"/>
    </xf>
    <xf numFmtId="170" fontId="27" fillId="0" borderId="0" xfId="4" applyNumberFormat="1" applyFont="1" applyFill="1" applyAlignment="1">
      <alignment horizontal="center"/>
    </xf>
    <xf numFmtId="0" fontId="28" fillId="4" borderId="0" xfId="0" applyNumberFormat="1" applyFont="1" applyFill="1" applyBorder="1" applyAlignment="1" applyProtection="1"/>
    <xf numFmtId="38" fontId="30" fillId="10" borderId="13" xfId="4" applyFont="1" applyFill="1" applyBorder="1" applyAlignment="1">
      <alignment horizontal="center" vertical="center" wrapText="1"/>
    </xf>
    <xf numFmtId="38" fontId="30" fillId="10" borderId="0" xfId="4" applyFont="1" applyFill="1" applyBorder="1" applyAlignment="1">
      <alignment horizontal="center" vertical="center" wrapText="1"/>
    </xf>
    <xf numFmtId="38" fontId="30" fillId="10" borderId="29" xfId="4" applyFont="1" applyFill="1" applyBorder="1" applyAlignment="1">
      <alignment horizontal="left" vertical="center" wrapText="1"/>
    </xf>
    <xf numFmtId="38" fontId="30" fillId="10" borderId="30" xfId="4" applyFont="1" applyFill="1" applyBorder="1" applyAlignment="1">
      <alignment horizontal="center" vertical="center" wrapText="1"/>
    </xf>
    <xf numFmtId="38" fontId="30" fillId="10" borderId="31" xfId="4" applyFont="1" applyFill="1" applyBorder="1" applyAlignment="1">
      <alignment horizontal="center" vertical="center" wrapText="1"/>
    </xf>
    <xf numFmtId="38" fontId="30" fillId="10" borderId="32" xfId="4" applyFont="1" applyFill="1" applyBorder="1" applyAlignment="1">
      <alignment horizontal="center" vertical="center" wrapText="1"/>
    </xf>
    <xf numFmtId="38" fontId="30" fillId="10" borderId="33" xfId="4" applyFont="1" applyFill="1" applyBorder="1" applyAlignment="1">
      <alignment horizontal="center" vertical="center" wrapText="1"/>
    </xf>
    <xf numFmtId="38" fontId="30" fillId="10" borderId="34" xfId="4" applyFont="1" applyFill="1" applyBorder="1" applyAlignment="1">
      <alignment horizontal="center" vertical="center" wrapText="1"/>
    </xf>
    <xf numFmtId="0" fontId="25" fillId="4" borderId="35" xfId="0" applyNumberFormat="1" applyFont="1" applyFill="1" applyBorder="1" applyAlignment="1" applyProtection="1"/>
    <xf numFmtId="38" fontId="28" fillId="4" borderId="0" xfId="4" applyFont="1" applyFill="1" applyBorder="1" applyAlignment="1" applyProtection="1"/>
    <xf numFmtId="0" fontId="25" fillId="4" borderId="14" xfId="0" applyNumberFormat="1" applyFont="1" applyFill="1" applyBorder="1" applyAlignment="1" applyProtection="1"/>
    <xf numFmtId="38" fontId="31" fillId="0" borderId="36" xfId="4" applyFont="1" applyFill="1" applyBorder="1" applyAlignment="1">
      <alignment horizontal="left"/>
    </xf>
    <xf numFmtId="38" fontId="31" fillId="0" borderId="0" xfId="4" applyFont="1" applyFill="1" applyBorder="1" applyAlignment="1">
      <alignment horizontal="left"/>
    </xf>
    <xf numFmtId="38" fontId="24" fillId="12" borderId="2" xfId="0" applyFont="1" applyFill="1" applyBorder="1"/>
    <xf numFmtId="38" fontId="24" fillId="4" borderId="2" xfId="0" applyFont="1" applyFill="1" applyBorder="1" applyAlignment="1">
      <alignment horizontal="left" vertical="center" wrapText="1" readingOrder="1"/>
    </xf>
    <xf numFmtId="38" fontId="24" fillId="4" borderId="2" xfId="0" applyFont="1" applyFill="1" applyBorder="1" applyAlignment="1">
      <alignment horizontal="left" wrapText="1" readingOrder="1"/>
    </xf>
    <xf numFmtId="38" fontId="1" fillId="4" borderId="2" xfId="0" applyFont="1" applyFill="1" applyBorder="1" applyAlignment="1">
      <alignment horizontal="left" vertical="center" wrapText="1" readingOrder="1"/>
    </xf>
    <xf numFmtId="0" fontId="25" fillId="4" borderId="2" xfId="0" applyNumberFormat="1" applyFont="1" applyFill="1" applyBorder="1" applyAlignment="1" applyProtection="1"/>
    <xf numFmtId="38" fontId="33" fillId="4" borderId="2" xfId="0" applyFont="1" applyFill="1" applyBorder="1" applyAlignment="1">
      <alignment horizontal="left" vertical="center" wrapText="1" readingOrder="1"/>
    </xf>
    <xf numFmtId="38" fontId="25" fillId="4" borderId="2" xfId="0" applyFont="1" applyFill="1" applyBorder="1"/>
    <xf numFmtId="38" fontId="25" fillId="4" borderId="2" xfId="4" applyFont="1" applyFill="1" applyBorder="1" applyAlignment="1">
      <alignment vertical="center"/>
    </xf>
    <xf numFmtId="38" fontId="31" fillId="0" borderId="15" xfId="4" applyFont="1" applyFill="1" applyBorder="1"/>
    <xf numFmtId="38" fontId="1" fillId="4" borderId="2" xfId="0" applyFont="1" applyFill="1" applyBorder="1"/>
    <xf numFmtId="169" fontId="25" fillId="4" borderId="2" xfId="0" applyNumberFormat="1" applyFont="1" applyFill="1" applyBorder="1" applyAlignment="1" applyProtection="1"/>
    <xf numFmtId="169" fontId="25" fillId="4" borderId="0" xfId="0" applyNumberFormat="1" applyFont="1" applyFill="1" applyBorder="1" applyAlignment="1" applyProtection="1"/>
    <xf numFmtId="0" fontId="37" fillId="15" borderId="2" xfId="0" applyNumberFormat="1" applyFont="1" applyFill="1" applyBorder="1" applyAlignment="1" applyProtection="1"/>
    <xf numFmtId="38" fontId="38" fillId="4" borderId="0" xfId="4" applyFont="1" applyFill="1" applyBorder="1" applyAlignment="1">
      <alignment horizontal="left"/>
    </xf>
    <xf numFmtId="38" fontId="0" fillId="4" borderId="0" xfId="0" applyFill="1"/>
    <xf numFmtId="38" fontId="1" fillId="4" borderId="0" xfId="0" applyFont="1" applyFill="1"/>
    <xf numFmtId="38" fontId="0" fillId="4" borderId="0" xfId="0" applyFill="1" applyAlignment="1">
      <alignment horizontal="left"/>
    </xf>
    <xf numFmtId="38" fontId="24" fillId="4" borderId="0" xfId="4" applyFont="1" applyFill="1" applyBorder="1" applyAlignment="1">
      <alignment horizontal="left"/>
    </xf>
    <xf numFmtId="38" fontId="24" fillId="4" borderId="0" xfId="0" applyFont="1" applyFill="1"/>
    <xf numFmtId="38" fontId="0" fillId="4" borderId="0" xfId="0" applyFont="1" applyFill="1"/>
    <xf numFmtId="0" fontId="25" fillId="4" borderId="0" xfId="0" applyNumberFormat="1" applyFont="1" applyFill="1" applyAlignment="1">
      <alignment vertical="center"/>
    </xf>
    <xf numFmtId="0" fontId="24" fillId="12" borderId="2" xfId="0" applyNumberFormat="1" applyFont="1" applyFill="1" applyBorder="1"/>
    <xf numFmtId="0" fontId="24" fillId="4" borderId="2" xfId="0" applyNumberFormat="1" applyFont="1" applyFill="1" applyBorder="1" applyAlignment="1">
      <alignment horizontal="left" vertical="center" wrapText="1" readingOrder="1"/>
    </xf>
    <xf numFmtId="0" fontId="1" fillId="4" borderId="2" xfId="0" applyNumberFormat="1" applyFont="1" applyFill="1" applyBorder="1" applyAlignment="1">
      <alignment horizontal="left" vertical="center" wrapText="1" readingOrder="1"/>
    </xf>
    <xf numFmtId="0" fontId="33" fillId="4" borderId="2" xfId="0" applyNumberFormat="1" applyFont="1" applyFill="1" applyBorder="1" applyAlignment="1">
      <alignment horizontal="left" vertical="center" wrapText="1" readingOrder="1"/>
    </xf>
    <xf numFmtId="0" fontId="25" fillId="4" borderId="2" xfId="0" applyNumberFormat="1" applyFont="1" applyFill="1" applyBorder="1"/>
    <xf numFmtId="0" fontId="25" fillId="4" borderId="2" xfId="4" applyNumberFormat="1" applyFont="1" applyFill="1" applyBorder="1" applyAlignment="1">
      <alignment vertical="center"/>
    </xf>
    <xf numFmtId="0" fontId="24" fillId="12" borderId="2" xfId="0" applyNumberFormat="1" applyFont="1" applyFill="1" applyBorder="1" applyAlignment="1">
      <alignment horizontal="left"/>
    </xf>
    <xf numFmtId="0" fontId="1" fillId="4" borderId="2" xfId="0" applyNumberFormat="1" applyFont="1" applyFill="1" applyBorder="1"/>
    <xf numFmtId="0" fontId="25" fillId="4" borderId="2" xfId="0" applyNumberFormat="1" applyFont="1" applyFill="1" applyBorder="1" applyAlignment="1">
      <alignment vertical="center"/>
    </xf>
    <xf numFmtId="0" fontId="25" fillId="4" borderId="0" xfId="0" applyNumberFormat="1" applyFont="1" applyFill="1" applyBorder="1" applyAlignment="1">
      <alignment vertical="center"/>
    </xf>
    <xf numFmtId="0" fontId="24" fillId="4" borderId="0" xfId="0" applyNumberFormat="1" applyFont="1" applyFill="1" applyAlignment="1">
      <alignment horizontal="left"/>
    </xf>
    <xf numFmtId="38" fontId="0" fillId="0" borderId="0" xfId="0" applyFont="1" applyFill="1" applyProtection="1"/>
    <xf numFmtId="38" fontId="0" fillId="0" borderId="0" xfId="0" applyFont="1" applyProtection="1"/>
    <xf numFmtId="0" fontId="24" fillId="0" borderId="0" xfId="0" applyNumberFormat="1" applyFont="1" applyFill="1" applyAlignment="1" applyProtection="1">
      <alignment horizontal="left"/>
    </xf>
    <xf numFmtId="38" fontId="2" fillId="0" borderId="0" xfId="0" applyFont="1" applyFill="1" applyBorder="1" applyAlignment="1" applyProtection="1">
      <alignment horizontal="centerContinuous"/>
    </xf>
    <xf numFmtId="38" fontId="17" fillId="4" borderId="0" xfId="4" applyFont="1" applyFill="1" applyBorder="1" applyProtection="1">
      <protection locked="0"/>
    </xf>
    <xf numFmtId="40" fontId="17" fillId="4" borderId="0" xfId="4" applyNumberFormat="1" applyFont="1" applyFill="1" applyBorder="1" applyAlignment="1" applyProtection="1">
      <alignment horizontal="right"/>
      <protection locked="0"/>
    </xf>
    <xf numFmtId="38" fontId="17" fillId="4" borderId="0" xfId="4" applyFont="1" applyFill="1" applyBorder="1" applyAlignment="1" applyProtection="1">
      <protection locked="0"/>
    </xf>
    <xf numFmtId="38" fontId="24" fillId="4" borderId="0" xfId="0" applyFont="1" applyFill="1" applyBorder="1" applyAlignment="1" applyProtection="1">
      <alignment horizontal="center"/>
      <protection locked="0"/>
    </xf>
    <xf numFmtId="38" fontId="9" fillId="5" borderId="39" xfId="0" applyFont="1" applyFill="1" applyBorder="1" applyAlignment="1">
      <alignment horizontal="center" vertical="center"/>
    </xf>
    <xf numFmtId="38" fontId="30" fillId="10" borderId="22" xfId="4" applyFont="1" applyFill="1" applyBorder="1" applyAlignment="1">
      <alignment horizontal="center" vertical="center" wrapText="1"/>
    </xf>
    <xf numFmtId="38" fontId="30" fillId="10" borderId="14" xfId="4" applyFont="1" applyFill="1" applyBorder="1" applyAlignment="1">
      <alignment horizontal="center" vertical="center" wrapText="1"/>
    </xf>
    <xf numFmtId="38" fontId="30" fillId="10" borderId="24" xfId="4" applyFont="1" applyFill="1" applyBorder="1" applyAlignment="1">
      <alignment horizontal="center" vertical="center" wrapText="1"/>
    </xf>
    <xf numFmtId="38" fontId="30" fillId="10" borderId="20" xfId="4" applyFont="1" applyFill="1" applyBorder="1" applyAlignment="1">
      <alignment horizontal="center" vertical="center" wrapText="1"/>
    </xf>
    <xf numFmtId="38" fontId="30" fillId="10" borderId="26" xfId="4" applyFont="1" applyFill="1" applyBorder="1" applyAlignment="1">
      <alignment horizontal="center" vertical="center" wrapText="1"/>
    </xf>
    <xf numFmtId="172" fontId="7" fillId="4" borderId="0" xfId="0" applyNumberFormat="1" applyFont="1" applyFill="1"/>
    <xf numFmtId="0" fontId="10" fillId="17" borderId="2" xfId="0" applyNumberFormat="1" applyFont="1" applyFill="1" applyBorder="1" applyAlignment="1">
      <alignment horizontal="left" vertical="center" wrapText="1"/>
    </xf>
    <xf numFmtId="38" fontId="8" fillId="17" borderId="3" xfId="0" applyFont="1" applyFill="1" applyBorder="1" applyAlignment="1">
      <alignment horizontal="left" vertical="center" wrapText="1"/>
    </xf>
    <xf numFmtId="0" fontId="8" fillId="16" borderId="2" xfId="0" applyNumberFormat="1" applyFont="1" applyFill="1" applyBorder="1" applyAlignment="1">
      <alignment horizontal="left" vertical="center" wrapText="1"/>
    </xf>
    <xf numFmtId="38" fontId="8" fillId="16" borderId="3" xfId="0" applyFont="1" applyFill="1" applyBorder="1" applyAlignment="1">
      <alignment horizontal="left" vertical="center" wrapText="1"/>
    </xf>
    <xf numFmtId="0" fontId="10" fillId="16" borderId="2" xfId="0" applyNumberFormat="1" applyFont="1" applyFill="1" applyBorder="1" applyAlignment="1">
      <alignment horizontal="left" vertical="center" wrapText="1"/>
    </xf>
    <xf numFmtId="0" fontId="40" fillId="4" borderId="0" xfId="0" applyNumberFormat="1" applyFont="1" applyFill="1" applyAlignment="1">
      <alignment horizontal="center" vertical="center" readingOrder="1"/>
    </xf>
    <xf numFmtId="38" fontId="40" fillId="4" borderId="0" xfId="0" applyFont="1" applyFill="1" applyAlignment="1">
      <alignment horizontal="center" vertical="center" readingOrder="1"/>
    </xf>
    <xf numFmtId="0" fontId="41" fillId="9" borderId="11" xfId="0" applyNumberFormat="1" applyFont="1" applyFill="1" applyBorder="1" applyAlignment="1">
      <alignment horizontal="left" wrapText="1" readingOrder="1"/>
    </xf>
    <xf numFmtId="38" fontId="41" fillId="9" borderId="11" xfId="0" applyFont="1" applyFill="1" applyBorder="1" applyAlignment="1">
      <alignment horizontal="left" wrapText="1" readingOrder="1"/>
    </xf>
    <xf numFmtId="17" fontId="41" fillId="9" borderId="11" xfId="0" applyNumberFormat="1" applyFont="1" applyFill="1" applyBorder="1" applyAlignment="1">
      <alignment horizontal="center" wrapText="1" readingOrder="1"/>
    </xf>
    <xf numFmtId="38" fontId="41" fillId="9" borderId="11" xfId="0" applyFont="1" applyFill="1" applyBorder="1" applyAlignment="1">
      <alignment horizontal="center" wrapText="1" readingOrder="1"/>
    </xf>
    <xf numFmtId="0" fontId="42" fillId="4" borderId="12" xfId="0" applyNumberFormat="1" applyFont="1" applyFill="1" applyBorder="1" applyAlignment="1">
      <alignment horizontal="left" vertical="center" wrapText="1" readingOrder="1"/>
    </xf>
    <xf numFmtId="38" fontId="42" fillId="4" borderId="12" xfId="0" applyFont="1" applyFill="1" applyBorder="1" applyAlignment="1">
      <alignment horizontal="left" wrapText="1" readingOrder="1"/>
    </xf>
    <xf numFmtId="38" fontId="42" fillId="4" borderId="12" xfId="4" applyFont="1" applyFill="1" applyBorder="1" applyAlignment="1">
      <alignment horizontal="right" vertical="center" wrapText="1" readingOrder="1"/>
    </xf>
    <xf numFmtId="10" fontId="18" fillId="4" borderId="12" xfId="6" applyNumberFormat="1" applyFont="1" applyFill="1" applyBorder="1" applyAlignment="1">
      <alignment horizontal="center" vertical="center" wrapText="1" readingOrder="1"/>
    </xf>
    <xf numFmtId="0" fontId="18" fillId="4" borderId="2" xfId="0" applyNumberFormat="1" applyFont="1" applyFill="1" applyBorder="1" applyAlignment="1">
      <alignment horizontal="left" vertical="center" wrapText="1" readingOrder="1"/>
    </xf>
    <xf numFmtId="38" fontId="18" fillId="4" borderId="2" xfId="0" applyFont="1" applyFill="1" applyBorder="1" applyAlignment="1">
      <alignment horizontal="left" vertical="center" wrapText="1" readingOrder="1"/>
    </xf>
    <xf numFmtId="38" fontId="18" fillId="4" borderId="2" xfId="4" applyFont="1" applyFill="1" applyBorder="1" applyAlignment="1">
      <alignment horizontal="right" vertical="center" wrapText="1" readingOrder="1"/>
    </xf>
    <xf numFmtId="38" fontId="18" fillId="4" borderId="2" xfId="0" applyFont="1" applyFill="1" applyBorder="1" applyAlignment="1">
      <alignment wrapText="1"/>
    </xf>
    <xf numFmtId="0" fontId="42" fillId="4" borderId="2" xfId="0" applyNumberFormat="1" applyFont="1" applyFill="1" applyBorder="1" applyAlignment="1">
      <alignment horizontal="left" vertical="center" wrapText="1" readingOrder="1"/>
    </xf>
    <xf numFmtId="38" fontId="42" fillId="4" borderId="2" xfId="0" applyFont="1" applyFill="1" applyBorder="1" applyAlignment="1">
      <alignment horizontal="left" vertical="center" wrapText="1" readingOrder="1"/>
    </xf>
    <xf numFmtId="38" fontId="42" fillId="4" borderId="2" xfId="4" applyFont="1" applyFill="1" applyBorder="1" applyAlignment="1">
      <alignment horizontal="right" vertical="center" wrapText="1" readingOrder="1"/>
    </xf>
    <xf numFmtId="10" fontId="18" fillId="4" borderId="2" xfId="6" applyNumberFormat="1" applyFont="1" applyFill="1" applyBorder="1" applyAlignment="1">
      <alignment horizontal="center" vertical="center" wrapText="1" readingOrder="1"/>
    </xf>
    <xf numFmtId="0" fontId="18" fillId="4" borderId="13" xfId="0" applyNumberFormat="1" applyFont="1" applyFill="1" applyBorder="1" applyAlignment="1">
      <alignment horizontal="left" vertical="center" wrapText="1" readingOrder="1"/>
    </xf>
    <xf numFmtId="38" fontId="18" fillId="4" borderId="13" xfId="0" applyFont="1" applyFill="1" applyBorder="1" applyAlignment="1">
      <alignment horizontal="left" vertical="center" wrapText="1" readingOrder="1"/>
    </xf>
    <xf numFmtId="38" fontId="18" fillId="4" borderId="13" xfId="4" applyFont="1" applyFill="1" applyBorder="1" applyAlignment="1">
      <alignment horizontal="right" vertical="center" wrapText="1" readingOrder="1"/>
    </xf>
    <xf numFmtId="38" fontId="18" fillId="4" borderId="13" xfId="0" applyFont="1" applyFill="1" applyBorder="1" applyAlignment="1">
      <alignment wrapText="1"/>
    </xf>
    <xf numFmtId="0" fontId="43" fillId="9" borderId="11" xfId="0" applyNumberFormat="1" applyFont="1" applyFill="1" applyBorder="1" applyAlignment="1">
      <alignment wrapText="1"/>
    </xf>
    <xf numFmtId="38" fontId="41" fillId="9" borderId="11" xfId="0" applyFont="1" applyFill="1" applyBorder="1" applyAlignment="1">
      <alignment horizontal="left" vertical="center" wrapText="1" readingOrder="1"/>
    </xf>
    <xf numFmtId="38" fontId="41" fillId="9" borderId="11" xfId="4" applyFont="1" applyFill="1" applyBorder="1" applyAlignment="1">
      <alignment horizontal="right" vertical="center" wrapText="1" readingOrder="1"/>
    </xf>
    <xf numFmtId="9" fontId="41" fillId="9" borderId="11" xfId="6" applyNumberFormat="1" applyFont="1" applyFill="1" applyBorder="1" applyAlignment="1">
      <alignment horizontal="center" vertical="center" wrapText="1" readingOrder="1"/>
    </xf>
    <xf numFmtId="0" fontId="18" fillId="4" borderId="0" xfId="0" applyNumberFormat="1" applyFont="1" applyFill="1" applyAlignment="1">
      <alignment horizontal="left" vertical="center" wrapText="1" readingOrder="1"/>
    </xf>
    <xf numFmtId="38" fontId="18" fillId="4" borderId="0" xfId="0" applyFont="1" applyFill="1" applyAlignment="1">
      <alignment horizontal="left" vertical="center" wrapText="1" readingOrder="1"/>
    </xf>
    <xf numFmtId="0" fontId="41" fillId="9" borderId="11" xfId="0" applyNumberFormat="1" applyFont="1" applyFill="1" applyBorder="1" applyAlignment="1">
      <alignment horizontal="left" vertical="center" wrapText="1" readingOrder="1"/>
    </xf>
    <xf numFmtId="17" fontId="41" fillId="9" borderId="11" xfId="0" applyNumberFormat="1" applyFont="1" applyFill="1" applyBorder="1" applyAlignment="1">
      <alignment horizontal="center" vertical="center" wrapText="1" readingOrder="1"/>
    </xf>
    <xf numFmtId="38" fontId="41" fillId="9" borderId="11" xfId="0" applyFont="1" applyFill="1" applyBorder="1" applyAlignment="1">
      <alignment horizontal="center" vertical="center" wrapText="1" readingOrder="1"/>
    </xf>
    <xf numFmtId="38" fontId="42" fillId="4" borderId="12" xfId="0" applyFont="1" applyFill="1" applyBorder="1" applyAlignment="1">
      <alignment horizontal="left" vertical="center" wrapText="1" readingOrder="1"/>
    </xf>
    <xf numFmtId="10" fontId="18" fillId="4" borderId="12" xfId="0" applyNumberFormat="1" applyFont="1" applyFill="1" applyBorder="1" applyAlignment="1">
      <alignment horizontal="center" vertical="center" wrapText="1" readingOrder="1"/>
    </xf>
    <xf numFmtId="38" fontId="18" fillId="4" borderId="2" xfId="0" applyFont="1" applyFill="1" applyBorder="1" applyAlignment="1">
      <alignment horizontal="center" vertical="center" wrapText="1" readingOrder="1"/>
    </xf>
    <xf numFmtId="10" fontId="18" fillId="4" borderId="2" xfId="0" applyNumberFormat="1" applyFont="1" applyFill="1" applyBorder="1" applyAlignment="1">
      <alignment horizontal="center" vertical="center" wrapText="1" readingOrder="1"/>
    </xf>
    <xf numFmtId="38" fontId="18" fillId="4" borderId="13" xfId="0" applyFont="1" applyFill="1" applyBorder="1" applyAlignment="1">
      <alignment horizontal="right" vertical="center" wrapText="1" readingOrder="1"/>
    </xf>
    <xf numFmtId="38" fontId="18" fillId="4" borderId="13" xfId="0" applyFont="1" applyFill="1" applyBorder="1" applyAlignment="1">
      <alignment horizontal="center" vertical="center" wrapText="1" readingOrder="1"/>
    </xf>
    <xf numFmtId="4" fontId="41" fillId="9" borderId="11" xfId="0" applyNumberFormat="1" applyFont="1" applyFill="1" applyBorder="1" applyAlignment="1">
      <alignment horizontal="right" vertical="center" wrapText="1" readingOrder="1"/>
    </xf>
    <xf numFmtId="10" fontId="41" fillId="9" borderId="11" xfId="0" applyNumberFormat="1" applyFont="1" applyFill="1" applyBorder="1" applyAlignment="1">
      <alignment horizontal="center" vertical="center" wrapText="1" readingOrder="1"/>
    </xf>
    <xf numFmtId="0" fontId="44" fillId="4" borderId="14" xfId="0" applyNumberFormat="1" applyFont="1" applyFill="1" applyBorder="1" applyAlignment="1">
      <alignment horizontal="left" vertical="center" wrapText="1" readingOrder="1"/>
    </xf>
    <xf numFmtId="38" fontId="44" fillId="4" borderId="14" xfId="0" applyFont="1" applyFill="1" applyBorder="1" applyAlignment="1">
      <alignment horizontal="left" vertical="center" wrapText="1" readingOrder="1"/>
    </xf>
    <xf numFmtId="4" fontId="44" fillId="4" borderId="14" xfId="0" applyNumberFormat="1" applyFont="1" applyFill="1" applyBorder="1" applyAlignment="1">
      <alignment horizontal="right" vertical="center" wrapText="1" readingOrder="1"/>
    </xf>
    <xf numFmtId="38" fontId="18" fillId="4" borderId="14" xfId="0" applyFont="1" applyFill="1" applyBorder="1" applyAlignment="1">
      <alignment horizontal="center" vertical="center" wrapText="1" readingOrder="1"/>
    </xf>
    <xf numFmtId="38" fontId="43" fillId="9" borderId="11" xfId="0" applyFont="1" applyFill="1" applyBorder="1" applyAlignment="1">
      <alignment horizontal="center" vertical="center" wrapText="1" readingOrder="1"/>
    </xf>
    <xf numFmtId="4" fontId="42" fillId="4" borderId="12" xfId="0" applyNumberFormat="1" applyFont="1" applyFill="1" applyBorder="1" applyAlignment="1">
      <alignment horizontal="right" vertical="center" wrapText="1" readingOrder="1"/>
    </xf>
    <xf numFmtId="0" fontId="45" fillId="4" borderId="2" xfId="0" applyNumberFormat="1" applyFont="1" applyFill="1" applyBorder="1" applyAlignment="1">
      <alignment horizontal="left" vertical="center" wrapText="1" readingOrder="1"/>
    </xf>
    <xf numFmtId="38" fontId="45" fillId="4" borderId="2" xfId="0" applyFont="1" applyFill="1" applyBorder="1" applyAlignment="1">
      <alignment horizontal="left" vertical="center" wrapText="1" readingOrder="1"/>
    </xf>
    <xf numFmtId="38" fontId="45" fillId="4" borderId="2" xfId="4" applyFont="1" applyFill="1" applyBorder="1" applyAlignment="1">
      <alignment horizontal="right" vertical="center" wrapText="1" readingOrder="1"/>
    </xf>
    <xf numFmtId="4" fontId="44" fillId="4" borderId="2" xfId="0" applyNumberFormat="1" applyFont="1" applyFill="1" applyBorder="1" applyAlignment="1">
      <alignment horizontal="right" vertical="center" wrapText="1" readingOrder="1"/>
    </xf>
    <xf numFmtId="4" fontId="45" fillId="4" borderId="2" xfId="0" applyNumberFormat="1" applyFont="1" applyFill="1" applyBorder="1" applyAlignment="1">
      <alignment horizontal="right" vertical="center" wrapText="1" readingOrder="1"/>
    </xf>
    <xf numFmtId="0" fontId="45" fillId="4" borderId="13" xfId="0" applyNumberFormat="1" applyFont="1" applyFill="1" applyBorder="1" applyAlignment="1">
      <alignment horizontal="left" wrapText="1" readingOrder="1"/>
    </xf>
    <xf numFmtId="38" fontId="45" fillId="4" borderId="13" xfId="0" applyFont="1" applyFill="1" applyBorder="1" applyAlignment="1">
      <alignment horizontal="left" vertical="center" wrapText="1" readingOrder="1"/>
    </xf>
    <xf numFmtId="4" fontId="45" fillId="4" borderId="13" xfId="0" applyNumberFormat="1" applyFont="1" applyFill="1" applyBorder="1" applyAlignment="1">
      <alignment horizontal="right" vertical="center" wrapText="1" readingOrder="1"/>
    </xf>
    <xf numFmtId="0" fontId="18" fillId="4" borderId="14" xfId="0" applyNumberFormat="1" applyFont="1" applyFill="1" applyBorder="1" applyAlignment="1">
      <alignment wrapText="1"/>
    </xf>
    <xf numFmtId="38" fontId="18" fillId="4" borderId="14" xfId="0" applyFont="1" applyFill="1" applyBorder="1" applyAlignment="1">
      <alignment horizontal="left" vertical="center" wrapText="1" readingOrder="1"/>
    </xf>
    <xf numFmtId="38" fontId="18" fillId="4" borderId="14" xfId="0" applyFont="1" applyFill="1" applyBorder="1" applyAlignment="1">
      <alignment horizontal="right" vertical="center" wrapText="1" readingOrder="1"/>
    </xf>
    <xf numFmtId="0" fontId="41" fillId="9" borderId="11" xfId="0" applyNumberFormat="1" applyFont="1" applyFill="1" applyBorder="1" applyAlignment="1">
      <alignment horizontal="center" wrapText="1" readingOrder="1"/>
    </xf>
    <xf numFmtId="9" fontId="41" fillId="9" borderId="11" xfId="0" applyNumberFormat="1" applyFont="1" applyFill="1" applyBorder="1" applyAlignment="1">
      <alignment horizontal="center" vertical="center" wrapText="1" readingOrder="1"/>
    </xf>
    <xf numFmtId="38" fontId="18" fillId="4" borderId="13" xfId="0" applyFont="1" applyFill="1" applyBorder="1"/>
    <xf numFmtId="10" fontId="41" fillId="9" borderId="11" xfId="6" applyNumberFormat="1" applyFont="1" applyFill="1" applyBorder="1" applyAlignment="1">
      <alignment horizontal="center" vertical="center" wrapText="1" readingOrder="1"/>
    </xf>
    <xf numFmtId="10" fontId="18" fillId="4" borderId="13" xfId="6" applyNumberFormat="1" applyFont="1" applyFill="1" applyBorder="1"/>
    <xf numFmtId="0" fontId="43" fillId="9" borderId="11" xfId="0" applyNumberFormat="1" applyFont="1" applyFill="1" applyBorder="1" applyAlignment="1">
      <alignment horizontal="left" vertical="center" wrapText="1" readingOrder="1"/>
    </xf>
    <xf numFmtId="10" fontId="41" fillId="9" borderId="11" xfId="6" applyNumberFormat="1" applyFont="1" applyFill="1" applyBorder="1"/>
    <xf numFmtId="10" fontId="18" fillId="4" borderId="0" xfId="6" applyNumberFormat="1" applyFont="1" applyFill="1"/>
    <xf numFmtId="38" fontId="46" fillId="0" borderId="0" xfId="0" applyFont="1" applyBorder="1" applyAlignment="1">
      <alignment vertical="center"/>
    </xf>
    <xf numFmtId="171" fontId="46" fillId="0" borderId="0" xfId="4" applyNumberFormat="1" applyFont="1" applyFill="1" applyBorder="1" applyAlignment="1">
      <alignment vertical="center"/>
    </xf>
    <xf numFmtId="171" fontId="46" fillId="0" borderId="0" xfId="0" applyNumberFormat="1" applyFont="1" applyFill="1" applyBorder="1" applyAlignment="1">
      <alignment vertical="center"/>
    </xf>
    <xf numFmtId="38" fontId="46" fillId="0" borderId="0" xfId="4" applyFont="1" applyFill="1" applyBorder="1" applyAlignment="1">
      <alignment vertical="center"/>
    </xf>
    <xf numFmtId="38" fontId="47" fillId="0" borderId="0" xfId="0" applyFont="1"/>
    <xf numFmtId="173" fontId="46" fillId="0" borderId="0" xfId="4" applyNumberFormat="1" applyFont="1" applyFill="1" applyBorder="1" applyAlignment="1">
      <alignment vertical="center"/>
    </xf>
    <xf numFmtId="165" fontId="46" fillId="0" borderId="0" xfId="0" applyNumberFormat="1" applyFont="1" applyFill="1" applyBorder="1" applyAlignment="1">
      <alignment vertical="center"/>
    </xf>
    <xf numFmtId="38" fontId="46" fillId="0" borderId="0" xfId="0" applyFont="1" applyFill="1" applyBorder="1" applyAlignment="1">
      <alignment vertical="center"/>
    </xf>
    <xf numFmtId="38" fontId="47" fillId="0" borderId="0" xfId="0" applyFont="1" applyAlignment="1"/>
    <xf numFmtId="38" fontId="46" fillId="0" borderId="3" xfId="0" applyFont="1" applyBorder="1" applyAlignment="1">
      <alignment vertical="center"/>
    </xf>
    <xf numFmtId="38" fontId="46" fillId="0" borderId="40" xfId="0" applyFont="1" applyBorder="1" applyAlignment="1">
      <alignment vertical="center"/>
    </xf>
    <xf numFmtId="17" fontId="46" fillId="0" borderId="2" xfId="0" applyNumberFormat="1" applyFont="1" applyFill="1" applyBorder="1" applyAlignment="1">
      <alignment horizontal="center" vertical="center"/>
    </xf>
    <xf numFmtId="38" fontId="46" fillId="0" borderId="2" xfId="4" applyFont="1" applyFill="1" applyBorder="1" applyAlignment="1">
      <alignment horizontal="center" vertical="center" wrapText="1"/>
    </xf>
    <xf numFmtId="38" fontId="47" fillId="0" borderId="0" xfId="0" applyFont="1" applyAlignment="1">
      <alignment horizontal="center" vertical="center"/>
    </xf>
    <xf numFmtId="173" fontId="46" fillId="0" borderId="27" xfId="4" applyNumberFormat="1" applyFont="1" applyFill="1" applyBorder="1" applyAlignment="1">
      <alignment horizontal="center" vertical="center" wrapText="1"/>
    </xf>
    <xf numFmtId="38" fontId="46" fillId="0" borderId="10" xfId="4" applyFont="1" applyFill="1" applyBorder="1" applyAlignment="1">
      <alignment horizontal="center" vertical="center"/>
    </xf>
    <xf numFmtId="38" fontId="5" fillId="19" borderId="2" xfId="0" applyFont="1" applyFill="1" applyBorder="1" applyAlignment="1">
      <alignment horizontal="left" vertical="center" wrapText="1"/>
    </xf>
    <xf numFmtId="38" fontId="49" fillId="0" borderId="2" xfId="0" applyFont="1" applyFill="1" applyBorder="1" applyAlignment="1">
      <alignment horizontal="left" vertical="center" wrapText="1"/>
    </xf>
    <xf numFmtId="38" fontId="5" fillId="0" borderId="2" xfId="0" applyFont="1" applyFill="1" applyBorder="1" applyAlignment="1">
      <alignment horizontal="left" vertical="center" wrapText="1"/>
    </xf>
    <xf numFmtId="38" fontId="51" fillId="0" borderId="2" xfId="0" applyFont="1" applyFill="1" applyBorder="1" applyAlignment="1">
      <alignment horizontal="left" vertical="center" wrapText="1"/>
    </xf>
    <xf numFmtId="165" fontId="5" fillId="0" borderId="2" xfId="0" applyNumberFormat="1" applyFont="1" applyFill="1" applyBorder="1" applyAlignment="1">
      <alignment horizontal="left" vertical="center" wrapText="1"/>
    </xf>
    <xf numFmtId="165" fontId="47" fillId="0" borderId="0" xfId="0" applyNumberFormat="1" applyFont="1" applyAlignment="1">
      <alignment horizontal="center" vertical="center"/>
    </xf>
    <xf numFmtId="38" fontId="5" fillId="0" borderId="2" xfId="0" applyFont="1" applyFill="1" applyBorder="1" applyAlignment="1">
      <alignment horizontal="left" vertical="center"/>
    </xf>
    <xf numFmtId="38" fontId="47" fillId="0" borderId="0" xfId="0" applyFont="1" applyFill="1" applyAlignment="1">
      <alignment horizontal="center" vertical="center"/>
    </xf>
    <xf numFmtId="38" fontId="52" fillId="0" borderId="2" xfId="0" applyFont="1" applyFill="1" applyBorder="1" applyAlignment="1">
      <alignment horizontal="left" vertical="center" wrapText="1"/>
    </xf>
    <xf numFmtId="38" fontId="47" fillId="0" borderId="0" xfId="0" applyFont="1" applyFill="1" applyAlignment="1">
      <alignment horizontal="left" vertical="center"/>
    </xf>
    <xf numFmtId="38" fontId="51" fillId="0" borderId="0" xfId="0" applyFont="1" applyAlignment="1">
      <alignment horizontal="left" vertical="center"/>
    </xf>
    <xf numFmtId="173" fontId="47" fillId="0" borderId="0" xfId="4" applyNumberFormat="1" applyFont="1" applyFill="1" applyAlignment="1">
      <alignment horizontal="center" vertical="center"/>
    </xf>
    <xf numFmtId="38" fontId="47" fillId="0" borderId="0" xfId="4" applyFont="1" applyFill="1" applyAlignment="1">
      <alignment horizontal="center" vertical="center"/>
    </xf>
    <xf numFmtId="38" fontId="47" fillId="0" borderId="0" xfId="0" applyFont="1" applyFill="1" applyAlignment="1">
      <alignment horizontal="left"/>
    </xf>
    <xf numFmtId="38" fontId="51" fillId="0" borderId="0" xfId="0" applyFont="1" applyFill="1" applyAlignment="1">
      <alignment horizontal="left"/>
    </xf>
    <xf numFmtId="173" fontId="47" fillId="0" borderId="0" xfId="4" applyNumberFormat="1" applyFont="1" applyFill="1"/>
    <xf numFmtId="38" fontId="47" fillId="0" borderId="0" xfId="0" applyFont="1" applyFill="1"/>
    <xf numFmtId="38" fontId="47" fillId="0" borderId="0" xfId="4" applyFont="1" applyFill="1"/>
    <xf numFmtId="38" fontId="51" fillId="0" borderId="0" xfId="0" applyFont="1" applyAlignment="1">
      <alignment horizontal="left"/>
    </xf>
    <xf numFmtId="44" fontId="49" fillId="19" borderId="2" xfId="4" applyNumberFormat="1" applyFont="1" applyFill="1" applyBorder="1" applyAlignment="1">
      <alignment horizontal="center" vertical="center" wrapText="1"/>
    </xf>
    <xf numFmtId="44" fontId="46" fillId="19" borderId="28" xfId="4" applyNumberFormat="1" applyFont="1" applyFill="1" applyBorder="1" applyAlignment="1">
      <alignment horizontal="center" vertical="center"/>
    </xf>
    <xf numFmtId="44" fontId="49" fillId="20" borderId="2" xfId="4" applyNumberFormat="1" applyFont="1" applyFill="1" applyBorder="1" applyAlignment="1">
      <alignment horizontal="center" vertical="center" wrapText="1"/>
    </xf>
    <xf numFmtId="44" fontId="50" fillId="0" borderId="2" xfId="4" applyNumberFormat="1" applyFont="1" applyFill="1" applyBorder="1" applyAlignment="1">
      <alignment horizontal="center" vertical="center" wrapText="1"/>
    </xf>
    <xf numFmtId="44" fontId="50" fillId="4" borderId="2" xfId="4" applyNumberFormat="1" applyFont="1" applyFill="1" applyBorder="1" applyAlignment="1">
      <alignment horizontal="center" vertical="center" wrapText="1"/>
    </xf>
    <xf numFmtId="44" fontId="49" fillId="0" borderId="2" xfId="4" applyNumberFormat="1" applyFont="1" applyFill="1" applyBorder="1" applyAlignment="1">
      <alignment horizontal="center" vertical="center" wrapText="1"/>
    </xf>
    <xf numFmtId="44" fontId="50" fillId="0" borderId="2" xfId="4" applyNumberFormat="1" applyFont="1" applyFill="1" applyBorder="1" applyAlignment="1" applyProtection="1">
      <alignment horizontal="center" vertical="center" wrapText="1"/>
    </xf>
    <xf numFmtId="44" fontId="52" fillId="20" borderId="2" xfId="4" applyNumberFormat="1" applyFont="1" applyFill="1" applyBorder="1" applyAlignment="1">
      <alignment horizontal="center" vertical="center" wrapText="1"/>
    </xf>
    <xf numFmtId="44" fontId="49" fillId="18" borderId="2" xfId="4" applyNumberFormat="1" applyFont="1" applyFill="1" applyBorder="1" applyAlignment="1">
      <alignment horizontal="center" vertical="center" wrapText="1"/>
    </xf>
    <xf numFmtId="44" fontId="49" fillId="4" borderId="2" xfId="4" applyNumberFormat="1" applyFont="1" applyFill="1" applyBorder="1" applyAlignment="1">
      <alignment horizontal="center" vertical="center" wrapText="1"/>
    </xf>
    <xf numFmtId="44" fontId="46" fillId="0" borderId="2" xfId="4" applyNumberFormat="1" applyFont="1" applyFill="1" applyBorder="1" applyAlignment="1" applyProtection="1">
      <alignment horizontal="center" vertical="center"/>
    </xf>
    <xf numFmtId="0" fontId="49" fillId="19" borderId="2" xfId="0" applyNumberFormat="1" applyFont="1" applyFill="1" applyBorder="1" applyAlignment="1">
      <alignment horizontal="left" vertical="center" wrapText="1"/>
    </xf>
    <xf numFmtId="0" fontId="49" fillId="0" borderId="2" xfId="0" applyNumberFormat="1" applyFont="1" applyFill="1" applyBorder="1" applyAlignment="1">
      <alignment horizontal="left" vertical="center" wrapText="1"/>
    </xf>
    <xf numFmtId="0" fontId="50" fillId="0" borderId="2" xfId="0" applyNumberFormat="1" applyFont="1" applyFill="1" applyBorder="1" applyAlignment="1">
      <alignment horizontal="left" vertical="center" wrapText="1"/>
    </xf>
    <xf numFmtId="0" fontId="49" fillId="0" borderId="2" xfId="0" applyNumberFormat="1" applyFont="1" applyFill="1" applyBorder="1" applyAlignment="1">
      <alignment horizontal="left" vertical="center"/>
    </xf>
    <xf numFmtId="44" fontId="46" fillId="13" borderId="28" xfId="4" applyNumberFormat="1" applyFont="1" applyFill="1" applyBorder="1" applyAlignment="1">
      <alignment horizontal="center" vertical="center"/>
    </xf>
    <xf numFmtId="44" fontId="8" fillId="8" borderId="3" xfId="4" applyNumberFormat="1" applyFont="1" applyFill="1" applyBorder="1" applyAlignment="1">
      <alignment horizontal="left" vertical="center" wrapText="1"/>
    </xf>
    <xf numFmtId="44" fontId="8" fillId="6" borderId="3" xfId="4" applyNumberFormat="1" applyFont="1" applyFill="1" applyBorder="1" applyAlignment="1">
      <alignment horizontal="left" vertical="center" wrapText="1"/>
    </xf>
    <xf numFmtId="44" fontId="8" fillId="7" borderId="3" xfId="4" applyNumberFormat="1" applyFont="1" applyFill="1" applyBorder="1" applyAlignment="1">
      <alignment horizontal="left" vertical="center" wrapText="1"/>
    </xf>
    <xf numFmtId="44" fontId="7" fillId="0" borderId="3" xfId="4" applyNumberFormat="1" applyFont="1" applyFill="1" applyBorder="1" applyAlignment="1">
      <alignment horizontal="left" vertical="center" wrapText="1"/>
    </xf>
    <xf numFmtId="44" fontId="7" fillId="4" borderId="3" xfId="4" applyNumberFormat="1" applyFont="1" applyFill="1" applyBorder="1" applyAlignment="1">
      <alignment horizontal="left" vertical="center" wrapText="1"/>
    </xf>
    <xf numFmtId="44" fontId="8" fillId="7" borderId="3" xfId="4" applyNumberFormat="1" applyFont="1" applyFill="1" applyBorder="1" applyAlignment="1">
      <alignment horizontal="left" vertical="center"/>
    </xf>
    <xf numFmtId="49" fontId="9" fillId="5" borderId="5" xfId="0" applyNumberFormat="1" applyFont="1" applyFill="1" applyBorder="1" applyAlignment="1">
      <alignment horizontal="center" vertical="center"/>
    </xf>
    <xf numFmtId="0" fontId="8" fillId="4" borderId="0" xfId="0" applyNumberFormat="1" applyFont="1" applyFill="1"/>
    <xf numFmtId="38" fontId="8" fillId="4" borderId="0" xfId="0" applyFont="1" applyFill="1"/>
    <xf numFmtId="38" fontId="8" fillId="17" borderId="2" xfId="0" applyFont="1" applyFill="1" applyBorder="1"/>
    <xf numFmtId="38" fontId="42" fillId="4" borderId="12" xfId="4" applyNumberFormat="1" applyFont="1" applyFill="1" applyBorder="1" applyAlignment="1">
      <alignment horizontal="right" vertical="center" wrapText="1" readingOrder="1"/>
    </xf>
    <xf numFmtId="38" fontId="18" fillId="4" borderId="2" xfId="4" applyNumberFormat="1" applyFont="1" applyFill="1" applyBorder="1" applyAlignment="1">
      <alignment horizontal="right" vertical="center" wrapText="1" readingOrder="1"/>
    </xf>
    <xf numFmtId="38" fontId="42" fillId="4" borderId="2" xfId="4" applyNumberFormat="1" applyFont="1" applyFill="1" applyBorder="1" applyAlignment="1">
      <alignment horizontal="right" vertical="center" wrapText="1" readingOrder="1"/>
    </xf>
    <xf numFmtId="44" fontId="8" fillId="8" borderId="2" xfId="0" applyNumberFormat="1" applyFont="1" applyFill="1" applyBorder="1"/>
    <xf numFmtId="44" fontId="8" fillId="6" borderId="2" xfId="0" applyNumberFormat="1" applyFont="1" applyFill="1" applyBorder="1"/>
    <xf numFmtId="44" fontId="8" fillId="7" borderId="2" xfId="0" applyNumberFormat="1" applyFont="1" applyFill="1" applyBorder="1"/>
    <xf numFmtId="44" fontId="7" fillId="0" borderId="2" xfId="0" applyNumberFormat="1" applyFont="1" applyBorder="1"/>
    <xf numFmtId="44" fontId="7" fillId="4" borderId="2" xfId="0" applyNumberFormat="1" applyFont="1" applyFill="1" applyBorder="1"/>
    <xf numFmtId="44" fontId="7" fillId="0" borderId="2" xfId="0" applyNumberFormat="1" applyFont="1" applyFill="1" applyBorder="1"/>
    <xf numFmtId="44" fontId="12" fillId="0" borderId="2" xfId="4" applyNumberFormat="1" applyFont="1" applyBorder="1" applyAlignment="1">
      <alignment horizontal="center" vertical="center" wrapText="1" readingOrder="1"/>
    </xf>
    <xf numFmtId="44" fontId="7" fillId="4" borderId="0" xfId="0" applyNumberFormat="1" applyFont="1" applyFill="1"/>
    <xf numFmtId="44" fontId="8" fillId="17" borderId="2" xfId="0" applyNumberFormat="1" applyFont="1" applyFill="1" applyBorder="1"/>
    <xf numFmtId="44" fontId="8" fillId="8" borderId="2" xfId="4" applyNumberFormat="1" applyFont="1" applyFill="1" applyBorder="1"/>
    <xf numFmtId="44" fontId="8" fillId="17" borderId="2" xfId="4" applyNumberFormat="1" applyFont="1" applyFill="1" applyBorder="1"/>
    <xf numFmtId="44" fontId="8" fillId="16" borderId="2" xfId="4" applyNumberFormat="1" applyFont="1" applyFill="1" applyBorder="1"/>
    <xf numFmtId="44" fontId="7" fillId="4" borderId="2" xfId="4" applyNumberFormat="1" applyFont="1" applyFill="1" applyBorder="1"/>
    <xf numFmtId="44" fontId="8" fillId="4" borderId="2" xfId="4" applyNumberFormat="1" applyFont="1" applyFill="1" applyBorder="1"/>
    <xf numFmtId="44" fontId="7" fillId="16" borderId="2" xfId="4" applyNumberFormat="1" applyFont="1" applyFill="1" applyBorder="1"/>
    <xf numFmtId="0" fontId="0" fillId="0" borderId="0" xfId="0" applyNumberFormat="1" applyFont="1" applyFill="1" applyAlignment="1" applyProtection="1">
      <alignment horizontal="left"/>
    </xf>
    <xf numFmtId="38" fontId="0" fillId="0" borderId="0" xfId="0" applyFont="1" applyFill="1" applyBorder="1" applyProtection="1"/>
    <xf numFmtId="0" fontId="0" fillId="0" borderId="0" xfId="0" applyNumberFormat="1" applyFont="1" applyAlignment="1" applyProtection="1">
      <alignment horizontal="left"/>
    </xf>
    <xf numFmtId="38" fontId="53" fillId="0" borderId="0" xfId="3" applyNumberFormat="1" applyFont="1" applyAlignment="1" applyProtection="1"/>
    <xf numFmtId="0" fontId="48" fillId="2" borderId="17" xfId="0" applyNumberFormat="1" applyFont="1" applyFill="1" applyBorder="1" applyAlignment="1" applyProtection="1">
      <alignment horizontal="center" vertical="center" wrapText="1"/>
    </xf>
    <xf numFmtId="38" fontId="54" fillId="0" borderId="0" xfId="0" applyFont="1" applyFill="1" applyProtection="1"/>
    <xf numFmtId="38" fontId="29" fillId="5" borderId="7" xfId="0" applyFont="1" applyFill="1" applyBorder="1" applyAlignment="1" applyProtection="1">
      <alignment horizontal="center" vertical="center" wrapText="1"/>
    </xf>
    <xf numFmtId="38" fontId="29" fillId="2" borderId="8" xfId="0" applyFont="1" applyFill="1" applyBorder="1" applyAlignment="1" applyProtection="1">
      <alignment horizontal="center" vertical="center" wrapText="1"/>
    </xf>
    <xf numFmtId="38" fontId="29" fillId="2" borderId="9" xfId="0" applyFont="1" applyFill="1" applyBorder="1" applyAlignment="1" applyProtection="1">
      <alignment horizontal="center" vertical="center" wrapText="1"/>
    </xf>
    <xf numFmtId="49" fontId="54" fillId="0" borderId="0" xfId="0" applyNumberFormat="1" applyFont="1" applyProtection="1"/>
    <xf numFmtId="38" fontId="54" fillId="0" borderId="0" xfId="0" applyFont="1" applyProtection="1"/>
    <xf numFmtId="38" fontId="0" fillId="0" borderId="0" xfId="4" applyFont="1" applyProtection="1"/>
    <xf numFmtId="44" fontId="2" fillId="0" borderId="1" xfId="0" applyNumberFormat="1" applyFont="1" applyFill="1" applyBorder="1" applyProtection="1">
      <protection locked="0"/>
    </xf>
    <xf numFmtId="44" fontId="2" fillId="0" borderId="0" xfId="0" applyNumberFormat="1" applyFont="1" applyFill="1" applyProtection="1"/>
    <xf numFmtId="44" fontId="2" fillId="3" borderId="1" xfId="0" applyNumberFormat="1" applyFont="1" applyFill="1" applyBorder="1" applyProtection="1"/>
    <xf numFmtId="174" fontId="24" fillId="4" borderId="0" xfId="4" applyNumberFormat="1" applyFont="1" applyFill="1" applyBorder="1"/>
    <xf numFmtId="174" fontId="24" fillId="4" borderId="0" xfId="4" applyNumberFormat="1" applyFont="1" applyFill="1"/>
    <xf numFmtId="174" fontId="1" fillId="4" borderId="0" xfId="0" applyNumberFormat="1" applyFont="1" applyFill="1"/>
    <xf numFmtId="174" fontId="0" fillId="4" borderId="0" xfId="0" applyNumberFormat="1" applyFill="1"/>
    <xf numFmtId="174" fontId="1" fillId="4" borderId="0" xfId="4" applyNumberFormat="1" applyFont="1" applyFill="1" applyBorder="1"/>
    <xf numFmtId="174" fontId="1" fillId="4" borderId="0" xfId="4" applyNumberFormat="1" applyFont="1" applyFill="1"/>
    <xf numFmtId="174" fontId="24" fillId="12" borderId="32" xfId="4" applyNumberFormat="1" applyFont="1" applyFill="1" applyBorder="1"/>
    <xf numFmtId="174" fontId="24" fillId="12" borderId="2" xfId="4" applyNumberFormat="1" applyFont="1" applyFill="1" applyBorder="1"/>
    <xf numFmtId="174" fontId="24" fillId="12" borderId="38" xfId="4" applyNumberFormat="1" applyFont="1" applyFill="1" applyBorder="1"/>
    <xf numFmtId="174" fontId="26" fillId="12" borderId="2" xfId="4" applyNumberFormat="1" applyFont="1" applyFill="1" applyBorder="1"/>
    <xf numFmtId="174" fontId="28" fillId="12" borderId="2" xfId="0" applyNumberFormat="1" applyFont="1" applyFill="1" applyBorder="1" applyAlignment="1" applyProtection="1"/>
    <xf numFmtId="174" fontId="26" fillId="12" borderId="2" xfId="4" applyNumberFormat="1" applyFont="1" applyFill="1" applyBorder="1" applyAlignment="1">
      <alignment horizontal="center"/>
    </xf>
    <xf numFmtId="174" fontId="26" fillId="4" borderId="2" xfId="4" applyNumberFormat="1" applyFont="1" applyFill="1" applyBorder="1" applyAlignment="1">
      <alignment horizontal="right" vertical="center" wrapText="1" readingOrder="1"/>
    </xf>
    <xf numFmtId="174" fontId="28" fillId="4" borderId="2" xfId="4" applyNumberFormat="1" applyFont="1" applyFill="1" applyBorder="1" applyAlignment="1" applyProtection="1"/>
    <xf numFmtId="174" fontId="28" fillId="4" borderId="2" xfId="0" applyNumberFormat="1" applyFont="1" applyFill="1" applyBorder="1" applyAlignment="1" applyProtection="1"/>
    <xf numFmtId="174" fontId="27" fillId="4" borderId="2" xfId="4" applyNumberFormat="1" applyFont="1" applyFill="1" applyBorder="1" applyAlignment="1">
      <alignment horizontal="right" vertical="center" wrapText="1" readingOrder="1"/>
    </xf>
    <xf numFmtId="174" fontId="26" fillId="13" borderId="12" xfId="4" applyNumberFormat="1" applyFont="1" applyFill="1" applyBorder="1"/>
    <xf numFmtId="174" fontId="26" fillId="4" borderId="12" xfId="4" applyNumberFormat="1" applyFont="1" applyFill="1" applyBorder="1"/>
    <xf numFmtId="174" fontId="27" fillId="4" borderId="12" xfId="4" applyNumberFormat="1" applyFont="1" applyFill="1" applyBorder="1"/>
    <xf numFmtId="174" fontId="27" fillId="0" borderId="2" xfId="4" applyNumberFormat="1" applyFont="1" applyFill="1" applyBorder="1"/>
    <xf numFmtId="174" fontId="32" fillId="12" borderId="2" xfId="4" applyNumberFormat="1" applyFont="1" applyFill="1" applyBorder="1" applyAlignment="1">
      <alignment horizontal="right" vertical="center"/>
    </xf>
    <xf numFmtId="174" fontId="28" fillId="12" borderId="2" xfId="4" applyNumberFormat="1" applyFont="1" applyFill="1" applyBorder="1" applyAlignment="1" applyProtection="1"/>
    <xf numFmtId="174" fontId="26" fillId="12" borderId="0" xfId="4" applyNumberFormat="1" applyFont="1" applyFill="1" applyBorder="1" applyAlignment="1">
      <alignment horizontal="center"/>
    </xf>
    <xf numFmtId="174" fontId="32" fillId="12" borderId="2" xfId="4" applyNumberFormat="1" applyFont="1" applyFill="1" applyBorder="1" applyAlignment="1" applyProtection="1"/>
    <xf numFmtId="174" fontId="32" fillId="12" borderId="2" xfId="0" applyNumberFormat="1" applyFont="1" applyFill="1" applyBorder="1" applyAlignment="1" applyProtection="1"/>
    <xf numFmtId="174" fontId="34" fillId="4" borderId="2" xfId="4" applyNumberFormat="1" applyFont="1" applyFill="1" applyBorder="1" applyAlignment="1">
      <alignment horizontal="right" vertical="center" wrapText="1" readingOrder="1"/>
    </xf>
    <xf numFmtId="174" fontId="35" fillId="4" borderId="2" xfId="4" applyNumberFormat="1" applyFont="1" applyFill="1" applyBorder="1" applyAlignment="1">
      <alignment horizontal="right" vertical="center" wrapText="1" readingOrder="1"/>
    </xf>
    <xf numFmtId="174" fontId="25" fillId="4" borderId="2" xfId="4" applyNumberFormat="1" applyFont="1" applyFill="1" applyBorder="1"/>
    <xf numFmtId="174" fontId="28" fillId="4" borderId="2" xfId="4" applyNumberFormat="1" applyFont="1" applyFill="1" applyBorder="1" applyAlignment="1">
      <alignment horizontal="right" vertical="center"/>
    </xf>
    <xf numFmtId="174" fontId="36" fillId="4" borderId="2" xfId="4" applyNumberFormat="1" applyFont="1" applyFill="1" applyBorder="1" applyAlignment="1">
      <alignment horizontal="right" vertical="center"/>
    </xf>
    <xf numFmtId="174" fontId="31" fillId="0" borderId="0" xfId="4" applyNumberFormat="1" applyFont="1" applyFill="1" applyBorder="1"/>
    <xf numFmtId="174" fontId="26" fillId="12" borderId="2" xfId="0" applyNumberFormat="1" applyFont="1" applyFill="1" applyBorder="1"/>
    <xf numFmtId="174" fontId="26" fillId="4" borderId="2" xfId="0" applyNumberFormat="1" applyFont="1" applyFill="1" applyBorder="1" applyAlignment="1">
      <alignment horizontal="left" vertical="center" wrapText="1" readingOrder="1"/>
    </xf>
    <xf numFmtId="174" fontId="27" fillId="4" borderId="2" xfId="0" applyNumberFormat="1" applyFont="1" applyFill="1" applyBorder="1" applyAlignment="1">
      <alignment horizontal="left" vertical="center" wrapText="1" readingOrder="1"/>
    </xf>
    <xf numFmtId="174" fontId="28" fillId="4" borderId="2" xfId="0" applyNumberFormat="1" applyFont="1" applyFill="1" applyBorder="1"/>
    <xf numFmtId="174" fontId="26" fillId="12" borderId="2" xfId="4" applyNumberFormat="1" applyFont="1" applyFill="1" applyBorder="1" applyAlignment="1">
      <alignment horizontal="right"/>
    </xf>
    <xf numFmtId="174" fontId="27" fillId="12" borderId="2" xfId="4" applyNumberFormat="1" applyFont="1" applyFill="1" applyBorder="1"/>
    <xf numFmtId="174" fontId="27" fillId="4" borderId="2" xfId="0" applyNumberFormat="1" applyFont="1" applyFill="1" applyBorder="1"/>
    <xf numFmtId="174" fontId="36" fillId="4" borderId="2" xfId="4" applyNumberFormat="1" applyFont="1" applyFill="1" applyBorder="1" applyAlignment="1" applyProtection="1"/>
    <xf numFmtId="174" fontId="28" fillId="4" borderId="12" xfId="4" applyNumberFormat="1" applyFont="1" applyFill="1" applyBorder="1" applyAlignment="1" applyProtection="1"/>
    <xf numFmtId="174" fontId="25" fillId="4" borderId="2" xfId="0" applyNumberFormat="1" applyFont="1" applyFill="1" applyBorder="1" applyAlignment="1" applyProtection="1"/>
    <xf numFmtId="174" fontId="28" fillId="4" borderId="13" xfId="4" applyNumberFormat="1" applyFont="1" applyFill="1" applyBorder="1" applyAlignment="1" applyProtection="1"/>
    <xf numFmtId="174" fontId="28" fillId="4" borderId="13" xfId="0" applyNumberFormat="1" applyFont="1" applyFill="1" applyBorder="1" applyAlignment="1" applyProtection="1"/>
    <xf numFmtId="174" fontId="25" fillId="4" borderId="0" xfId="0" applyNumberFormat="1" applyFont="1" applyFill="1" applyBorder="1" applyAlignment="1" applyProtection="1"/>
    <xf numFmtId="174" fontId="32" fillId="4" borderId="0" xfId="4" applyNumberFormat="1" applyFont="1" applyFill="1" applyBorder="1" applyAlignment="1" applyProtection="1"/>
    <xf numFmtId="174" fontId="32" fillId="4" borderId="37" xfId="0" applyNumberFormat="1" applyFont="1" applyFill="1" applyBorder="1" applyAlignment="1" applyProtection="1"/>
    <xf numFmtId="174" fontId="32" fillId="4" borderId="15" xfId="4" applyNumberFormat="1" applyFont="1" applyFill="1" applyBorder="1" applyAlignment="1" applyProtection="1"/>
    <xf numFmtId="174" fontId="32" fillId="4" borderId="15" xfId="0" applyNumberFormat="1" applyFont="1" applyFill="1" applyBorder="1" applyAlignment="1" applyProtection="1"/>
    <xf numFmtId="174" fontId="32" fillId="13" borderId="15" xfId="0" applyNumberFormat="1" applyFont="1" applyFill="1" applyBorder="1" applyAlignment="1" applyProtection="1"/>
    <xf numFmtId="174" fontId="28" fillId="4" borderId="0" xfId="0" applyNumberFormat="1" applyFont="1" applyFill="1" applyBorder="1" applyAlignment="1" applyProtection="1"/>
    <xf numFmtId="174" fontId="32" fillId="14" borderId="15" xfId="0" applyNumberFormat="1" applyFont="1" applyFill="1" applyBorder="1" applyAlignment="1" applyProtection="1"/>
    <xf numFmtId="174" fontId="28" fillId="4" borderId="0" xfId="4" applyNumberFormat="1" applyFont="1" applyFill="1" applyBorder="1" applyAlignment="1" applyProtection="1"/>
    <xf numFmtId="174" fontId="32" fillId="15" borderId="2" xfId="4" applyNumberFormat="1" applyFont="1" applyFill="1" applyBorder="1" applyAlignment="1" applyProtection="1"/>
    <xf numFmtId="174" fontId="32" fillId="4" borderId="0" xfId="0" applyNumberFormat="1" applyFont="1" applyFill="1" applyBorder="1" applyAlignment="1" applyProtection="1"/>
    <xf numFmtId="174" fontId="32" fillId="16" borderId="0" xfId="4" applyNumberFormat="1" applyFont="1" applyFill="1" applyBorder="1" applyAlignment="1" applyProtection="1"/>
    <xf numFmtId="38" fontId="29" fillId="2" borderId="0" xfId="0" applyFont="1" applyFill="1" applyAlignment="1" applyProtection="1">
      <alignment vertical="center" wrapText="1"/>
    </xf>
    <xf numFmtId="38" fontId="29" fillId="2" borderId="0" xfId="0" applyFont="1" applyFill="1" applyAlignment="1" applyProtection="1">
      <alignment horizontal="center" vertical="center" wrapText="1"/>
    </xf>
    <xf numFmtId="38" fontId="29" fillId="2" borderId="18" xfId="0" applyFont="1" applyFill="1" applyBorder="1" applyAlignment="1" applyProtection="1">
      <alignment horizontal="center" vertical="center"/>
    </xf>
    <xf numFmtId="38" fontId="55" fillId="0" borderId="0" xfId="0" applyFont="1" applyFill="1" applyAlignment="1" applyProtection="1">
      <alignment horizontal="left"/>
    </xf>
    <xf numFmtId="38" fontId="55" fillId="0" borderId="0" xfId="0" applyFont="1" applyFill="1" applyAlignment="1" applyProtection="1">
      <alignment horizontal="left"/>
      <protection locked="0"/>
    </xf>
    <xf numFmtId="9" fontId="7" fillId="4" borderId="0" xfId="6" applyFont="1" applyFill="1"/>
    <xf numFmtId="38" fontId="24" fillId="4" borderId="0" xfId="4" applyFont="1" applyFill="1" applyBorder="1" applyAlignment="1" applyProtection="1">
      <alignment horizontal="center"/>
      <protection locked="0"/>
    </xf>
    <xf numFmtId="0" fontId="39" fillId="4" borderId="0" xfId="0" applyNumberFormat="1" applyFont="1" applyFill="1" applyAlignment="1">
      <alignment horizontal="center"/>
    </xf>
    <xf numFmtId="38" fontId="40" fillId="4" borderId="0" xfId="0" applyFont="1" applyFill="1" applyAlignment="1">
      <alignment horizontal="center" vertical="center" readingOrder="1"/>
    </xf>
    <xf numFmtId="38" fontId="16" fillId="4" borderId="0" xfId="0" applyFont="1" applyFill="1" applyAlignment="1">
      <alignment horizontal="center" vertical="center" readingOrder="1"/>
    </xf>
    <xf numFmtId="38" fontId="21" fillId="4" borderId="0" xfId="0" applyFont="1" applyFill="1" applyAlignment="1">
      <alignment horizontal="center" vertical="center" readingOrder="1"/>
    </xf>
    <xf numFmtId="38" fontId="30" fillId="10" borderId="22" xfId="4" applyFont="1" applyFill="1" applyBorder="1" applyAlignment="1">
      <alignment horizontal="center" vertical="center" wrapText="1"/>
    </xf>
    <xf numFmtId="38" fontId="30" fillId="10" borderId="14" xfId="4" applyFont="1" applyFill="1" applyBorder="1" applyAlignment="1">
      <alignment horizontal="center" vertical="center" wrapText="1"/>
    </xf>
    <xf numFmtId="38" fontId="30" fillId="10" borderId="23" xfId="4" applyFont="1" applyFill="1" applyBorder="1" applyAlignment="1">
      <alignment horizontal="center" vertical="center" wrapText="1"/>
    </xf>
    <xf numFmtId="38" fontId="30" fillId="10" borderId="21" xfId="4" applyFont="1" applyFill="1" applyBorder="1" applyAlignment="1">
      <alignment horizontal="center" vertical="center" wrapText="1"/>
    </xf>
    <xf numFmtId="38" fontId="30" fillId="10" borderId="27" xfId="4" applyFont="1" applyFill="1" applyBorder="1" applyAlignment="1">
      <alignment horizontal="center" vertical="center" wrapText="1"/>
    </xf>
    <xf numFmtId="38" fontId="30" fillId="10" borderId="28" xfId="4" applyFont="1" applyFill="1" applyBorder="1" applyAlignment="1">
      <alignment horizontal="center" vertical="center" wrapText="1"/>
    </xf>
    <xf numFmtId="38" fontId="30" fillId="10" borderId="43" xfId="4" applyFont="1" applyFill="1" applyBorder="1" applyAlignment="1">
      <alignment horizontal="center" vertical="center" wrapText="1"/>
    </xf>
    <xf numFmtId="38" fontId="30" fillId="10" borderId="44" xfId="4" applyFont="1" applyFill="1" applyBorder="1" applyAlignment="1">
      <alignment horizontal="center" vertical="center" wrapText="1"/>
    </xf>
    <xf numFmtId="38" fontId="30" fillId="10" borderId="45" xfId="4" applyFont="1" applyFill="1" applyBorder="1" applyAlignment="1">
      <alignment horizontal="center" vertical="center" wrapText="1"/>
    </xf>
    <xf numFmtId="0" fontId="29" fillId="10" borderId="36" xfId="4" applyNumberFormat="1" applyFont="1" applyFill="1" applyBorder="1" applyAlignment="1">
      <alignment horizontal="center" vertical="center"/>
    </xf>
    <xf numFmtId="0" fontId="29" fillId="10" borderId="41" xfId="4" applyNumberFormat="1" applyFont="1" applyFill="1" applyBorder="1" applyAlignment="1">
      <alignment horizontal="center" vertical="center"/>
    </xf>
    <xf numFmtId="38" fontId="29" fillId="11" borderId="36" xfId="4" applyFont="1" applyFill="1" applyBorder="1" applyAlignment="1">
      <alignment horizontal="center" vertical="center"/>
    </xf>
    <xf numFmtId="38" fontId="29" fillId="11" borderId="41" xfId="4" applyFont="1" applyFill="1" applyBorder="1" applyAlignment="1">
      <alignment horizontal="center" vertical="center"/>
    </xf>
    <xf numFmtId="38" fontId="29" fillId="11" borderId="42" xfId="4" applyFont="1" applyFill="1" applyBorder="1" applyAlignment="1">
      <alignment horizontal="center" vertical="center"/>
    </xf>
    <xf numFmtId="38" fontId="30" fillId="10" borderId="19" xfId="4" applyFont="1" applyFill="1" applyBorder="1" applyAlignment="1">
      <alignment horizontal="center" vertical="center" wrapText="1"/>
    </xf>
    <xf numFmtId="38" fontId="30" fillId="10" borderId="25" xfId="4" applyFont="1" applyFill="1" applyBorder="1" applyAlignment="1">
      <alignment horizontal="center" vertical="center" wrapText="1"/>
    </xf>
    <xf numFmtId="38" fontId="30" fillId="10" borderId="20" xfId="4" applyFont="1" applyFill="1" applyBorder="1" applyAlignment="1">
      <alignment horizontal="center" vertical="center" wrapText="1"/>
    </xf>
    <xf numFmtId="38" fontId="30" fillId="10" borderId="26" xfId="4" applyFont="1" applyFill="1" applyBorder="1" applyAlignment="1">
      <alignment horizontal="center" vertical="center" wrapText="1"/>
    </xf>
    <xf numFmtId="38" fontId="48" fillId="18" borderId="10" xfId="0" applyFont="1" applyFill="1" applyBorder="1" applyAlignment="1">
      <alignment horizontal="left" vertical="center"/>
    </xf>
    <xf numFmtId="38" fontId="48" fillId="18" borderId="2" xfId="0" applyFont="1" applyFill="1" applyBorder="1" applyAlignment="1">
      <alignment horizontal="left" vertical="center"/>
    </xf>
  </cellXfs>
  <cellStyles count="7">
    <cellStyle name="Date" xfId="1" xr:uid="{00000000-0005-0000-0000-000000000000}"/>
    <cellStyle name="Fixed" xfId="2" xr:uid="{00000000-0005-0000-0000-000001000000}"/>
    <cellStyle name="Hipervínculo" xfId="3" builtinId="8"/>
    <cellStyle name="Millares" xfId="4" builtinId="3"/>
    <cellStyle name="Normal" xfId="0" builtinId="0"/>
    <cellStyle name="Porcentaje" xfId="6" builtinId="5"/>
    <cellStyle name="Text" xfId="5" xr:uid="{00000000-0005-0000-0000-00000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ACTIVOS</a:t>
            </a:r>
          </a:p>
        </c:rich>
      </c:tx>
      <c:layout>
        <c:manualLayout>
          <c:xMode val="edge"/>
          <c:yMode val="edge"/>
          <c:x val="3.6521332820447366E-2"/>
          <c:y val="3.974050389707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2987206655078339E-3"/>
          <c:y val="7.2106797441087056E-2"/>
          <c:w val="0.82708224178692613"/>
          <c:h val="0.5045810676198591"/>
        </c:manualLayout>
      </c:layout>
      <c:pie3DChart>
        <c:varyColors val="1"/>
        <c:ser>
          <c:idx val="0"/>
          <c:order val="0"/>
          <c:tx>
            <c:strRef>
              <c:f>'Nota 2'!$C$7:$C$14</c:f>
              <c:strCache>
                <c:ptCount val="8"/>
                <c:pt idx="0">
                  <c:v>Fondos Disponibles</c:v>
                </c:pt>
                <c:pt idx="1">
                  <c:v>Inversiones no Privativas</c:v>
                </c:pt>
                <c:pt idx="2">
                  <c:v>Inversiones  Privativas</c:v>
                </c:pt>
                <c:pt idx="3">
                  <c:v>Cuentas por Cobrar</c:v>
                </c:pt>
                <c:pt idx="4">
                  <c:v>Inversiones en Proyectos Inmobiliarios</c:v>
                </c:pt>
                <c:pt idx="5">
                  <c:v>Propiedad Planta y Equipo</c:v>
                </c:pt>
                <c:pt idx="6">
                  <c:v>Bienes Adjudicado por dacion de Pago</c:v>
                </c:pt>
                <c:pt idx="7">
                  <c:v>Otros Activos</c:v>
                </c:pt>
              </c:strCache>
            </c:strRef>
          </c:tx>
          <c:explosion val="3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B50-49B3-9F36-C0C2A3E8B6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B50-49B3-9F36-C0C2A3E8B660}"/>
              </c:ext>
            </c:extLst>
          </c:dPt>
          <c:dPt>
            <c:idx val="2"/>
            <c:bubble3D val="0"/>
            <c:explosion val="7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5B50-49B3-9F36-C0C2A3E8B66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5B50-49B3-9F36-C0C2A3E8B66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5B50-49B3-9F36-C0C2A3E8B66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5B50-49B3-9F36-C0C2A3E8B66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5B50-49B3-9F36-C0C2A3E8B66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5B50-49B3-9F36-C0C2A3E8B6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'Nota 2'!$C$7:$C$14</c:f>
              <c:strCache>
                <c:ptCount val="8"/>
                <c:pt idx="0">
                  <c:v>Fondos Disponibles</c:v>
                </c:pt>
                <c:pt idx="1">
                  <c:v>Inversiones no Privativas</c:v>
                </c:pt>
                <c:pt idx="2">
                  <c:v>Inversiones  Privativas</c:v>
                </c:pt>
                <c:pt idx="3">
                  <c:v>Cuentas por Cobrar</c:v>
                </c:pt>
                <c:pt idx="4">
                  <c:v>Inversiones en Proyectos Inmobiliarios</c:v>
                </c:pt>
                <c:pt idx="5">
                  <c:v>Propiedad Planta y Equipo</c:v>
                </c:pt>
                <c:pt idx="6">
                  <c:v>Bienes Adjudicado por dacion de Pago</c:v>
                </c:pt>
                <c:pt idx="7">
                  <c:v>Otros Activos</c:v>
                </c:pt>
              </c:strCache>
            </c:strRef>
          </c:cat>
          <c:val>
            <c:numRef>
              <c:f>'Nota 2'!$E$7:$E$14</c:f>
              <c:numCache>
                <c:formatCode>0.00%</c:formatCode>
                <c:ptCount val="8"/>
                <c:pt idx="0">
                  <c:v>7.7447409885436316E-2</c:v>
                </c:pt>
                <c:pt idx="1">
                  <c:v>0.40398665653801319</c:v>
                </c:pt>
                <c:pt idx="2">
                  <c:v>0.47238041045074963</c:v>
                </c:pt>
                <c:pt idx="3">
                  <c:v>4.0511251332278529E-2</c:v>
                </c:pt>
                <c:pt idx="4">
                  <c:v>2.0535432550778097E-3</c:v>
                </c:pt>
                <c:pt idx="5">
                  <c:v>2.9229288300695218E-3</c:v>
                </c:pt>
                <c:pt idx="6">
                  <c:v>0</c:v>
                </c:pt>
                <c:pt idx="7">
                  <c:v>6.9779970837494771E-4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B50-49B3-9F36-C0C2A3E8B66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34926466370916"/>
          <c:y val="0.68623229706716282"/>
          <c:w val="0.82656792846310856"/>
          <c:h val="0.22661057957085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PASIVOS + PATRIMONIO</a:t>
            </a:r>
          </a:p>
        </c:rich>
      </c:tx>
      <c:layout>
        <c:manualLayout>
          <c:xMode val="edge"/>
          <c:yMode val="edge"/>
          <c:x val="0.53997178436579496"/>
          <c:y val="2.7768313147858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18094182021879E-2"/>
          <c:y val="0.11336618992519494"/>
          <c:w val="0.81396381163595632"/>
          <c:h val="0.60905588577835579"/>
        </c:manualLayout>
      </c:layout>
      <c:pie3DChart>
        <c:varyColors val="1"/>
        <c:ser>
          <c:idx val="0"/>
          <c:order val="0"/>
          <c:tx>
            <c:strRef>
              <c:f>'Nota 2'!$C$23:$C$30</c:f>
              <c:strCache>
                <c:ptCount val="8"/>
                <c:pt idx="0">
                  <c:v>Cuenta Individual</c:v>
                </c:pt>
                <c:pt idx="1">
                  <c:v>Cuentas por Pagar</c:v>
                </c:pt>
                <c:pt idx="2">
                  <c:v>Obligaciones Patronales</c:v>
                </c:pt>
                <c:pt idx="3">
                  <c:v>Otros Pasivos</c:v>
                </c:pt>
                <c:pt idx="5">
                  <c:v>PATRIMONIO</c:v>
                </c:pt>
                <c:pt idx="6">
                  <c:v>Reservas</c:v>
                </c:pt>
                <c:pt idx="7">
                  <c:v>Resultados</c:v>
                </c:pt>
              </c:strCache>
            </c:strRef>
          </c:tx>
          <c:dPt>
            <c:idx val="0"/>
            <c:bubble3D val="0"/>
            <c:explosion val="1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040-491A-8BE4-96FBCA8A77B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8040-491A-8BE4-96FBCA8A77B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8040-491A-8BE4-96FBCA8A77B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8040-491A-8BE4-96FBCA8A77B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67B-4241-9062-C01C78B732F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67B-4241-9062-C01C78B732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'Nota 2'!$C$23:$C$30</c15:sqref>
                  </c15:fullRef>
                </c:ext>
              </c:extLst>
              <c:f>('Nota 2'!$C$23:$C$26,'Nota 2'!$C$29:$C$30)</c:f>
              <c:strCache>
                <c:ptCount val="6"/>
                <c:pt idx="0">
                  <c:v>Cuenta Individual</c:v>
                </c:pt>
                <c:pt idx="1">
                  <c:v>Cuentas por Pagar</c:v>
                </c:pt>
                <c:pt idx="2">
                  <c:v>Obligaciones Patronales</c:v>
                </c:pt>
                <c:pt idx="3">
                  <c:v>Otros Pasivos</c:v>
                </c:pt>
                <c:pt idx="4">
                  <c:v>Reservas</c:v>
                </c:pt>
                <c:pt idx="5">
                  <c:v>Resultados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'Nota 2'!$E$23:$E$30</c15:sqref>
                  </c15:fullRef>
                </c:ext>
              </c:extLst>
              <c:f>('Nota 2'!$E$23:$E$26,'Nota 2'!$E$29:$E$30)</c:f>
              <c:numCache>
                <c:formatCode>0.00%</c:formatCode>
                <c:ptCount val="6"/>
                <c:pt idx="0">
                  <c:v>0.80213258731231185</c:v>
                </c:pt>
                <c:pt idx="1">
                  <c:v>8.2983460365025991E-2</c:v>
                </c:pt>
                <c:pt idx="2">
                  <c:v>3.0120596576155425E-4</c:v>
                </c:pt>
                <c:pt idx="3">
                  <c:v>4.5815472399963093E-2</c:v>
                </c:pt>
                <c:pt idx="4">
                  <c:v>0</c:v>
                </c:pt>
                <c:pt idx="5">
                  <c:v>6.876727395693763E-2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'Nota 2'!$E$27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  <a:sp3d/>
                  </c15:spPr>
                  <c15:bubble3D val="0"/>
                </c15:categoryFilterException>
                <c15:categoryFilterException>
                  <c15:sqref>'Nota 2'!$E$28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  <a:sp3d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8040-491A-8BE4-96FBCA8A77B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101812214424839E-2"/>
          <c:y val="0.74451657808380411"/>
          <c:w val="0.81231207417679641"/>
          <c:h val="0.1492557764104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 i="0">
                <a:solidFill>
                  <a:sysClr val="windowText" lastClr="000000"/>
                </a:solidFill>
              </a:rPr>
              <a:t>RESUMEN</a:t>
            </a:r>
            <a:r>
              <a:rPr lang="es-ES" b="1" i="0" baseline="0">
                <a:solidFill>
                  <a:sysClr val="windowText" lastClr="000000"/>
                </a:solidFill>
              </a:rPr>
              <a:t> DE GASTOS</a:t>
            </a:r>
            <a:endParaRPr lang="es-ES" b="1" i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4071728046981142"/>
          <c:y val="2.9629629629629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'Nota 2'!$C$42</c:f>
              <c:strCache>
                <c:ptCount val="1"/>
                <c:pt idx="0">
                  <c:v>Gastos de Personal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'Nota 2'!$E$42</c:f>
              <c:numCache>
                <c:formatCode>0.00%</c:formatCode>
                <c:ptCount val="1"/>
                <c:pt idx="0">
                  <c:v>5.0821416864678566E-2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4-417A-BF2D-8D87E0C4DD72}"/>
            </c:ext>
          </c:extLst>
        </c:ser>
        <c:ser>
          <c:idx val="1"/>
          <c:order val="1"/>
          <c:tx>
            <c:strRef>
              <c:f>'Nota 2'!$C$43</c:f>
              <c:strCache>
                <c:ptCount val="1"/>
                <c:pt idx="0">
                  <c:v>Gastos por Bienes y Servicios de Consumos 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'Nota 2'!$E$43</c:f>
              <c:numCache>
                <c:formatCode>0.00%</c:formatCode>
                <c:ptCount val="1"/>
                <c:pt idx="0">
                  <c:v>0.12386050933588254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4-417A-BF2D-8D87E0C4DD72}"/>
            </c:ext>
          </c:extLst>
        </c:ser>
        <c:ser>
          <c:idx val="2"/>
          <c:order val="2"/>
          <c:tx>
            <c:strRef>
              <c:f>'Nota 2'!$C$44</c:f>
              <c:strCache>
                <c:ptCount val="1"/>
                <c:pt idx="0">
                  <c:v>Gastos Financieros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'Nota 2'!$E$44</c:f>
              <c:numCache>
                <c:formatCode>0.00%</c:formatCode>
                <c:ptCount val="1"/>
                <c:pt idx="0">
                  <c:v>1.0335931745549948E-2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C4-417A-BF2D-8D87E0C4DD72}"/>
            </c:ext>
          </c:extLst>
        </c:ser>
        <c:ser>
          <c:idx val="3"/>
          <c:order val="3"/>
          <c:tx>
            <c:strRef>
              <c:f>'Nota 2'!$C$45</c:f>
              <c:strCache>
                <c:ptCount val="1"/>
                <c:pt idx="0">
                  <c:v>Gastos no Operativos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'Nota 2'!$E$45</c:f>
              <c:numCache>
                <c:formatCode>0.00%</c:formatCode>
                <c:ptCount val="1"/>
                <c:pt idx="0">
                  <c:v>2.2567861835521778E-2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C4-417A-BF2D-8D87E0C4DD72}"/>
            </c:ext>
          </c:extLst>
        </c:ser>
        <c:ser>
          <c:idx val="4"/>
          <c:order val="4"/>
          <c:tx>
            <c:strRef>
              <c:f>'Nota 2'!$C$46</c:f>
              <c:strCache>
                <c:ptCount val="1"/>
                <c:pt idx="0">
                  <c:v>Depreciaciones, Amortizaciones y Provisiones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'Nota 2'!$E$46</c:f>
              <c:numCache>
                <c:formatCode>0.00%</c:formatCode>
                <c:ptCount val="1"/>
                <c:pt idx="0">
                  <c:v>1.9180624475676037E-2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C4-417A-BF2D-8D87E0C4DD72}"/>
            </c:ext>
          </c:extLst>
        </c:ser>
        <c:ser>
          <c:idx val="5"/>
          <c:order val="5"/>
          <c:tx>
            <c:strRef>
              <c:f>'Nota 2'!$C$47</c:f>
              <c:strCache>
                <c:ptCount val="1"/>
                <c:pt idx="0">
                  <c:v>Otros Gastos y Pérdidas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'Nota 2'!$E$47</c:f>
              <c:numCache>
                <c:formatCode>0.00%</c:formatCode>
                <c:ptCount val="1"/>
                <c:pt idx="0">
                  <c:v>1.4381956021319796E-2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C4-417A-BF2D-8D87E0C4DD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0425408"/>
        <c:axId val="1090438304"/>
      </c:barChart>
      <c:catAx>
        <c:axId val="109042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0438304"/>
        <c:crosses val="autoZero"/>
        <c:auto val="1"/>
        <c:lblAlgn val="ctr"/>
        <c:lblOffset val="100"/>
        <c:noMultiLvlLbl val="0"/>
      </c:catAx>
      <c:valAx>
        <c:axId val="10904383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10904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2364859797930661"/>
          <c:y val="0.13189812384563041"/>
          <c:w val="0.35286087331115423"/>
          <c:h val="0.82441139302031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 i="0">
                <a:solidFill>
                  <a:sysClr val="windowText" lastClr="000000"/>
                </a:solidFill>
              </a:rPr>
              <a:t>RESUMEN</a:t>
            </a:r>
            <a:r>
              <a:rPr lang="es-ES" b="1" i="0" baseline="0">
                <a:solidFill>
                  <a:sysClr val="windowText" lastClr="000000"/>
                </a:solidFill>
              </a:rPr>
              <a:t> DE INGRESOS</a:t>
            </a:r>
            <a:endParaRPr lang="es-ES" b="1" i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'Nota 2'!$C$52</c:f>
              <c:strCache>
                <c:ptCount val="1"/>
                <c:pt idx="0">
                  <c:v>Por Inversiones no Privativas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'Nota 2'!$E$52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4-49B8-B22A-94589AB9C1C0}"/>
            </c:ext>
          </c:extLst>
        </c:ser>
        <c:ser>
          <c:idx val="1"/>
          <c:order val="1"/>
          <c:tx>
            <c:strRef>
              <c:f>'Nota 2'!$C$53</c:f>
              <c:strCache>
                <c:ptCount val="1"/>
                <c:pt idx="0">
                  <c:v>Por Inversiones Privativas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'Nota 2'!$E$53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4-49B8-B22A-94589AB9C1C0}"/>
            </c:ext>
          </c:extLst>
        </c:ser>
        <c:ser>
          <c:idx val="2"/>
          <c:order val="2"/>
          <c:tx>
            <c:strRef>
              <c:f>'Nota 2'!$C$54</c:f>
              <c:strCache>
                <c:ptCount val="1"/>
                <c:pt idx="0">
                  <c:v>Otros Intereses y Rendimientos 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'Nota 2'!$E$54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74-49B8-B22A-94589AB9C1C0}"/>
            </c:ext>
          </c:extLst>
        </c:ser>
        <c:ser>
          <c:idx val="3"/>
          <c:order val="3"/>
          <c:tx>
            <c:strRef>
              <c:f>'Nota 2'!$C$55</c:f>
              <c:strCache>
                <c:ptCount val="1"/>
                <c:pt idx="0">
                  <c:v>Utilidad por disposición de Inm. Disp para la vta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'Nota 2'!$E$55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74-49B8-B22A-94589AB9C1C0}"/>
            </c:ext>
          </c:extLst>
        </c:ser>
        <c:ser>
          <c:idx val="4"/>
          <c:order val="4"/>
          <c:tx>
            <c:strRef>
              <c:f>'Nota 2'!$C$56</c:f>
              <c:strCache>
                <c:ptCount val="1"/>
                <c:pt idx="0">
                  <c:v>Otros Ingresos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'Nota 2'!$E$56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74-49B8-B22A-94589AB9C1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0438720"/>
        <c:axId val="1090433312"/>
      </c:barChart>
      <c:catAx>
        <c:axId val="109043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0433312"/>
        <c:crosses val="autoZero"/>
        <c:auto val="1"/>
        <c:lblAlgn val="ctr"/>
        <c:lblOffset val="100"/>
        <c:noMultiLvlLbl val="0"/>
      </c:catAx>
      <c:valAx>
        <c:axId val="1090433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10904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811119</xdr:colOff>
      <xdr:row>1</xdr:row>
      <xdr:rowOff>78067</xdr:rowOff>
    </xdr:from>
    <xdr:to>
      <xdr:col>11</xdr:col>
      <xdr:colOff>619125</xdr:colOff>
      <xdr:row>21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8E759ED-3451-4A54-92BF-4743D84AA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89647</xdr:colOff>
      <xdr:row>22</xdr:row>
      <xdr:rowOff>103840</xdr:rowOff>
    </xdr:from>
    <xdr:to>
      <xdr:col>11</xdr:col>
      <xdr:colOff>571500</xdr:colOff>
      <xdr:row>40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BD2841A-0116-4E05-B971-E933F20BE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85725</xdr:colOff>
      <xdr:row>41</xdr:row>
      <xdr:rowOff>95250</xdr:rowOff>
    </xdr:from>
    <xdr:to>
      <xdr:col>11</xdr:col>
      <xdr:colOff>638176</xdr:colOff>
      <xdr:row>58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3612D36-8521-4AF5-9DEE-74A25DFAD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61</xdr:row>
      <xdr:rowOff>1</xdr:rowOff>
    </xdr:from>
    <xdr:to>
      <xdr:col>11</xdr:col>
      <xdr:colOff>609600</xdr:colOff>
      <xdr:row>78</xdr:row>
      <xdr:rowOff>28576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5BF0E84-7246-456D-847B-3E131AC57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YRON%20BOLA&#209;OS/AppData/Local/Microsoft/Windows/INetCache/Content.Outlook/G79YVS3S/Proyectos%20e%20iniciativas%20de%20mejora%20para%202019-INVERSIONES%20(00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10/Documents/CAPREMCI/CONTABILIDAD-2017/INFORMES-2017/OCTUBRE-2017/INFORME%20OCT-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bolanos/Documents/CAPREMCI/CONTABILIDAD-2017/INFORMES-2017/NOVIEMBRE-2017/FLUJO%20DE%20EFECTIVO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RSIONES"/>
    </sheetNames>
    <sheetDataSet>
      <sheetData sheetId="0" refreshError="1">
        <row r="23">
          <cell r="D23">
            <v>159515.05333333332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-2015-2016-2017"/>
      <sheetName val="RESUMEN 2015-2016-2017"/>
      <sheetName val="INV. 2015-2016-2017"/>
      <sheetName val="CTA.IND.2015-2016-2017"/>
      <sheetName val="SUPERAVIT-14-15-16-17"/>
      <sheetName val="PORTAFOLIO INV.2015-2016-2017"/>
      <sheetName val="CARTERA CREDITO 2015-2016-2017"/>
      <sheetName val="BG OCT-2017"/>
      <sheetName val="RESUMEN BG OCT-2017"/>
      <sheetName val="NOTA (1)"/>
      <sheetName val="NOTA (2)"/>
      <sheetName val="NOTA (3)"/>
      <sheetName val="NOTA (4)"/>
      <sheetName val="NOTA (5)"/>
      <sheetName val="NOTA (6)"/>
      <sheetName val="NOTA (7)"/>
      <sheetName val="NOTA (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3">
          <cell r="D73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 DE EFECTIVO-2016"/>
      <sheetName val="Formato Método Directo"/>
      <sheetName val="FLUJO Método Indirecto"/>
      <sheetName val="SUPER CIAS"/>
    </sheetNames>
    <sheetDataSet>
      <sheetData sheetId="0">
        <row r="17">
          <cell r="B17" t="str">
            <v>Préstamos Quirografarios por Vencer</v>
          </cell>
        </row>
        <row r="18">
          <cell r="B18" t="str">
            <v>Préstamos Quirografarios Reestructurados</v>
          </cell>
        </row>
        <row r="19">
          <cell r="B19" t="str">
            <v>Préstamos Quirografarios Vencidos</v>
          </cell>
        </row>
        <row r="20">
          <cell r="B20" t="str">
            <v>Préstamos Hipotecarios por Vencer</v>
          </cell>
        </row>
        <row r="21">
          <cell r="B21" t="str">
            <v>Préstamos Hipotecarios Vencidos</v>
          </cell>
        </row>
        <row r="22">
          <cell r="B22" t="str">
            <v>Provisión para Inversiones Privativas</v>
          </cell>
        </row>
        <row r="35">
          <cell r="B35" t="str">
            <v>Depreciación Acumulada</v>
          </cell>
        </row>
        <row r="46">
          <cell r="B46" t="str">
            <v>Planillas Emitidas por Pagar</v>
          </cell>
        </row>
        <row r="47">
          <cell r="B47" t="str">
            <v>Contribuciones</v>
          </cell>
        </row>
        <row r="48">
          <cell r="M48"/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Q65"/>
  <sheetViews>
    <sheetView showGridLines="0" zoomScale="85" zoomScaleNormal="85" workbookViewId="0">
      <selection activeCell="F5" sqref="F5"/>
    </sheetView>
  </sheetViews>
  <sheetFormatPr baseColWidth="10" defaultColWidth="9.140625" defaultRowHeight="12.75" x14ac:dyDescent="0.2"/>
  <cols>
    <col min="1" max="1" width="8.42578125" style="329" bestFit="1" customWidth="1"/>
    <col min="2" max="2" width="52.28515625" style="165" customWidth="1"/>
    <col min="3" max="3" width="3.28515625" style="165" customWidth="1"/>
    <col min="4" max="15" width="13.5703125" style="165" bestFit="1" customWidth="1"/>
    <col min="16" max="16384" width="9.140625" style="165"/>
  </cols>
  <sheetData>
    <row r="1" spans="1:17" ht="6" customHeight="1" x14ac:dyDescent="0.2">
      <c r="A1" s="327"/>
      <c r="B1" s="164"/>
      <c r="C1" s="164"/>
      <c r="D1" s="164"/>
      <c r="E1" s="164"/>
      <c r="F1" s="164"/>
    </row>
    <row r="2" spans="1:17" ht="18.75" x14ac:dyDescent="0.3">
      <c r="A2" s="327"/>
      <c r="B2" s="400" t="s">
        <v>635</v>
      </c>
      <c r="C2" s="167"/>
      <c r="D2" s="167"/>
      <c r="E2" s="167"/>
      <c r="F2" s="328"/>
    </row>
    <row r="3" spans="1:17" ht="18.75" x14ac:dyDescent="0.3">
      <c r="A3" s="327"/>
      <c r="B3" s="401" t="s">
        <v>569</v>
      </c>
      <c r="C3" s="1"/>
      <c r="D3" s="1"/>
      <c r="E3" s="1"/>
      <c r="F3" s="164"/>
    </row>
    <row r="4" spans="1:17" ht="18.75" x14ac:dyDescent="0.3">
      <c r="A4" s="327"/>
      <c r="B4" s="401" t="s">
        <v>636</v>
      </c>
      <c r="C4" s="2"/>
      <c r="D4" s="2"/>
      <c r="E4" s="2"/>
      <c r="F4" s="164"/>
    </row>
    <row r="5" spans="1:17" ht="14.1" customHeight="1" x14ac:dyDescent="0.2">
      <c r="A5" s="327"/>
      <c r="B5" s="3"/>
      <c r="C5" s="3"/>
      <c r="D5" s="3"/>
      <c r="E5" s="3"/>
      <c r="F5" s="164"/>
    </row>
    <row r="6" spans="1:17" ht="14.1" customHeight="1" x14ac:dyDescent="0.2">
      <c r="A6" s="327"/>
      <c r="B6" s="3"/>
      <c r="C6" s="3"/>
      <c r="D6" s="3"/>
      <c r="E6" s="3"/>
      <c r="F6" s="164"/>
    </row>
    <row r="7" spans="1:17" s="337" customFormat="1" ht="33.75" x14ac:dyDescent="0.2">
      <c r="A7" s="331" t="s">
        <v>13</v>
      </c>
      <c r="B7" s="399" t="s">
        <v>5</v>
      </c>
      <c r="C7" s="332"/>
      <c r="D7" s="333" t="s">
        <v>15</v>
      </c>
      <c r="E7" s="334" t="s">
        <v>16</v>
      </c>
      <c r="F7" s="334" t="s">
        <v>17</v>
      </c>
      <c r="G7" s="334" t="s">
        <v>18</v>
      </c>
      <c r="H7" s="334" t="s">
        <v>19</v>
      </c>
      <c r="I7" s="334" t="s">
        <v>20</v>
      </c>
      <c r="J7" s="334" t="s">
        <v>21</v>
      </c>
      <c r="K7" s="334" t="s">
        <v>22</v>
      </c>
      <c r="L7" s="334" t="s">
        <v>23</v>
      </c>
      <c r="M7" s="334" t="s">
        <v>24</v>
      </c>
      <c r="N7" s="334" t="s">
        <v>25</v>
      </c>
      <c r="O7" s="335" t="s">
        <v>26</v>
      </c>
      <c r="P7" s="336"/>
      <c r="Q7" s="336"/>
    </row>
    <row r="8" spans="1:17" ht="17.100000000000001" customHeight="1" x14ac:dyDescent="0.2">
      <c r="A8" s="327"/>
      <c r="B8" s="111" t="str">
        <f>+'Nota 4'!B11</f>
        <v>Clases de cobros por actividades de operación</v>
      </c>
      <c r="C8" s="3"/>
      <c r="D8" s="4"/>
      <c r="E8" s="8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7" ht="17.100000000000001" customHeight="1" x14ac:dyDescent="0.2">
      <c r="A9" s="166">
        <v>5</v>
      </c>
      <c r="B9" s="164" t="s">
        <v>499</v>
      </c>
      <c r="C9" s="3"/>
      <c r="D9" s="339">
        <v>550458.27249999996</v>
      </c>
      <c r="E9" s="339">
        <v>550458.27249999996</v>
      </c>
      <c r="F9" s="339">
        <v>550458.27249999996</v>
      </c>
      <c r="G9" s="339">
        <v>550458.27249999996</v>
      </c>
      <c r="H9" s="339">
        <v>550458.27249999996</v>
      </c>
      <c r="I9" s="339">
        <v>550458.27249999996</v>
      </c>
      <c r="J9" s="339">
        <v>550458.27249999996</v>
      </c>
      <c r="K9" s="339">
        <v>550458.27249999996</v>
      </c>
      <c r="L9" s="339">
        <v>550458.27249999996</v>
      </c>
      <c r="M9" s="339">
        <v>550458.27249999996</v>
      </c>
      <c r="N9" s="339">
        <v>550458.27249999996</v>
      </c>
      <c r="O9" s="339">
        <v>550458.27249999996</v>
      </c>
    </row>
    <row r="10" spans="1:17" ht="17.100000000000001" customHeight="1" x14ac:dyDescent="0.2">
      <c r="A10" s="166">
        <v>1403</v>
      </c>
      <c r="B10" s="164" t="s">
        <v>420</v>
      </c>
      <c r="C10" s="3"/>
      <c r="D10" s="339">
        <v>2.4708333333337578</v>
      </c>
      <c r="E10" s="339">
        <v>2.4708333333337578</v>
      </c>
      <c r="F10" s="339">
        <v>2.4708333333337578</v>
      </c>
      <c r="G10" s="339">
        <v>2.4708333333337578</v>
      </c>
      <c r="H10" s="339">
        <v>2.4708333333337578</v>
      </c>
      <c r="I10" s="339">
        <v>2.4708333333337578</v>
      </c>
      <c r="J10" s="339">
        <v>2.4708333333337578</v>
      </c>
      <c r="K10" s="339">
        <v>2.4708333333337578</v>
      </c>
      <c r="L10" s="339">
        <v>2.4708333333337578</v>
      </c>
      <c r="M10" s="339">
        <v>2.4708333333337578</v>
      </c>
      <c r="N10" s="339">
        <v>2.4708333333337578</v>
      </c>
      <c r="O10" s="339">
        <v>2.4708333333337578</v>
      </c>
    </row>
    <row r="11" spans="1:17" ht="17.100000000000001" customHeight="1" x14ac:dyDescent="0.2">
      <c r="A11" s="166">
        <v>1405</v>
      </c>
      <c r="B11" s="164" t="s">
        <v>422</v>
      </c>
      <c r="C11" s="3"/>
      <c r="D11" s="339">
        <v>0</v>
      </c>
      <c r="E11" s="339">
        <v>0</v>
      </c>
      <c r="F11" s="339">
        <v>0</v>
      </c>
      <c r="G11" s="339">
        <v>0</v>
      </c>
      <c r="H11" s="339">
        <v>0</v>
      </c>
      <c r="I11" s="339">
        <v>0</v>
      </c>
      <c r="J11" s="339">
        <v>0</v>
      </c>
      <c r="K11" s="339">
        <v>0</v>
      </c>
      <c r="L11" s="339">
        <v>0</v>
      </c>
      <c r="M11" s="339">
        <v>0</v>
      </c>
      <c r="N11" s="339">
        <v>0</v>
      </c>
      <c r="O11" s="339">
        <v>0</v>
      </c>
    </row>
    <row r="12" spans="1:17" ht="17.100000000000001" customHeight="1" x14ac:dyDescent="0.2">
      <c r="A12" s="166">
        <v>1490</v>
      </c>
      <c r="B12" s="164" t="s">
        <v>423</v>
      </c>
      <c r="C12" s="3"/>
      <c r="D12" s="339">
        <v>0</v>
      </c>
      <c r="E12" s="339">
        <v>0</v>
      </c>
      <c r="F12" s="339">
        <v>0</v>
      </c>
      <c r="G12" s="339">
        <v>0</v>
      </c>
      <c r="H12" s="339">
        <v>0</v>
      </c>
      <c r="I12" s="339">
        <v>0</v>
      </c>
      <c r="J12" s="339">
        <v>0</v>
      </c>
      <c r="K12" s="339">
        <v>0</v>
      </c>
      <c r="L12" s="339">
        <v>0</v>
      </c>
      <c r="M12" s="339">
        <v>0</v>
      </c>
      <c r="N12" s="339">
        <v>0</v>
      </c>
      <c r="O12" s="339">
        <v>0</v>
      </c>
    </row>
    <row r="13" spans="1:17" ht="17.100000000000001" customHeight="1" x14ac:dyDescent="0.2">
      <c r="A13" s="166"/>
      <c r="B13" s="111" t="s">
        <v>500</v>
      </c>
      <c r="C13" s="3"/>
      <c r="D13" s="339"/>
      <c r="E13" s="339"/>
      <c r="F13" s="339"/>
      <c r="G13" s="339"/>
      <c r="H13" s="339"/>
      <c r="I13" s="339"/>
      <c r="J13" s="339"/>
      <c r="K13" s="339"/>
      <c r="L13" s="339"/>
      <c r="M13" s="339"/>
      <c r="N13" s="339"/>
      <c r="O13" s="339"/>
    </row>
    <row r="14" spans="1:17" ht="17.100000000000001" customHeight="1" x14ac:dyDescent="0.2">
      <c r="A14" s="166">
        <v>4</v>
      </c>
      <c r="B14" s="164" t="s">
        <v>501</v>
      </c>
      <c r="C14" s="3"/>
      <c r="D14" s="339">
        <v>-122183.94337333333</v>
      </c>
      <c r="E14" s="339">
        <v>-122183.94337333333</v>
      </c>
      <c r="F14" s="339">
        <v>-122183.94337333333</v>
      </c>
      <c r="G14" s="339">
        <v>-122183.94337333333</v>
      </c>
      <c r="H14" s="339">
        <v>-122183.94337333333</v>
      </c>
      <c r="I14" s="339">
        <v>-122183.94337333333</v>
      </c>
      <c r="J14" s="339">
        <v>-122183.94337333333</v>
      </c>
      <c r="K14" s="339">
        <v>-122183.94337333333</v>
      </c>
      <c r="L14" s="339">
        <v>-122183.94337333333</v>
      </c>
      <c r="M14" s="339">
        <v>-122183.94337333333</v>
      </c>
      <c r="N14" s="339">
        <v>-122183.94337333333</v>
      </c>
      <c r="O14" s="339">
        <v>-122183.94337333333</v>
      </c>
    </row>
    <row r="15" spans="1:17" ht="17.100000000000001" customHeight="1" x14ac:dyDescent="0.2">
      <c r="A15" s="166">
        <v>2101</v>
      </c>
      <c r="B15" s="164" t="s">
        <v>336</v>
      </c>
      <c r="C15" s="3"/>
      <c r="D15" s="339">
        <v>25000</v>
      </c>
      <c r="E15" s="339">
        <v>25000</v>
      </c>
      <c r="F15" s="339">
        <v>25000</v>
      </c>
      <c r="G15" s="339">
        <v>25000</v>
      </c>
      <c r="H15" s="339">
        <v>25000</v>
      </c>
      <c r="I15" s="339">
        <v>25000</v>
      </c>
      <c r="J15" s="339">
        <v>25000</v>
      </c>
      <c r="K15" s="339">
        <v>25000</v>
      </c>
      <c r="L15" s="339">
        <v>25000</v>
      </c>
      <c r="M15" s="339">
        <v>25000</v>
      </c>
      <c r="N15" s="339">
        <v>25000</v>
      </c>
      <c r="O15" s="339">
        <v>25000</v>
      </c>
    </row>
    <row r="16" spans="1:17" ht="17.100000000000001" customHeight="1" x14ac:dyDescent="0.2">
      <c r="A16" s="166">
        <v>2301</v>
      </c>
      <c r="B16" s="164" t="s">
        <v>438</v>
      </c>
      <c r="C16" s="3"/>
      <c r="D16" s="339">
        <v>-29166.666416666703</v>
      </c>
      <c r="E16" s="339">
        <v>-29166.666416666703</v>
      </c>
      <c r="F16" s="339">
        <v>-29166.666416666703</v>
      </c>
      <c r="G16" s="339">
        <v>-29166.666416666703</v>
      </c>
      <c r="H16" s="339">
        <v>-29166.666416666703</v>
      </c>
      <c r="I16" s="339">
        <v>-29166.666416666703</v>
      </c>
      <c r="J16" s="339">
        <v>-29166.666416666703</v>
      </c>
      <c r="K16" s="339">
        <v>-29166.666416666703</v>
      </c>
      <c r="L16" s="339">
        <v>-29166.666416666703</v>
      </c>
      <c r="M16" s="339">
        <v>-29166.666416666703</v>
      </c>
      <c r="N16" s="339">
        <v>-29166.666416666703</v>
      </c>
      <c r="O16" s="339">
        <v>-29166.666416666703</v>
      </c>
    </row>
    <row r="17" spans="1:15" ht="17.100000000000001" customHeight="1" x14ac:dyDescent="0.2">
      <c r="A17" s="166">
        <v>2302</v>
      </c>
      <c r="B17" s="164" t="s">
        <v>439</v>
      </c>
      <c r="C17" s="3"/>
      <c r="D17" s="339">
        <v>-436.74333333333334</v>
      </c>
      <c r="E17" s="339">
        <v>-436.74333333333334</v>
      </c>
      <c r="F17" s="339">
        <v>-436.74333333333334</v>
      </c>
      <c r="G17" s="339">
        <v>-436.74333333333334</v>
      </c>
      <c r="H17" s="339">
        <v>-436.74333333333334</v>
      </c>
      <c r="I17" s="339">
        <v>-436.74333333333334</v>
      </c>
      <c r="J17" s="339">
        <v>-436.74333333333334</v>
      </c>
      <c r="K17" s="339">
        <v>-436.74333333333334</v>
      </c>
      <c r="L17" s="339">
        <v>-436.74333333333334</v>
      </c>
      <c r="M17" s="339">
        <v>-436.74333333333334</v>
      </c>
      <c r="N17" s="339">
        <v>-436.74333333333334</v>
      </c>
      <c r="O17" s="339">
        <v>-436.74333333333334</v>
      </c>
    </row>
    <row r="18" spans="1:15" ht="17.100000000000001" customHeight="1" x14ac:dyDescent="0.2">
      <c r="A18" s="166">
        <v>2303</v>
      </c>
      <c r="B18" s="164" t="s">
        <v>440</v>
      </c>
      <c r="C18" s="3"/>
      <c r="D18" s="339">
        <v>0</v>
      </c>
      <c r="E18" s="339">
        <v>0</v>
      </c>
      <c r="F18" s="339">
        <v>0</v>
      </c>
      <c r="G18" s="339">
        <v>0</v>
      </c>
      <c r="H18" s="339">
        <v>0</v>
      </c>
      <c r="I18" s="339">
        <v>0</v>
      </c>
      <c r="J18" s="339">
        <v>0</v>
      </c>
      <c r="K18" s="339">
        <v>0</v>
      </c>
      <c r="L18" s="339">
        <v>0</v>
      </c>
      <c r="M18" s="339">
        <v>0</v>
      </c>
      <c r="N18" s="339">
        <v>0</v>
      </c>
      <c r="O18" s="339">
        <v>0</v>
      </c>
    </row>
    <row r="19" spans="1:15" ht="17.100000000000001" customHeight="1" x14ac:dyDescent="0.2">
      <c r="A19" s="166">
        <v>2304</v>
      </c>
      <c r="B19" s="164" t="s">
        <v>441</v>
      </c>
      <c r="C19" s="3"/>
      <c r="D19" s="339">
        <v>0</v>
      </c>
      <c r="E19" s="339">
        <v>0</v>
      </c>
      <c r="F19" s="339">
        <v>0</v>
      </c>
      <c r="G19" s="339">
        <v>0</v>
      </c>
      <c r="H19" s="339">
        <v>0</v>
      </c>
      <c r="I19" s="339">
        <v>0</v>
      </c>
      <c r="J19" s="339">
        <v>0</v>
      </c>
      <c r="K19" s="339">
        <v>0</v>
      </c>
      <c r="L19" s="339">
        <v>0</v>
      </c>
      <c r="M19" s="339">
        <v>0</v>
      </c>
      <c r="N19" s="339">
        <v>0</v>
      </c>
      <c r="O19" s="339">
        <v>0</v>
      </c>
    </row>
    <row r="20" spans="1:15" ht="17.100000000000001" customHeight="1" x14ac:dyDescent="0.2">
      <c r="A20" s="166">
        <v>2305</v>
      </c>
      <c r="B20" s="164" t="s">
        <v>442</v>
      </c>
      <c r="C20" s="3"/>
      <c r="D20" s="339">
        <v>-2709.9141666666642</v>
      </c>
      <c r="E20" s="339">
        <v>-2709.9141666666642</v>
      </c>
      <c r="F20" s="339">
        <v>-2709.9141666666642</v>
      </c>
      <c r="G20" s="339">
        <v>-2709.9141666666642</v>
      </c>
      <c r="H20" s="339">
        <v>-2709.9141666666642</v>
      </c>
      <c r="I20" s="339">
        <v>-2709.9141666666642</v>
      </c>
      <c r="J20" s="339">
        <v>-2709.9141666666642</v>
      </c>
      <c r="K20" s="339">
        <v>-2709.9141666666642</v>
      </c>
      <c r="L20" s="339">
        <v>-2709.9141666666642</v>
      </c>
      <c r="M20" s="339">
        <v>-2709.9141666666642</v>
      </c>
      <c r="N20" s="339">
        <v>-2709.9141666666642</v>
      </c>
      <c r="O20" s="339">
        <v>-2709.9141666666642</v>
      </c>
    </row>
    <row r="21" spans="1:15" ht="17.100000000000001" customHeight="1" x14ac:dyDescent="0.2">
      <c r="A21" s="166">
        <v>2390</v>
      </c>
      <c r="B21" s="164" t="s">
        <v>443</v>
      </c>
      <c r="C21" s="3"/>
      <c r="D21" s="339">
        <v>0</v>
      </c>
      <c r="E21" s="339">
        <v>0</v>
      </c>
      <c r="F21" s="339">
        <v>0</v>
      </c>
      <c r="G21" s="339">
        <v>0</v>
      </c>
      <c r="H21" s="339">
        <v>0</v>
      </c>
      <c r="I21" s="339">
        <v>0</v>
      </c>
      <c r="J21" s="339">
        <v>0</v>
      </c>
      <c r="K21" s="339">
        <v>0</v>
      </c>
      <c r="L21" s="339">
        <v>0</v>
      </c>
      <c r="M21" s="339">
        <v>0</v>
      </c>
      <c r="N21" s="339">
        <v>0</v>
      </c>
      <c r="O21" s="339">
        <v>0</v>
      </c>
    </row>
    <row r="22" spans="1:15" ht="17.100000000000001" customHeight="1" x14ac:dyDescent="0.2">
      <c r="A22" s="166">
        <v>2502</v>
      </c>
      <c r="B22" s="164" t="s">
        <v>445</v>
      </c>
      <c r="C22" s="3"/>
      <c r="D22" s="339">
        <v>0</v>
      </c>
      <c r="E22" s="339">
        <v>0</v>
      </c>
      <c r="F22" s="339">
        <v>0</v>
      </c>
      <c r="G22" s="339">
        <v>0</v>
      </c>
      <c r="H22" s="339">
        <v>0</v>
      </c>
      <c r="I22" s="339">
        <v>0</v>
      </c>
      <c r="J22" s="339">
        <v>0</v>
      </c>
      <c r="K22" s="339">
        <v>0</v>
      </c>
      <c r="L22" s="339">
        <v>0</v>
      </c>
      <c r="M22" s="339">
        <v>0</v>
      </c>
      <c r="N22" s="339">
        <v>0</v>
      </c>
      <c r="O22" s="339">
        <v>0</v>
      </c>
    </row>
    <row r="23" spans="1:15" ht="17.100000000000001" customHeight="1" x14ac:dyDescent="0.2">
      <c r="A23" s="166">
        <v>2503</v>
      </c>
      <c r="B23" s="164" t="s">
        <v>446</v>
      </c>
      <c r="C23" s="3"/>
      <c r="D23" s="339">
        <v>0</v>
      </c>
      <c r="E23" s="339">
        <v>0</v>
      </c>
      <c r="F23" s="339">
        <v>0</v>
      </c>
      <c r="G23" s="339">
        <v>0</v>
      </c>
      <c r="H23" s="339">
        <v>0</v>
      </c>
      <c r="I23" s="339">
        <v>0</v>
      </c>
      <c r="J23" s="339">
        <v>0</v>
      </c>
      <c r="K23" s="339">
        <v>0</v>
      </c>
      <c r="L23" s="339">
        <v>0</v>
      </c>
      <c r="M23" s="339">
        <v>0</v>
      </c>
      <c r="N23" s="339">
        <v>0</v>
      </c>
      <c r="O23" s="339">
        <v>0</v>
      </c>
    </row>
    <row r="24" spans="1:15" ht="17.100000000000001" customHeight="1" x14ac:dyDescent="0.2">
      <c r="A24" s="166">
        <v>2504</v>
      </c>
      <c r="B24" s="164" t="s">
        <v>447</v>
      </c>
      <c r="C24" s="3"/>
      <c r="D24" s="339">
        <v>10712.041666666666</v>
      </c>
      <c r="E24" s="339">
        <v>10712.041666666666</v>
      </c>
      <c r="F24" s="339">
        <v>10712.041666666666</v>
      </c>
      <c r="G24" s="339">
        <v>10712.041666666666</v>
      </c>
      <c r="H24" s="339">
        <v>10712.041666666666</v>
      </c>
      <c r="I24" s="339">
        <v>10712.041666666666</v>
      </c>
      <c r="J24" s="339">
        <v>10712.041666666666</v>
      </c>
      <c r="K24" s="339">
        <v>10712.041666666666</v>
      </c>
      <c r="L24" s="339">
        <v>10712.041666666666</v>
      </c>
      <c r="M24" s="339">
        <v>10712.041666666666</v>
      </c>
      <c r="N24" s="339">
        <v>10712.041666666666</v>
      </c>
      <c r="O24" s="339">
        <v>10712.041666666666</v>
      </c>
    </row>
    <row r="25" spans="1:15" ht="17.100000000000001" customHeight="1" x14ac:dyDescent="0.2">
      <c r="A25" s="166">
        <v>2590</v>
      </c>
      <c r="B25" s="164" t="s">
        <v>448</v>
      </c>
      <c r="C25" s="3"/>
      <c r="D25" s="339">
        <v>0</v>
      </c>
      <c r="E25" s="339">
        <v>0</v>
      </c>
      <c r="F25" s="339">
        <v>0</v>
      </c>
      <c r="G25" s="339">
        <v>0</v>
      </c>
      <c r="H25" s="339">
        <v>0</v>
      </c>
      <c r="I25" s="339">
        <v>0</v>
      </c>
      <c r="J25" s="339">
        <v>0</v>
      </c>
      <c r="K25" s="339">
        <v>0</v>
      </c>
      <c r="L25" s="339">
        <v>0</v>
      </c>
      <c r="M25" s="339">
        <v>0</v>
      </c>
      <c r="N25" s="339">
        <v>0</v>
      </c>
      <c r="O25" s="339">
        <v>0</v>
      </c>
    </row>
    <row r="26" spans="1:15" ht="17.100000000000001" customHeight="1" x14ac:dyDescent="0.2">
      <c r="A26" s="166">
        <v>2990</v>
      </c>
      <c r="B26" s="164" t="s">
        <v>453</v>
      </c>
      <c r="C26" s="3"/>
      <c r="D26" s="339">
        <v>0</v>
      </c>
      <c r="E26" s="339">
        <v>0</v>
      </c>
      <c r="F26" s="339">
        <v>0</v>
      </c>
      <c r="G26" s="339">
        <v>0</v>
      </c>
      <c r="H26" s="339">
        <v>0</v>
      </c>
      <c r="I26" s="339">
        <v>0</v>
      </c>
      <c r="J26" s="339">
        <v>0</v>
      </c>
      <c r="K26" s="339">
        <v>0</v>
      </c>
      <c r="L26" s="339">
        <v>0</v>
      </c>
      <c r="M26" s="339">
        <v>0</v>
      </c>
      <c r="N26" s="339">
        <v>0</v>
      </c>
      <c r="O26" s="339">
        <v>0</v>
      </c>
    </row>
    <row r="27" spans="1:15" ht="6" customHeight="1" x14ac:dyDescent="0.2">
      <c r="A27" s="327"/>
      <c r="B27" s="3"/>
      <c r="C27" s="3"/>
      <c r="D27" s="340"/>
      <c r="E27" s="340"/>
      <c r="F27" s="340"/>
      <c r="G27" s="340"/>
      <c r="H27" s="340"/>
      <c r="I27" s="340"/>
      <c r="J27" s="340"/>
      <c r="K27" s="340"/>
      <c r="L27" s="340"/>
      <c r="M27" s="340"/>
      <c r="N27" s="340"/>
      <c r="O27" s="340"/>
    </row>
    <row r="28" spans="1:15" ht="17.100000000000001" customHeight="1" x14ac:dyDescent="0.2">
      <c r="A28" s="327"/>
      <c r="B28" s="111" t="s">
        <v>6</v>
      </c>
      <c r="C28" s="3"/>
      <c r="D28" s="341">
        <f t="shared" ref="D28:O28" si="0">SUM(D9:D27)</f>
        <v>431675.51770999993</v>
      </c>
      <c r="E28" s="341">
        <f t="shared" si="0"/>
        <v>431675.51770999993</v>
      </c>
      <c r="F28" s="341">
        <f t="shared" si="0"/>
        <v>431675.51770999993</v>
      </c>
      <c r="G28" s="341">
        <f t="shared" si="0"/>
        <v>431675.51770999993</v>
      </c>
      <c r="H28" s="341">
        <f t="shared" si="0"/>
        <v>431675.51770999993</v>
      </c>
      <c r="I28" s="341">
        <f t="shared" si="0"/>
        <v>431675.51770999993</v>
      </c>
      <c r="J28" s="341">
        <f t="shared" si="0"/>
        <v>431675.51770999993</v>
      </c>
      <c r="K28" s="341">
        <f t="shared" si="0"/>
        <v>431675.51770999993</v>
      </c>
      <c r="L28" s="341">
        <f t="shared" si="0"/>
        <v>431675.51770999993</v>
      </c>
      <c r="M28" s="341">
        <f t="shared" si="0"/>
        <v>431675.51770999993</v>
      </c>
      <c r="N28" s="341">
        <f t="shared" si="0"/>
        <v>431675.51770999993</v>
      </c>
      <c r="O28" s="341">
        <f t="shared" si="0"/>
        <v>431675.51770999993</v>
      </c>
    </row>
    <row r="29" spans="1:15" ht="17.100000000000001" customHeight="1" x14ac:dyDescent="0.2">
      <c r="A29" s="327"/>
      <c r="B29" s="3"/>
      <c r="C29" s="3"/>
      <c r="D29" s="340"/>
      <c r="E29" s="340"/>
      <c r="F29" s="340"/>
      <c r="G29" s="340"/>
      <c r="H29" s="340"/>
      <c r="I29" s="340"/>
      <c r="J29" s="340"/>
      <c r="K29" s="340"/>
      <c r="L29" s="340"/>
      <c r="M29" s="340"/>
      <c r="N29" s="340"/>
      <c r="O29" s="340"/>
    </row>
    <row r="30" spans="1:15" ht="17.100000000000001" customHeight="1" x14ac:dyDescent="0.2">
      <c r="A30" s="327"/>
      <c r="B30" s="398" t="s">
        <v>7</v>
      </c>
      <c r="C30" s="3"/>
      <c r="D30" s="340"/>
      <c r="E30" s="340"/>
      <c r="F30" s="340"/>
      <c r="G30" s="340"/>
      <c r="H30" s="340"/>
      <c r="I30" s="340"/>
      <c r="J30" s="340"/>
      <c r="K30" s="340"/>
      <c r="L30" s="340"/>
      <c r="M30" s="340"/>
      <c r="N30" s="340"/>
      <c r="O30" s="340"/>
    </row>
    <row r="31" spans="1:15" ht="17.100000000000001" customHeight="1" x14ac:dyDescent="0.2">
      <c r="A31" s="166">
        <v>1201</v>
      </c>
      <c r="B31" s="3" t="s">
        <v>407</v>
      </c>
      <c r="C31" s="3"/>
      <c r="D31" s="339">
        <v>-82175.54666666656</v>
      </c>
      <c r="E31" s="339">
        <v>-82175.54666666656</v>
      </c>
      <c r="F31" s="339">
        <v>-82175.54666666656</v>
      </c>
      <c r="G31" s="339">
        <v>-82175.54666666656</v>
      </c>
      <c r="H31" s="339">
        <v>-82175.54666666656</v>
      </c>
      <c r="I31" s="339">
        <v>-82175.54666666656</v>
      </c>
      <c r="J31" s="339">
        <v>-82175.54666666656</v>
      </c>
      <c r="K31" s="339">
        <v>-82175.54666666656</v>
      </c>
      <c r="L31" s="339">
        <v>-82175.54666666656</v>
      </c>
      <c r="M31" s="339">
        <v>-82175.54666666656</v>
      </c>
      <c r="N31" s="339">
        <v>-82175.54666666656</v>
      </c>
      <c r="O31" s="339">
        <v>-82175.54666666656</v>
      </c>
    </row>
    <row r="32" spans="1:15" ht="17.100000000000001" customHeight="1" x14ac:dyDescent="0.2">
      <c r="A32" s="166">
        <v>1202</v>
      </c>
      <c r="B32" s="3" t="s">
        <v>408</v>
      </c>
      <c r="C32" s="3"/>
      <c r="D32" s="339">
        <v>3382.1749999999997</v>
      </c>
      <c r="E32" s="339">
        <v>3382.1749999999997</v>
      </c>
      <c r="F32" s="339">
        <v>3382.1749999999997</v>
      </c>
      <c r="G32" s="339">
        <v>3382.1749999999997</v>
      </c>
      <c r="H32" s="339">
        <v>3382.1749999999997</v>
      </c>
      <c r="I32" s="339">
        <v>3382.1749999999997</v>
      </c>
      <c r="J32" s="339">
        <v>3382.1749999999997</v>
      </c>
      <c r="K32" s="339">
        <v>3382.1749999999997</v>
      </c>
      <c r="L32" s="339">
        <v>3382.1749999999997</v>
      </c>
      <c r="M32" s="339">
        <v>3382.1749999999997</v>
      </c>
      <c r="N32" s="339">
        <v>3382.1749999999997</v>
      </c>
      <c r="O32" s="339">
        <v>3382.1749999999997</v>
      </c>
    </row>
    <row r="33" spans="1:15" ht="17.100000000000001" customHeight="1" x14ac:dyDescent="0.2">
      <c r="A33" s="166">
        <v>1203</v>
      </c>
      <c r="B33" s="5" t="s">
        <v>409</v>
      </c>
      <c r="C33" s="3"/>
      <c r="D33" s="339">
        <v>0</v>
      </c>
      <c r="E33" s="339">
        <v>0</v>
      </c>
      <c r="F33" s="339">
        <v>0</v>
      </c>
      <c r="G33" s="339">
        <v>0</v>
      </c>
      <c r="H33" s="339">
        <v>0</v>
      </c>
      <c r="I33" s="339">
        <v>0</v>
      </c>
      <c r="J33" s="339">
        <v>0</v>
      </c>
      <c r="K33" s="339">
        <v>0</v>
      </c>
      <c r="L33" s="339">
        <v>0</v>
      </c>
      <c r="M33" s="339">
        <v>0</v>
      </c>
      <c r="N33" s="339">
        <v>0</v>
      </c>
      <c r="O33" s="339">
        <v>0</v>
      </c>
    </row>
    <row r="34" spans="1:15" ht="17.100000000000001" customHeight="1" x14ac:dyDescent="0.2">
      <c r="A34" s="166">
        <v>1301</v>
      </c>
      <c r="B34" s="5" t="s">
        <v>412</v>
      </c>
      <c r="C34" s="3"/>
      <c r="D34" s="339">
        <v>0</v>
      </c>
      <c r="E34" s="339">
        <v>0</v>
      </c>
      <c r="F34" s="339">
        <v>0</v>
      </c>
      <c r="G34" s="339">
        <v>0</v>
      </c>
      <c r="H34" s="339">
        <v>0</v>
      </c>
      <c r="I34" s="339">
        <v>0</v>
      </c>
      <c r="J34" s="339">
        <v>0</v>
      </c>
      <c r="K34" s="339">
        <v>0</v>
      </c>
      <c r="L34" s="339">
        <v>0</v>
      </c>
      <c r="M34" s="339">
        <v>0</v>
      </c>
      <c r="N34" s="339">
        <v>0</v>
      </c>
      <c r="O34" s="339">
        <v>0</v>
      </c>
    </row>
    <row r="35" spans="1:15" ht="17.100000000000001" customHeight="1" x14ac:dyDescent="0.2">
      <c r="A35" s="166">
        <v>1303</v>
      </c>
      <c r="B35" s="5" t="s">
        <v>413</v>
      </c>
      <c r="C35" s="3"/>
      <c r="D35" s="339">
        <v>0</v>
      </c>
      <c r="E35" s="339">
        <v>0</v>
      </c>
      <c r="F35" s="339">
        <v>0</v>
      </c>
      <c r="G35" s="339">
        <v>0</v>
      </c>
      <c r="H35" s="339">
        <v>0</v>
      </c>
      <c r="I35" s="339">
        <v>0</v>
      </c>
      <c r="J35" s="339">
        <v>0</v>
      </c>
      <c r="K35" s="339">
        <v>0</v>
      </c>
      <c r="L35" s="339">
        <v>0</v>
      </c>
      <c r="M35" s="339">
        <v>0</v>
      </c>
      <c r="N35" s="339">
        <v>0</v>
      </c>
      <c r="O35" s="339">
        <v>0</v>
      </c>
    </row>
    <row r="36" spans="1:15" ht="17.100000000000001" customHeight="1" x14ac:dyDescent="0.2">
      <c r="A36" s="166">
        <v>1304</v>
      </c>
      <c r="B36" s="5" t="s">
        <v>414</v>
      </c>
      <c r="C36" s="3"/>
      <c r="D36" s="339">
        <v>58333.33333333335</v>
      </c>
      <c r="E36" s="339">
        <v>58333.33333333335</v>
      </c>
      <c r="F36" s="339">
        <v>58333.33333333335</v>
      </c>
      <c r="G36" s="339">
        <v>58333.33333333335</v>
      </c>
      <c r="H36" s="339">
        <v>58333.33333333335</v>
      </c>
      <c r="I36" s="339">
        <v>58333.33333333335</v>
      </c>
      <c r="J36" s="339">
        <v>58333.33333333335</v>
      </c>
      <c r="K36" s="339">
        <v>58333.33333333335</v>
      </c>
      <c r="L36" s="339">
        <v>58333.33333333335</v>
      </c>
      <c r="M36" s="339">
        <v>58333.33333333335</v>
      </c>
      <c r="N36" s="339">
        <v>58333.33333333335</v>
      </c>
      <c r="O36" s="339">
        <v>58333.33333333335</v>
      </c>
    </row>
    <row r="37" spans="1:15" ht="17.100000000000001" customHeight="1" x14ac:dyDescent="0.2">
      <c r="A37" s="166">
        <v>1309</v>
      </c>
      <c r="B37" s="5" t="s">
        <v>415</v>
      </c>
      <c r="C37" s="3"/>
      <c r="D37" s="339">
        <v>0</v>
      </c>
      <c r="E37" s="339">
        <v>0</v>
      </c>
      <c r="F37" s="339">
        <v>0</v>
      </c>
      <c r="G37" s="339">
        <v>0</v>
      </c>
      <c r="H37" s="339">
        <v>0</v>
      </c>
      <c r="I37" s="339">
        <v>0</v>
      </c>
      <c r="J37" s="339">
        <v>0</v>
      </c>
      <c r="K37" s="339">
        <v>0</v>
      </c>
      <c r="L37" s="339">
        <v>0</v>
      </c>
      <c r="M37" s="339">
        <v>0</v>
      </c>
      <c r="N37" s="339">
        <v>0</v>
      </c>
      <c r="O37" s="339">
        <v>0</v>
      </c>
    </row>
    <row r="38" spans="1:15" ht="17.100000000000001" customHeight="1" x14ac:dyDescent="0.2">
      <c r="A38" s="166">
        <v>1312</v>
      </c>
      <c r="B38" s="5" t="s">
        <v>416</v>
      </c>
      <c r="C38" s="3"/>
      <c r="D38" s="339">
        <v>0</v>
      </c>
      <c r="E38" s="339">
        <v>0</v>
      </c>
      <c r="F38" s="339">
        <v>0</v>
      </c>
      <c r="G38" s="339">
        <v>0</v>
      </c>
      <c r="H38" s="339">
        <v>0</v>
      </c>
      <c r="I38" s="339">
        <v>0</v>
      </c>
      <c r="J38" s="339">
        <v>0</v>
      </c>
      <c r="K38" s="339">
        <v>0</v>
      </c>
      <c r="L38" s="339">
        <v>0</v>
      </c>
      <c r="M38" s="339">
        <v>0</v>
      </c>
      <c r="N38" s="339">
        <v>0</v>
      </c>
      <c r="O38" s="339">
        <v>0</v>
      </c>
    </row>
    <row r="39" spans="1:15" ht="17.100000000000001" customHeight="1" x14ac:dyDescent="0.2">
      <c r="A39" s="166">
        <v>1399</v>
      </c>
      <c r="B39" s="5" t="s">
        <v>417</v>
      </c>
      <c r="C39" s="3"/>
      <c r="D39" s="339">
        <v>-5691.6299999999983</v>
      </c>
      <c r="E39" s="339">
        <v>-5691.6299999999983</v>
      </c>
      <c r="F39" s="339">
        <v>-5691.6299999999983</v>
      </c>
      <c r="G39" s="339">
        <v>-5691.6299999999983</v>
      </c>
      <c r="H39" s="339">
        <v>-5691.6299999999983</v>
      </c>
      <c r="I39" s="339">
        <v>-5691.6299999999983</v>
      </c>
      <c r="J39" s="339">
        <v>-5691.6299999999983</v>
      </c>
      <c r="K39" s="339">
        <v>-5691.6299999999983</v>
      </c>
      <c r="L39" s="339">
        <v>-5691.6299999999983</v>
      </c>
      <c r="M39" s="339">
        <v>-5691.6299999999983</v>
      </c>
      <c r="N39" s="339">
        <v>-5691.6299999999983</v>
      </c>
      <c r="O39" s="339">
        <v>-5691.6299999999983</v>
      </c>
    </row>
    <row r="40" spans="1:15" ht="17.100000000000001" customHeight="1" x14ac:dyDescent="0.2">
      <c r="A40" s="166">
        <v>1401</v>
      </c>
      <c r="B40" s="5" t="s">
        <v>419</v>
      </c>
      <c r="C40" s="3"/>
      <c r="D40" s="339">
        <v>0</v>
      </c>
      <c r="E40" s="339">
        <v>0</v>
      </c>
      <c r="F40" s="339">
        <v>0</v>
      </c>
      <c r="G40" s="339">
        <v>0</v>
      </c>
      <c r="H40" s="339">
        <v>0</v>
      </c>
      <c r="I40" s="339">
        <v>0</v>
      </c>
      <c r="J40" s="339">
        <v>0</v>
      </c>
      <c r="K40" s="339">
        <v>0</v>
      </c>
      <c r="L40" s="339">
        <v>0</v>
      </c>
      <c r="M40" s="339">
        <v>0</v>
      </c>
      <c r="N40" s="339">
        <v>0</v>
      </c>
      <c r="O40" s="339">
        <v>0</v>
      </c>
    </row>
    <row r="41" spans="1:15" ht="17.100000000000001" customHeight="1" x14ac:dyDescent="0.2">
      <c r="A41" s="166">
        <v>1502</v>
      </c>
      <c r="B41" s="5" t="s">
        <v>426</v>
      </c>
      <c r="C41" s="3"/>
      <c r="D41" s="339">
        <v>27361.139166666664</v>
      </c>
      <c r="E41" s="339">
        <v>27361.139166666664</v>
      </c>
      <c r="F41" s="339">
        <v>27361.139166666664</v>
      </c>
      <c r="G41" s="339">
        <v>27361.139166666664</v>
      </c>
      <c r="H41" s="339">
        <v>27361.139166666664</v>
      </c>
      <c r="I41" s="339">
        <v>27361.139166666664</v>
      </c>
      <c r="J41" s="339">
        <v>27361.139166666664</v>
      </c>
      <c r="K41" s="339">
        <v>27361.139166666664</v>
      </c>
      <c r="L41" s="339">
        <v>27361.139166666664</v>
      </c>
      <c r="M41" s="339">
        <v>27361.139166666664</v>
      </c>
      <c r="N41" s="339">
        <v>27361.139166666664</v>
      </c>
      <c r="O41" s="339">
        <v>27361.139166666664</v>
      </c>
    </row>
    <row r="42" spans="1:15" ht="17.100000000000001" customHeight="1" x14ac:dyDescent="0.2">
      <c r="A42" s="166">
        <v>1602</v>
      </c>
      <c r="B42" s="5" t="s">
        <v>429</v>
      </c>
      <c r="C42" s="3"/>
      <c r="D42" s="339">
        <v>-5000</v>
      </c>
      <c r="E42" s="339">
        <v>-5000</v>
      </c>
      <c r="F42" s="339">
        <v>-5000</v>
      </c>
      <c r="G42" s="339">
        <v>-5000</v>
      </c>
      <c r="H42" s="339">
        <v>-5000</v>
      </c>
      <c r="I42" s="339">
        <v>-5000</v>
      </c>
      <c r="J42" s="339">
        <v>-5000</v>
      </c>
      <c r="K42" s="339">
        <v>-5000</v>
      </c>
      <c r="L42" s="339">
        <v>-5000</v>
      </c>
      <c r="M42" s="339">
        <v>-5000</v>
      </c>
      <c r="N42" s="339">
        <v>-5000</v>
      </c>
      <c r="O42" s="339">
        <v>-5000</v>
      </c>
    </row>
    <row r="43" spans="1:15" ht="17.100000000000001" customHeight="1" x14ac:dyDescent="0.2">
      <c r="A43" s="166">
        <v>1699</v>
      </c>
      <c r="B43" s="5" t="s">
        <v>430</v>
      </c>
      <c r="C43" s="3"/>
      <c r="D43" s="339">
        <v>558.1788791264413</v>
      </c>
      <c r="E43" s="339">
        <v>558.1788791264413</v>
      </c>
      <c r="F43" s="339">
        <v>558.1788791264413</v>
      </c>
      <c r="G43" s="339">
        <v>558.1788791264413</v>
      </c>
      <c r="H43" s="339">
        <v>558.1788791264413</v>
      </c>
      <c r="I43" s="339">
        <v>558.1788791264413</v>
      </c>
      <c r="J43" s="339">
        <v>558.1788791264413</v>
      </c>
      <c r="K43" s="339">
        <v>558.1788791264413</v>
      </c>
      <c r="L43" s="339">
        <v>558.1788791264413</v>
      </c>
      <c r="M43" s="339">
        <v>558.1788791264413</v>
      </c>
      <c r="N43" s="339">
        <v>558.1788791264413</v>
      </c>
      <c r="O43" s="339">
        <v>558.1788791264413</v>
      </c>
    </row>
    <row r="44" spans="1:15" ht="17.100000000000001" customHeight="1" x14ac:dyDescent="0.2">
      <c r="A44" s="166">
        <v>1902</v>
      </c>
      <c r="B44" s="5" t="s">
        <v>433</v>
      </c>
      <c r="C44" s="3"/>
      <c r="D44" s="339">
        <v>0</v>
      </c>
      <c r="E44" s="339">
        <v>0</v>
      </c>
      <c r="F44" s="339">
        <v>0</v>
      </c>
      <c r="G44" s="339">
        <v>0</v>
      </c>
      <c r="H44" s="339">
        <v>0</v>
      </c>
      <c r="I44" s="339">
        <v>0</v>
      </c>
      <c r="J44" s="339">
        <v>0</v>
      </c>
      <c r="K44" s="339">
        <v>0</v>
      </c>
      <c r="L44" s="339">
        <v>0</v>
      </c>
      <c r="M44" s="339">
        <v>0</v>
      </c>
      <c r="N44" s="339">
        <v>0</v>
      </c>
      <c r="O44" s="339">
        <v>0</v>
      </c>
    </row>
    <row r="45" spans="1:15" ht="17.100000000000001" customHeight="1" x14ac:dyDescent="0.2">
      <c r="A45" s="166">
        <v>2901</v>
      </c>
      <c r="B45" s="5" t="s">
        <v>450</v>
      </c>
      <c r="C45" s="3"/>
      <c r="D45" s="339">
        <v>0</v>
      </c>
      <c r="E45" s="339">
        <v>0</v>
      </c>
      <c r="F45" s="339">
        <v>0</v>
      </c>
      <c r="G45" s="339">
        <v>0</v>
      </c>
      <c r="H45" s="339">
        <v>0</v>
      </c>
      <c r="I45" s="339">
        <v>0</v>
      </c>
      <c r="J45" s="339">
        <v>0</v>
      </c>
      <c r="K45" s="339">
        <v>0</v>
      </c>
      <c r="L45" s="339">
        <v>0</v>
      </c>
      <c r="M45" s="339">
        <v>0</v>
      </c>
      <c r="N45" s="339">
        <v>0</v>
      </c>
      <c r="O45" s="339">
        <v>0</v>
      </c>
    </row>
    <row r="46" spans="1:15" ht="17.100000000000001" customHeight="1" x14ac:dyDescent="0.2">
      <c r="A46" s="166">
        <v>2903</v>
      </c>
      <c r="B46" s="5" t="s">
        <v>451</v>
      </c>
      <c r="C46" s="3"/>
      <c r="D46" s="339">
        <v>-16758.967499999999</v>
      </c>
      <c r="E46" s="339">
        <v>-16758.967499999999</v>
      </c>
      <c r="F46" s="339">
        <v>-16758.967499999999</v>
      </c>
      <c r="G46" s="339">
        <v>-16758.967499999999</v>
      </c>
      <c r="H46" s="339">
        <v>-16758.967499999999</v>
      </c>
      <c r="I46" s="339">
        <v>-16758.967499999999</v>
      </c>
      <c r="J46" s="339">
        <v>-16758.967499999999</v>
      </c>
      <c r="K46" s="339">
        <v>-16758.967499999999</v>
      </c>
      <c r="L46" s="339">
        <v>-16758.967499999999</v>
      </c>
      <c r="M46" s="339">
        <v>-16758.967499999999</v>
      </c>
      <c r="N46" s="339">
        <v>-16758.967499999999</v>
      </c>
      <c r="O46" s="339">
        <v>-16758.967499999999</v>
      </c>
    </row>
    <row r="47" spans="1:15" ht="17.100000000000001" customHeight="1" x14ac:dyDescent="0.2">
      <c r="A47" s="166">
        <v>3401</v>
      </c>
      <c r="B47" s="7" t="s">
        <v>459</v>
      </c>
      <c r="C47" s="3"/>
      <c r="D47" s="339">
        <v>-260236.91666666666</v>
      </c>
      <c r="E47" s="339">
        <v>-260236.91666666666</v>
      </c>
      <c r="F47" s="339">
        <v>-260236.91666666666</v>
      </c>
      <c r="G47" s="339">
        <v>-260236.91666666666</v>
      </c>
      <c r="H47" s="339">
        <v>-260236.91666666666</v>
      </c>
      <c r="I47" s="339">
        <v>-260236.91666666666</v>
      </c>
      <c r="J47" s="339">
        <v>-260236.91666666666</v>
      </c>
      <c r="K47" s="339">
        <v>-260236.91666666666</v>
      </c>
      <c r="L47" s="339">
        <v>-260236.91666666666</v>
      </c>
      <c r="M47" s="339">
        <v>-260236.91666666666</v>
      </c>
      <c r="N47" s="339">
        <v>-260236.91666666666</v>
      </c>
      <c r="O47" s="339">
        <v>-260236.91666666666</v>
      </c>
    </row>
    <row r="48" spans="1:15" ht="6" customHeight="1" x14ac:dyDescent="0.2">
      <c r="A48" s="327"/>
      <c r="B48" s="3"/>
      <c r="C48" s="3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</row>
    <row r="49" spans="1:15" ht="17.100000000000001" customHeight="1" x14ac:dyDescent="0.2">
      <c r="A49" s="327"/>
      <c r="B49" s="3" t="s">
        <v>8</v>
      </c>
      <c r="C49" s="3"/>
      <c r="D49" s="341">
        <f>SUM(D31:D48)</f>
        <v>-280228.23445420677</v>
      </c>
      <c r="E49" s="341">
        <f t="shared" ref="E49:O49" si="1">SUM(E31:E48)</f>
        <v>-280228.23445420677</v>
      </c>
      <c r="F49" s="341">
        <f t="shared" si="1"/>
        <v>-280228.23445420677</v>
      </c>
      <c r="G49" s="341">
        <f t="shared" si="1"/>
        <v>-280228.23445420677</v>
      </c>
      <c r="H49" s="341">
        <f t="shared" si="1"/>
        <v>-280228.23445420677</v>
      </c>
      <c r="I49" s="341">
        <f t="shared" si="1"/>
        <v>-280228.23445420677</v>
      </c>
      <c r="J49" s="341">
        <f t="shared" si="1"/>
        <v>-280228.23445420677</v>
      </c>
      <c r="K49" s="341">
        <f t="shared" si="1"/>
        <v>-280228.23445420677</v>
      </c>
      <c r="L49" s="341">
        <f t="shared" si="1"/>
        <v>-280228.23445420677</v>
      </c>
      <c r="M49" s="341">
        <f t="shared" si="1"/>
        <v>-280228.23445420677</v>
      </c>
      <c r="N49" s="341">
        <f t="shared" si="1"/>
        <v>-280228.23445420677</v>
      </c>
      <c r="O49" s="341">
        <f t="shared" si="1"/>
        <v>-280228.23445420677</v>
      </c>
    </row>
    <row r="50" spans="1:15" ht="17.100000000000001" customHeight="1" x14ac:dyDescent="0.2">
      <c r="A50" s="327"/>
      <c r="B50" s="3"/>
      <c r="C50" s="3"/>
      <c r="D50" s="340"/>
      <c r="E50" s="340"/>
      <c r="F50" s="340"/>
      <c r="G50" s="340"/>
      <c r="H50" s="340"/>
      <c r="I50" s="340"/>
      <c r="J50" s="340"/>
      <c r="K50" s="340"/>
      <c r="L50" s="340"/>
      <c r="M50" s="340"/>
      <c r="N50" s="340"/>
      <c r="O50" s="340"/>
    </row>
    <row r="51" spans="1:15" ht="17.100000000000001" customHeight="1" x14ac:dyDescent="0.2">
      <c r="A51" s="327"/>
      <c r="B51" s="397" t="s">
        <v>9</v>
      </c>
      <c r="C51" s="3"/>
      <c r="D51" s="340"/>
      <c r="E51" s="340"/>
      <c r="F51" s="340"/>
      <c r="G51" s="340"/>
      <c r="H51" s="340"/>
      <c r="I51" s="340"/>
      <c r="J51" s="340"/>
      <c r="K51" s="340"/>
      <c r="L51" s="340"/>
      <c r="M51" s="340"/>
      <c r="N51" s="340"/>
      <c r="O51" s="340"/>
    </row>
    <row r="52" spans="1:15" ht="17.100000000000001" customHeight="1" x14ac:dyDescent="0.2">
      <c r="A52" s="327"/>
      <c r="B52" s="3"/>
      <c r="C52" s="3"/>
      <c r="D52" s="339"/>
      <c r="E52" s="339"/>
      <c r="F52" s="339"/>
      <c r="G52" s="339"/>
      <c r="H52" s="339"/>
      <c r="I52" s="339"/>
      <c r="J52" s="339"/>
      <c r="K52" s="339"/>
      <c r="L52" s="339"/>
      <c r="M52" s="339"/>
      <c r="N52" s="339"/>
      <c r="O52" s="339"/>
    </row>
    <row r="53" spans="1:15" ht="17.100000000000001" customHeight="1" x14ac:dyDescent="0.2">
      <c r="A53" s="327"/>
      <c r="B53" s="111" t="s">
        <v>14</v>
      </c>
      <c r="C53" s="3"/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41"/>
    </row>
    <row r="54" spans="1:15" ht="21.75" customHeight="1" x14ac:dyDescent="0.2">
      <c r="A54" s="327"/>
      <c r="B54" s="3"/>
      <c r="C54" s="3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</row>
    <row r="55" spans="1:15" ht="17.100000000000001" customHeight="1" x14ac:dyDescent="0.2">
      <c r="A55" s="327"/>
      <c r="B55" s="3" t="s">
        <v>10</v>
      </c>
      <c r="C55" s="3"/>
      <c r="D55" s="341">
        <f>+D28+D49</f>
        <v>151447.28325579315</v>
      </c>
      <c r="E55" s="341">
        <f t="shared" ref="E55:O55" si="2">+E28+E49</f>
        <v>151447.28325579315</v>
      </c>
      <c r="F55" s="341">
        <f t="shared" si="2"/>
        <v>151447.28325579315</v>
      </c>
      <c r="G55" s="341">
        <f t="shared" si="2"/>
        <v>151447.28325579315</v>
      </c>
      <c r="H55" s="341">
        <f t="shared" si="2"/>
        <v>151447.28325579315</v>
      </c>
      <c r="I55" s="341">
        <f t="shared" si="2"/>
        <v>151447.28325579315</v>
      </c>
      <c r="J55" s="341">
        <f t="shared" si="2"/>
        <v>151447.28325579315</v>
      </c>
      <c r="K55" s="341">
        <f t="shared" si="2"/>
        <v>151447.28325579315</v>
      </c>
      <c r="L55" s="341">
        <f t="shared" si="2"/>
        <v>151447.28325579315</v>
      </c>
      <c r="M55" s="341">
        <f t="shared" si="2"/>
        <v>151447.28325579315</v>
      </c>
      <c r="N55" s="341">
        <f t="shared" si="2"/>
        <v>151447.28325579315</v>
      </c>
      <c r="O55" s="341">
        <f t="shared" si="2"/>
        <v>151447.28325579315</v>
      </c>
    </row>
    <row r="56" spans="1:15" ht="17.100000000000001" customHeight="1" x14ac:dyDescent="0.2">
      <c r="A56" s="327"/>
      <c r="B56" s="3" t="s">
        <v>11</v>
      </c>
      <c r="C56" s="3"/>
      <c r="D56" s="339">
        <v>3827941.145</v>
      </c>
      <c r="E56" s="339"/>
      <c r="F56" s="339"/>
      <c r="G56" s="339"/>
      <c r="H56" s="339"/>
      <c r="I56" s="339"/>
      <c r="J56" s="339"/>
      <c r="K56" s="339"/>
      <c r="L56" s="339"/>
      <c r="M56" s="339"/>
      <c r="N56" s="339"/>
      <c r="O56" s="339"/>
    </row>
    <row r="57" spans="1:15" ht="17.100000000000001" customHeight="1" x14ac:dyDescent="0.2">
      <c r="A57" s="327"/>
      <c r="B57" s="3" t="s">
        <v>12</v>
      </c>
      <c r="C57" s="3"/>
      <c r="D57" s="341">
        <f>+D55+D56</f>
        <v>3979388.4282557932</v>
      </c>
      <c r="E57" s="341">
        <f>+E55+D57</f>
        <v>4130835.7115115863</v>
      </c>
      <c r="F57" s="341">
        <f>+F55+E57</f>
        <v>4282282.994767379</v>
      </c>
      <c r="G57" s="341">
        <f t="shared" ref="G57:O57" si="3">+G55+F57</f>
        <v>4433730.2780231722</v>
      </c>
      <c r="H57" s="341">
        <f t="shared" si="3"/>
        <v>4585177.5612789653</v>
      </c>
      <c r="I57" s="341">
        <f t="shared" si="3"/>
        <v>4736624.8445347585</v>
      </c>
      <c r="J57" s="341">
        <f t="shared" si="3"/>
        <v>4888072.1277905516</v>
      </c>
      <c r="K57" s="341">
        <f t="shared" si="3"/>
        <v>5039519.4110463448</v>
      </c>
      <c r="L57" s="341">
        <f t="shared" si="3"/>
        <v>5190966.6943021379</v>
      </c>
      <c r="M57" s="341">
        <f t="shared" si="3"/>
        <v>5342413.9775579311</v>
      </c>
      <c r="N57" s="341">
        <f t="shared" si="3"/>
        <v>5493861.2608137242</v>
      </c>
      <c r="O57" s="341">
        <f t="shared" si="3"/>
        <v>5645308.5440695174</v>
      </c>
    </row>
    <row r="58" spans="1:15" x14ac:dyDescent="0.2">
      <c r="A58" s="327"/>
      <c r="B58" s="164"/>
      <c r="C58" s="164"/>
      <c r="D58" s="164"/>
      <c r="E58" s="164"/>
      <c r="F58" s="164"/>
    </row>
    <row r="60" spans="1:15" x14ac:dyDescent="0.2">
      <c r="B60" s="6"/>
      <c r="O60" s="338"/>
    </row>
    <row r="61" spans="1:15" x14ac:dyDescent="0.2">
      <c r="B61" s="330"/>
    </row>
    <row r="64" spans="1:15" x14ac:dyDescent="0.2">
      <c r="A64" s="13"/>
      <c r="B64" s="171" t="s">
        <v>565</v>
      </c>
      <c r="C64" s="11"/>
      <c r="D64" s="11"/>
      <c r="E64" s="11"/>
      <c r="F64" s="11"/>
      <c r="G64" s="11"/>
      <c r="H64" s="168"/>
      <c r="I64" s="169"/>
      <c r="J64" s="403" t="s">
        <v>568</v>
      </c>
      <c r="K64" s="403"/>
      <c r="L64" s="403"/>
      <c r="M64" s="11"/>
      <c r="N64" s="11"/>
      <c r="O64" s="12"/>
    </row>
    <row r="65" spans="1:15" x14ac:dyDescent="0.2">
      <c r="A65" s="13"/>
      <c r="B65" s="171" t="s">
        <v>566</v>
      </c>
      <c r="C65" s="11"/>
      <c r="D65" s="11"/>
      <c r="E65" s="11"/>
      <c r="F65" s="11"/>
      <c r="G65" s="11"/>
      <c r="H65" s="170"/>
      <c r="I65" s="170"/>
      <c r="J65" s="403" t="s">
        <v>567</v>
      </c>
      <c r="K65" s="403"/>
      <c r="L65" s="403"/>
      <c r="M65" s="11"/>
      <c r="N65" s="11"/>
      <c r="O65" s="12"/>
    </row>
  </sheetData>
  <mergeCells count="2">
    <mergeCell ref="J64:L64"/>
    <mergeCell ref="J65:L65"/>
  </mergeCells>
  <phoneticPr fontId="0" type="noConversion"/>
  <printOptions horizontalCentered="1"/>
  <pageMargins left="3.937007874015748E-2" right="3.937007874015748E-2" top="0.55118110236220474" bottom="0.55118110236220474" header="0.31496062992125984" footer="0.31496062992125984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showRowColHeaders="0" workbookViewId="0"/>
  </sheetViews>
  <sheetFormatPr baseColWidth="10" defaultColWidth="9.140625" defaultRowHeight="12.75" x14ac:dyDescent="0.2"/>
  <sheetData>
    <row r="1" spans="1:2" x14ac:dyDescent="0.2">
      <c r="A1" t="s">
        <v>0</v>
      </c>
      <c r="B1" t="b">
        <v>0</v>
      </c>
    </row>
    <row r="2" spans="1:2" x14ac:dyDescent="0.2">
      <c r="A2" t="s">
        <v>1</v>
      </c>
      <c r="B2" t="b">
        <v>0</v>
      </c>
    </row>
    <row r="3" spans="1:2" x14ac:dyDescent="0.2">
      <c r="A3" t="s">
        <v>2</v>
      </c>
      <c r="B3" t="s">
        <v>4</v>
      </c>
    </row>
    <row r="4" spans="1:2" x14ac:dyDescent="0.2">
      <c r="A4" t="s">
        <v>3</v>
      </c>
      <c r="B4">
        <v>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0"/>
  <sheetViews>
    <sheetView zoomScaleNormal="100" workbookViewId="0">
      <pane xSplit="3" ySplit="2" topLeftCell="H3" activePane="bottomRight" state="frozen"/>
      <selection pane="topRight" activeCell="D1" sqref="D1"/>
      <selection pane="bottomLeft" activeCell="A3" sqref="A3"/>
      <selection pane="bottomRight" sqref="A1:O2"/>
    </sheetView>
  </sheetViews>
  <sheetFormatPr baseColWidth="10" defaultColWidth="11.42578125" defaultRowHeight="12.75" x14ac:dyDescent="0.2"/>
  <cols>
    <col min="1" max="1" width="10.42578125" style="13" customWidth="1"/>
    <col min="2" max="2" width="53.7109375" style="11" customWidth="1"/>
    <col min="3" max="3" width="13.85546875" style="11" hidden="1" customWidth="1"/>
    <col min="4" max="11" width="13.85546875" style="11" bestFit="1" customWidth="1"/>
    <col min="12" max="12" width="15.85546875" style="11" bestFit="1" customWidth="1"/>
    <col min="13" max="13" width="13.85546875" style="11" bestFit="1" customWidth="1"/>
    <col min="14" max="14" width="15.42578125" style="11" bestFit="1" customWidth="1"/>
    <col min="15" max="15" width="14.85546875" style="11" bestFit="1" customWidth="1"/>
    <col min="16" max="16384" width="11.42578125" style="11"/>
  </cols>
  <sheetData>
    <row r="1" spans="1:15" ht="15" x14ac:dyDescent="0.25">
      <c r="A1" s="404" t="s">
        <v>569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</row>
    <row r="2" spans="1:15" ht="15" x14ac:dyDescent="0.25">
      <c r="A2" s="404" t="s">
        <v>571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</row>
    <row r="3" spans="1:15" x14ac:dyDescent="0.2">
      <c r="A3" s="14" t="s">
        <v>397</v>
      </c>
      <c r="B3" s="27" t="s">
        <v>190</v>
      </c>
      <c r="C3" s="305" t="s">
        <v>631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72" t="s">
        <v>189</v>
      </c>
    </row>
    <row r="4" spans="1:15" x14ac:dyDescent="0.2">
      <c r="A4" s="17">
        <v>1</v>
      </c>
      <c r="B4" s="18" t="s">
        <v>191</v>
      </c>
      <c r="C4" s="299">
        <v>71162720.640000001</v>
      </c>
      <c r="D4" s="312">
        <f t="shared" ref="D4:O4" si="0">+D5+D14+D54+D72+D109+D120+D138+D151</f>
        <v>68297193.807543337</v>
      </c>
      <c r="E4" s="312">
        <f t="shared" si="0"/>
        <v>68714833.415086672</v>
      </c>
      <c r="F4" s="312">
        <f t="shared" si="0"/>
        <v>69132473.022630006</v>
      </c>
      <c r="G4" s="312">
        <f t="shared" si="0"/>
        <v>69550113.01217334</v>
      </c>
      <c r="H4" s="312">
        <f t="shared" si="0"/>
        <v>69967756.225049987</v>
      </c>
      <c r="I4" s="312">
        <f t="shared" si="0"/>
        <v>70385407.308954448</v>
      </c>
      <c r="J4" s="312">
        <f t="shared" si="0"/>
        <v>70803178.122775555</v>
      </c>
      <c r="K4" s="312">
        <f t="shared" si="0"/>
        <v>71220949.246596664</v>
      </c>
      <c r="L4" s="312">
        <f t="shared" si="0"/>
        <v>71638721.750417784</v>
      </c>
      <c r="M4" s="312">
        <f t="shared" si="0"/>
        <v>72056529.624238893</v>
      </c>
      <c r="N4" s="312">
        <f t="shared" si="0"/>
        <v>72474337.54139334</v>
      </c>
      <c r="O4" s="312">
        <f t="shared" si="0"/>
        <v>72892148.54854776</v>
      </c>
    </row>
    <row r="5" spans="1:15" x14ac:dyDescent="0.2">
      <c r="A5" s="19">
        <v>11</v>
      </c>
      <c r="B5" s="20" t="s">
        <v>192</v>
      </c>
      <c r="C5" s="300">
        <v>3827941.15</v>
      </c>
      <c r="D5" s="313">
        <f t="shared" ref="D5:O5" si="1">+D6+D9+D13</f>
        <v>996898.415676162</v>
      </c>
      <c r="E5" s="313">
        <f t="shared" si="1"/>
        <v>1419481.1148028399</v>
      </c>
      <c r="F5" s="313">
        <f t="shared" si="1"/>
        <v>1842063.8139295001</v>
      </c>
      <c r="G5" s="313">
        <f t="shared" si="1"/>
        <v>2264646.51305616</v>
      </c>
      <c r="H5" s="313">
        <f t="shared" si="1"/>
        <v>2687229.2121828301</v>
      </c>
      <c r="I5" s="313">
        <f t="shared" si="1"/>
        <v>3109811.9113095002</v>
      </c>
      <c r="J5" s="313">
        <f t="shared" si="1"/>
        <v>3532394.6104361601</v>
      </c>
      <c r="K5" s="313">
        <f t="shared" si="1"/>
        <v>3954977.30956282</v>
      </c>
      <c r="L5" s="313">
        <f t="shared" si="1"/>
        <v>4377560.0086894901</v>
      </c>
      <c r="M5" s="313">
        <f t="shared" si="1"/>
        <v>4800142.7078161696</v>
      </c>
      <c r="N5" s="313">
        <f t="shared" si="1"/>
        <v>5222725.4069428304</v>
      </c>
      <c r="O5" s="313">
        <f t="shared" si="1"/>
        <v>5645308.1060694903</v>
      </c>
    </row>
    <row r="6" spans="1:15" x14ac:dyDescent="0.2">
      <c r="A6" s="28">
        <v>1101</v>
      </c>
      <c r="B6" s="21" t="s">
        <v>193</v>
      </c>
      <c r="C6" s="301">
        <v>6152</v>
      </c>
      <c r="D6" s="314">
        <f t="shared" ref="D6:O6" si="2">+SUM(D7:D8)</f>
        <v>772</v>
      </c>
      <c r="E6" s="314">
        <f t="shared" si="2"/>
        <v>772</v>
      </c>
      <c r="F6" s="314">
        <f t="shared" si="2"/>
        <v>772</v>
      </c>
      <c r="G6" s="314">
        <f t="shared" si="2"/>
        <v>772</v>
      </c>
      <c r="H6" s="314">
        <f t="shared" si="2"/>
        <v>772</v>
      </c>
      <c r="I6" s="314">
        <f t="shared" si="2"/>
        <v>772</v>
      </c>
      <c r="J6" s="314">
        <f t="shared" si="2"/>
        <v>772</v>
      </c>
      <c r="K6" s="314">
        <f t="shared" si="2"/>
        <v>772</v>
      </c>
      <c r="L6" s="314">
        <f t="shared" si="2"/>
        <v>772</v>
      </c>
      <c r="M6" s="314">
        <f t="shared" si="2"/>
        <v>772</v>
      </c>
      <c r="N6" s="314">
        <f t="shared" si="2"/>
        <v>772</v>
      </c>
      <c r="O6" s="314">
        <f t="shared" si="2"/>
        <v>772</v>
      </c>
    </row>
    <row r="7" spans="1:15" x14ac:dyDescent="0.2">
      <c r="A7" s="25">
        <v>110105</v>
      </c>
      <c r="B7" s="26" t="s">
        <v>194</v>
      </c>
      <c r="C7" s="302">
        <v>5380</v>
      </c>
      <c r="D7" s="315"/>
      <c r="E7" s="315">
        <v>0</v>
      </c>
      <c r="F7" s="315">
        <v>0</v>
      </c>
      <c r="G7" s="315">
        <v>0</v>
      </c>
      <c r="H7" s="315">
        <v>0</v>
      </c>
      <c r="I7" s="315">
        <v>0</v>
      </c>
      <c r="J7" s="315">
        <v>0</v>
      </c>
      <c r="K7" s="315">
        <v>0</v>
      </c>
      <c r="L7" s="315">
        <v>0</v>
      </c>
      <c r="M7" s="315">
        <v>0</v>
      </c>
      <c r="N7" s="315">
        <v>0</v>
      </c>
      <c r="O7" s="315">
        <v>0</v>
      </c>
    </row>
    <row r="8" spans="1:15" x14ac:dyDescent="0.2">
      <c r="A8" s="24">
        <f>A7+5</f>
        <v>110110</v>
      </c>
      <c r="B8" s="26" t="s">
        <v>195</v>
      </c>
      <c r="C8" s="302">
        <v>772</v>
      </c>
      <c r="D8" s="315">
        <f>+C8</f>
        <v>772</v>
      </c>
      <c r="E8" s="315">
        <f>+D8</f>
        <v>772</v>
      </c>
      <c r="F8" s="315">
        <f t="shared" ref="F8:O8" si="3">+E8</f>
        <v>772</v>
      </c>
      <c r="G8" s="315">
        <f t="shared" si="3"/>
        <v>772</v>
      </c>
      <c r="H8" s="315">
        <f t="shared" si="3"/>
        <v>772</v>
      </c>
      <c r="I8" s="315">
        <f t="shared" si="3"/>
        <v>772</v>
      </c>
      <c r="J8" s="315">
        <f t="shared" si="3"/>
        <v>772</v>
      </c>
      <c r="K8" s="315">
        <f t="shared" si="3"/>
        <v>772</v>
      </c>
      <c r="L8" s="315">
        <f t="shared" si="3"/>
        <v>772</v>
      </c>
      <c r="M8" s="315">
        <f t="shared" si="3"/>
        <v>772</v>
      </c>
      <c r="N8" s="315">
        <f t="shared" si="3"/>
        <v>772</v>
      </c>
      <c r="O8" s="315">
        <f t="shared" si="3"/>
        <v>772</v>
      </c>
    </row>
    <row r="9" spans="1:15" x14ac:dyDescent="0.2">
      <c r="A9" s="28">
        <v>1102</v>
      </c>
      <c r="B9" s="21" t="s">
        <v>196</v>
      </c>
      <c r="C9" s="301">
        <v>3821789.15</v>
      </c>
      <c r="D9" s="314">
        <f t="shared" ref="D9:O9" si="4">+SUM(D10:D12)</f>
        <v>996126.415676162</v>
      </c>
      <c r="E9" s="314">
        <f t="shared" si="4"/>
        <v>1418709.1148028399</v>
      </c>
      <c r="F9" s="314">
        <f t="shared" si="4"/>
        <v>1841291.8139295001</v>
      </c>
      <c r="G9" s="314">
        <f t="shared" si="4"/>
        <v>2263874.51305616</v>
      </c>
      <c r="H9" s="314">
        <f t="shared" si="4"/>
        <v>2686457.2121828301</v>
      </c>
      <c r="I9" s="314">
        <f t="shared" si="4"/>
        <v>3109039.9113095002</v>
      </c>
      <c r="J9" s="314">
        <f t="shared" si="4"/>
        <v>3531622.6104361601</v>
      </c>
      <c r="K9" s="314">
        <f t="shared" si="4"/>
        <v>3954205.30956282</v>
      </c>
      <c r="L9" s="314">
        <f t="shared" si="4"/>
        <v>4376788.0086894901</v>
      </c>
      <c r="M9" s="314">
        <f t="shared" si="4"/>
        <v>4799370.7078161696</v>
      </c>
      <c r="N9" s="314">
        <f t="shared" si="4"/>
        <v>5221953.4069428304</v>
      </c>
      <c r="O9" s="314">
        <f t="shared" si="4"/>
        <v>5644536.1060694903</v>
      </c>
    </row>
    <row r="10" spans="1:15" x14ac:dyDescent="0.2">
      <c r="A10" s="24">
        <v>110205</v>
      </c>
      <c r="B10" s="26" t="s">
        <v>197</v>
      </c>
      <c r="C10" s="302">
        <v>3821789.15</v>
      </c>
      <c r="D10" s="315">
        <v>996126.415676162</v>
      </c>
      <c r="E10" s="315">
        <v>1418709.1148028399</v>
      </c>
      <c r="F10" s="315">
        <v>1841291.8139295001</v>
      </c>
      <c r="G10" s="315">
        <v>2263874.51305616</v>
      </c>
      <c r="H10" s="315">
        <v>2686457.2121828301</v>
      </c>
      <c r="I10" s="315">
        <v>3109039.9113095002</v>
      </c>
      <c r="J10" s="315">
        <v>3531622.6104361601</v>
      </c>
      <c r="K10" s="315">
        <v>3954205.30956282</v>
      </c>
      <c r="L10" s="315">
        <v>4376788.0086894901</v>
      </c>
      <c r="M10" s="315">
        <v>4799370.7078161696</v>
      </c>
      <c r="N10" s="315">
        <v>5221953.4069428304</v>
      </c>
      <c r="O10" s="315">
        <v>5644536.1060694903</v>
      </c>
    </row>
    <row r="11" spans="1:15" x14ac:dyDescent="0.2">
      <c r="A11" s="24">
        <f>A10+5</f>
        <v>110210</v>
      </c>
      <c r="B11" s="26" t="s">
        <v>198</v>
      </c>
      <c r="C11" s="302">
        <v>0</v>
      </c>
      <c r="D11" s="315">
        <v>0</v>
      </c>
      <c r="E11" s="315">
        <v>0</v>
      </c>
      <c r="F11" s="315">
        <v>0</v>
      </c>
      <c r="G11" s="315">
        <v>0</v>
      </c>
      <c r="H11" s="315">
        <v>0</v>
      </c>
      <c r="I11" s="315">
        <v>0</v>
      </c>
      <c r="J11" s="315">
        <v>0</v>
      </c>
      <c r="K11" s="315">
        <v>0</v>
      </c>
      <c r="L11" s="315">
        <v>0</v>
      </c>
      <c r="M11" s="315">
        <v>0</v>
      </c>
      <c r="N11" s="315">
        <v>0</v>
      </c>
      <c r="O11" s="315">
        <v>0</v>
      </c>
    </row>
    <row r="12" spans="1:15" x14ac:dyDescent="0.2">
      <c r="A12" s="24">
        <f>A11+5</f>
        <v>110215</v>
      </c>
      <c r="B12" s="26" t="s">
        <v>199</v>
      </c>
      <c r="C12" s="302">
        <v>0</v>
      </c>
      <c r="D12" s="315">
        <v>0</v>
      </c>
      <c r="E12" s="315">
        <v>0</v>
      </c>
      <c r="F12" s="315">
        <v>0</v>
      </c>
      <c r="G12" s="315">
        <v>0</v>
      </c>
      <c r="H12" s="315">
        <v>0</v>
      </c>
      <c r="I12" s="315">
        <v>0</v>
      </c>
      <c r="J12" s="315">
        <v>0</v>
      </c>
      <c r="K12" s="315">
        <v>0</v>
      </c>
      <c r="L12" s="315">
        <v>0</v>
      </c>
      <c r="M12" s="315">
        <v>0</v>
      </c>
      <c r="N12" s="315">
        <v>0</v>
      </c>
      <c r="O12" s="315">
        <v>0</v>
      </c>
    </row>
    <row r="13" spans="1:15" x14ac:dyDescent="0.2">
      <c r="A13" s="28">
        <v>1103</v>
      </c>
      <c r="B13" s="29" t="s">
        <v>200</v>
      </c>
      <c r="C13" s="301">
        <v>0</v>
      </c>
      <c r="D13" s="314">
        <v>0</v>
      </c>
      <c r="E13" s="314">
        <v>0</v>
      </c>
      <c r="F13" s="314">
        <v>0</v>
      </c>
      <c r="G13" s="314">
        <v>0</v>
      </c>
      <c r="H13" s="314">
        <v>0</v>
      </c>
      <c r="I13" s="314">
        <v>0</v>
      </c>
      <c r="J13" s="314">
        <v>0</v>
      </c>
      <c r="K13" s="314">
        <v>0</v>
      </c>
      <c r="L13" s="314">
        <v>0</v>
      </c>
      <c r="M13" s="314">
        <v>0</v>
      </c>
      <c r="N13" s="314">
        <v>0</v>
      </c>
      <c r="O13" s="314">
        <v>0</v>
      </c>
    </row>
    <row r="14" spans="1:15" x14ac:dyDescent="0.2">
      <c r="A14" s="19">
        <v>12</v>
      </c>
      <c r="B14" s="20" t="s">
        <v>201</v>
      </c>
      <c r="C14" s="300">
        <v>28501934.920000002</v>
      </c>
      <c r="D14" s="313">
        <f t="shared" ref="D14:O14" si="5">+D15+D24+D30+D36+D40+D43+D46</f>
        <v>29447455.379999999</v>
      </c>
      <c r="E14" s="313">
        <f t="shared" si="5"/>
        <v>29447455.379999999</v>
      </c>
      <c r="F14" s="313">
        <f t="shared" si="5"/>
        <v>29447455.379999999</v>
      </c>
      <c r="G14" s="313">
        <f t="shared" si="5"/>
        <v>29447455.379999999</v>
      </c>
      <c r="H14" s="313">
        <f t="shared" si="5"/>
        <v>29447455.379999999</v>
      </c>
      <c r="I14" s="313">
        <f t="shared" si="5"/>
        <v>29447455.379999999</v>
      </c>
      <c r="J14" s="313">
        <f t="shared" si="5"/>
        <v>29447455.379999999</v>
      </c>
      <c r="K14" s="313">
        <f t="shared" si="5"/>
        <v>29447455.379999999</v>
      </c>
      <c r="L14" s="313">
        <f t="shared" si="5"/>
        <v>29447455.379999999</v>
      </c>
      <c r="M14" s="313">
        <f t="shared" si="5"/>
        <v>29447455.379999999</v>
      </c>
      <c r="N14" s="313">
        <f t="shared" si="5"/>
        <v>29447455.379999999</v>
      </c>
      <c r="O14" s="313">
        <f t="shared" si="5"/>
        <v>29447455.379999999</v>
      </c>
    </row>
    <row r="15" spans="1:15" x14ac:dyDescent="0.2">
      <c r="A15" s="28">
        <v>1201</v>
      </c>
      <c r="B15" s="21" t="s">
        <v>202</v>
      </c>
      <c r="C15" s="301">
        <v>28461348.82</v>
      </c>
      <c r="D15" s="314">
        <f t="shared" ref="D15:O15" si="6">+SUM(D16:D23)</f>
        <v>29447455.379999999</v>
      </c>
      <c r="E15" s="314">
        <f t="shared" si="6"/>
        <v>29447455.379999999</v>
      </c>
      <c r="F15" s="314">
        <f t="shared" si="6"/>
        <v>29447455.379999999</v>
      </c>
      <c r="G15" s="314">
        <f t="shared" si="6"/>
        <v>29447455.379999999</v>
      </c>
      <c r="H15" s="314">
        <f t="shared" si="6"/>
        <v>29447455.379999999</v>
      </c>
      <c r="I15" s="314">
        <f t="shared" si="6"/>
        <v>29447455.379999999</v>
      </c>
      <c r="J15" s="314">
        <f t="shared" si="6"/>
        <v>29447455.379999999</v>
      </c>
      <c r="K15" s="314">
        <f t="shared" si="6"/>
        <v>29447455.379999999</v>
      </c>
      <c r="L15" s="314">
        <f t="shared" si="6"/>
        <v>29447455.379999999</v>
      </c>
      <c r="M15" s="314">
        <f t="shared" si="6"/>
        <v>29447455.379999999</v>
      </c>
      <c r="N15" s="314">
        <f t="shared" si="6"/>
        <v>29447455.379999999</v>
      </c>
      <c r="O15" s="314">
        <f t="shared" si="6"/>
        <v>29447455.379999999</v>
      </c>
    </row>
    <row r="16" spans="1:15" x14ac:dyDescent="0.2">
      <c r="A16" s="22">
        <v>120105</v>
      </c>
      <c r="B16" s="23" t="s">
        <v>203</v>
      </c>
      <c r="C16" s="303">
        <v>28461348.82</v>
      </c>
      <c r="D16" s="316">
        <v>29447455.379999999</v>
      </c>
      <c r="E16" s="316">
        <f>+D16</f>
        <v>29447455.379999999</v>
      </c>
      <c r="F16" s="316">
        <f t="shared" ref="F16:O16" si="7">+E16</f>
        <v>29447455.379999999</v>
      </c>
      <c r="G16" s="316">
        <f t="shared" si="7"/>
        <v>29447455.379999999</v>
      </c>
      <c r="H16" s="316">
        <f t="shared" si="7"/>
        <v>29447455.379999999</v>
      </c>
      <c r="I16" s="316">
        <f t="shared" si="7"/>
        <v>29447455.379999999</v>
      </c>
      <c r="J16" s="316">
        <f t="shared" si="7"/>
        <v>29447455.379999999</v>
      </c>
      <c r="K16" s="316">
        <f t="shared" si="7"/>
        <v>29447455.379999999</v>
      </c>
      <c r="L16" s="316">
        <f t="shared" si="7"/>
        <v>29447455.379999999</v>
      </c>
      <c r="M16" s="316">
        <f t="shared" si="7"/>
        <v>29447455.379999999</v>
      </c>
      <c r="N16" s="316">
        <f t="shared" si="7"/>
        <v>29447455.379999999</v>
      </c>
      <c r="O16" s="316">
        <f t="shared" si="7"/>
        <v>29447455.379999999</v>
      </c>
    </row>
    <row r="17" spans="1:15" x14ac:dyDescent="0.2">
      <c r="A17" s="22">
        <f t="shared" ref="A17:A22" si="8">A16+5</f>
        <v>120110</v>
      </c>
      <c r="B17" s="23" t="s">
        <v>204</v>
      </c>
      <c r="C17" s="303">
        <v>0</v>
      </c>
      <c r="D17" s="316">
        <v>0</v>
      </c>
      <c r="E17" s="316">
        <v>0</v>
      </c>
      <c r="F17" s="316">
        <v>0</v>
      </c>
      <c r="G17" s="316">
        <v>0</v>
      </c>
      <c r="H17" s="316">
        <v>0</v>
      </c>
      <c r="I17" s="316">
        <v>0</v>
      </c>
      <c r="J17" s="316">
        <v>0</v>
      </c>
      <c r="K17" s="316">
        <v>0</v>
      </c>
      <c r="L17" s="316">
        <v>0</v>
      </c>
      <c r="M17" s="316">
        <v>0</v>
      </c>
      <c r="N17" s="316">
        <v>0</v>
      </c>
      <c r="O17" s="316">
        <v>0</v>
      </c>
    </row>
    <row r="18" spans="1:15" x14ac:dyDescent="0.2">
      <c r="A18" s="22">
        <f t="shared" si="8"/>
        <v>120115</v>
      </c>
      <c r="B18" s="23" t="s">
        <v>205</v>
      </c>
      <c r="C18" s="303">
        <v>0</v>
      </c>
      <c r="D18" s="316">
        <v>0</v>
      </c>
      <c r="E18" s="316">
        <v>0</v>
      </c>
      <c r="F18" s="316">
        <v>0</v>
      </c>
      <c r="G18" s="316">
        <v>0</v>
      </c>
      <c r="H18" s="316">
        <v>0</v>
      </c>
      <c r="I18" s="316">
        <v>0</v>
      </c>
      <c r="J18" s="316">
        <v>0</v>
      </c>
      <c r="K18" s="316">
        <v>0</v>
      </c>
      <c r="L18" s="316">
        <v>0</v>
      </c>
      <c r="M18" s="316">
        <v>0</v>
      </c>
      <c r="N18" s="316">
        <v>0</v>
      </c>
      <c r="O18" s="316">
        <v>0</v>
      </c>
    </row>
    <row r="19" spans="1:15" x14ac:dyDescent="0.2">
      <c r="A19" s="22">
        <f t="shared" si="8"/>
        <v>120120</v>
      </c>
      <c r="B19" s="23" t="s">
        <v>206</v>
      </c>
      <c r="C19" s="303">
        <v>0</v>
      </c>
      <c r="D19" s="316">
        <v>0</v>
      </c>
      <c r="E19" s="316">
        <v>0</v>
      </c>
      <c r="F19" s="316">
        <v>0</v>
      </c>
      <c r="G19" s="316">
        <v>0</v>
      </c>
      <c r="H19" s="316">
        <v>0</v>
      </c>
      <c r="I19" s="316">
        <v>0</v>
      </c>
      <c r="J19" s="316">
        <v>0</v>
      </c>
      <c r="K19" s="316">
        <v>0</v>
      </c>
      <c r="L19" s="316">
        <v>0</v>
      </c>
      <c r="M19" s="316">
        <v>0</v>
      </c>
      <c r="N19" s="316">
        <v>0</v>
      </c>
      <c r="O19" s="316">
        <v>0</v>
      </c>
    </row>
    <row r="20" spans="1:15" x14ac:dyDescent="0.2">
      <c r="A20" s="22">
        <f t="shared" si="8"/>
        <v>120125</v>
      </c>
      <c r="B20" s="23" t="s">
        <v>207</v>
      </c>
      <c r="C20" s="303">
        <v>0</v>
      </c>
      <c r="D20" s="316">
        <v>0</v>
      </c>
      <c r="E20" s="316">
        <v>0</v>
      </c>
      <c r="F20" s="316">
        <v>0</v>
      </c>
      <c r="G20" s="316">
        <v>0</v>
      </c>
      <c r="H20" s="316">
        <v>0</v>
      </c>
      <c r="I20" s="316">
        <v>0</v>
      </c>
      <c r="J20" s="316">
        <v>0</v>
      </c>
      <c r="K20" s="316">
        <v>0</v>
      </c>
      <c r="L20" s="316">
        <v>0</v>
      </c>
      <c r="M20" s="316">
        <v>0</v>
      </c>
      <c r="N20" s="316">
        <v>0</v>
      </c>
      <c r="O20" s="316">
        <v>0</v>
      </c>
    </row>
    <row r="21" spans="1:15" x14ac:dyDescent="0.2">
      <c r="A21" s="22">
        <f t="shared" si="8"/>
        <v>120130</v>
      </c>
      <c r="B21" s="23" t="s">
        <v>208</v>
      </c>
      <c r="C21" s="303">
        <v>0</v>
      </c>
      <c r="D21" s="316">
        <v>0</v>
      </c>
      <c r="E21" s="316">
        <v>0</v>
      </c>
      <c r="F21" s="316">
        <v>0</v>
      </c>
      <c r="G21" s="316">
        <v>0</v>
      </c>
      <c r="H21" s="316">
        <v>0</v>
      </c>
      <c r="I21" s="316">
        <v>0</v>
      </c>
      <c r="J21" s="316">
        <v>0</v>
      </c>
      <c r="K21" s="316">
        <v>0</v>
      </c>
      <c r="L21" s="316">
        <v>0</v>
      </c>
      <c r="M21" s="316">
        <v>0</v>
      </c>
      <c r="N21" s="316">
        <v>0</v>
      </c>
      <c r="O21" s="316">
        <v>0</v>
      </c>
    </row>
    <row r="22" spans="1:15" x14ac:dyDescent="0.2">
      <c r="A22" s="22">
        <f t="shared" si="8"/>
        <v>120135</v>
      </c>
      <c r="B22" s="23" t="s">
        <v>209</v>
      </c>
      <c r="C22" s="303">
        <v>0</v>
      </c>
      <c r="D22" s="316">
        <v>0</v>
      </c>
      <c r="E22" s="316">
        <v>0</v>
      </c>
      <c r="F22" s="316">
        <v>0</v>
      </c>
      <c r="G22" s="316">
        <v>0</v>
      </c>
      <c r="H22" s="316">
        <v>0</v>
      </c>
      <c r="I22" s="316">
        <v>0</v>
      </c>
      <c r="J22" s="316">
        <v>0</v>
      </c>
      <c r="K22" s="316">
        <v>0</v>
      </c>
      <c r="L22" s="316">
        <v>0</v>
      </c>
      <c r="M22" s="316">
        <v>0</v>
      </c>
      <c r="N22" s="316">
        <v>0</v>
      </c>
      <c r="O22" s="316">
        <v>0</v>
      </c>
    </row>
    <row r="23" spans="1:15" x14ac:dyDescent="0.2">
      <c r="A23" s="22">
        <v>120190</v>
      </c>
      <c r="B23" s="23" t="s">
        <v>85</v>
      </c>
      <c r="C23" s="303">
        <v>0</v>
      </c>
      <c r="D23" s="316">
        <v>0</v>
      </c>
      <c r="E23" s="316">
        <v>0</v>
      </c>
      <c r="F23" s="316">
        <v>0</v>
      </c>
      <c r="G23" s="316">
        <v>0</v>
      </c>
      <c r="H23" s="316">
        <v>0</v>
      </c>
      <c r="I23" s="316">
        <v>0</v>
      </c>
      <c r="J23" s="316">
        <v>0</v>
      </c>
      <c r="K23" s="316">
        <v>0</v>
      </c>
      <c r="L23" s="316">
        <v>0</v>
      </c>
      <c r="M23" s="316">
        <v>0</v>
      </c>
      <c r="N23" s="316">
        <v>0</v>
      </c>
      <c r="O23" s="316">
        <v>0</v>
      </c>
    </row>
    <row r="24" spans="1:15" x14ac:dyDescent="0.2">
      <c r="A24" s="28">
        <v>1202</v>
      </c>
      <c r="B24" s="21" t="s">
        <v>210</v>
      </c>
      <c r="C24" s="301">
        <v>40586.1</v>
      </c>
      <c r="D24" s="314">
        <f t="shared" ref="D24:O24" si="9">+SUM(D25:D29)</f>
        <v>0</v>
      </c>
      <c r="E24" s="314">
        <f t="shared" si="9"/>
        <v>0</v>
      </c>
      <c r="F24" s="314">
        <f t="shared" si="9"/>
        <v>0</v>
      </c>
      <c r="G24" s="314">
        <f t="shared" si="9"/>
        <v>0</v>
      </c>
      <c r="H24" s="314">
        <f t="shared" si="9"/>
        <v>0</v>
      </c>
      <c r="I24" s="314">
        <f t="shared" si="9"/>
        <v>0</v>
      </c>
      <c r="J24" s="314">
        <f t="shared" si="9"/>
        <v>0</v>
      </c>
      <c r="K24" s="314">
        <f t="shared" si="9"/>
        <v>0</v>
      </c>
      <c r="L24" s="314">
        <f t="shared" si="9"/>
        <v>0</v>
      </c>
      <c r="M24" s="314">
        <f t="shared" si="9"/>
        <v>0</v>
      </c>
      <c r="N24" s="314">
        <f t="shared" si="9"/>
        <v>0</v>
      </c>
      <c r="O24" s="314">
        <f t="shared" si="9"/>
        <v>0</v>
      </c>
    </row>
    <row r="25" spans="1:15" x14ac:dyDescent="0.2">
      <c r="A25" s="22">
        <v>120205</v>
      </c>
      <c r="B25" s="23" t="s">
        <v>205</v>
      </c>
      <c r="C25" s="303">
        <v>18750</v>
      </c>
      <c r="D25" s="316">
        <v>0</v>
      </c>
      <c r="E25" s="316">
        <v>0</v>
      </c>
      <c r="F25" s="316">
        <v>0</v>
      </c>
      <c r="G25" s="316">
        <v>0</v>
      </c>
      <c r="H25" s="316">
        <v>0</v>
      </c>
      <c r="I25" s="316">
        <v>0</v>
      </c>
      <c r="J25" s="316">
        <v>0</v>
      </c>
      <c r="K25" s="316">
        <v>0</v>
      </c>
      <c r="L25" s="316">
        <v>0</v>
      </c>
      <c r="M25" s="316">
        <v>0</v>
      </c>
      <c r="N25" s="316">
        <v>0</v>
      </c>
      <c r="O25" s="316">
        <v>0</v>
      </c>
    </row>
    <row r="26" spans="1:15" x14ac:dyDescent="0.2">
      <c r="A26" s="22">
        <f>A25+5</f>
        <v>120210</v>
      </c>
      <c r="B26" s="23" t="s">
        <v>211</v>
      </c>
      <c r="C26" s="303">
        <v>21836.1</v>
      </c>
      <c r="D26" s="316">
        <v>0</v>
      </c>
      <c r="E26" s="316">
        <v>0</v>
      </c>
      <c r="F26" s="316">
        <v>0</v>
      </c>
      <c r="G26" s="316">
        <v>0</v>
      </c>
      <c r="H26" s="316">
        <v>0</v>
      </c>
      <c r="I26" s="316">
        <v>0</v>
      </c>
      <c r="J26" s="316">
        <v>0</v>
      </c>
      <c r="K26" s="316">
        <v>0</v>
      </c>
      <c r="L26" s="316">
        <v>0</v>
      </c>
      <c r="M26" s="316">
        <v>0</v>
      </c>
      <c r="N26" s="316">
        <v>0</v>
      </c>
      <c r="O26" s="316">
        <v>0</v>
      </c>
    </row>
    <row r="27" spans="1:15" x14ac:dyDescent="0.2">
      <c r="A27" s="22">
        <f>A26+5</f>
        <v>120215</v>
      </c>
      <c r="B27" s="23" t="s">
        <v>212</v>
      </c>
      <c r="C27" s="303">
        <v>0</v>
      </c>
      <c r="D27" s="316">
        <v>0</v>
      </c>
      <c r="E27" s="316">
        <v>0</v>
      </c>
      <c r="F27" s="316">
        <v>0</v>
      </c>
      <c r="G27" s="316">
        <v>0</v>
      </c>
      <c r="H27" s="316">
        <v>0</v>
      </c>
      <c r="I27" s="316">
        <v>0</v>
      </c>
      <c r="J27" s="316">
        <v>0</v>
      </c>
      <c r="K27" s="316">
        <v>0</v>
      </c>
      <c r="L27" s="316">
        <v>0</v>
      </c>
      <c r="M27" s="316">
        <v>0</v>
      </c>
      <c r="N27" s="316">
        <v>0</v>
      </c>
      <c r="O27" s="316">
        <v>0</v>
      </c>
    </row>
    <row r="28" spans="1:15" x14ac:dyDescent="0.2">
      <c r="A28" s="22">
        <f>A27+5</f>
        <v>120220</v>
      </c>
      <c r="B28" s="23" t="s">
        <v>213</v>
      </c>
      <c r="C28" s="303">
        <v>0</v>
      </c>
      <c r="D28" s="316">
        <v>0</v>
      </c>
      <c r="E28" s="316">
        <v>0</v>
      </c>
      <c r="F28" s="316">
        <v>0</v>
      </c>
      <c r="G28" s="316">
        <v>0</v>
      </c>
      <c r="H28" s="316">
        <v>0</v>
      </c>
      <c r="I28" s="316">
        <v>0</v>
      </c>
      <c r="J28" s="316">
        <v>0</v>
      </c>
      <c r="K28" s="316">
        <v>0</v>
      </c>
      <c r="L28" s="316">
        <v>0</v>
      </c>
      <c r="M28" s="316">
        <v>0</v>
      </c>
      <c r="N28" s="316">
        <v>0</v>
      </c>
      <c r="O28" s="316">
        <v>0</v>
      </c>
    </row>
    <row r="29" spans="1:15" x14ac:dyDescent="0.2">
      <c r="A29" s="22">
        <v>120290</v>
      </c>
      <c r="B29" s="23" t="s">
        <v>85</v>
      </c>
      <c r="C29" s="303">
        <v>0</v>
      </c>
      <c r="D29" s="316">
        <v>0</v>
      </c>
      <c r="E29" s="316">
        <v>0</v>
      </c>
      <c r="F29" s="316">
        <v>0</v>
      </c>
      <c r="G29" s="316">
        <v>0</v>
      </c>
      <c r="H29" s="316">
        <v>0</v>
      </c>
      <c r="I29" s="316">
        <v>0</v>
      </c>
      <c r="J29" s="316">
        <v>0</v>
      </c>
      <c r="K29" s="316">
        <v>0</v>
      </c>
      <c r="L29" s="316">
        <v>0</v>
      </c>
      <c r="M29" s="316">
        <v>0</v>
      </c>
      <c r="N29" s="316">
        <v>0</v>
      </c>
      <c r="O29" s="316">
        <v>0</v>
      </c>
    </row>
    <row r="30" spans="1:15" x14ac:dyDescent="0.2">
      <c r="A30" s="28">
        <v>1203</v>
      </c>
      <c r="B30" s="21" t="s">
        <v>214</v>
      </c>
      <c r="C30" s="301">
        <v>0</v>
      </c>
      <c r="D30" s="314">
        <f t="shared" ref="D30:O30" si="10">+SUM(D31:D35)</f>
        <v>0</v>
      </c>
      <c r="E30" s="314">
        <f t="shared" si="10"/>
        <v>0</v>
      </c>
      <c r="F30" s="314">
        <f t="shared" si="10"/>
        <v>0</v>
      </c>
      <c r="G30" s="314">
        <f t="shared" si="10"/>
        <v>0</v>
      </c>
      <c r="H30" s="314">
        <f t="shared" si="10"/>
        <v>0</v>
      </c>
      <c r="I30" s="314">
        <f t="shared" si="10"/>
        <v>0</v>
      </c>
      <c r="J30" s="314">
        <f t="shared" si="10"/>
        <v>0</v>
      </c>
      <c r="K30" s="314">
        <f t="shared" si="10"/>
        <v>0</v>
      </c>
      <c r="L30" s="314">
        <f t="shared" si="10"/>
        <v>0</v>
      </c>
      <c r="M30" s="314">
        <f t="shared" si="10"/>
        <v>0</v>
      </c>
      <c r="N30" s="314">
        <f t="shared" si="10"/>
        <v>0</v>
      </c>
      <c r="O30" s="314">
        <f t="shared" si="10"/>
        <v>0</v>
      </c>
    </row>
    <row r="31" spans="1:15" x14ac:dyDescent="0.2">
      <c r="A31" s="32">
        <v>120305</v>
      </c>
      <c r="B31" s="23" t="s">
        <v>203</v>
      </c>
      <c r="C31" s="303">
        <v>0</v>
      </c>
      <c r="D31" s="316">
        <v>0</v>
      </c>
      <c r="E31" s="316">
        <v>0</v>
      </c>
      <c r="F31" s="316">
        <v>0</v>
      </c>
      <c r="G31" s="316">
        <v>0</v>
      </c>
      <c r="H31" s="316">
        <v>0</v>
      </c>
      <c r="I31" s="316">
        <v>0</v>
      </c>
      <c r="J31" s="316">
        <v>0</v>
      </c>
      <c r="K31" s="316">
        <v>0</v>
      </c>
      <c r="L31" s="316">
        <v>0</v>
      </c>
      <c r="M31" s="316">
        <v>0</v>
      </c>
      <c r="N31" s="316">
        <v>0</v>
      </c>
      <c r="O31" s="316">
        <v>0</v>
      </c>
    </row>
    <row r="32" spans="1:15" x14ac:dyDescent="0.2">
      <c r="A32" s="32">
        <f>A31+5</f>
        <v>120310</v>
      </c>
      <c r="B32" s="23" t="s">
        <v>204</v>
      </c>
      <c r="C32" s="303">
        <v>0</v>
      </c>
      <c r="D32" s="316">
        <v>0</v>
      </c>
      <c r="E32" s="316">
        <v>0</v>
      </c>
      <c r="F32" s="316">
        <v>0</v>
      </c>
      <c r="G32" s="316">
        <v>0</v>
      </c>
      <c r="H32" s="316">
        <v>0</v>
      </c>
      <c r="I32" s="316">
        <v>0</v>
      </c>
      <c r="J32" s="316">
        <v>0</v>
      </c>
      <c r="K32" s="316">
        <v>0</v>
      </c>
      <c r="L32" s="316">
        <v>0</v>
      </c>
      <c r="M32" s="316">
        <v>0</v>
      </c>
      <c r="N32" s="316">
        <v>0</v>
      </c>
      <c r="O32" s="316">
        <v>0</v>
      </c>
    </row>
    <row r="33" spans="1:15" x14ac:dyDescent="0.2">
      <c r="A33" s="32">
        <f>A32+5</f>
        <v>120315</v>
      </c>
      <c r="B33" s="23" t="s">
        <v>205</v>
      </c>
      <c r="C33" s="303">
        <v>0</v>
      </c>
      <c r="D33" s="316">
        <v>0</v>
      </c>
      <c r="E33" s="316">
        <v>0</v>
      </c>
      <c r="F33" s="316">
        <v>0</v>
      </c>
      <c r="G33" s="316">
        <v>0</v>
      </c>
      <c r="H33" s="316">
        <v>0</v>
      </c>
      <c r="I33" s="316">
        <v>0</v>
      </c>
      <c r="J33" s="316">
        <v>0</v>
      </c>
      <c r="K33" s="316">
        <v>0</v>
      </c>
      <c r="L33" s="316">
        <v>0</v>
      </c>
      <c r="M33" s="316">
        <v>0</v>
      </c>
      <c r="N33" s="316">
        <v>0</v>
      </c>
      <c r="O33" s="316">
        <v>0</v>
      </c>
    </row>
    <row r="34" spans="1:15" x14ac:dyDescent="0.2">
      <c r="A34" s="32">
        <f>A33+5</f>
        <v>120320</v>
      </c>
      <c r="B34" s="23" t="s">
        <v>215</v>
      </c>
      <c r="C34" s="303">
        <v>0</v>
      </c>
      <c r="D34" s="316">
        <v>0</v>
      </c>
      <c r="E34" s="316">
        <v>0</v>
      </c>
      <c r="F34" s="316">
        <v>0</v>
      </c>
      <c r="G34" s="316">
        <v>0</v>
      </c>
      <c r="H34" s="316">
        <v>0</v>
      </c>
      <c r="I34" s="316">
        <v>0</v>
      </c>
      <c r="J34" s="316">
        <v>0</v>
      </c>
      <c r="K34" s="316">
        <v>0</v>
      </c>
      <c r="L34" s="316">
        <v>0</v>
      </c>
      <c r="M34" s="316">
        <v>0</v>
      </c>
      <c r="N34" s="316">
        <v>0</v>
      </c>
      <c r="O34" s="316">
        <v>0</v>
      </c>
    </row>
    <row r="35" spans="1:15" x14ac:dyDescent="0.2">
      <c r="A35" s="32">
        <f>A34+5</f>
        <v>120325</v>
      </c>
      <c r="B35" s="23" t="s">
        <v>216</v>
      </c>
      <c r="C35" s="303">
        <v>0</v>
      </c>
      <c r="D35" s="316">
        <v>0</v>
      </c>
      <c r="E35" s="316">
        <v>0</v>
      </c>
      <c r="F35" s="316">
        <v>0</v>
      </c>
      <c r="G35" s="316">
        <v>0</v>
      </c>
      <c r="H35" s="316">
        <v>0</v>
      </c>
      <c r="I35" s="316">
        <v>0</v>
      </c>
      <c r="J35" s="316">
        <v>0</v>
      </c>
      <c r="K35" s="316">
        <v>0</v>
      </c>
      <c r="L35" s="316">
        <v>0</v>
      </c>
      <c r="M35" s="316">
        <v>0</v>
      </c>
      <c r="N35" s="316">
        <v>0</v>
      </c>
      <c r="O35" s="316">
        <v>0</v>
      </c>
    </row>
    <row r="36" spans="1:15" x14ac:dyDescent="0.2">
      <c r="A36" s="28">
        <v>1204</v>
      </c>
      <c r="B36" s="21" t="s">
        <v>217</v>
      </c>
      <c r="C36" s="301">
        <v>0</v>
      </c>
      <c r="D36" s="314">
        <f t="shared" ref="D36:O36" si="11">+SUM(D37:D39)</f>
        <v>0</v>
      </c>
      <c r="E36" s="314">
        <f t="shared" si="11"/>
        <v>0</v>
      </c>
      <c r="F36" s="314">
        <f t="shared" si="11"/>
        <v>0</v>
      </c>
      <c r="G36" s="314">
        <f t="shared" si="11"/>
        <v>0</v>
      </c>
      <c r="H36" s="314">
        <f t="shared" si="11"/>
        <v>0</v>
      </c>
      <c r="I36" s="314">
        <f t="shared" si="11"/>
        <v>0</v>
      </c>
      <c r="J36" s="314">
        <f t="shared" si="11"/>
        <v>0</v>
      </c>
      <c r="K36" s="314">
        <f t="shared" si="11"/>
        <v>0</v>
      </c>
      <c r="L36" s="314">
        <f t="shared" si="11"/>
        <v>0</v>
      </c>
      <c r="M36" s="314">
        <f t="shared" si="11"/>
        <v>0</v>
      </c>
      <c r="N36" s="314">
        <f t="shared" si="11"/>
        <v>0</v>
      </c>
      <c r="O36" s="314">
        <f t="shared" si="11"/>
        <v>0</v>
      </c>
    </row>
    <row r="37" spans="1:15" x14ac:dyDescent="0.2">
      <c r="A37" s="22">
        <v>120405</v>
      </c>
      <c r="B37" s="23" t="s">
        <v>205</v>
      </c>
      <c r="C37" s="303">
        <v>0</v>
      </c>
      <c r="D37" s="316">
        <v>0</v>
      </c>
      <c r="E37" s="316">
        <v>0</v>
      </c>
      <c r="F37" s="316">
        <v>0</v>
      </c>
      <c r="G37" s="316">
        <v>0</v>
      </c>
      <c r="H37" s="316">
        <v>0</v>
      </c>
      <c r="I37" s="316">
        <v>0</v>
      </c>
      <c r="J37" s="316">
        <v>0</v>
      </c>
      <c r="K37" s="316">
        <v>0</v>
      </c>
      <c r="L37" s="316">
        <v>0</v>
      </c>
      <c r="M37" s="316">
        <v>0</v>
      </c>
      <c r="N37" s="316">
        <v>0</v>
      </c>
      <c r="O37" s="316">
        <v>0</v>
      </c>
    </row>
    <row r="38" spans="1:15" x14ac:dyDescent="0.2">
      <c r="A38" s="22">
        <f>A37+5</f>
        <v>120410</v>
      </c>
      <c r="B38" s="23" t="s">
        <v>218</v>
      </c>
      <c r="C38" s="303">
        <v>0</v>
      </c>
      <c r="D38" s="316">
        <v>0</v>
      </c>
      <c r="E38" s="316">
        <v>0</v>
      </c>
      <c r="F38" s="316">
        <v>0</v>
      </c>
      <c r="G38" s="316">
        <v>0</v>
      </c>
      <c r="H38" s="316">
        <v>0</v>
      </c>
      <c r="I38" s="316">
        <v>0</v>
      </c>
      <c r="J38" s="316">
        <v>0</v>
      </c>
      <c r="K38" s="316">
        <v>0</v>
      </c>
      <c r="L38" s="316">
        <v>0</v>
      </c>
      <c r="M38" s="316">
        <v>0</v>
      </c>
      <c r="N38" s="316">
        <v>0</v>
      </c>
      <c r="O38" s="316">
        <v>0</v>
      </c>
    </row>
    <row r="39" spans="1:15" ht="25.5" x14ac:dyDescent="0.2">
      <c r="A39" s="22">
        <f>A38+5</f>
        <v>120415</v>
      </c>
      <c r="B39" s="23" t="s">
        <v>219</v>
      </c>
      <c r="C39" s="303">
        <v>0</v>
      </c>
      <c r="D39" s="316">
        <v>0</v>
      </c>
      <c r="E39" s="316">
        <v>0</v>
      </c>
      <c r="F39" s="316">
        <v>0</v>
      </c>
      <c r="G39" s="316">
        <v>0</v>
      </c>
      <c r="H39" s="316">
        <v>0</v>
      </c>
      <c r="I39" s="316">
        <v>0</v>
      </c>
      <c r="J39" s="316">
        <v>0</v>
      </c>
      <c r="K39" s="316">
        <v>0</v>
      </c>
      <c r="L39" s="316">
        <v>0</v>
      </c>
      <c r="M39" s="316">
        <v>0</v>
      </c>
      <c r="N39" s="316">
        <v>0</v>
      </c>
      <c r="O39" s="316">
        <v>0</v>
      </c>
    </row>
    <row r="40" spans="1:15" x14ac:dyDescent="0.2">
      <c r="A40" s="28">
        <v>1205</v>
      </c>
      <c r="B40" s="21" t="s">
        <v>220</v>
      </c>
      <c r="C40" s="301">
        <v>0</v>
      </c>
      <c r="D40" s="314">
        <f t="shared" ref="D40:O40" si="12">+SUM(D41:D42)</f>
        <v>0</v>
      </c>
      <c r="E40" s="314">
        <f t="shared" si="12"/>
        <v>0</v>
      </c>
      <c r="F40" s="314">
        <f t="shared" si="12"/>
        <v>0</v>
      </c>
      <c r="G40" s="314">
        <f t="shared" si="12"/>
        <v>0</v>
      </c>
      <c r="H40" s="314">
        <f t="shared" si="12"/>
        <v>0</v>
      </c>
      <c r="I40" s="314">
        <f t="shared" si="12"/>
        <v>0</v>
      </c>
      <c r="J40" s="314">
        <f t="shared" si="12"/>
        <v>0</v>
      </c>
      <c r="K40" s="314">
        <f t="shared" si="12"/>
        <v>0</v>
      </c>
      <c r="L40" s="314">
        <f t="shared" si="12"/>
        <v>0</v>
      </c>
      <c r="M40" s="314">
        <f t="shared" si="12"/>
        <v>0</v>
      </c>
      <c r="N40" s="314">
        <f t="shared" si="12"/>
        <v>0</v>
      </c>
      <c r="O40" s="314">
        <f t="shared" si="12"/>
        <v>0</v>
      </c>
    </row>
    <row r="41" spans="1:15" x14ac:dyDescent="0.2">
      <c r="A41" s="22">
        <v>120505</v>
      </c>
      <c r="B41" s="23" t="s">
        <v>205</v>
      </c>
      <c r="C41" s="303">
        <v>0</v>
      </c>
      <c r="D41" s="316">
        <v>0</v>
      </c>
      <c r="E41" s="316">
        <v>0</v>
      </c>
      <c r="F41" s="316">
        <v>0</v>
      </c>
      <c r="G41" s="316">
        <v>0</v>
      </c>
      <c r="H41" s="316">
        <v>0</v>
      </c>
      <c r="I41" s="316">
        <v>0</v>
      </c>
      <c r="J41" s="316">
        <v>0</v>
      </c>
      <c r="K41" s="316">
        <v>0</v>
      </c>
      <c r="L41" s="316">
        <v>0</v>
      </c>
      <c r="M41" s="316">
        <v>0</v>
      </c>
      <c r="N41" s="316">
        <v>0</v>
      </c>
      <c r="O41" s="316">
        <v>0</v>
      </c>
    </row>
    <row r="42" spans="1:15" x14ac:dyDescent="0.2">
      <c r="A42" s="22">
        <f>+A41+5</f>
        <v>120510</v>
      </c>
      <c r="B42" s="23" t="s">
        <v>221</v>
      </c>
      <c r="C42" s="303">
        <v>0</v>
      </c>
      <c r="D42" s="316">
        <v>0</v>
      </c>
      <c r="E42" s="316">
        <v>0</v>
      </c>
      <c r="F42" s="316">
        <v>0</v>
      </c>
      <c r="G42" s="316">
        <v>0</v>
      </c>
      <c r="H42" s="316">
        <v>0</v>
      </c>
      <c r="I42" s="316">
        <v>0</v>
      </c>
      <c r="J42" s="316">
        <v>0</v>
      </c>
      <c r="K42" s="316">
        <v>0</v>
      </c>
      <c r="L42" s="316">
        <v>0</v>
      </c>
      <c r="M42" s="316">
        <v>0</v>
      </c>
      <c r="N42" s="316">
        <v>0</v>
      </c>
      <c r="O42" s="316">
        <v>0</v>
      </c>
    </row>
    <row r="43" spans="1:15" x14ac:dyDescent="0.2">
      <c r="A43" s="28">
        <v>1206</v>
      </c>
      <c r="B43" s="21" t="s">
        <v>222</v>
      </c>
      <c r="C43" s="301">
        <v>0</v>
      </c>
      <c r="D43" s="314">
        <f t="shared" ref="D43:O43" si="13">+SUM(D44:D45)</f>
        <v>0</v>
      </c>
      <c r="E43" s="314">
        <f t="shared" si="13"/>
        <v>0</v>
      </c>
      <c r="F43" s="314">
        <f t="shared" si="13"/>
        <v>0</v>
      </c>
      <c r="G43" s="314">
        <f t="shared" si="13"/>
        <v>0</v>
      </c>
      <c r="H43" s="314">
        <f t="shared" si="13"/>
        <v>0</v>
      </c>
      <c r="I43" s="314">
        <f t="shared" si="13"/>
        <v>0</v>
      </c>
      <c r="J43" s="314">
        <f t="shared" si="13"/>
        <v>0</v>
      </c>
      <c r="K43" s="314">
        <f t="shared" si="13"/>
        <v>0</v>
      </c>
      <c r="L43" s="314">
        <f t="shared" si="13"/>
        <v>0</v>
      </c>
      <c r="M43" s="314">
        <f t="shared" si="13"/>
        <v>0</v>
      </c>
      <c r="N43" s="314">
        <f t="shared" si="13"/>
        <v>0</v>
      </c>
      <c r="O43" s="314">
        <f t="shared" si="13"/>
        <v>0</v>
      </c>
    </row>
    <row r="44" spans="1:15" x14ac:dyDescent="0.2">
      <c r="A44" s="22">
        <v>120605</v>
      </c>
      <c r="B44" s="23" t="s">
        <v>205</v>
      </c>
      <c r="C44" s="303">
        <v>0</v>
      </c>
      <c r="D44" s="316">
        <v>0</v>
      </c>
      <c r="E44" s="316">
        <v>0</v>
      </c>
      <c r="F44" s="316">
        <v>0</v>
      </c>
      <c r="G44" s="316">
        <v>0</v>
      </c>
      <c r="H44" s="316">
        <v>0</v>
      </c>
      <c r="I44" s="316">
        <v>0</v>
      </c>
      <c r="J44" s="316">
        <v>0</v>
      </c>
      <c r="K44" s="316">
        <v>0</v>
      </c>
      <c r="L44" s="316">
        <v>0</v>
      </c>
      <c r="M44" s="316">
        <v>0</v>
      </c>
      <c r="N44" s="316">
        <v>0</v>
      </c>
      <c r="O44" s="316">
        <v>0</v>
      </c>
    </row>
    <row r="45" spans="1:15" x14ac:dyDescent="0.2">
      <c r="A45" s="22">
        <f>+A44+5</f>
        <v>120610</v>
      </c>
      <c r="B45" s="23" t="s">
        <v>221</v>
      </c>
      <c r="C45" s="303">
        <v>0</v>
      </c>
      <c r="D45" s="316">
        <v>0</v>
      </c>
      <c r="E45" s="316">
        <v>0</v>
      </c>
      <c r="F45" s="316">
        <v>0</v>
      </c>
      <c r="G45" s="316">
        <v>0</v>
      </c>
      <c r="H45" s="316">
        <v>0</v>
      </c>
      <c r="I45" s="316">
        <v>0</v>
      </c>
      <c r="J45" s="316">
        <v>0</v>
      </c>
      <c r="K45" s="316">
        <v>0</v>
      </c>
      <c r="L45" s="316">
        <v>0</v>
      </c>
      <c r="M45" s="316">
        <v>0</v>
      </c>
      <c r="N45" s="316">
        <v>0</v>
      </c>
      <c r="O45" s="316">
        <v>0</v>
      </c>
    </row>
    <row r="46" spans="1:15" x14ac:dyDescent="0.2">
      <c r="A46" s="28">
        <v>1299</v>
      </c>
      <c r="B46" s="21" t="s">
        <v>223</v>
      </c>
      <c r="C46" s="301">
        <v>0</v>
      </c>
      <c r="D46" s="314">
        <f t="shared" ref="D46:O46" si="14">+SUM(D47:D53)</f>
        <v>0</v>
      </c>
      <c r="E46" s="314">
        <f t="shared" si="14"/>
        <v>0</v>
      </c>
      <c r="F46" s="314">
        <f t="shared" si="14"/>
        <v>0</v>
      </c>
      <c r="G46" s="314">
        <f t="shared" si="14"/>
        <v>0</v>
      </c>
      <c r="H46" s="314">
        <f t="shared" si="14"/>
        <v>0</v>
      </c>
      <c r="I46" s="314">
        <f t="shared" si="14"/>
        <v>0</v>
      </c>
      <c r="J46" s="314">
        <f t="shared" si="14"/>
        <v>0</v>
      </c>
      <c r="K46" s="314">
        <f t="shared" si="14"/>
        <v>0</v>
      </c>
      <c r="L46" s="314">
        <f t="shared" si="14"/>
        <v>0</v>
      </c>
      <c r="M46" s="314">
        <f t="shared" si="14"/>
        <v>0</v>
      </c>
      <c r="N46" s="314">
        <f t="shared" si="14"/>
        <v>0</v>
      </c>
      <c r="O46" s="314">
        <f t="shared" si="14"/>
        <v>0</v>
      </c>
    </row>
    <row r="47" spans="1:15" x14ac:dyDescent="0.2">
      <c r="A47" s="24">
        <v>129905</v>
      </c>
      <c r="B47" s="26" t="s">
        <v>224</v>
      </c>
      <c r="C47" s="302">
        <v>0</v>
      </c>
      <c r="D47" s="315">
        <v>0</v>
      </c>
      <c r="E47" s="315">
        <v>0</v>
      </c>
      <c r="F47" s="315">
        <v>0</v>
      </c>
      <c r="G47" s="315">
        <v>0</v>
      </c>
      <c r="H47" s="315">
        <v>0</v>
      </c>
      <c r="I47" s="315">
        <v>0</v>
      </c>
      <c r="J47" s="315">
        <v>0</v>
      </c>
      <c r="K47" s="315">
        <v>0</v>
      </c>
      <c r="L47" s="315">
        <v>0</v>
      </c>
      <c r="M47" s="315">
        <v>0</v>
      </c>
      <c r="N47" s="315">
        <v>0</v>
      </c>
      <c r="O47" s="315">
        <v>0</v>
      </c>
    </row>
    <row r="48" spans="1:15" x14ac:dyDescent="0.2">
      <c r="A48" s="24">
        <f>+A47+5</f>
        <v>129910</v>
      </c>
      <c r="B48" s="26" t="s">
        <v>225</v>
      </c>
      <c r="C48" s="302">
        <v>0</v>
      </c>
      <c r="D48" s="315">
        <v>0</v>
      </c>
      <c r="E48" s="315">
        <v>0</v>
      </c>
      <c r="F48" s="315">
        <v>0</v>
      </c>
      <c r="G48" s="315">
        <v>0</v>
      </c>
      <c r="H48" s="315">
        <v>0</v>
      </c>
      <c r="I48" s="315">
        <v>0</v>
      </c>
      <c r="J48" s="315">
        <v>0</v>
      </c>
      <c r="K48" s="315">
        <v>0</v>
      </c>
      <c r="L48" s="315">
        <v>0</v>
      </c>
      <c r="M48" s="315">
        <v>0</v>
      </c>
      <c r="N48" s="315">
        <v>0</v>
      </c>
      <c r="O48" s="315">
        <v>0</v>
      </c>
    </row>
    <row r="49" spans="1:15" x14ac:dyDescent="0.2">
      <c r="A49" s="24">
        <f>+A48+5</f>
        <v>129915</v>
      </c>
      <c r="B49" s="26" t="s">
        <v>226</v>
      </c>
      <c r="C49" s="302">
        <v>0</v>
      </c>
      <c r="D49" s="315">
        <v>0</v>
      </c>
      <c r="E49" s="315">
        <v>0</v>
      </c>
      <c r="F49" s="315">
        <v>0</v>
      </c>
      <c r="G49" s="315">
        <v>0</v>
      </c>
      <c r="H49" s="315">
        <v>0</v>
      </c>
      <c r="I49" s="315">
        <v>0</v>
      </c>
      <c r="J49" s="315">
        <v>0</v>
      </c>
      <c r="K49" s="315">
        <v>0</v>
      </c>
      <c r="L49" s="315">
        <v>0</v>
      </c>
      <c r="M49" s="315">
        <v>0</v>
      </c>
      <c r="N49" s="315">
        <v>0</v>
      </c>
      <c r="O49" s="315">
        <v>0</v>
      </c>
    </row>
    <row r="50" spans="1:15" x14ac:dyDescent="0.2">
      <c r="A50" s="24">
        <f>+A49+5</f>
        <v>129920</v>
      </c>
      <c r="B50" s="26" t="s">
        <v>227</v>
      </c>
      <c r="C50" s="302">
        <v>0</v>
      </c>
      <c r="D50" s="315">
        <v>0</v>
      </c>
      <c r="E50" s="315">
        <v>0</v>
      </c>
      <c r="F50" s="315">
        <v>0</v>
      </c>
      <c r="G50" s="315">
        <v>0</v>
      </c>
      <c r="H50" s="315">
        <v>0</v>
      </c>
      <c r="I50" s="315">
        <v>0</v>
      </c>
      <c r="J50" s="315">
        <v>0</v>
      </c>
      <c r="K50" s="315">
        <v>0</v>
      </c>
      <c r="L50" s="315">
        <v>0</v>
      </c>
      <c r="M50" s="315">
        <v>0</v>
      </c>
      <c r="N50" s="315">
        <v>0</v>
      </c>
      <c r="O50" s="315">
        <v>0</v>
      </c>
    </row>
    <row r="51" spans="1:15" x14ac:dyDescent="0.2">
      <c r="A51" s="24">
        <f>+A50+5</f>
        <v>129925</v>
      </c>
      <c r="B51" s="26" t="s">
        <v>228</v>
      </c>
      <c r="C51" s="302">
        <v>0</v>
      </c>
      <c r="D51" s="315">
        <v>0</v>
      </c>
      <c r="E51" s="315">
        <v>0</v>
      </c>
      <c r="F51" s="315">
        <v>0</v>
      </c>
      <c r="G51" s="315">
        <v>0</v>
      </c>
      <c r="H51" s="315">
        <v>0</v>
      </c>
      <c r="I51" s="315">
        <v>0</v>
      </c>
      <c r="J51" s="315">
        <v>0</v>
      </c>
      <c r="K51" s="315">
        <v>0</v>
      </c>
      <c r="L51" s="315">
        <v>0</v>
      </c>
      <c r="M51" s="315">
        <v>0</v>
      </c>
      <c r="N51" s="315">
        <v>0</v>
      </c>
      <c r="O51" s="315">
        <v>0</v>
      </c>
    </row>
    <row r="52" spans="1:15" x14ac:dyDescent="0.2">
      <c r="A52" s="24">
        <f>+A51+5</f>
        <v>129930</v>
      </c>
      <c r="B52" s="26" t="s">
        <v>229</v>
      </c>
      <c r="C52" s="302">
        <v>0</v>
      </c>
      <c r="D52" s="315">
        <v>0</v>
      </c>
      <c r="E52" s="315">
        <v>0</v>
      </c>
      <c r="F52" s="315">
        <v>0</v>
      </c>
      <c r="G52" s="315">
        <v>0</v>
      </c>
      <c r="H52" s="315">
        <v>0</v>
      </c>
      <c r="I52" s="315">
        <v>0</v>
      </c>
      <c r="J52" s="315">
        <v>0</v>
      </c>
      <c r="K52" s="315">
        <v>0</v>
      </c>
      <c r="L52" s="315">
        <v>0</v>
      </c>
      <c r="M52" s="315">
        <v>0</v>
      </c>
      <c r="N52" s="315">
        <v>0</v>
      </c>
      <c r="O52" s="315">
        <v>0</v>
      </c>
    </row>
    <row r="53" spans="1:15" x14ac:dyDescent="0.2">
      <c r="A53" s="24">
        <v>129990</v>
      </c>
      <c r="B53" s="26" t="s">
        <v>230</v>
      </c>
      <c r="C53" s="302">
        <v>0</v>
      </c>
      <c r="D53" s="315">
        <v>0</v>
      </c>
      <c r="E53" s="315">
        <v>0</v>
      </c>
      <c r="F53" s="315">
        <v>0</v>
      </c>
      <c r="G53" s="315">
        <v>0</v>
      </c>
      <c r="H53" s="315">
        <v>0</v>
      </c>
      <c r="I53" s="315">
        <v>0</v>
      </c>
      <c r="J53" s="315">
        <v>0</v>
      </c>
      <c r="K53" s="315">
        <v>0</v>
      </c>
      <c r="L53" s="315">
        <v>0</v>
      </c>
      <c r="M53" s="315">
        <v>0</v>
      </c>
      <c r="N53" s="315">
        <v>0</v>
      </c>
      <c r="O53" s="315">
        <v>0</v>
      </c>
    </row>
    <row r="54" spans="1:15" x14ac:dyDescent="0.2">
      <c r="A54" s="19">
        <v>13</v>
      </c>
      <c r="B54" s="20" t="s">
        <v>231</v>
      </c>
      <c r="C54" s="300">
        <v>35132823.050000004</v>
      </c>
      <c r="D54" s="313">
        <f t="shared" ref="D54:O54" si="15">+D55+D56+D57+D58+D59+D60+D61+D62+D63+D64+D65+D66+D67</f>
        <v>34432823.050000004</v>
      </c>
      <c r="E54" s="313">
        <f t="shared" si="15"/>
        <v>34432823.050000004</v>
      </c>
      <c r="F54" s="313">
        <f t="shared" si="15"/>
        <v>34432823.050000004</v>
      </c>
      <c r="G54" s="313">
        <f t="shared" si="15"/>
        <v>34432823.050000004</v>
      </c>
      <c r="H54" s="313">
        <f t="shared" si="15"/>
        <v>34432823.050000004</v>
      </c>
      <c r="I54" s="313">
        <f t="shared" si="15"/>
        <v>34432823.050000004</v>
      </c>
      <c r="J54" s="313">
        <f t="shared" si="15"/>
        <v>34432823.050000004</v>
      </c>
      <c r="K54" s="313">
        <f t="shared" si="15"/>
        <v>34432823.050000004</v>
      </c>
      <c r="L54" s="313">
        <f t="shared" si="15"/>
        <v>34432823.050000004</v>
      </c>
      <c r="M54" s="313">
        <f t="shared" si="15"/>
        <v>34432823.050000004</v>
      </c>
      <c r="N54" s="313">
        <f t="shared" si="15"/>
        <v>34432823.050000004</v>
      </c>
      <c r="O54" s="313">
        <f t="shared" si="15"/>
        <v>34432823.050000004</v>
      </c>
    </row>
    <row r="55" spans="1:15" x14ac:dyDescent="0.2">
      <c r="A55" s="33">
        <v>1301</v>
      </c>
      <c r="B55" s="21" t="s">
        <v>232</v>
      </c>
      <c r="C55" s="301">
        <v>31473769.870000001</v>
      </c>
      <c r="D55" s="314">
        <f>+C55</f>
        <v>31473769.870000001</v>
      </c>
      <c r="E55" s="314">
        <f>+D55</f>
        <v>31473769.870000001</v>
      </c>
      <c r="F55" s="314">
        <f t="shared" ref="F55:O58" si="16">+E55</f>
        <v>31473769.870000001</v>
      </c>
      <c r="G55" s="314">
        <f t="shared" si="16"/>
        <v>31473769.870000001</v>
      </c>
      <c r="H55" s="314">
        <f t="shared" si="16"/>
        <v>31473769.870000001</v>
      </c>
      <c r="I55" s="314">
        <f t="shared" si="16"/>
        <v>31473769.870000001</v>
      </c>
      <c r="J55" s="314">
        <f t="shared" si="16"/>
        <v>31473769.870000001</v>
      </c>
      <c r="K55" s="314">
        <f t="shared" si="16"/>
        <v>31473769.870000001</v>
      </c>
      <c r="L55" s="314">
        <f t="shared" si="16"/>
        <v>31473769.870000001</v>
      </c>
      <c r="M55" s="314">
        <f t="shared" si="16"/>
        <v>31473769.870000001</v>
      </c>
      <c r="N55" s="314">
        <f t="shared" si="16"/>
        <v>31473769.870000001</v>
      </c>
      <c r="O55" s="314">
        <f t="shared" si="16"/>
        <v>31473769.870000001</v>
      </c>
    </row>
    <row r="56" spans="1:15" x14ac:dyDescent="0.2">
      <c r="A56" s="28">
        <f t="shared" ref="A56:A66" si="17">+A55+1</f>
        <v>1302</v>
      </c>
      <c r="B56" s="21" t="s">
        <v>233</v>
      </c>
      <c r="C56" s="301">
        <v>0</v>
      </c>
      <c r="D56" s="314">
        <v>0</v>
      </c>
      <c r="E56" s="314">
        <v>0</v>
      </c>
      <c r="F56" s="314">
        <v>0</v>
      </c>
      <c r="G56" s="314">
        <v>0</v>
      </c>
      <c r="H56" s="314">
        <v>0</v>
      </c>
      <c r="I56" s="314">
        <v>0</v>
      </c>
      <c r="J56" s="314">
        <v>0</v>
      </c>
      <c r="K56" s="314">
        <v>0</v>
      </c>
      <c r="L56" s="314">
        <v>0</v>
      </c>
      <c r="M56" s="314">
        <v>0</v>
      </c>
      <c r="N56" s="314">
        <v>0</v>
      </c>
      <c r="O56" s="314">
        <v>0</v>
      </c>
    </row>
    <row r="57" spans="1:15" x14ac:dyDescent="0.2">
      <c r="A57" s="33">
        <f t="shared" si="17"/>
        <v>1303</v>
      </c>
      <c r="B57" s="21" t="s">
        <v>234</v>
      </c>
      <c r="C57" s="301">
        <v>368986.8</v>
      </c>
      <c r="D57" s="314">
        <f>+C57</f>
        <v>368986.8</v>
      </c>
      <c r="E57" s="314">
        <f>+D57</f>
        <v>368986.8</v>
      </c>
      <c r="F57" s="314">
        <f t="shared" si="16"/>
        <v>368986.8</v>
      </c>
      <c r="G57" s="314">
        <f t="shared" si="16"/>
        <v>368986.8</v>
      </c>
      <c r="H57" s="314">
        <f t="shared" si="16"/>
        <v>368986.8</v>
      </c>
      <c r="I57" s="314">
        <f t="shared" si="16"/>
        <v>368986.8</v>
      </c>
      <c r="J57" s="314">
        <f t="shared" si="16"/>
        <v>368986.8</v>
      </c>
      <c r="K57" s="314">
        <f t="shared" si="16"/>
        <v>368986.8</v>
      </c>
      <c r="L57" s="314">
        <f t="shared" si="16"/>
        <v>368986.8</v>
      </c>
      <c r="M57" s="314">
        <f t="shared" si="16"/>
        <v>368986.8</v>
      </c>
      <c r="N57" s="314">
        <f t="shared" si="16"/>
        <v>368986.8</v>
      </c>
      <c r="O57" s="314">
        <f t="shared" si="16"/>
        <v>368986.8</v>
      </c>
    </row>
    <row r="58" spans="1:15" x14ac:dyDescent="0.2">
      <c r="A58" s="33">
        <f t="shared" si="17"/>
        <v>1304</v>
      </c>
      <c r="B58" s="21" t="s">
        <v>235</v>
      </c>
      <c r="C58" s="301">
        <v>1709201.91</v>
      </c>
      <c r="D58" s="314">
        <f>+C58-700000</f>
        <v>1009201.9099999999</v>
      </c>
      <c r="E58" s="314">
        <f>+D58</f>
        <v>1009201.9099999999</v>
      </c>
      <c r="F58" s="314">
        <f t="shared" si="16"/>
        <v>1009201.9099999999</v>
      </c>
      <c r="G58" s="314">
        <f t="shared" si="16"/>
        <v>1009201.9099999999</v>
      </c>
      <c r="H58" s="314">
        <f t="shared" si="16"/>
        <v>1009201.9099999999</v>
      </c>
      <c r="I58" s="314">
        <f t="shared" si="16"/>
        <v>1009201.9099999999</v>
      </c>
      <c r="J58" s="314">
        <f t="shared" si="16"/>
        <v>1009201.9099999999</v>
      </c>
      <c r="K58" s="314">
        <f t="shared" si="16"/>
        <v>1009201.9099999999</v>
      </c>
      <c r="L58" s="314">
        <f t="shared" si="16"/>
        <v>1009201.9099999999</v>
      </c>
      <c r="M58" s="314">
        <f t="shared" si="16"/>
        <v>1009201.9099999999</v>
      </c>
      <c r="N58" s="314">
        <f t="shared" si="16"/>
        <v>1009201.9099999999</v>
      </c>
      <c r="O58" s="314">
        <f t="shared" si="16"/>
        <v>1009201.9099999999</v>
      </c>
    </row>
    <row r="59" spans="1:15" x14ac:dyDescent="0.2">
      <c r="A59" s="28">
        <f t="shared" si="17"/>
        <v>1305</v>
      </c>
      <c r="B59" s="21" t="s">
        <v>236</v>
      </c>
      <c r="C59" s="301">
        <v>0</v>
      </c>
      <c r="D59" s="314">
        <v>0</v>
      </c>
      <c r="E59" s="314">
        <v>0</v>
      </c>
      <c r="F59" s="314">
        <v>0</v>
      </c>
      <c r="G59" s="314">
        <v>0</v>
      </c>
      <c r="H59" s="314">
        <v>0</v>
      </c>
      <c r="I59" s="314">
        <v>0</v>
      </c>
      <c r="J59" s="314">
        <v>0</v>
      </c>
      <c r="K59" s="314">
        <v>0</v>
      </c>
      <c r="L59" s="314">
        <v>0</v>
      </c>
      <c r="M59" s="314">
        <v>0</v>
      </c>
      <c r="N59" s="314">
        <v>0</v>
      </c>
      <c r="O59" s="314">
        <v>0</v>
      </c>
    </row>
    <row r="60" spans="1:15" x14ac:dyDescent="0.2">
      <c r="A60" s="28">
        <f t="shared" si="17"/>
        <v>1306</v>
      </c>
      <c r="B60" s="21" t="s">
        <v>237</v>
      </c>
      <c r="C60" s="301">
        <v>0</v>
      </c>
      <c r="D60" s="314">
        <v>0</v>
      </c>
      <c r="E60" s="314">
        <v>0</v>
      </c>
      <c r="F60" s="314">
        <v>0</v>
      </c>
      <c r="G60" s="314">
        <v>0</v>
      </c>
      <c r="H60" s="314">
        <v>0</v>
      </c>
      <c r="I60" s="314">
        <v>0</v>
      </c>
      <c r="J60" s="314">
        <v>0</v>
      </c>
      <c r="K60" s="314">
        <v>0</v>
      </c>
      <c r="L60" s="314">
        <v>0</v>
      </c>
      <c r="M60" s="314">
        <v>0</v>
      </c>
      <c r="N60" s="314">
        <v>0</v>
      </c>
      <c r="O60" s="314">
        <v>0</v>
      </c>
    </row>
    <row r="61" spans="1:15" x14ac:dyDescent="0.2">
      <c r="A61" s="28">
        <f t="shared" si="17"/>
        <v>1307</v>
      </c>
      <c r="B61" s="21" t="s">
        <v>238</v>
      </c>
      <c r="C61" s="301">
        <v>0</v>
      </c>
      <c r="D61" s="314">
        <v>0</v>
      </c>
      <c r="E61" s="314">
        <v>0</v>
      </c>
      <c r="F61" s="314">
        <v>0</v>
      </c>
      <c r="G61" s="314">
        <v>0</v>
      </c>
      <c r="H61" s="314">
        <v>0</v>
      </c>
      <c r="I61" s="314">
        <v>0</v>
      </c>
      <c r="J61" s="314">
        <v>0</v>
      </c>
      <c r="K61" s="314">
        <v>0</v>
      </c>
      <c r="L61" s="314">
        <v>0</v>
      </c>
      <c r="M61" s="314">
        <v>0</v>
      </c>
      <c r="N61" s="314">
        <v>0</v>
      </c>
      <c r="O61" s="314">
        <v>0</v>
      </c>
    </row>
    <row r="62" spans="1:15" x14ac:dyDescent="0.2">
      <c r="A62" s="28">
        <f t="shared" si="17"/>
        <v>1308</v>
      </c>
      <c r="B62" s="21" t="s">
        <v>239</v>
      </c>
      <c r="C62" s="301">
        <v>0</v>
      </c>
      <c r="D62" s="314">
        <v>0</v>
      </c>
      <c r="E62" s="314">
        <v>0</v>
      </c>
      <c r="F62" s="314">
        <v>0</v>
      </c>
      <c r="G62" s="314">
        <v>0</v>
      </c>
      <c r="H62" s="314">
        <v>0</v>
      </c>
      <c r="I62" s="314">
        <v>0</v>
      </c>
      <c r="J62" s="314">
        <v>0</v>
      </c>
      <c r="K62" s="314">
        <v>0</v>
      </c>
      <c r="L62" s="314">
        <v>0</v>
      </c>
      <c r="M62" s="314">
        <v>0</v>
      </c>
      <c r="N62" s="314">
        <v>0</v>
      </c>
      <c r="O62" s="314">
        <v>0</v>
      </c>
    </row>
    <row r="63" spans="1:15" x14ac:dyDescent="0.2">
      <c r="A63" s="33">
        <f t="shared" si="17"/>
        <v>1309</v>
      </c>
      <c r="B63" s="21" t="s">
        <v>240</v>
      </c>
      <c r="C63" s="301">
        <v>2144863.61</v>
      </c>
      <c r="D63" s="314">
        <f>+C63</f>
        <v>2144863.61</v>
      </c>
      <c r="E63" s="314">
        <f>+D63</f>
        <v>2144863.61</v>
      </c>
      <c r="F63" s="314">
        <f t="shared" ref="F63:O63" si="18">+E63</f>
        <v>2144863.61</v>
      </c>
      <c r="G63" s="314">
        <f t="shared" si="18"/>
        <v>2144863.61</v>
      </c>
      <c r="H63" s="314">
        <f t="shared" si="18"/>
        <v>2144863.61</v>
      </c>
      <c r="I63" s="314">
        <f t="shared" si="18"/>
        <v>2144863.61</v>
      </c>
      <c r="J63" s="314">
        <f t="shared" si="18"/>
        <v>2144863.61</v>
      </c>
      <c r="K63" s="314">
        <f t="shared" si="18"/>
        <v>2144863.61</v>
      </c>
      <c r="L63" s="314">
        <f t="shared" si="18"/>
        <v>2144863.61</v>
      </c>
      <c r="M63" s="314">
        <f t="shared" si="18"/>
        <v>2144863.61</v>
      </c>
      <c r="N63" s="314">
        <f t="shared" si="18"/>
        <v>2144863.61</v>
      </c>
      <c r="O63" s="314">
        <f t="shared" si="18"/>
        <v>2144863.61</v>
      </c>
    </row>
    <row r="64" spans="1:15" x14ac:dyDescent="0.2">
      <c r="A64" s="28">
        <f t="shared" si="17"/>
        <v>1310</v>
      </c>
      <c r="B64" s="21" t="s">
        <v>241</v>
      </c>
      <c r="C64" s="301">
        <v>0</v>
      </c>
      <c r="D64" s="314">
        <v>0</v>
      </c>
      <c r="E64" s="314">
        <v>0</v>
      </c>
      <c r="F64" s="314">
        <v>0</v>
      </c>
      <c r="G64" s="314">
        <v>0</v>
      </c>
      <c r="H64" s="314">
        <v>0</v>
      </c>
      <c r="I64" s="314">
        <v>0</v>
      </c>
      <c r="J64" s="314">
        <v>0</v>
      </c>
      <c r="K64" s="314">
        <v>0</v>
      </c>
      <c r="L64" s="314">
        <v>0</v>
      </c>
      <c r="M64" s="314">
        <v>0</v>
      </c>
      <c r="N64" s="314">
        <v>0</v>
      </c>
      <c r="O64" s="314">
        <v>0</v>
      </c>
    </row>
    <row r="65" spans="1:15" x14ac:dyDescent="0.2">
      <c r="A65" s="28">
        <f t="shared" si="17"/>
        <v>1311</v>
      </c>
      <c r="B65" s="21" t="s">
        <v>242</v>
      </c>
      <c r="C65" s="301">
        <v>0</v>
      </c>
      <c r="D65" s="314">
        <v>0</v>
      </c>
      <c r="E65" s="314">
        <v>0</v>
      </c>
      <c r="F65" s="314">
        <v>0</v>
      </c>
      <c r="G65" s="314">
        <v>0</v>
      </c>
      <c r="H65" s="314">
        <v>0</v>
      </c>
      <c r="I65" s="314">
        <v>0</v>
      </c>
      <c r="J65" s="314">
        <v>0</v>
      </c>
      <c r="K65" s="314">
        <v>0</v>
      </c>
      <c r="L65" s="314">
        <v>0</v>
      </c>
      <c r="M65" s="314">
        <v>0</v>
      </c>
      <c r="N65" s="314">
        <v>0</v>
      </c>
      <c r="O65" s="314">
        <v>0</v>
      </c>
    </row>
    <row r="66" spans="1:15" x14ac:dyDescent="0.2">
      <c r="A66" s="33">
        <f t="shared" si="17"/>
        <v>1312</v>
      </c>
      <c r="B66" s="21" t="s">
        <v>243</v>
      </c>
      <c r="C66" s="301">
        <v>18703.349999999999</v>
      </c>
      <c r="D66" s="314">
        <f>+C66</f>
        <v>18703.349999999999</v>
      </c>
      <c r="E66" s="314">
        <f>+D66</f>
        <v>18703.349999999999</v>
      </c>
      <c r="F66" s="314">
        <f t="shared" ref="F66:O66" si="19">+E66</f>
        <v>18703.349999999999</v>
      </c>
      <c r="G66" s="314">
        <f t="shared" si="19"/>
        <v>18703.349999999999</v>
      </c>
      <c r="H66" s="314">
        <f t="shared" si="19"/>
        <v>18703.349999999999</v>
      </c>
      <c r="I66" s="314">
        <f t="shared" si="19"/>
        <v>18703.349999999999</v>
      </c>
      <c r="J66" s="314">
        <f t="shared" si="19"/>
        <v>18703.349999999999</v>
      </c>
      <c r="K66" s="314">
        <f t="shared" si="19"/>
        <v>18703.349999999999</v>
      </c>
      <c r="L66" s="314">
        <f t="shared" si="19"/>
        <v>18703.349999999999</v>
      </c>
      <c r="M66" s="314">
        <f t="shared" si="19"/>
        <v>18703.349999999999</v>
      </c>
      <c r="N66" s="314">
        <f t="shared" si="19"/>
        <v>18703.349999999999</v>
      </c>
      <c r="O66" s="314">
        <f t="shared" si="19"/>
        <v>18703.349999999999</v>
      </c>
    </row>
    <row r="67" spans="1:15" x14ac:dyDescent="0.2">
      <c r="A67" s="28">
        <v>1399</v>
      </c>
      <c r="B67" s="21" t="s">
        <v>244</v>
      </c>
      <c r="C67" s="301">
        <v>-582702.49</v>
      </c>
      <c r="D67" s="314">
        <f t="shared" ref="D67:O67" si="20">+SUM(D68:D71)</f>
        <v>-582702.49</v>
      </c>
      <c r="E67" s="314">
        <f t="shared" si="20"/>
        <v>-582702.49</v>
      </c>
      <c r="F67" s="314">
        <f t="shared" si="20"/>
        <v>-582702.49</v>
      </c>
      <c r="G67" s="314">
        <f t="shared" si="20"/>
        <v>-582702.49</v>
      </c>
      <c r="H67" s="314">
        <f t="shared" si="20"/>
        <v>-582702.49</v>
      </c>
      <c r="I67" s="314">
        <f t="shared" si="20"/>
        <v>-582702.49</v>
      </c>
      <c r="J67" s="314">
        <f t="shared" si="20"/>
        <v>-582702.49</v>
      </c>
      <c r="K67" s="314">
        <f t="shared" si="20"/>
        <v>-582702.49</v>
      </c>
      <c r="L67" s="314">
        <f t="shared" si="20"/>
        <v>-582702.49</v>
      </c>
      <c r="M67" s="314">
        <f t="shared" si="20"/>
        <v>-582702.49</v>
      </c>
      <c r="N67" s="314">
        <f t="shared" si="20"/>
        <v>-582702.49</v>
      </c>
      <c r="O67" s="314">
        <f t="shared" si="20"/>
        <v>-582702.49</v>
      </c>
    </row>
    <row r="68" spans="1:15" x14ac:dyDescent="0.2">
      <c r="A68" s="24">
        <v>139905</v>
      </c>
      <c r="B68" s="26" t="s">
        <v>245</v>
      </c>
      <c r="C68" s="302">
        <v>-558420.26</v>
      </c>
      <c r="D68" s="315">
        <f>+C68</f>
        <v>-558420.26</v>
      </c>
      <c r="E68" s="315">
        <f t="shared" ref="E68:O68" si="21">+D68</f>
        <v>-558420.26</v>
      </c>
      <c r="F68" s="315">
        <f t="shared" si="21"/>
        <v>-558420.26</v>
      </c>
      <c r="G68" s="315">
        <f t="shared" si="21"/>
        <v>-558420.26</v>
      </c>
      <c r="H68" s="315">
        <f t="shared" si="21"/>
        <v>-558420.26</v>
      </c>
      <c r="I68" s="315">
        <f t="shared" si="21"/>
        <v>-558420.26</v>
      </c>
      <c r="J68" s="315">
        <f t="shared" si="21"/>
        <v>-558420.26</v>
      </c>
      <c r="K68" s="315">
        <f t="shared" si="21"/>
        <v>-558420.26</v>
      </c>
      <c r="L68" s="315">
        <f t="shared" si="21"/>
        <v>-558420.26</v>
      </c>
      <c r="M68" s="315">
        <f t="shared" si="21"/>
        <v>-558420.26</v>
      </c>
      <c r="N68" s="315">
        <f t="shared" si="21"/>
        <v>-558420.26</v>
      </c>
      <c r="O68" s="315">
        <f t="shared" si="21"/>
        <v>-558420.26</v>
      </c>
    </row>
    <row r="69" spans="1:15" x14ac:dyDescent="0.2">
      <c r="A69" s="24">
        <f>A68+5</f>
        <v>139910</v>
      </c>
      <c r="B69" s="26" t="s">
        <v>246</v>
      </c>
      <c r="C69" s="302">
        <v>0</v>
      </c>
      <c r="D69" s="315">
        <v>0</v>
      </c>
      <c r="E69" s="315">
        <v>0</v>
      </c>
      <c r="F69" s="315">
        <v>0</v>
      </c>
      <c r="G69" s="315">
        <v>0</v>
      </c>
      <c r="H69" s="315">
        <v>0</v>
      </c>
      <c r="I69" s="315">
        <v>0</v>
      </c>
      <c r="J69" s="315">
        <v>0</v>
      </c>
      <c r="K69" s="315">
        <v>0</v>
      </c>
      <c r="L69" s="315">
        <v>0</v>
      </c>
      <c r="M69" s="315">
        <v>0</v>
      </c>
      <c r="N69" s="315">
        <v>0</v>
      </c>
      <c r="O69" s="315">
        <v>0</v>
      </c>
    </row>
    <row r="70" spans="1:15" x14ac:dyDescent="0.2">
      <c r="A70" s="24">
        <f>A69+5</f>
        <v>139915</v>
      </c>
      <c r="B70" s="26" t="s">
        <v>247</v>
      </c>
      <c r="C70" s="302">
        <v>-24282.23</v>
      </c>
      <c r="D70" s="315">
        <f>+C70</f>
        <v>-24282.23</v>
      </c>
      <c r="E70" s="315">
        <f t="shared" ref="E70:O70" si="22">+D70</f>
        <v>-24282.23</v>
      </c>
      <c r="F70" s="315">
        <f t="shared" si="22"/>
        <v>-24282.23</v>
      </c>
      <c r="G70" s="315">
        <f t="shared" si="22"/>
        <v>-24282.23</v>
      </c>
      <c r="H70" s="315">
        <f t="shared" si="22"/>
        <v>-24282.23</v>
      </c>
      <c r="I70" s="315">
        <f t="shared" si="22"/>
        <v>-24282.23</v>
      </c>
      <c r="J70" s="315">
        <f t="shared" si="22"/>
        <v>-24282.23</v>
      </c>
      <c r="K70" s="315">
        <f t="shared" si="22"/>
        <v>-24282.23</v>
      </c>
      <c r="L70" s="315">
        <f t="shared" si="22"/>
        <v>-24282.23</v>
      </c>
      <c r="M70" s="315">
        <f t="shared" si="22"/>
        <v>-24282.23</v>
      </c>
      <c r="N70" s="315">
        <f t="shared" si="22"/>
        <v>-24282.23</v>
      </c>
      <c r="O70" s="315">
        <f t="shared" si="22"/>
        <v>-24282.23</v>
      </c>
    </row>
    <row r="71" spans="1:15" x14ac:dyDescent="0.2">
      <c r="A71" s="24">
        <v>139990</v>
      </c>
      <c r="B71" s="26" t="s">
        <v>230</v>
      </c>
      <c r="C71" s="302">
        <v>0</v>
      </c>
      <c r="D71" s="315">
        <v>0</v>
      </c>
      <c r="E71" s="315">
        <v>0</v>
      </c>
      <c r="F71" s="315">
        <v>0</v>
      </c>
      <c r="G71" s="315">
        <v>0</v>
      </c>
      <c r="H71" s="315">
        <v>0</v>
      </c>
      <c r="I71" s="315">
        <v>0</v>
      </c>
      <c r="J71" s="315">
        <v>0</v>
      </c>
      <c r="K71" s="315">
        <v>0</v>
      </c>
      <c r="L71" s="315">
        <v>0</v>
      </c>
      <c r="M71" s="315">
        <v>0</v>
      </c>
      <c r="N71" s="315">
        <v>0</v>
      </c>
      <c r="O71" s="315">
        <v>0</v>
      </c>
    </row>
    <row r="72" spans="1:15" x14ac:dyDescent="0.2">
      <c r="A72" s="19">
        <v>14</v>
      </c>
      <c r="B72" s="20" t="s">
        <v>248</v>
      </c>
      <c r="C72" s="300">
        <v>2952981.8</v>
      </c>
      <c r="D72" s="313">
        <f t="shared" ref="D72:O72" si="23">+D73+D80+D84+D88+D95+D98+D103</f>
        <v>2952952.15</v>
      </c>
      <c r="E72" s="313">
        <f t="shared" si="23"/>
        <v>2952952.15</v>
      </c>
      <c r="F72" s="313">
        <f t="shared" si="23"/>
        <v>2952952.15</v>
      </c>
      <c r="G72" s="313">
        <f t="shared" si="23"/>
        <v>2952952.15</v>
      </c>
      <c r="H72" s="313">
        <f t="shared" si="23"/>
        <v>2952952.15</v>
      </c>
      <c r="I72" s="313">
        <f t="shared" si="23"/>
        <v>2952952.15</v>
      </c>
      <c r="J72" s="313">
        <f t="shared" si="23"/>
        <v>2952952.15</v>
      </c>
      <c r="K72" s="313">
        <f t="shared" si="23"/>
        <v>2952952.15</v>
      </c>
      <c r="L72" s="313">
        <f t="shared" si="23"/>
        <v>2952952.15</v>
      </c>
      <c r="M72" s="313">
        <f t="shared" si="23"/>
        <v>2952952.15</v>
      </c>
      <c r="N72" s="313">
        <f t="shared" si="23"/>
        <v>2952952.15</v>
      </c>
      <c r="O72" s="313">
        <f t="shared" si="23"/>
        <v>2952952.15</v>
      </c>
    </row>
    <row r="73" spans="1:15" x14ac:dyDescent="0.2">
      <c r="A73" s="28">
        <v>1401</v>
      </c>
      <c r="B73" s="21" t="s">
        <v>249</v>
      </c>
      <c r="C73" s="301">
        <v>234030.16</v>
      </c>
      <c r="D73" s="314">
        <f t="shared" ref="D73:O73" si="24">+SUM(D74:D79)</f>
        <v>234030.16</v>
      </c>
      <c r="E73" s="314">
        <f t="shared" si="24"/>
        <v>234030.16</v>
      </c>
      <c r="F73" s="314">
        <f t="shared" si="24"/>
        <v>234030.16</v>
      </c>
      <c r="G73" s="314">
        <f t="shared" si="24"/>
        <v>234030.16</v>
      </c>
      <c r="H73" s="314">
        <f t="shared" si="24"/>
        <v>234030.16</v>
      </c>
      <c r="I73" s="314">
        <f t="shared" si="24"/>
        <v>234030.16</v>
      </c>
      <c r="J73" s="314">
        <f t="shared" si="24"/>
        <v>234030.16</v>
      </c>
      <c r="K73" s="314">
        <f t="shared" si="24"/>
        <v>234030.16</v>
      </c>
      <c r="L73" s="314">
        <f t="shared" si="24"/>
        <v>234030.16</v>
      </c>
      <c r="M73" s="314">
        <f t="shared" si="24"/>
        <v>234030.16</v>
      </c>
      <c r="N73" s="314">
        <f t="shared" si="24"/>
        <v>234030.16</v>
      </c>
      <c r="O73" s="314">
        <f t="shared" si="24"/>
        <v>234030.16</v>
      </c>
    </row>
    <row r="74" spans="1:15" x14ac:dyDescent="0.2">
      <c r="A74" s="24">
        <v>140105</v>
      </c>
      <c r="B74" s="26" t="s">
        <v>31</v>
      </c>
      <c r="C74" s="302">
        <v>233413.38</v>
      </c>
      <c r="D74" s="317">
        <f>+C74</f>
        <v>233413.38</v>
      </c>
      <c r="E74" s="317">
        <f>+D74</f>
        <v>233413.38</v>
      </c>
      <c r="F74" s="317">
        <f t="shared" ref="F74:O74" si="25">+E74</f>
        <v>233413.38</v>
      </c>
      <c r="G74" s="317">
        <f t="shared" si="25"/>
        <v>233413.38</v>
      </c>
      <c r="H74" s="317">
        <f t="shared" si="25"/>
        <v>233413.38</v>
      </c>
      <c r="I74" s="317">
        <f t="shared" si="25"/>
        <v>233413.38</v>
      </c>
      <c r="J74" s="317">
        <f t="shared" si="25"/>
        <v>233413.38</v>
      </c>
      <c r="K74" s="317">
        <f t="shared" si="25"/>
        <v>233413.38</v>
      </c>
      <c r="L74" s="317">
        <f t="shared" si="25"/>
        <v>233413.38</v>
      </c>
      <c r="M74" s="317">
        <f t="shared" si="25"/>
        <v>233413.38</v>
      </c>
      <c r="N74" s="317">
        <f t="shared" si="25"/>
        <v>233413.38</v>
      </c>
      <c r="O74" s="317">
        <f t="shared" si="25"/>
        <v>233413.38</v>
      </c>
    </row>
    <row r="75" spans="1:15" x14ac:dyDescent="0.2">
      <c r="A75" s="24">
        <f>A74+5</f>
        <v>140110</v>
      </c>
      <c r="B75" s="26" t="s">
        <v>32</v>
      </c>
      <c r="C75" s="302">
        <v>616.78</v>
      </c>
      <c r="D75" s="317">
        <f>+C75</f>
        <v>616.78</v>
      </c>
      <c r="E75" s="317">
        <f>+D75</f>
        <v>616.78</v>
      </c>
      <c r="F75" s="317">
        <f t="shared" ref="F75:O75" si="26">+E75</f>
        <v>616.78</v>
      </c>
      <c r="G75" s="317">
        <f t="shared" si="26"/>
        <v>616.78</v>
      </c>
      <c r="H75" s="317">
        <f t="shared" si="26"/>
        <v>616.78</v>
      </c>
      <c r="I75" s="317">
        <f t="shared" si="26"/>
        <v>616.78</v>
      </c>
      <c r="J75" s="317">
        <f t="shared" si="26"/>
        <v>616.78</v>
      </c>
      <c r="K75" s="317">
        <f t="shared" si="26"/>
        <v>616.78</v>
      </c>
      <c r="L75" s="317">
        <f t="shared" si="26"/>
        <v>616.78</v>
      </c>
      <c r="M75" s="317">
        <f t="shared" si="26"/>
        <v>616.78</v>
      </c>
      <c r="N75" s="317">
        <f t="shared" si="26"/>
        <v>616.78</v>
      </c>
      <c r="O75" s="317">
        <f t="shared" si="26"/>
        <v>616.78</v>
      </c>
    </row>
    <row r="76" spans="1:15" x14ac:dyDescent="0.2">
      <c r="A76" s="24">
        <f>A75+5</f>
        <v>140115</v>
      </c>
      <c r="B76" s="26" t="s">
        <v>33</v>
      </c>
      <c r="C76" s="302">
        <v>0</v>
      </c>
      <c r="D76" s="317">
        <v>0</v>
      </c>
      <c r="E76" s="317">
        <v>0</v>
      </c>
      <c r="F76" s="317">
        <v>0</v>
      </c>
      <c r="G76" s="317">
        <v>0</v>
      </c>
      <c r="H76" s="317">
        <v>0</v>
      </c>
      <c r="I76" s="317">
        <v>0</v>
      </c>
      <c r="J76" s="317">
        <v>0</v>
      </c>
      <c r="K76" s="317">
        <v>0</v>
      </c>
      <c r="L76" s="317">
        <v>0</v>
      </c>
      <c r="M76" s="317">
        <v>0</v>
      </c>
      <c r="N76" s="317">
        <v>0</v>
      </c>
      <c r="O76" s="317">
        <v>0</v>
      </c>
    </row>
    <row r="77" spans="1:15" x14ac:dyDescent="0.2">
      <c r="A77" s="24">
        <f>A76+5</f>
        <v>140120</v>
      </c>
      <c r="B77" s="26" t="s">
        <v>34</v>
      </c>
      <c r="C77" s="302">
        <v>0</v>
      </c>
      <c r="D77" s="317">
        <v>0</v>
      </c>
      <c r="E77" s="317">
        <v>0</v>
      </c>
      <c r="F77" s="317">
        <v>0</v>
      </c>
      <c r="G77" s="317">
        <v>0</v>
      </c>
      <c r="H77" s="317">
        <v>0</v>
      </c>
      <c r="I77" s="317">
        <v>0</v>
      </c>
      <c r="J77" s="317">
        <v>0</v>
      </c>
      <c r="K77" s="317">
        <v>0</v>
      </c>
      <c r="L77" s="317">
        <v>0</v>
      </c>
      <c r="M77" s="317">
        <v>0</v>
      </c>
      <c r="N77" s="317">
        <v>0</v>
      </c>
      <c r="O77" s="317">
        <v>0</v>
      </c>
    </row>
    <row r="78" spans="1:15" x14ac:dyDescent="0.2">
      <c r="A78" s="24">
        <f>A77+5</f>
        <v>140125</v>
      </c>
      <c r="B78" s="26" t="s">
        <v>35</v>
      </c>
      <c r="C78" s="302">
        <v>0</v>
      </c>
      <c r="D78" s="317">
        <v>0</v>
      </c>
      <c r="E78" s="317">
        <v>0</v>
      </c>
      <c r="F78" s="317">
        <v>0</v>
      </c>
      <c r="G78" s="317">
        <v>0</v>
      </c>
      <c r="H78" s="317">
        <v>0</v>
      </c>
      <c r="I78" s="317">
        <v>0</v>
      </c>
      <c r="J78" s="317">
        <v>0</v>
      </c>
      <c r="K78" s="317">
        <v>0</v>
      </c>
      <c r="L78" s="317">
        <v>0</v>
      </c>
      <c r="M78" s="317">
        <v>0</v>
      </c>
      <c r="N78" s="317">
        <v>0</v>
      </c>
      <c r="O78" s="317">
        <v>0</v>
      </c>
    </row>
    <row r="79" spans="1:15" x14ac:dyDescent="0.2">
      <c r="A79" s="24">
        <f>A78+5</f>
        <v>140130</v>
      </c>
      <c r="B79" s="26" t="s">
        <v>36</v>
      </c>
      <c r="C79" s="302">
        <v>0</v>
      </c>
      <c r="D79" s="317">
        <v>0</v>
      </c>
      <c r="E79" s="317">
        <v>0</v>
      </c>
      <c r="F79" s="317">
        <v>0</v>
      </c>
      <c r="G79" s="317">
        <v>0</v>
      </c>
      <c r="H79" s="317">
        <v>0</v>
      </c>
      <c r="I79" s="317">
        <v>0</v>
      </c>
      <c r="J79" s="317">
        <v>0</v>
      </c>
      <c r="K79" s="317">
        <v>0</v>
      </c>
      <c r="L79" s="317">
        <v>0</v>
      </c>
      <c r="M79" s="317">
        <v>0</v>
      </c>
      <c r="N79" s="317">
        <v>0</v>
      </c>
      <c r="O79" s="317">
        <v>0</v>
      </c>
    </row>
    <row r="80" spans="1:15" x14ac:dyDescent="0.2">
      <c r="A80" s="28">
        <v>1402</v>
      </c>
      <c r="B80" s="21" t="s">
        <v>250</v>
      </c>
      <c r="C80" s="301">
        <v>0</v>
      </c>
      <c r="D80" s="314">
        <f t="shared" ref="D80:O80" si="27">+SUM(D81:D83)</f>
        <v>0</v>
      </c>
      <c r="E80" s="314">
        <f t="shared" si="27"/>
        <v>0</v>
      </c>
      <c r="F80" s="314">
        <f t="shared" si="27"/>
        <v>0</v>
      </c>
      <c r="G80" s="314">
        <f t="shared" si="27"/>
        <v>0</v>
      </c>
      <c r="H80" s="314">
        <f t="shared" si="27"/>
        <v>0</v>
      </c>
      <c r="I80" s="314">
        <f t="shared" si="27"/>
        <v>0</v>
      </c>
      <c r="J80" s="314">
        <f t="shared" si="27"/>
        <v>0</v>
      </c>
      <c r="K80" s="314">
        <f t="shared" si="27"/>
        <v>0</v>
      </c>
      <c r="L80" s="314">
        <f t="shared" si="27"/>
        <v>0</v>
      </c>
      <c r="M80" s="314">
        <f t="shared" si="27"/>
        <v>0</v>
      </c>
      <c r="N80" s="314">
        <f t="shared" si="27"/>
        <v>0</v>
      </c>
      <c r="O80" s="314">
        <f t="shared" si="27"/>
        <v>0</v>
      </c>
    </row>
    <row r="81" spans="1:15" x14ac:dyDescent="0.2">
      <c r="A81" s="24">
        <v>140205</v>
      </c>
      <c r="B81" s="26" t="s">
        <v>251</v>
      </c>
      <c r="C81" s="302">
        <v>0</v>
      </c>
      <c r="D81" s="317">
        <v>0</v>
      </c>
      <c r="E81" s="317">
        <v>0</v>
      </c>
      <c r="F81" s="317">
        <v>0</v>
      </c>
      <c r="G81" s="317">
        <v>0</v>
      </c>
      <c r="H81" s="317">
        <v>0</v>
      </c>
      <c r="I81" s="317">
        <v>0</v>
      </c>
      <c r="J81" s="317">
        <v>0</v>
      </c>
      <c r="K81" s="317">
        <v>0</v>
      </c>
      <c r="L81" s="317">
        <v>0</v>
      </c>
      <c r="M81" s="317">
        <v>0</v>
      </c>
      <c r="N81" s="317">
        <v>0</v>
      </c>
      <c r="O81" s="317">
        <v>0</v>
      </c>
    </row>
    <row r="82" spans="1:15" x14ac:dyDescent="0.2">
      <c r="A82" s="24">
        <f>+A81+5</f>
        <v>140210</v>
      </c>
      <c r="B82" s="26" t="s">
        <v>252</v>
      </c>
      <c r="C82" s="302">
        <v>0</v>
      </c>
      <c r="D82" s="317">
        <v>0</v>
      </c>
      <c r="E82" s="317">
        <v>0</v>
      </c>
      <c r="F82" s="317">
        <v>0</v>
      </c>
      <c r="G82" s="317">
        <v>0</v>
      </c>
      <c r="H82" s="317">
        <v>0</v>
      </c>
      <c r="I82" s="317">
        <v>0</v>
      </c>
      <c r="J82" s="317">
        <v>0</v>
      </c>
      <c r="K82" s="317">
        <v>0</v>
      </c>
      <c r="L82" s="317">
        <v>0</v>
      </c>
      <c r="M82" s="317">
        <v>0</v>
      </c>
      <c r="N82" s="317">
        <v>0</v>
      </c>
      <c r="O82" s="317">
        <v>0</v>
      </c>
    </row>
    <row r="83" spans="1:15" x14ac:dyDescent="0.2">
      <c r="A83" s="24">
        <f>+A82+5</f>
        <v>140215</v>
      </c>
      <c r="B83" s="26" t="s">
        <v>253</v>
      </c>
      <c r="C83" s="302">
        <v>0</v>
      </c>
      <c r="D83" s="317">
        <v>0</v>
      </c>
      <c r="E83" s="317">
        <v>0</v>
      </c>
      <c r="F83" s="317">
        <v>0</v>
      </c>
      <c r="G83" s="317">
        <v>0</v>
      </c>
      <c r="H83" s="317">
        <v>0</v>
      </c>
      <c r="I83" s="317">
        <v>0</v>
      </c>
      <c r="J83" s="317">
        <v>0</v>
      </c>
      <c r="K83" s="317">
        <v>0</v>
      </c>
      <c r="L83" s="317">
        <v>0</v>
      </c>
      <c r="M83" s="317">
        <v>0</v>
      </c>
      <c r="N83" s="317">
        <v>0</v>
      </c>
      <c r="O83" s="317">
        <v>0</v>
      </c>
    </row>
    <row r="84" spans="1:15" x14ac:dyDescent="0.2">
      <c r="A84" s="28">
        <v>1403</v>
      </c>
      <c r="B84" s="21" t="s">
        <v>254</v>
      </c>
      <c r="C84" s="301">
        <v>24595.15</v>
      </c>
      <c r="D84" s="314">
        <f t="shared" ref="D84:O84" si="28">+SUM(D85:D87)</f>
        <v>24565.5</v>
      </c>
      <c r="E84" s="314">
        <f t="shared" si="28"/>
        <v>24565.5</v>
      </c>
      <c r="F84" s="314">
        <f t="shared" si="28"/>
        <v>24565.5</v>
      </c>
      <c r="G84" s="314">
        <f t="shared" si="28"/>
        <v>24565.5</v>
      </c>
      <c r="H84" s="314">
        <f t="shared" si="28"/>
        <v>24565.5</v>
      </c>
      <c r="I84" s="314">
        <f t="shared" si="28"/>
        <v>24565.5</v>
      </c>
      <c r="J84" s="314">
        <f t="shared" si="28"/>
        <v>24565.5</v>
      </c>
      <c r="K84" s="314">
        <f t="shared" si="28"/>
        <v>24565.5</v>
      </c>
      <c r="L84" s="314">
        <f t="shared" si="28"/>
        <v>24565.5</v>
      </c>
      <c r="M84" s="314">
        <f t="shared" si="28"/>
        <v>24565.5</v>
      </c>
      <c r="N84" s="314">
        <f t="shared" si="28"/>
        <v>24565.5</v>
      </c>
      <c r="O84" s="314">
        <f t="shared" si="28"/>
        <v>24565.5</v>
      </c>
    </row>
    <row r="85" spans="1:15" x14ac:dyDescent="0.2">
      <c r="A85" s="24">
        <v>140305</v>
      </c>
      <c r="B85" s="26" t="s">
        <v>255</v>
      </c>
      <c r="C85" s="302">
        <v>0</v>
      </c>
      <c r="D85" s="315">
        <v>0</v>
      </c>
      <c r="E85" s="315">
        <v>0</v>
      </c>
      <c r="F85" s="315">
        <v>0</v>
      </c>
      <c r="G85" s="315">
        <v>0</v>
      </c>
      <c r="H85" s="315">
        <v>0</v>
      </c>
      <c r="I85" s="315">
        <v>0</v>
      </c>
      <c r="J85" s="315">
        <v>0</v>
      </c>
      <c r="K85" s="315">
        <v>0</v>
      </c>
      <c r="L85" s="315">
        <v>0</v>
      </c>
      <c r="M85" s="315">
        <v>0</v>
      </c>
      <c r="N85" s="315">
        <v>0</v>
      </c>
      <c r="O85" s="315">
        <v>0</v>
      </c>
    </row>
    <row r="86" spans="1:15" x14ac:dyDescent="0.2">
      <c r="A86" s="24">
        <f>+A85+5</f>
        <v>140310</v>
      </c>
      <c r="B86" s="26" t="s">
        <v>256</v>
      </c>
      <c r="C86" s="302">
        <v>24565.5</v>
      </c>
      <c r="D86" s="315">
        <f>+C86</f>
        <v>24565.5</v>
      </c>
      <c r="E86" s="315">
        <f>+D86</f>
        <v>24565.5</v>
      </c>
      <c r="F86" s="315">
        <f t="shared" ref="F86:O86" si="29">+E86</f>
        <v>24565.5</v>
      </c>
      <c r="G86" s="315">
        <f t="shared" si="29"/>
        <v>24565.5</v>
      </c>
      <c r="H86" s="315">
        <f t="shared" si="29"/>
        <v>24565.5</v>
      </c>
      <c r="I86" s="315">
        <f t="shared" si="29"/>
        <v>24565.5</v>
      </c>
      <c r="J86" s="315">
        <f t="shared" si="29"/>
        <v>24565.5</v>
      </c>
      <c r="K86" s="315">
        <f t="shared" si="29"/>
        <v>24565.5</v>
      </c>
      <c r="L86" s="315">
        <f t="shared" si="29"/>
        <v>24565.5</v>
      </c>
      <c r="M86" s="315">
        <f t="shared" si="29"/>
        <v>24565.5</v>
      </c>
      <c r="N86" s="315">
        <f t="shared" si="29"/>
        <v>24565.5</v>
      </c>
      <c r="O86" s="315">
        <f t="shared" si="29"/>
        <v>24565.5</v>
      </c>
    </row>
    <row r="87" spans="1:15" x14ac:dyDescent="0.2">
      <c r="A87" s="24">
        <v>140390</v>
      </c>
      <c r="B87" s="26" t="s">
        <v>257</v>
      </c>
      <c r="C87" s="302">
        <v>29.65</v>
      </c>
      <c r="D87" s="315">
        <v>0</v>
      </c>
      <c r="E87" s="315">
        <v>0</v>
      </c>
      <c r="F87" s="315">
        <v>0</v>
      </c>
      <c r="G87" s="315">
        <v>0</v>
      </c>
      <c r="H87" s="315">
        <v>0</v>
      </c>
      <c r="I87" s="315">
        <v>0</v>
      </c>
      <c r="J87" s="315">
        <v>0</v>
      </c>
      <c r="K87" s="315">
        <v>0</v>
      </c>
      <c r="L87" s="315">
        <v>0</v>
      </c>
      <c r="M87" s="315">
        <v>0</v>
      </c>
      <c r="N87" s="315">
        <v>0</v>
      </c>
      <c r="O87" s="315">
        <v>0</v>
      </c>
    </row>
    <row r="88" spans="1:15" x14ac:dyDescent="0.2">
      <c r="A88" s="28">
        <v>1404</v>
      </c>
      <c r="B88" s="21" t="s">
        <v>258</v>
      </c>
      <c r="C88" s="301">
        <v>0</v>
      </c>
      <c r="D88" s="314">
        <f t="shared" ref="D88:O88" si="30">+SUM(D89:D94)</f>
        <v>0</v>
      </c>
      <c r="E88" s="314">
        <f t="shared" si="30"/>
        <v>0</v>
      </c>
      <c r="F88" s="314">
        <f t="shared" si="30"/>
        <v>0</v>
      </c>
      <c r="G88" s="314">
        <f t="shared" si="30"/>
        <v>0</v>
      </c>
      <c r="H88" s="314">
        <f t="shared" si="30"/>
        <v>0</v>
      </c>
      <c r="I88" s="314">
        <f t="shared" si="30"/>
        <v>0</v>
      </c>
      <c r="J88" s="314">
        <f t="shared" si="30"/>
        <v>0</v>
      </c>
      <c r="K88" s="314">
        <f t="shared" si="30"/>
        <v>0</v>
      </c>
      <c r="L88" s="314">
        <f t="shared" si="30"/>
        <v>0</v>
      </c>
      <c r="M88" s="314">
        <f t="shared" si="30"/>
        <v>0</v>
      </c>
      <c r="N88" s="314">
        <f t="shared" si="30"/>
        <v>0</v>
      </c>
      <c r="O88" s="314">
        <f t="shared" si="30"/>
        <v>0</v>
      </c>
    </row>
    <row r="89" spans="1:15" x14ac:dyDescent="0.2">
      <c r="A89" s="22">
        <v>140405</v>
      </c>
      <c r="B89" s="23" t="s">
        <v>31</v>
      </c>
      <c r="C89" s="303">
        <v>0</v>
      </c>
      <c r="D89" s="316">
        <v>0</v>
      </c>
      <c r="E89" s="316">
        <v>0</v>
      </c>
      <c r="F89" s="316">
        <v>0</v>
      </c>
      <c r="G89" s="316">
        <v>0</v>
      </c>
      <c r="H89" s="316">
        <v>0</v>
      </c>
      <c r="I89" s="316">
        <v>0</v>
      </c>
      <c r="J89" s="316">
        <v>0</v>
      </c>
      <c r="K89" s="316">
        <v>0</v>
      </c>
      <c r="L89" s="316">
        <v>0</v>
      </c>
      <c r="M89" s="316">
        <v>0</v>
      </c>
      <c r="N89" s="316">
        <v>0</v>
      </c>
      <c r="O89" s="316">
        <v>0</v>
      </c>
    </row>
    <row r="90" spans="1:15" x14ac:dyDescent="0.2">
      <c r="A90" s="22">
        <f>+A89+5</f>
        <v>140410</v>
      </c>
      <c r="B90" s="23" t="s">
        <v>32</v>
      </c>
      <c r="C90" s="303">
        <v>0</v>
      </c>
      <c r="D90" s="316">
        <v>0</v>
      </c>
      <c r="E90" s="316">
        <v>0</v>
      </c>
      <c r="F90" s="316">
        <v>0</v>
      </c>
      <c r="G90" s="316">
        <v>0</v>
      </c>
      <c r="H90" s="316">
        <v>0</v>
      </c>
      <c r="I90" s="316">
        <v>0</v>
      </c>
      <c r="J90" s="316">
        <v>0</v>
      </c>
      <c r="K90" s="316">
        <v>0</v>
      </c>
      <c r="L90" s="316">
        <v>0</v>
      </c>
      <c r="M90" s="316">
        <v>0</v>
      </c>
      <c r="N90" s="316">
        <v>0</v>
      </c>
      <c r="O90" s="316">
        <v>0</v>
      </c>
    </row>
    <row r="91" spans="1:15" x14ac:dyDescent="0.2">
      <c r="A91" s="22">
        <f>+A90+5</f>
        <v>140415</v>
      </c>
      <c r="B91" s="23" t="s">
        <v>33</v>
      </c>
      <c r="C91" s="303">
        <v>0</v>
      </c>
      <c r="D91" s="316">
        <v>0</v>
      </c>
      <c r="E91" s="316">
        <v>0</v>
      </c>
      <c r="F91" s="316">
        <v>0</v>
      </c>
      <c r="G91" s="316">
        <v>0</v>
      </c>
      <c r="H91" s="316">
        <v>0</v>
      </c>
      <c r="I91" s="316">
        <v>0</v>
      </c>
      <c r="J91" s="316">
        <v>0</v>
      </c>
      <c r="K91" s="316">
        <v>0</v>
      </c>
      <c r="L91" s="316">
        <v>0</v>
      </c>
      <c r="M91" s="316">
        <v>0</v>
      </c>
      <c r="N91" s="316">
        <v>0</v>
      </c>
      <c r="O91" s="316">
        <v>0</v>
      </c>
    </row>
    <row r="92" spans="1:15" x14ac:dyDescent="0.2">
      <c r="A92" s="22">
        <f>+A91+5</f>
        <v>140420</v>
      </c>
      <c r="B92" s="23" t="s">
        <v>34</v>
      </c>
      <c r="C92" s="303">
        <v>0</v>
      </c>
      <c r="D92" s="316">
        <v>0</v>
      </c>
      <c r="E92" s="316">
        <v>0</v>
      </c>
      <c r="F92" s="316">
        <v>0</v>
      </c>
      <c r="G92" s="316">
        <v>0</v>
      </c>
      <c r="H92" s="316">
        <v>0</v>
      </c>
      <c r="I92" s="316">
        <v>0</v>
      </c>
      <c r="J92" s="316">
        <v>0</v>
      </c>
      <c r="K92" s="316">
        <v>0</v>
      </c>
      <c r="L92" s="316">
        <v>0</v>
      </c>
      <c r="M92" s="316">
        <v>0</v>
      </c>
      <c r="N92" s="316">
        <v>0</v>
      </c>
      <c r="O92" s="316">
        <v>0</v>
      </c>
    </row>
    <row r="93" spans="1:15" x14ac:dyDescent="0.2">
      <c r="A93" s="22">
        <f>+A92+5</f>
        <v>140425</v>
      </c>
      <c r="B93" s="23" t="s">
        <v>35</v>
      </c>
      <c r="C93" s="303">
        <v>0</v>
      </c>
      <c r="D93" s="316">
        <v>0</v>
      </c>
      <c r="E93" s="316">
        <v>0</v>
      </c>
      <c r="F93" s="316">
        <v>0</v>
      </c>
      <c r="G93" s="316">
        <v>0</v>
      </c>
      <c r="H93" s="316">
        <v>0</v>
      </c>
      <c r="I93" s="316">
        <v>0</v>
      </c>
      <c r="J93" s="316">
        <v>0</v>
      </c>
      <c r="K93" s="316">
        <v>0</v>
      </c>
      <c r="L93" s="316">
        <v>0</v>
      </c>
      <c r="M93" s="316">
        <v>0</v>
      </c>
      <c r="N93" s="316">
        <v>0</v>
      </c>
      <c r="O93" s="316">
        <v>0</v>
      </c>
    </row>
    <row r="94" spans="1:15" x14ac:dyDescent="0.2">
      <c r="A94" s="22">
        <f>+A93+5</f>
        <v>140430</v>
      </c>
      <c r="B94" s="23" t="s">
        <v>36</v>
      </c>
      <c r="C94" s="303">
        <v>0</v>
      </c>
      <c r="D94" s="316">
        <v>0</v>
      </c>
      <c r="E94" s="316">
        <v>0</v>
      </c>
      <c r="F94" s="316">
        <v>0</v>
      </c>
      <c r="G94" s="316">
        <v>0</v>
      </c>
      <c r="H94" s="316">
        <v>0</v>
      </c>
      <c r="I94" s="316">
        <v>0</v>
      </c>
      <c r="J94" s="316">
        <v>0</v>
      </c>
      <c r="K94" s="316">
        <v>0</v>
      </c>
      <c r="L94" s="316">
        <v>0</v>
      </c>
      <c r="M94" s="316">
        <v>0</v>
      </c>
      <c r="N94" s="316">
        <v>0</v>
      </c>
      <c r="O94" s="316">
        <v>0</v>
      </c>
    </row>
    <row r="95" spans="1:15" x14ac:dyDescent="0.2">
      <c r="A95" s="28">
        <v>1405</v>
      </c>
      <c r="B95" s="21" t="s">
        <v>259</v>
      </c>
      <c r="C95" s="301">
        <v>2657025.34</v>
      </c>
      <c r="D95" s="314">
        <f t="shared" ref="D95:O95" si="31">+SUM(D96:D97)</f>
        <v>2657025.34</v>
      </c>
      <c r="E95" s="314">
        <f t="shared" si="31"/>
        <v>2657025.34</v>
      </c>
      <c r="F95" s="314">
        <f t="shared" si="31"/>
        <v>2657025.34</v>
      </c>
      <c r="G95" s="314">
        <f t="shared" si="31"/>
        <v>2657025.34</v>
      </c>
      <c r="H95" s="314">
        <f t="shared" si="31"/>
        <v>2657025.34</v>
      </c>
      <c r="I95" s="314">
        <f t="shared" si="31"/>
        <v>2657025.34</v>
      </c>
      <c r="J95" s="314">
        <f t="shared" si="31"/>
        <v>2657025.34</v>
      </c>
      <c r="K95" s="314">
        <f t="shared" si="31"/>
        <v>2657025.34</v>
      </c>
      <c r="L95" s="314">
        <f t="shared" si="31"/>
        <v>2657025.34</v>
      </c>
      <c r="M95" s="314">
        <f t="shared" si="31"/>
        <v>2657025.34</v>
      </c>
      <c r="N95" s="314">
        <f t="shared" si="31"/>
        <v>2657025.34</v>
      </c>
      <c r="O95" s="314">
        <f t="shared" si="31"/>
        <v>2657025.34</v>
      </c>
    </row>
    <row r="96" spans="1:15" x14ac:dyDescent="0.2">
      <c r="A96" s="24">
        <v>140505</v>
      </c>
      <c r="B96" s="26" t="s">
        <v>260</v>
      </c>
      <c r="C96" s="302">
        <v>717240.21</v>
      </c>
      <c r="D96" s="315">
        <f>+C96</f>
        <v>717240.21</v>
      </c>
      <c r="E96" s="315">
        <f>+D96</f>
        <v>717240.21</v>
      </c>
      <c r="F96" s="315">
        <f t="shared" ref="F96:O96" si="32">+E96</f>
        <v>717240.21</v>
      </c>
      <c r="G96" s="315">
        <f t="shared" si="32"/>
        <v>717240.21</v>
      </c>
      <c r="H96" s="315">
        <f t="shared" si="32"/>
        <v>717240.21</v>
      </c>
      <c r="I96" s="315">
        <f t="shared" si="32"/>
        <v>717240.21</v>
      </c>
      <c r="J96" s="315">
        <f t="shared" si="32"/>
        <v>717240.21</v>
      </c>
      <c r="K96" s="315">
        <f t="shared" si="32"/>
        <v>717240.21</v>
      </c>
      <c r="L96" s="315">
        <f t="shared" si="32"/>
        <v>717240.21</v>
      </c>
      <c r="M96" s="315">
        <f t="shared" si="32"/>
        <v>717240.21</v>
      </c>
      <c r="N96" s="315">
        <f t="shared" si="32"/>
        <v>717240.21</v>
      </c>
      <c r="O96" s="315">
        <f t="shared" si="32"/>
        <v>717240.21</v>
      </c>
    </row>
    <row r="97" spans="1:15" x14ac:dyDescent="0.2">
      <c r="A97" s="24">
        <f>+A96+5</f>
        <v>140510</v>
      </c>
      <c r="B97" s="26" t="s">
        <v>255</v>
      </c>
      <c r="C97" s="302">
        <v>1939785.13</v>
      </c>
      <c r="D97" s="315">
        <f>+C97</f>
        <v>1939785.13</v>
      </c>
      <c r="E97" s="315">
        <f>+D97</f>
        <v>1939785.13</v>
      </c>
      <c r="F97" s="315">
        <f t="shared" ref="F97:O97" si="33">+E97</f>
        <v>1939785.13</v>
      </c>
      <c r="G97" s="315">
        <f t="shared" si="33"/>
        <v>1939785.13</v>
      </c>
      <c r="H97" s="315">
        <f t="shared" si="33"/>
        <v>1939785.13</v>
      </c>
      <c r="I97" s="315">
        <f t="shared" si="33"/>
        <v>1939785.13</v>
      </c>
      <c r="J97" s="315">
        <f t="shared" si="33"/>
        <v>1939785.13</v>
      </c>
      <c r="K97" s="315">
        <f t="shared" si="33"/>
        <v>1939785.13</v>
      </c>
      <c r="L97" s="315">
        <f t="shared" si="33"/>
        <v>1939785.13</v>
      </c>
      <c r="M97" s="315">
        <f t="shared" si="33"/>
        <v>1939785.13</v>
      </c>
      <c r="N97" s="315">
        <f t="shared" si="33"/>
        <v>1939785.13</v>
      </c>
      <c r="O97" s="315">
        <f t="shared" si="33"/>
        <v>1939785.13</v>
      </c>
    </row>
    <row r="98" spans="1:15" x14ac:dyDescent="0.2">
      <c r="A98" s="28">
        <v>1490</v>
      </c>
      <c r="B98" s="21" t="s">
        <v>261</v>
      </c>
      <c r="C98" s="301">
        <v>37331.15</v>
      </c>
      <c r="D98" s="314">
        <f t="shared" ref="D98:O98" si="34">+SUM(D99:D102)</f>
        <v>37331.15</v>
      </c>
      <c r="E98" s="314">
        <f t="shared" si="34"/>
        <v>37331.15</v>
      </c>
      <c r="F98" s="314">
        <f t="shared" si="34"/>
        <v>37331.15</v>
      </c>
      <c r="G98" s="314">
        <f t="shared" si="34"/>
        <v>37331.15</v>
      </c>
      <c r="H98" s="314">
        <f t="shared" si="34"/>
        <v>37331.15</v>
      </c>
      <c r="I98" s="314">
        <f t="shared" si="34"/>
        <v>37331.15</v>
      </c>
      <c r="J98" s="314">
        <f t="shared" si="34"/>
        <v>37331.15</v>
      </c>
      <c r="K98" s="314">
        <f t="shared" si="34"/>
        <v>37331.15</v>
      </c>
      <c r="L98" s="314">
        <f t="shared" si="34"/>
        <v>37331.15</v>
      </c>
      <c r="M98" s="314">
        <f t="shared" si="34"/>
        <v>37331.15</v>
      </c>
      <c r="N98" s="314">
        <f t="shared" si="34"/>
        <v>37331.15</v>
      </c>
      <c r="O98" s="314">
        <f t="shared" si="34"/>
        <v>37331.15</v>
      </c>
    </row>
    <row r="99" spans="1:15" x14ac:dyDescent="0.2">
      <c r="A99" s="24">
        <v>149005</v>
      </c>
      <c r="B99" s="26" t="s">
        <v>262</v>
      </c>
      <c r="C99" s="302">
        <v>0</v>
      </c>
      <c r="D99" s="315">
        <v>0</v>
      </c>
      <c r="E99" s="315">
        <v>0</v>
      </c>
      <c r="F99" s="315">
        <v>0</v>
      </c>
      <c r="G99" s="315">
        <v>0</v>
      </c>
      <c r="H99" s="315">
        <v>0</v>
      </c>
      <c r="I99" s="315">
        <v>0</v>
      </c>
      <c r="J99" s="315">
        <v>0</v>
      </c>
      <c r="K99" s="315">
        <v>0</v>
      </c>
      <c r="L99" s="315">
        <v>0</v>
      </c>
      <c r="M99" s="315">
        <v>0</v>
      </c>
      <c r="N99" s="315">
        <v>0</v>
      </c>
      <c r="O99" s="315">
        <v>0</v>
      </c>
    </row>
    <row r="100" spans="1:15" x14ac:dyDescent="0.2">
      <c r="A100" s="24">
        <f>+A99+5</f>
        <v>149010</v>
      </c>
      <c r="B100" s="26" t="s">
        <v>263</v>
      </c>
      <c r="C100" s="302">
        <v>0</v>
      </c>
      <c r="D100" s="315">
        <v>0</v>
      </c>
      <c r="E100" s="315">
        <v>0</v>
      </c>
      <c r="F100" s="315">
        <v>0</v>
      </c>
      <c r="G100" s="315">
        <v>0</v>
      </c>
      <c r="H100" s="315">
        <v>0</v>
      </c>
      <c r="I100" s="315">
        <v>0</v>
      </c>
      <c r="J100" s="315">
        <v>0</v>
      </c>
      <c r="K100" s="315">
        <v>0</v>
      </c>
      <c r="L100" s="315">
        <v>0</v>
      </c>
      <c r="M100" s="315">
        <v>0</v>
      </c>
      <c r="N100" s="315">
        <v>0</v>
      </c>
      <c r="O100" s="315">
        <v>0</v>
      </c>
    </row>
    <row r="101" spans="1:15" x14ac:dyDescent="0.2">
      <c r="A101" s="24">
        <f>+A100+5</f>
        <v>149015</v>
      </c>
      <c r="B101" s="26" t="s">
        <v>264</v>
      </c>
      <c r="C101" s="302">
        <v>0</v>
      </c>
      <c r="D101" s="315">
        <v>0</v>
      </c>
      <c r="E101" s="315">
        <v>0</v>
      </c>
      <c r="F101" s="315">
        <v>0</v>
      </c>
      <c r="G101" s="315">
        <v>0</v>
      </c>
      <c r="H101" s="315">
        <v>0</v>
      </c>
      <c r="I101" s="315">
        <v>0</v>
      </c>
      <c r="J101" s="315">
        <v>0</v>
      </c>
      <c r="K101" s="315">
        <v>0</v>
      </c>
      <c r="L101" s="315">
        <v>0</v>
      </c>
      <c r="M101" s="315">
        <v>0</v>
      </c>
      <c r="N101" s="315">
        <v>0</v>
      </c>
      <c r="O101" s="315">
        <v>0</v>
      </c>
    </row>
    <row r="102" spans="1:15" x14ac:dyDescent="0.2">
      <c r="A102" s="24">
        <v>149090</v>
      </c>
      <c r="B102" s="26" t="s">
        <v>65</v>
      </c>
      <c r="C102" s="302">
        <v>37331.15</v>
      </c>
      <c r="D102" s="315">
        <f>+C102</f>
        <v>37331.15</v>
      </c>
      <c r="E102" s="315">
        <f>+D102</f>
        <v>37331.15</v>
      </c>
      <c r="F102" s="315">
        <f t="shared" ref="F102:O102" si="35">+E102</f>
        <v>37331.15</v>
      </c>
      <c r="G102" s="315">
        <f t="shared" si="35"/>
        <v>37331.15</v>
      </c>
      <c r="H102" s="315">
        <f t="shared" si="35"/>
        <v>37331.15</v>
      </c>
      <c r="I102" s="315">
        <f t="shared" si="35"/>
        <v>37331.15</v>
      </c>
      <c r="J102" s="315">
        <f t="shared" si="35"/>
        <v>37331.15</v>
      </c>
      <c r="K102" s="315">
        <f t="shared" si="35"/>
        <v>37331.15</v>
      </c>
      <c r="L102" s="315">
        <f t="shared" si="35"/>
        <v>37331.15</v>
      </c>
      <c r="M102" s="315">
        <f t="shared" si="35"/>
        <v>37331.15</v>
      </c>
      <c r="N102" s="315">
        <f t="shared" si="35"/>
        <v>37331.15</v>
      </c>
      <c r="O102" s="315">
        <f t="shared" si="35"/>
        <v>37331.15</v>
      </c>
    </row>
    <row r="103" spans="1:15" x14ac:dyDescent="0.2">
      <c r="A103" s="28">
        <v>1499</v>
      </c>
      <c r="B103" s="21" t="s">
        <v>265</v>
      </c>
      <c r="C103" s="301">
        <v>0</v>
      </c>
      <c r="D103" s="314">
        <f t="shared" ref="D103:O103" si="36">+SUM(D104:D108)</f>
        <v>0</v>
      </c>
      <c r="E103" s="314">
        <f t="shared" si="36"/>
        <v>0</v>
      </c>
      <c r="F103" s="314">
        <f t="shared" si="36"/>
        <v>0</v>
      </c>
      <c r="G103" s="314">
        <f t="shared" si="36"/>
        <v>0</v>
      </c>
      <c r="H103" s="314">
        <f t="shared" si="36"/>
        <v>0</v>
      </c>
      <c r="I103" s="314">
        <f t="shared" si="36"/>
        <v>0</v>
      </c>
      <c r="J103" s="314">
        <f t="shared" si="36"/>
        <v>0</v>
      </c>
      <c r="K103" s="314">
        <f t="shared" si="36"/>
        <v>0</v>
      </c>
      <c r="L103" s="314">
        <f t="shared" si="36"/>
        <v>0</v>
      </c>
      <c r="M103" s="314">
        <f t="shared" si="36"/>
        <v>0</v>
      </c>
      <c r="N103" s="314">
        <f t="shared" si="36"/>
        <v>0</v>
      </c>
      <c r="O103" s="314">
        <f t="shared" si="36"/>
        <v>0</v>
      </c>
    </row>
    <row r="104" spans="1:15" x14ac:dyDescent="0.2">
      <c r="A104" s="24">
        <v>149905</v>
      </c>
      <c r="B104" s="26" t="s">
        <v>266</v>
      </c>
      <c r="C104" s="302">
        <v>0</v>
      </c>
      <c r="D104" s="315">
        <v>0</v>
      </c>
      <c r="E104" s="315">
        <v>0</v>
      </c>
      <c r="F104" s="315">
        <v>0</v>
      </c>
      <c r="G104" s="315">
        <v>0</v>
      </c>
      <c r="H104" s="315">
        <v>0</v>
      </c>
      <c r="I104" s="315">
        <v>0</v>
      </c>
      <c r="J104" s="315">
        <v>0</v>
      </c>
      <c r="K104" s="315">
        <v>0</v>
      </c>
      <c r="L104" s="315">
        <v>0</v>
      </c>
      <c r="M104" s="315">
        <v>0</v>
      </c>
      <c r="N104" s="315">
        <v>0</v>
      </c>
      <c r="O104" s="315">
        <v>0</v>
      </c>
    </row>
    <row r="105" spans="1:15" x14ac:dyDescent="0.2">
      <c r="A105" s="24">
        <f>+A104+5</f>
        <v>149910</v>
      </c>
      <c r="B105" s="26" t="s">
        <v>267</v>
      </c>
      <c r="C105" s="302">
        <v>0</v>
      </c>
      <c r="D105" s="315">
        <v>0</v>
      </c>
      <c r="E105" s="315">
        <v>0</v>
      </c>
      <c r="F105" s="315">
        <v>0</v>
      </c>
      <c r="G105" s="315">
        <v>0</v>
      </c>
      <c r="H105" s="315">
        <v>0</v>
      </c>
      <c r="I105" s="315">
        <v>0</v>
      </c>
      <c r="J105" s="315">
        <v>0</v>
      </c>
      <c r="K105" s="315">
        <v>0</v>
      </c>
      <c r="L105" s="315">
        <v>0</v>
      </c>
      <c r="M105" s="315">
        <v>0</v>
      </c>
      <c r="N105" s="315">
        <v>0</v>
      </c>
      <c r="O105" s="315">
        <v>0</v>
      </c>
    </row>
    <row r="106" spans="1:15" x14ac:dyDescent="0.2">
      <c r="A106" s="24">
        <f>+A105+5</f>
        <v>149915</v>
      </c>
      <c r="B106" s="26" t="s">
        <v>268</v>
      </c>
      <c r="C106" s="302">
        <v>0</v>
      </c>
      <c r="D106" s="315">
        <v>0</v>
      </c>
      <c r="E106" s="315">
        <v>0</v>
      </c>
      <c r="F106" s="315">
        <v>0</v>
      </c>
      <c r="G106" s="315">
        <v>0</v>
      </c>
      <c r="H106" s="315">
        <v>0</v>
      </c>
      <c r="I106" s="315">
        <v>0</v>
      </c>
      <c r="J106" s="315">
        <v>0</v>
      </c>
      <c r="K106" s="315">
        <v>0</v>
      </c>
      <c r="L106" s="315">
        <v>0</v>
      </c>
      <c r="M106" s="315">
        <v>0</v>
      </c>
      <c r="N106" s="315">
        <v>0</v>
      </c>
      <c r="O106" s="315">
        <v>0</v>
      </c>
    </row>
    <row r="107" spans="1:15" x14ac:dyDescent="0.2">
      <c r="A107" s="24">
        <f>+A106+5</f>
        <v>149920</v>
      </c>
      <c r="B107" s="26" t="s">
        <v>269</v>
      </c>
      <c r="C107" s="302">
        <v>0</v>
      </c>
      <c r="D107" s="315">
        <v>0</v>
      </c>
      <c r="E107" s="315">
        <v>0</v>
      </c>
      <c r="F107" s="315">
        <v>0</v>
      </c>
      <c r="G107" s="315">
        <v>0</v>
      </c>
      <c r="H107" s="315">
        <v>0</v>
      </c>
      <c r="I107" s="315">
        <v>0</v>
      </c>
      <c r="J107" s="315">
        <v>0</v>
      </c>
      <c r="K107" s="315">
        <v>0</v>
      </c>
      <c r="L107" s="315">
        <v>0</v>
      </c>
      <c r="M107" s="315">
        <v>0</v>
      </c>
      <c r="N107" s="315">
        <v>0</v>
      </c>
      <c r="O107" s="315">
        <v>0</v>
      </c>
    </row>
    <row r="108" spans="1:15" x14ac:dyDescent="0.2">
      <c r="A108" s="24">
        <v>149990</v>
      </c>
      <c r="B108" s="26" t="s">
        <v>230</v>
      </c>
      <c r="C108" s="302">
        <v>0</v>
      </c>
      <c r="D108" s="315">
        <v>0</v>
      </c>
      <c r="E108" s="315">
        <v>0</v>
      </c>
      <c r="F108" s="315">
        <v>0</v>
      </c>
      <c r="G108" s="315">
        <v>0</v>
      </c>
      <c r="H108" s="315">
        <v>0</v>
      </c>
      <c r="I108" s="315">
        <v>0</v>
      </c>
      <c r="J108" s="315">
        <v>0</v>
      </c>
      <c r="K108" s="315">
        <v>0</v>
      </c>
      <c r="L108" s="315">
        <v>0</v>
      </c>
      <c r="M108" s="315">
        <v>0</v>
      </c>
      <c r="N108" s="315">
        <v>0</v>
      </c>
      <c r="O108" s="315">
        <v>0</v>
      </c>
    </row>
    <row r="109" spans="1:15" x14ac:dyDescent="0.2">
      <c r="A109" s="19">
        <v>15</v>
      </c>
      <c r="B109" s="20" t="s">
        <v>270</v>
      </c>
      <c r="C109" s="300">
        <v>478020.85</v>
      </c>
      <c r="D109" s="313">
        <f t="shared" ref="D109:O109" si="37">+D110+D115+D119</f>
        <v>149687.18</v>
      </c>
      <c r="E109" s="313">
        <f t="shared" si="37"/>
        <v>149687.18</v>
      </c>
      <c r="F109" s="313">
        <f t="shared" si="37"/>
        <v>149687.18</v>
      </c>
      <c r="G109" s="313">
        <f t="shared" si="37"/>
        <v>149687.18</v>
      </c>
      <c r="H109" s="313">
        <f t="shared" si="37"/>
        <v>149687.18</v>
      </c>
      <c r="I109" s="313">
        <f t="shared" si="37"/>
        <v>149687.18</v>
      </c>
      <c r="J109" s="313">
        <f t="shared" si="37"/>
        <v>149687.18</v>
      </c>
      <c r="K109" s="313">
        <f t="shared" si="37"/>
        <v>149687.18</v>
      </c>
      <c r="L109" s="313">
        <f t="shared" si="37"/>
        <v>149687.18</v>
      </c>
      <c r="M109" s="313">
        <f t="shared" si="37"/>
        <v>149687.18</v>
      </c>
      <c r="N109" s="313">
        <f t="shared" si="37"/>
        <v>149687.18</v>
      </c>
      <c r="O109" s="313">
        <f t="shared" si="37"/>
        <v>149687.18</v>
      </c>
    </row>
    <row r="110" spans="1:15" x14ac:dyDescent="0.2">
      <c r="A110" s="28">
        <v>1501</v>
      </c>
      <c r="B110" s="21" t="s">
        <v>399</v>
      </c>
      <c r="C110" s="301">
        <v>149687.18</v>
      </c>
      <c r="D110" s="314">
        <f t="shared" ref="D110:O110" si="38">+SUM(D111:D114)</f>
        <v>149687.18</v>
      </c>
      <c r="E110" s="314">
        <f t="shared" si="38"/>
        <v>149687.18</v>
      </c>
      <c r="F110" s="314">
        <f t="shared" si="38"/>
        <v>149687.18</v>
      </c>
      <c r="G110" s="314">
        <f t="shared" si="38"/>
        <v>149687.18</v>
      </c>
      <c r="H110" s="314">
        <f t="shared" si="38"/>
        <v>149687.18</v>
      </c>
      <c r="I110" s="314">
        <f t="shared" si="38"/>
        <v>149687.18</v>
      </c>
      <c r="J110" s="314">
        <f t="shared" si="38"/>
        <v>149687.18</v>
      </c>
      <c r="K110" s="314">
        <f t="shared" si="38"/>
        <v>149687.18</v>
      </c>
      <c r="L110" s="314">
        <f t="shared" si="38"/>
        <v>149687.18</v>
      </c>
      <c r="M110" s="314">
        <f t="shared" si="38"/>
        <v>149687.18</v>
      </c>
      <c r="N110" s="314">
        <f t="shared" si="38"/>
        <v>149687.18</v>
      </c>
      <c r="O110" s="314">
        <f t="shared" si="38"/>
        <v>149687.18</v>
      </c>
    </row>
    <row r="111" spans="1:15" x14ac:dyDescent="0.2">
      <c r="A111" s="24">
        <v>150105</v>
      </c>
      <c r="B111" s="26" t="s">
        <v>271</v>
      </c>
      <c r="C111" s="302">
        <v>0</v>
      </c>
      <c r="D111" s="315">
        <v>0</v>
      </c>
      <c r="E111" s="315">
        <v>0</v>
      </c>
      <c r="F111" s="315">
        <v>0</v>
      </c>
      <c r="G111" s="315">
        <v>0</v>
      </c>
      <c r="H111" s="315">
        <v>0</v>
      </c>
      <c r="I111" s="315">
        <v>0</v>
      </c>
      <c r="J111" s="315">
        <v>0</v>
      </c>
      <c r="K111" s="315">
        <v>0</v>
      </c>
      <c r="L111" s="315">
        <v>0</v>
      </c>
      <c r="M111" s="315">
        <v>0</v>
      </c>
      <c r="N111" s="315">
        <v>0</v>
      </c>
      <c r="O111" s="315">
        <v>0</v>
      </c>
    </row>
    <row r="112" spans="1:15" x14ac:dyDescent="0.2">
      <c r="A112" s="24">
        <f>+A111+5</f>
        <v>150110</v>
      </c>
      <c r="B112" s="26" t="s">
        <v>272</v>
      </c>
      <c r="C112" s="302">
        <v>0</v>
      </c>
      <c r="D112" s="315">
        <v>0</v>
      </c>
      <c r="E112" s="315">
        <v>0</v>
      </c>
      <c r="F112" s="315">
        <v>0</v>
      </c>
      <c r="G112" s="315">
        <v>0</v>
      </c>
      <c r="H112" s="315">
        <v>0</v>
      </c>
      <c r="I112" s="315">
        <v>0</v>
      </c>
      <c r="J112" s="315">
        <v>0</v>
      </c>
      <c r="K112" s="315">
        <v>0</v>
      </c>
      <c r="L112" s="315">
        <v>0</v>
      </c>
      <c r="M112" s="315">
        <v>0</v>
      </c>
      <c r="N112" s="315">
        <v>0</v>
      </c>
      <c r="O112" s="315">
        <v>0</v>
      </c>
    </row>
    <row r="113" spans="1:15" x14ac:dyDescent="0.2">
      <c r="A113" s="24">
        <f>+A112+5</f>
        <v>150115</v>
      </c>
      <c r="B113" s="26" t="s">
        <v>273</v>
      </c>
      <c r="C113" s="302">
        <v>0</v>
      </c>
      <c r="D113" s="315">
        <v>0</v>
      </c>
      <c r="E113" s="315">
        <v>0</v>
      </c>
      <c r="F113" s="315">
        <v>0</v>
      </c>
      <c r="G113" s="315">
        <v>0</v>
      </c>
      <c r="H113" s="315">
        <v>0</v>
      </c>
      <c r="I113" s="315">
        <v>0</v>
      </c>
      <c r="J113" s="315">
        <v>0</v>
      </c>
      <c r="K113" s="315">
        <v>0</v>
      </c>
      <c r="L113" s="315">
        <v>0</v>
      </c>
      <c r="M113" s="315">
        <v>0</v>
      </c>
      <c r="N113" s="315">
        <v>0</v>
      </c>
      <c r="O113" s="315">
        <v>0</v>
      </c>
    </row>
    <row r="114" spans="1:15" x14ac:dyDescent="0.2">
      <c r="A114" s="24">
        <f>+A113+5</f>
        <v>150120</v>
      </c>
      <c r="B114" s="26" t="s">
        <v>274</v>
      </c>
      <c r="C114" s="302">
        <v>149687.18</v>
      </c>
      <c r="D114" s="315">
        <v>149687.18</v>
      </c>
      <c r="E114" s="315">
        <v>149687.18</v>
      </c>
      <c r="F114" s="315">
        <v>149687.18</v>
      </c>
      <c r="G114" s="315">
        <v>149687.18</v>
      </c>
      <c r="H114" s="315">
        <v>149687.18</v>
      </c>
      <c r="I114" s="315">
        <v>149687.18</v>
      </c>
      <c r="J114" s="315">
        <v>149687.18</v>
      </c>
      <c r="K114" s="315">
        <v>149687.18</v>
      </c>
      <c r="L114" s="315">
        <v>149687.18</v>
      </c>
      <c r="M114" s="315">
        <v>149687.18</v>
      </c>
      <c r="N114" s="315">
        <v>149687.18</v>
      </c>
      <c r="O114" s="315">
        <v>149687.18</v>
      </c>
    </row>
    <row r="115" spans="1:15" x14ac:dyDescent="0.2">
      <c r="A115" s="28">
        <v>1502</v>
      </c>
      <c r="B115" s="21" t="s">
        <v>275</v>
      </c>
      <c r="C115" s="301">
        <v>328333.67</v>
      </c>
      <c r="D115" s="314">
        <f t="shared" ref="D115:O115" si="39">+SUM(D116:D118)</f>
        <v>0</v>
      </c>
      <c r="E115" s="314">
        <f t="shared" si="39"/>
        <v>0</v>
      </c>
      <c r="F115" s="314">
        <f t="shared" si="39"/>
        <v>0</v>
      </c>
      <c r="G115" s="314">
        <f t="shared" si="39"/>
        <v>0</v>
      </c>
      <c r="H115" s="314">
        <f t="shared" si="39"/>
        <v>0</v>
      </c>
      <c r="I115" s="314">
        <f t="shared" si="39"/>
        <v>0</v>
      </c>
      <c r="J115" s="314">
        <f t="shared" si="39"/>
        <v>0</v>
      </c>
      <c r="K115" s="314">
        <f t="shared" si="39"/>
        <v>0</v>
      </c>
      <c r="L115" s="314">
        <f t="shared" si="39"/>
        <v>0</v>
      </c>
      <c r="M115" s="314">
        <f t="shared" si="39"/>
        <v>0</v>
      </c>
      <c r="N115" s="314">
        <f t="shared" si="39"/>
        <v>0</v>
      </c>
      <c r="O115" s="314">
        <f t="shared" si="39"/>
        <v>0</v>
      </c>
    </row>
    <row r="116" spans="1:15" x14ac:dyDescent="0.2">
      <c r="A116" s="24">
        <v>150205</v>
      </c>
      <c r="B116" s="26" t="s">
        <v>139</v>
      </c>
      <c r="C116" s="302">
        <v>328333.67</v>
      </c>
      <c r="D116" s="315">
        <v>0</v>
      </c>
      <c r="E116" s="315">
        <v>0</v>
      </c>
      <c r="F116" s="315">
        <v>0</v>
      </c>
      <c r="G116" s="315">
        <v>0</v>
      </c>
      <c r="H116" s="315">
        <v>0</v>
      </c>
      <c r="I116" s="315">
        <v>0</v>
      </c>
      <c r="J116" s="315">
        <v>0</v>
      </c>
      <c r="K116" s="315">
        <v>0</v>
      </c>
      <c r="L116" s="315">
        <v>0</v>
      </c>
      <c r="M116" s="315">
        <v>0</v>
      </c>
      <c r="N116" s="315">
        <v>0</v>
      </c>
      <c r="O116" s="315">
        <v>0</v>
      </c>
    </row>
    <row r="117" spans="1:15" x14ac:dyDescent="0.2">
      <c r="A117" s="24">
        <f>+A116+5</f>
        <v>150210</v>
      </c>
      <c r="B117" s="26" t="s">
        <v>276</v>
      </c>
      <c r="C117" s="302">
        <v>0</v>
      </c>
      <c r="D117" s="315">
        <v>0</v>
      </c>
      <c r="E117" s="315">
        <v>0</v>
      </c>
      <c r="F117" s="315">
        <v>0</v>
      </c>
      <c r="G117" s="315">
        <v>0</v>
      </c>
      <c r="H117" s="315">
        <v>0</v>
      </c>
      <c r="I117" s="315">
        <v>0</v>
      </c>
      <c r="J117" s="315">
        <v>0</v>
      </c>
      <c r="K117" s="315">
        <v>0</v>
      </c>
      <c r="L117" s="315">
        <v>0</v>
      </c>
      <c r="M117" s="315">
        <v>0</v>
      </c>
      <c r="N117" s="315">
        <v>0</v>
      </c>
      <c r="O117" s="315">
        <v>0</v>
      </c>
    </row>
    <row r="118" spans="1:15" x14ac:dyDescent="0.2">
      <c r="A118" s="25">
        <v>150299</v>
      </c>
      <c r="B118" s="26" t="s">
        <v>277</v>
      </c>
      <c r="C118" s="302">
        <v>0</v>
      </c>
      <c r="D118" s="315">
        <v>0</v>
      </c>
      <c r="E118" s="315">
        <v>0</v>
      </c>
      <c r="F118" s="315">
        <v>0</v>
      </c>
      <c r="G118" s="315">
        <v>0</v>
      </c>
      <c r="H118" s="315">
        <v>0</v>
      </c>
      <c r="I118" s="315">
        <v>0</v>
      </c>
      <c r="J118" s="315">
        <v>0</v>
      </c>
      <c r="K118" s="315">
        <v>0</v>
      </c>
      <c r="L118" s="315">
        <v>0</v>
      </c>
      <c r="M118" s="315">
        <v>0</v>
      </c>
      <c r="N118" s="315">
        <v>0</v>
      </c>
      <c r="O118" s="315">
        <v>0</v>
      </c>
    </row>
    <row r="119" spans="1:15" x14ac:dyDescent="0.2">
      <c r="A119" s="28">
        <v>1599</v>
      </c>
      <c r="B119" s="21" t="s">
        <v>278</v>
      </c>
      <c r="C119" s="301">
        <v>0</v>
      </c>
      <c r="D119" s="314">
        <v>0</v>
      </c>
      <c r="E119" s="314">
        <v>0</v>
      </c>
      <c r="F119" s="314">
        <v>0</v>
      </c>
      <c r="G119" s="314">
        <v>0</v>
      </c>
      <c r="H119" s="314">
        <v>0</v>
      </c>
      <c r="I119" s="314">
        <v>0</v>
      </c>
      <c r="J119" s="314">
        <v>0</v>
      </c>
      <c r="K119" s="314">
        <v>0</v>
      </c>
      <c r="L119" s="314">
        <v>0</v>
      </c>
      <c r="M119" s="314">
        <v>0</v>
      </c>
      <c r="N119" s="314">
        <v>0</v>
      </c>
      <c r="O119" s="314">
        <v>0</v>
      </c>
    </row>
    <row r="120" spans="1:15" x14ac:dyDescent="0.2">
      <c r="A120" s="19">
        <v>16</v>
      </c>
      <c r="B120" s="20" t="s">
        <v>279</v>
      </c>
      <c r="C120" s="300">
        <v>218154.75</v>
      </c>
      <c r="D120" s="313">
        <f t="shared" ref="D120:O120" si="40">+D121+D125+D131</f>
        <v>266513.51186714962</v>
      </c>
      <c r="E120" s="313">
        <f t="shared" si="40"/>
        <v>261570.42028381606</v>
      </c>
      <c r="F120" s="313">
        <f t="shared" si="40"/>
        <v>256627.32870048331</v>
      </c>
      <c r="G120" s="313">
        <f t="shared" si="40"/>
        <v>251684.61911714962</v>
      </c>
      <c r="H120" s="313">
        <f t="shared" si="40"/>
        <v>246745.13286714919</v>
      </c>
      <c r="I120" s="313">
        <f t="shared" si="40"/>
        <v>241813.51764492691</v>
      </c>
      <c r="J120" s="313">
        <f t="shared" si="40"/>
        <v>237001.63233937125</v>
      </c>
      <c r="K120" s="313">
        <f t="shared" si="40"/>
        <v>232190.05703381659</v>
      </c>
      <c r="L120" s="313">
        <f t="shared" si="40"/>
        <v>227379.86172825994</v>
      </c>
      <c r="M120" s="313">
        <f t="shared" si="40"/>
        <v>222605.03642270528</v>
      </c>
      <c r="N120" s="313">
        <f t="shared" si="40"/>
        <v>217830.25445048278</v>
      </c>
      <c r="O120" s="313">
        <f t="shared" si="40"/>
        <v>213058.56247826049</v>
      </c>
    </row>
    <row r="121" spans="1:15" x14ac:dyDescent="0.2">
      <c r="A121" s="28">
        <v>1601</v>
      </c>
      <c r="B121" s="21" t="s">
        <v>280</v>
      </c>
      <c r="C121" s="301">
        <v>390507</v>
      </c>
      <c r="D121" s="314">
        <f t="shared" ref="D121:O121" si="41">+SUM(D122:D124)</f>
        <v>390507</v>
      </c>
      <c r="E121" s="314">
        <f t="shared" si="41"/>
        <v>390507</v>
      </c>
      <c r="F121" s="314">
        <f t="shared" si="41"/>
        <v>390507</v>
      </c>
      <c r="G121" s="314">
        <f t="shared" si="41"/>
        <v>390507</v>
      </c>
      <c r="H121" s="314">
        <f t="shared" si="41"/>
        <v>390507</v>
      </c>
      <c r="I121" s="314">
        <f t="shared" si="41"/>
        <v>390507</v>
      </c>
      <c r="J121" s="314">
        <f t="shared" si="41"/>
        <v>390507</v>
      </c>
      <c r="K121" s="314">
        <f t="shared" si="41"/>
        <v>390507</v>
      </c>
      <c r="L121" s="314">
        <f t="shared" si="41"/>
        <v>390507</v>
      </c>
      <c r="M121" s="314">
        <f t="shared" si="41"/>
        <v>390507</v>
      </c>
      <c r="N121" s="314">
        <f t="shared" si="41"/>
        <v>390507</v>
      </c>
      <c r="O121" s="314">
        <f t="shared" si="41"/>
        <v>390507</v>
      </c>
    </row>
    <row r="122" spans="1:15" x14ac:dyDescent="0.2">
      <c r="A122" s="24">
        <v>160105</v>
      </c>
      <c r="B122" s="26" t="s">
        <v>141</v>
      </c>
      <c r="C122" s="302">
        <v>0</v>
      </c>
      <c r="D122" s="315">
        <v>0</v>
      </c>
      <c r="E122" s="315">
        <v>0</v>
      </c>
      <c r="F122" s="315">
        <v>0</v>
      </c>
      <c r="G122" s="315">
        <v>0</v>
      </c>
      <c r="H122" s="315">
        <v>0</v>
      </c>
      <c r="I122" s="315">
        <v>0</v>
      </c>
      <c r="J122" s="315">
        <v>0</v>
      </c>
      <c r="K122" s="315">
        <v>0</v>
      </c>
      <c r="L122" s="315">
        <v>0</v>
      </c>
      <c r="M122" s="315">
        <v>0</v>
      </c>
      <c r="N122" s="315">
        <v>0</v>
      </c>
      <c r="O122" s="315">
        <v>0</v>
      </c>
    </row>
    <row r="123" spans="1:15" x14ac:dyDescent="0.2">
      <c r="A123" s="24">
        <f>+A122+5</f>
        <v>160110</v>
      </c>
      <c r="B123" s="26" t="s">
        <v>142</v>
      </c>
      <c r="C123" s="302">
        <v>390507</v>
      </c>
      <c r="D123" s="315">
        <v>390507</v>
      </c>
      <c r="E123" s="315">
        <v>390507</v>
      </c>
      <c r="F123" s="315">
        <v>390507</v>
      </c>
      <c r="G123" s="315">
        <v>390507</v>
      </c>
      <c r="H123" s="315">
        <v>390507</v>
      </c>
      <c r="I123" s="315">
        <v>390507</v>
      </c>
      <c r="J123" s="315">
        <v>390507</v>
      </c>
      <c r="K123" s="315">
        <v>390507</v>
      </c>
      <c r="L123" s="315">
        <v>390507</v>
      </c>
      <c r="M123" s="315">
        <v>390507</v>
      </c>
      <c r="N123" s="315">
        <v>390507</v>
      </c>
      <c r="O123" s="315">
        <v>390507</v>
      </c>
    </row>
    <row r="124" spans="1:15" x14ac:dyDescent="0.2">
      <c r="A124" s="24">
        <f>+A123+5</f>
        <v>160115</v>
      </c>
      <c r="B124" s="26" t="s">
        <v>281</v>
      </c>
      <c r="C124" s="302">
        <v>0</v>
      </c>
      <c r="D124" s="315">
        <v>0</v>
      </c>
      <c r="E124" s="315">
        <v>0</v>
      </c>
      <c r="F124" s="315">
        <v>0</v>
      </c>
      <c r="G124" s="315">
        <v>0</v>
      </c>
      <c r="H124" s="315">
        <v>0</v>
      </c>
      <c r="I124" s="315">
        <v>0</v>
      </c>
      <c r="J124" s="315">
        <v>0</v>
      </c>
      <c r="K124" s="315">
        <v>0</v>
      </c>
      <c r="L124" s="315">
        <v>0</v>
      </c>
      <c r="M124" s="315">
        <v>0</v>
      </c>
      <c r="N124" s="315">
        <v>0</v>
      </c>
      <c r="O124" s="315">
        <v>0</v>
      </c>
    </row>
    <row r="125" spans="1:15" x14ac:dyDescent="0.2">
      <c r="A125" s="28">
        <v>1602</v>
      </c>
      <c r="B125" s="21" t="s">
        <v>282</v>
      </c>
      <c r="C125" s="301">
        <v>381477.31</v>
      </c>
      <c r="D125" s="314">
        <f t="shared" ref="D125:O125" si="42">+SUM(D126:D130)</f>
        <v>441477.31</v>
      </c>
      <c r="E125" s="314">
        <f t="shared" si="42"/>
        <v>441477.31</v>
      </c>
      <c r="F125" s="314">
        <f t="shared" si="42"/>
        <v>441477.31</v>
      </c>
      <c r="G125" s="314">
        <f t="shared" si="42"/>
        <v>441477.31</v>
      </c>
      <c r="H125" s="314">
        <f t="shared" si="42"/>
        <v>441477.31</v>
      </c>
      <c r="I125" s="314">
        <f t="shared" si="42"/>
        <v>441477.31</v>
      </c>
      <c r="J125" s="314">
        <f t="shared" si="42"/>
        <v>441477.31</v>
      </c>
      <c r="K125" s="314">
        <f t="shared" si="42"/>
        <v>441477.31</v>
      </c>
      <c r="L125" s="314">
        <f t="shared" si="42"/>
        <v>441477.31</v>
      </c>
      <c r="M125" s="314">
        <f t="shared" si="42"/>
        <v>441477.31</v>
      </c>
      <c r="N125" s="314">
        <f t="shared" si="42"/>
        <v>441477.31</v>
      </c>
      <c r="O125" s="314">
        <f t="shared" si="42"/>
        <v>441477.31</v>
      </c>
    </row>
    <row r="126" spans="1:15" x14ac:dyDescent="0.2">
      <c r="A126" s="24">
        <v>160205</v>
      </c>
      <c r="B126" s="26" t="s">
        <v>283</v>
      </c>
      <c r="C126" s="302">
        <v>31500.07</v>
      </c>
      <c r="D126" s="315">
        <f>+C126+10000</f>
        <v>41500.07</v>
      </c>
      <c r="E126" s="315">
        <f>+D126</f>
        <v>41500.07</v>
      </c>
      <c r="F126" s="315">
        <f t="shared" ref="F126:O126" si="43">+E126</f>
        <v>41500.07</v>
      </c>
      <c r="G126" s="315">
        <f t="shared" si="43"/>
        <v>41500.07</v>
      </c>
      <c r="H126" s="315">
        <f t="shared" si="43"/>
        <v>41500.07</v>
      </c>
      <c r="I126" s="315">
        <f t="shared" si="43"/>
        <v>41500.07</v>
      </c>
      <c r="J126" s="315">
        <f t="shared" si="43"/>
        <v>41500.07</v>
      </c>
      <c r="K126" s="315">
        <f t="shared" si="43"/>
        <v>41500.07</v>
      </c>
      <c r="L126" s="315">
        <f t="shared" si="43"/>
        <v>41500.07</v>
      </c>
      <c r="M126" s="315">
        <f t="shared" si="43"/>
        <v>41500.07</v>
      </c>
      <c r="N126" s="315">
        <f t="shared" si="43"/>
        <v>41500.07</v>
      </c>
      <c r="O126" s="315">
        <f t="shared" si="43"/>
        <v>41500.07</v>
      </c>
    </row>
    <row r="127" spans="1:15" x14ac:dyDescent="0.2">
      <c r="A127" s="24">
        <f>+A126+5</f>
        <v>160210</v>
      </c>
      <c r="B127" s="26" t="s">
        <v>284</v>
      </c>
      <c r="C127" s="302">
        <v>27373.360000000001</v>
      </c>
      <c r="D127" s="315">
        <f>+C127</f>
        <v>27373.360000000001</v>
      </c>
      <c r="E127" s="315">
        <f t="shared" ref="E127:O130" si="44">+D127</f>
        <v>27373.360000000001</v>
      </c>
      <c r="F127" s="315">
        <f t="shared" si="44"/>
        <v>27373.360000000001</v>
      </c>
      <c r="G127" s="315">
        <f t="shared" si="44"/>
        <v>27373.360000000001</v>
      </c>
      <c r="H127" s="315">
        <f t="shared" si="44"/>
        <v>27373.360000000001</v>
      </c>
      <c r="I127" s="315">
        <f t="shared" si="44"/>
        <v>27373.360000000001</v>
      </c>
      <c r="J127" s="315">
        <f t="shared" si="44"/>
        <v>27373.360000000001</v>
      </c>
      <c r="K127" s="315">
        <f t="shared" si="44"/>
        <v>27373.360000000001</v>
      </c>
      <c r="L127" s="315">
        <f t="shared" si="44"/>
        <v>27373.360000000001</v>
      </c>
      <c r="M127" s="315">
        <f t="shared" si="44"/>
        <v>27373.360000000001</v>
      </c>
      <c r="N127" s="315">
        <f t="shared" si="44"/>
        <v>27373.360000000001</v>
      </c>
      <c r="O127" s="315">
        <f t="shared" si="44"/>
        <v>27373.360000000001</v>
      </c>
    </row>
    <row r="128" spans="1:15" x14ac:dyDescent="0.2">
      <c r="A128" s="24">
        <f>+A127+5</f>
        <v>160215</v>
      </c>
      <c r="B128" s="26" t="s">
        <v>285</v>
      </c>
      <c r="C128" s="302">
        <v>205369.13</v>
      </c>
      <c r="D128" s="315">
        <f>+C128+50000</f>
        <v>255369.13</v>
      </c>
      <c r="E128" s="315">
        <f t="shared" si="44"/>
        <v>255369.13</v>
      </c>
      <c r="F128" s="315">
        <f t="shared" si="44"/>
        <v>255369.13</v>
      </c>
      <c r="G128" s="315">
        <f t="shared" si="44"/>
        <v>255369.13</v>
      </c>
      <c r="H128" s="315">
        <f t="shared" si="44"/>
        <v>255369.13</v>
      </c>
      <c r="I128" s="315">
        <f t="shared" si="44"/>
        <v>255369.13</v>
      </c>
      <c r="J128" s="315">
        <f t="shared" si="44"/>
        <v>255369.13</v>
      </c>
      <c r="K128" s="315">
        <f t="shared" si="44"/>
        <v>255369.13</v>
      </c>
      <c r="L128" s="315">
        <f t="shared" si="44"/>
        <v>255369.13</v>
      </c>
      <c r="M128" s="315">
        <f t="shared" si="44"/>
        <v>255369.13</v>
      </c>
      <c r="N128" s="315">
        <f t="shared" si="44"/>
        <v>255369.13</v>
      </c>
      <c r="O128" s="315">
        <f t="shared" si="44"/>
        <v>255369.13</v>
      </c>
    </row>
    <row r="129" spans="1:15" x14ac:dyDescent="0.2">
      <c r="A129" s="24">
        <f>+A128+5</f>
        <v>160220</v>
      </c>
      <c r="B129" s="26" t="s">
        <v>286</v>
      </c>
      <c r="C129" s="302">
        <v>0</v>
      </c>
      <c r="D129" s="315">
        <f>+C129</f>
        <v>0</v>
      </c>
      <c r="E129" s="315">
        <f t="shared" si="44"/>
        <v>0</v>
      </c>
      <c r="F129" s="315">
        <f t="shared" si="44"/>
        <v>0</v>
      </c>
      <c r="G129" s="315">
        <f t="shared" si="44"/>
        <v>0</v>
      </c>
      <c r="H129" s="315">
        <f t="shared" si="44"/>
        <v>0</v>
      </c>
      <c r="I129" s="315">
        <f t="shared" si="44"/>
        <v>0</v>
      </c>
      <c r="J129" s="315">
        <f t="shared" si="44"/>
        <v>0</v>
      </c>
      <c r="K129" s="315">
        <f t="shared" si="44"/>
        <v>0</v>
      </c>
      <c r="L129" s="315">
        <f t="shared" si="44"/>
        <v>0</v>
      </c>
      <c r="M129" s="315">
        <f t="shared" si="44"/>
        <v>0</v>
      </c>
      <c r="N129" s="315">
        <f t="shared" si="44"/>
        <v>0</v>
      </c>
      <c r="O129" s="315">
        <f t="shared" si="44"/>
        <v>0</v>
      </c>
    </row>
    <row r="130" spans="1:15" x14ac:dyDescent="0.2">
      <c r="A130" s="24">
        <v>160290</v>
      </c>
      <c r="B130" s="26" t="s">
        <v>65</v>
      </c>
      <c r="C130" s="302">
        <v>117234.75</v>
      </c>
      <c r="D130" s="315">
        <f>+C130</f>
        <v>117234.75</v>
      </c>
      <c r="E130" s="315">
        <f t="shared" si="44"/>
        <v>117234.75</v>
      </c>
      <c r="F130" s="315">
        <f t="shared" si="44"/>
        <v>117234.75</v>
      </c>
      <c r="G130" s="315">
        <f t="shared" si="44"/>
        <v>117234.75</v>
      </c>
      <c r="H130" s="315">
        <f t="shared" si="44"/>
        <v>117234.75</v>
      </c>
      <c r="I130" s="315">
        <f t="shared" si="44"/>
        <v>117234.75</v>
      </c>
      <c r="J130" s="315">
        <f t="shared" si="44"/>
        <v>117234.75</v>
      </c>
      <c r="K130" s="315">
        <f t="shared" si="44"/>
        <v>117234.75</v>
      </c>
      <c r="L130" s="315">
        <f t="shared" si="44"/>
        <v>117234.75</v>
      </c>
      <c r="M130" s="315">
        <f t="shared" si="44"/>
        <v>117234.75</v>
      </c>
      <c r="N130" s="315">
        <f t="shared" si="44"/>
        <v>117234.75</v>
      </c>
      <c r="O130" s="315">
        <f t="shared" si="44"/>
        <v>117234.75</v>
      </c>
    </row>
    <row r="131" spans="1:15" x14ac:dyDescent="0.2">
      <c r="A131" s="28">
        <v>1699</v>
      </c>
      <c r="B131" s="21" t="s">
        <v>287</v>
      </c>
      <c r="C131" s="301">
        <v>-553829.56000000006</v>
      </c>
      <c r="D131" s="314">
        <f t="shared" ref="D131:O131" si="45">+SUM(D132:D137)</f>
        <v>-565470.79813285044</v>
      </c>
      <c r="E131" s="314">
        <f t="shared" si="45"/>
        <v>-570413.889716184</v>
      </c>
      <c r="F131" s="314">
        <f t="shared" si="45"/>
        <v>-575356.98129951674</v>
      </c>
      <c r="G131" s="314">
        <f t="shared" si="45"/>
        <v>-580299.69088285044</v>
      </c>
      <c r="H131" s="314">
        <f t="shared" si="45"/>
        <v>-585239.17713285086</v>
      </c>
      <c r="I131" s="314">
        <f t="shared" si="45"/>
        <v>-590170.79235507315</v>
      </c>
      <c r="J131" s="314">
        <f t="shared" si="45"/>
        <v>-594982.6776606288</v>
      </c>
      <c r="K131" s="314">
        <f t="shared" si="45"/>
        <v>-599794.25296618347</v>
      </c>
      <c r="L131" s="314">
        <f t="shared" si="45"/>
        <v>-604604.44827174011</v>
      </c>
      <c r="M131" s="314">
        <f t="shared" si="45"/>
        <v>-609379.27357729478</v>
      </c>
      <c r="N131" s="314">
        <f t="shared" si="45"/>
        <v>-614154.05554951727</v>
      </c>
      <c r="O131" s="314">
        <f t="shared" si="45"/>
        <v>-618925.74752173957</v>
      </c>
    </row>
    <row r="132" spans="1:15" x14ac:dyDescent="0.2">
      <c r="A132" s="25">
        <v>169905</v>
      </c>
      <c r="B132" s="26" t="s">
        <v>288</v>
      </c>
      <c r="C132" s="302">
        <v>-190225.57</v>
      </c>
      <c r="D132" s="315">
        <v>-195106.94092465701</v>
      </c>
      <c r="E132" s="315">
        <v>-196734.053424657</v>
      </c>
      <c r="F132" s="315">
        <v>-198361.16592465699</v>
      </c>
      <c r="G132" s="315">
        <v>-199988.27842465701</v>
      </c>
      <c r="H132" s="315">
        <v>-201615.390924657</v>
      </c>
      <c r="I132" s="315">
        <v>-203242.50342465701</v>
      </c>
      <c r="J132" s="315">
        <v>-204869.615924657</v>
      </c>
      <c r="K132" s="315">
        <v>-206496.72842465699</v>
      </c>
      <c r="L132" s="315">
        <v>-208123.84092465701</v>
      </c>
      <c r="M132" s="315">
        <v>-209750.953424657</v>
      </c>
      <c r="N132" s="315">
        <v>-211378.06592465701</v>
      </c>
      <c r="O132" s="315">
        <v>-213005.178424657</v>
      </c>
    </row>
    <row r="133" spans="1:15" x14ac:dyDescent="0.2">
      <c r="A133" s="24">
        <f>+A132+5</f>
        <v>169910</v>
      </c>
      <c r="B133" s="26" t="s">
        <v>289</v>
      </c>
      <c r="C133" s="302">
        <v>-26946.06</v>
      </c>
      <c r="D133" s="315">
        <v>-25694.465929680398</v>
      </c>
      <c r="E133" s="315">
        <v>-25917.229263013702</v>
      </c>
      <c r="F133" s="315">
        <v>-26139.992596347001</v>
      </c>
      <c r="G133" s="315">
        <v>-26362.755929680399</v>
      </c>
      <c r="H133" s="315">
        <v>-26585.519263013699</v>
      </c>
      <c r="I133" s="315">
        <v>-26806.999346346998</v>
      </c>
      <c r="J133" s="315">
        <v>-27028.0194296804</v>
      </c>
      <c r="K133" s="315">
        <v>-27249.0395130137</v>
      </c>
      <c r="L133" s="315">
        <v>-27470.059596347</v>
      </c>
      <c r="M133" s="315">
        <v>-27691.079679680399</v>
      </c>
      <c r="N133" s="315">
        <v>-27912.0564296804</v>
      </c>
      <c r="O133" s="315">
        <v>-28129.943179680398</v>
      </c>
    </row>
    <row r="134" spans="1:15" x14ac:dyDescent="0.2">
      <c r="A134" s="24">
        <f>+A133+5</f>
        <v>169915</v>
      </c>
      <c r="B134" s="26" t="s">
        <v>290</v>
      </c>
      <c r="C134" s="302">
        <v>-25202.98</v>
      </c>
      <c r="D134" s="315">
        <v>-25573.626354490101</v>
      </c>
      <c r="E134" s="315">
        <v>-25689.779187823398</v>
      </c>
      <c r="F134" s="315">
        <v>-25805.932021156801</v>
      </c>
      <c r="G134" s="315">
        <v>-25921.7028544901</v>
      </c>
      <c r="H134" s="315">
        <v>-26034.250354490101</v>
      </c>
      <c r="I134" s="315">
        <v>-26145.657854490099</v>
      </c>
      <c r="J134" s="315">
        <v>-26256.625437823401</v>
      </c>
      <c r="K134" s="315">
        <v>-26367.2830211568</v>
      </c>
      <c r="L134" s="315">
        <v>-26476.5606044901</v>
      </c>
      <c r="M134" s="315">
        <v>-26550.468187823401</v>
      </c>
      <c r="N134" s="315">
        <v>-26624.3757711568</v>
      </c>
      <c r="O134" s="315">
        <v>-26698.2833544901</v>
      </c>
    </row>
    <row r="135" spans="1:15" x14ac:dyDescent="0.2">
      <c r="A135" s="24">
        <f>+A134+5</f>
        <v>169920</v>
      </c>
      <c r="B135" s="26" t="s">
        <v>291</v>
      </c>
      <c r="C135" s="302">
        <v>-149467.85</v>
      </c>
      <c r="D135" s="315">
        <v>-159804.19761047699</v>
      </c>
      <c r="E135" s="315">
        <v>-162622.20497158801</v>
      </c>
      <c r="F135" s="315">
        <v>-165440.21233269901</v>
      </c>
      <c r="G135" s="315">
        <v>-168258.21969381001</v>
      </c>
      <c r="H135" s="315">
        <v>-171076.22705492101</v>
      </c>
      <c r="I135" s="315">
        <v>-173888.786638255</v>
      </c>
      <c r="J135" s="315">
        <v>-176582.51622158801</v>
      </c>
      <c r="K135" s="315">
        <v>-179276.245804921</v>
      </c>
      <c r="L135" s="315">
        <v>-181969.975388255</v>
      </c>
      <c r="M135" s="315">
        <v>-184663.70497158801</v>
      </c>
      <c r="N135" s="315">
        <v>-187357.434554921</v>
      </c>
      <c r="O135" s="315">
        <v>-190051.164138255</v>
      </c>
    </row>
    <row r="136" spans="1:15" x14ac:dyDescent="0.2">
      <c r="A136" s="24">
        <f>+A135+5</f>
        <v>169925</v>
      </c>
      <c r="B136" s="26" t="s">
        <v>292</v>
      </c>
      <c r="C136" s="302">
        <v>0</v>
      </c>
      <c r="D136" s="315">
        <v>0</v>
      </c>
      <c r="E136" s="315">
        <v>0</v>
      </c>
      <c r="F136" s="315">
        <v>0</v>
      </c>
      <c r="G136" s="315">
        <v>0</v>
      </c>
      <c r="H136" s="315">
        <v>0</v>
      </c>
      <c r="I136" s="315">
        <v>0</v>
      </c>
      <c r="J136" s="315">
        <v>0</v>
      </c>
      <c r="K136" s="315">
        <v>0</v>
      </c>
      <c r="L136" s="315">
        <v>0</v>
      </c>
      <c r="M136" s="315">
        <v>0</v>
      </c>
      <c r="N136" s="315">
        <v>0</v>
      </c>
      <c r="O136" s="315">
        <v>0</v>
      </c>
    </row>
    <row r="137" spans="1:15" x14ac:dyDescent="0.2">
      <c r="A137" s="24">
        <v>169990</v>
      </c>
      <c r="B137" s="26" t="s">
        <v>293</v>
      </c>
      <c r="C137" s="302">
        <v>-161987.1</v>
      </c>
      <c r="D137" s="315">
        <v>-159291.56731354599</v>
      </c>
      <c r="E137" s="315">
        <v>-159450.62286910199</v>
      </c>
      <c r="F137" s="315">
        <v>-159609.678424657</v>
      </c>
      <c r="G137" s="315">
        <v>-159768.733980213</v>
      </c>
      <c r="H137" s="315">
        <v>-159927.789535769</v>
      </c>
      <c r="I137" s="315">
        <v>-160086.84509132401</v>
      </c>
      <c r="J137" s="315">
        <v>-160245.90064688001</v>
      </c>
      <c r="K137" s="315">
        <v>-160404.95620243499</v>
      </c>
      <c r="L137" s="315">
        <v>-160564.01175799099</v>
      </c>
      <c r="M137" s="315">
        <v>-160723.06731354599</v>
      </c>
      <c r="N137" s="315">
        <v>-160882.12286910199</v>
      </c>
      <c r="O137" s="315">
        <v>-161041.178424657</v>
      </c>
    </row>
    <row r="138" spans="1:15" x14ac:dyDescent="0.2">
      <c r="A138" s="19">
        <v>17</v>
      </c>
      <c r="B138" s="20" t="s">
        <v>294</v>
      </c>
      <c r="C138" s="300">
        <v>0</v>
      </c>
      <c r="D138" s="313">
        <f t="shared" ref="D138:O138" si="46">+D139+D140+D141+D142+D143+D144+D145</f>
        <v>0</v>
      </c>
      <c r="E138" s="313">
        <f t="shared" si="46"/>
        <v>0</v>
      </c>
      <c r="F138" s="313">
        <f t="shared" si="46"/>
        <v>0</v>
      </c>
      <c r="G138" s="313">
        <f t="shared" si="46"/>
        <v>0</v>
      </c>
      <c r="H138" s="313">
        <f t="shared" si="46"/>
        <v>0</v>
      </c>
      <c r="I138" s="313">
        <f t="shared" si="46"/>
        <v>0</v>
      </c>
      <c r="J138" s="313">
        <f t="shared" si="46"/>
        <v>0</v>
      </c>
      <c r="K138" s="313">
        <f t="shared" si="46"/>
        <v>0</v>
      </c>
      <c r="L138" s="313">
        <f t="shared" si="46"/>
        <v>0</v>
      </c>
      <c r="M138" s="313">
        <f t="shared" si="46"/>
        <v>0</v>
      </c>
      <c r="N138" s="313">
        <f t="shared" si="46"/>
        <v>0</v>
      </c>
      <c r="O138" s="313">
        <f t="shared" si="46"/>
        <v>0</v>
      </c>
    </row>
    <row r="139" spans="1:15" x14ac:dyDescent="0.2">
      <c r="A139" s="28">
        <v>1701</v>
      </c>
      <c r="B139" s="21" t="s">
        <v>295</v>
      </c>
      <c r="C139" s="301">
        <v>0</v>
      </c>
      <c r="D139" s="314">
        <v>0</v>
      </c>
      <c r="E139" s="314">
        <v>0</v>
      </c>
      <c r="F139" s="314">
        <v>0</v>
      </c>
      <c r="G139" s="314">
        <v>0</v>
      </c>
      <c r="H139" s="314">
        <v>0</v>
      </c>
      <c r="I139" s="314">
        <v>0</v>
      </c>
      <c r="J139" s="314">
        <v>0</v>
      </c>
      <c r="K139" s="314">
        <v>0</v>
      </c>
      <c r="L139" s="314">
        <v>0</v>
      </c>
      <c r="M139" s="314">
        <v>0</v>
      </c>
      <c r="N139" s="314">
        <v>0</v>
      </c>
      <c r="O139" s="314">
        <v>0</v>
      </c>
    </row>
    <row r="140" spans="1:15" x14ac:dyDescent="0.2">
      <c r="A140" s="28">
        <f>+A139+1</f>
        <v>1702</v>
      </c>
      <c r="B140" s="21" t="s">
        <v>296</v>
      </c>
      <c r="C140" s="301">
        <v>0</v>
      </c>
      <c r="D140" s="314">
        <v>0</v>
      </c>
      <c r="E140" s="314">
        <v>0</v>
      </c>
      <c r="F140" s="314">
        <v>0</v>
      </c>
      <c r="G140" s="314">
        <v>0</v>
      </c>
      <c r="H140" s="314">
        <v>0</v>
      </c>
      <c r="I140" s="314">
        <v>0</v>
      </c>
      <c r="J140" s="314">
        <v>0</v>
      </c>
      <c r="K140" s="314">
        <v>0</v>
      </c>
      <c r="L140" s="314">
        <v>0</v>
      </c>
      <c r="M140" s="314">
        <v>0</v>
      </c>
      <c r="N140" s="314">
        <v>0</v>
      </c>
      <c r="O140" s="314">
        <v>0</v>
      </c>
    </row>
    <row r="141" spans="1:15" x14ac:dyDescent="0.2">
      <c r="A141" s="28">
        <f>+A140+1</f>
        <v>1703</v>
      </c>
      <c r="B141" s="21" t="s">
        <v>297</v>
      </c>
      <c r="C141" s="301">
        <v>0</v>
      </c>
      <c r="D141" s="314">
        <v>0</v>
      </c>
      <c r="E141" s="314">
        <v>0</v>
      </c>
      <c r="F141" s="314">
        <v>0</v>
      </c>
      <c r="G141" s="314">
        <v>0</v>
      </c>
      <c r="H141" s="314">
        <v>0</v>
      </c>
      <c r="I141" s="314">
        <v>0</v>
      </c>
      <c r="J141" s="314">
        <v>0</v>
      </c>
      <c r="K141" s="314">
        <v>0</v>
      </c>
      <c r="L141" s="314">
        <v>0</v>
      </c>
      <c r="M141" s="314">
        <v>0</v>
      </c>
      <c r="N141" s="314">
        <v>0</v>
      </c>
      <c r="O141" s="314">
        <v>0</v>
      </c>
    </row>
    <row r="142" spans="1:15" x14ac:dyDescent="0.2">
      <c r="A142" s="28">
        <f>+A141+1</f>
        <v>1704</v>
      </c>
      <c r="B142" s="21" t="s">
        <v>298</v>
      </c>
      <c r="C142" s="301">
        <v>0</v>
      </c>
      <c r="D142" s="314">
        <v>0</v>
      </c>
      <c r="E142" s="314">
        <v>0</v>
      </c>
      <c r="F142" s="314">
        <v>0</v>
      </c>
      <c r="G142" s="314">
        <v>0</v>
      </c>
      <c r="H142" s="314">
        <v>0</v>
      </c>
      <c r="I142" s="314">
        <v>0</v>
      </c>
      <c r="J142" s="314">
        <v>0</v>
      </c>
      <c r="K142" s="314">
        <v>0</v>
      </c>
      <c r="L142" s="314">
        <v>0</v>
      </c>
      <c r="M142" s="314">
        <v>0</v>
      </c>
      <c r="N142" s="314">
        <v>0</v>
      </c>
      <c r="O142" s="314">
        <v>0</v>
      </c>
    </row>
    <row r="143" spans="1:15" x14ac:dyDescent="0.2">
      <c r="A143" s="28">
        <f>+A142+1</f>
        <v>1705</v>
      </c>
      <c r="B143" s="21" t="s">
        <v>299</v>
      </c>
      <c r="C143" s="301">
        <v>0</v>
      </c>
      <c r="D143" s="314">
        <v>0</v>
      </c>
      <c r="E143" s="314">
        <v>0</v>
      </c>
      <c r="F143" s="314">
        <v>0</v>
      </c>
      <c r="G143" s="314">
        <v>0</v>
      </c>
      <c r="H143" s="314">
        <v>0</v>
      </c>
      <c r="I143" s="314">
        <v>0</v>
      </c>
      <c r="J143" s="314">
        <v>0</v>
      </c>
      <c r="K143" s="314">
        <v>0</v>
      </c>
      <c r="L143" s="314">
        <v>0</v>
      </c>
      <c r="M143" s="314">
        <v>0</v>
      </c>
      <c r="N143" s="314">
        <v>0</v>
      </c>
      <c r="O143" s="314">
        <v>0</v>
      </c>
    </row>
    <row r="144" spans="1:15" x14ac:dyDescent="0.2">
      <c r="A144" s="28">
        <v>1790</v>
      </c>
      <c r="B144" s="21" t="s">
        <v>150</v>
      </c>
      <c r="C144" s="301">
        <v>0</v>
      </c>
      <c r="D144" s="314">
        <v>0</v>
      </c>
      <c r="E144" s="314">
        <v>0</v>
      </c>
      <c r="F144" s="314">
        <v>0</v>
      </c>
      <c r="G144" s="314">
        <v>0</v>
      </c>
      <c r="H144" s="314">
        <v>0</v>
      </c>
      <c r="I144" s="314">
        <v>0</v>
      </c>
      <c r="J144" s="314">
        <v>0</v>
      </c>
      <c r="K144" s="314">
        <v>0</v>
      </c>
      <c r="L144" s="314">
        <v>0</v>
      </c>
      <c r="M144" s="314">
        <v>0</v>
      </c>
      <c r="N144" s="314">
        <v>0</v>
      </c>
      <c r="O144" s="314">
        <v>0</v>
      </c>
    </row>
    <row r="145" spans="1:15" ht="25.5" x14ac:dyDescent="0.2">
      <c r="A145" s="28">
        <v>1799</v>
      </c>
      <c r="B145" s="21" t="s">
        <v>300</v>
      </c>
      <c r="C145" s="301">
        <v>0</v>
      </c>
      <c r="D145" s="314">
        <f t="shared" ref="D145:O145" si="47">+SUM(D146:D150)</f>
        <v>0</v>
      </c>
      <c r="E145" s="314">
        <f t="shared" si="47"/>
        <v>0</v>
      </c>
      <c r="F145" s="314">
        <f t="shared" si="47"/>
        <v>0</v>
      </c>
      <c r="G145" s="314">
        <f t="shared" si="47"/>
        <v>0</v>
      </c>
      <c r="H145" s="314">
        <f t="shared" si="47"/>
        <v>0</v>
      </c>
      <c r="I145" s="314">
        <f t="shared" si="47"/>
        <v>0</v>
      </c>
      <c r="J145" s="314">
        <f t="shared" si="47"/>
        <v>0</v>
      </c>
      <c r="K145" s="314">
        <f t="shared" si="47"/>
        <v>0</v>
      </c>
      <c r="L145" s="314">
        <f t="shared" si="47"/>
        <v>0</v>
      </c>
      <c r="M145" s="314">
        <f t="shared" si="47"/>
        <v>0</v>
      </c>
      <c r="N145" s="314">
        <f t="shared" si="47"/>
        <v>0</v>
      </c>
      <c r="O145" s="314">
        <f t="shared" si="47"/>
        <v>0</v>
      </c>
    </row>
    <row r="146" spans="1:15" x14ac:dyDescent="0.2">
      <c r="A146" s="24">
        <v>179905</v>
      </c>
      <c r="B146" s="26" t="s">
        <v>288</v>
      </c>
      <c r="C146" s="302">
        <v>0</v>
      </c>
      <c r="D146" s="315">
        <v>0</v>
      </c>
      <c r="E146" s="315">
        <v>0</v>
      </c>
      <c r="F146" s="315">
        <v>0</v>
      </c>
      <c r="G146" s="315">
        <v>0</v>
      </c>
      <c r="H146" s="315">
        <v>0</v>
      </c>
      <c r="I146" s="315">
        <v>0</v>
      </c>
      <c r="J146" s="315">
        <v>0</v>
      </c>
      <c r="K146" s="315">
        <v>0</v>
      </c>
      <c r="L146" s="315">
        <v>0</v>
      </c>
      <c r="M146" s="315">
        <v>0</v>
      </c>
      <c r="N146" s="315">
        <v>0</v>
      </c>
      <c r="O146" s="315">
        <v>0</v>
      </c>
    </row>
    <row r="147" spans="1:15" x14ac:dyDescent="0.2">
      <c r="A147" s="24">
        <f>+A146+5</f>
        <v>179910</v>
      </c>
      <c r="B147" s="26" t="s">
        <v>301</v>
      </c>
      <c r="C147" s="302">
        <v>0</v>
      </c>
      <c r="D147" s="315">
        <v>0</v>
      </c>
      <c r="E147" s="315">
        <v>0</v>
      </c>
      <c r="F147" s="315">
        <v>0</v>
      </c>
      <c r="G147" s="315">
        <v>0</v>
      </c>
      <c r="H147" s="315">
        <v>0</v>
      </c>
      <c r="I147" s="315">
        <v>0</v>
      </c>
      <c r="J147" s="315">
        <v>0</v>
      </c>
      <c r="K147" s="315">
        <v>0</v>
      </c>
      <c r="L147" s="315">
        <v>0</v>
      </c>
      <c r="M147" s="315">
        <v>0</v>
      </c>
      <c r="N147" s="315">
        <v>0</v>
      </c>
      <c r="O147" s="315">
        <v>0</v>
      </c>
    </row>
    <row r="148" spans="1:15" x14ac:dyDescent="0.2">
      <c r="A148" s="24">
        <f>+A147+5</f>
        <v>179915</v>
      </c>
      <c r="B148" s="26" t="s">
        <v>302</v>
      </c>
      <c r="C148" s="302">
        <v>0</v>
      </c>
      <c r="D148" s="315">
        <v>0</v>
      </c>
      <c r="E148" s="315">
        <v>0</v>
      </c>
      <c r="F148" s="315">
        <v>0</v>
      </c>
      <c r="G148" s="315">
        <v>0</v>
      </c>
      <c r="H148" s="315">
        <v>0</v>
      </c>
      <c r="I148" s="315">
        <v>0</v>
      </c>
      <c r="J148" s="315">
        <v>0</v>
      </c>
      <c r="K148" s="315">
        <v>0</v>
      </c>
      <c r="L148" s="315">
        <v>0</v>
      </c>
      <c r="M148" s="315">
        <v>0</v>
      </c>
      <c r="N148" s="315">
        <v>0</v>
      </c>
      <c r="O148" s="315">
        <v>0</v>
      </c>
    </row>
    <row r="149" spans="1:15" x14ac:dyDescent="0.2">
      <c r="A149" s="24">
        <f>+A148+5</f>
        <v>179920</v>
      </c>
      <c r="B149" s="26" t="s">
        <v>303</v>
      </c>
      <c r="C149" s="302">
        <v>0</v>
      </c>
      <c r="D149" s="315">
        <v>0</v>
      </c>
      <c r="E149" s="315">
        <v>0</v>
      </c>
      <c r="F149" s="315">
        <v>0</v>
      </c>
      <c r="G149" s="315">
        <v>0</v>
      </c>
      <c r="H149" s="315">
        <v>0</v>
      </c>
      <c r="I149" s="315">
        <v>0</v>
      </c>
      <c r="J149" s="315">
        <v>0</v>
      </c>
      <c r="K149" s="315">
        <v>0</v>
      </c>
      <c r="L149" s="315">
        <v>0</v>
      </c>
      <c r="M149" s="315">
        <v>0</v>
      </c>
      <c r="N149" s="315">
        <v>0</v>
      </c>
      <c r="O149" s="315">
        <v>0</v>
      </c>
    </row>
    <row r="150" spans="1:15" x14ac:dyDescent="0.2">
      <c r="A150" s="24">
        <v>179990</v>
      </c>
      <c r="B150" s="26" t="s">
        <v>293</v>
      </c>
      <c r="C150" s="302">
        <v>0</v>
      </c>
      <c r="D150" s="315">
        <v>0</v>
      </c>
      <c r="E150" s="315">
        <v>0</v>
      </c>
      <c r="F150" s="315">
        <v>0</v>
      </c>
      <c r="G150" s="315">
        <v>0</v>
      </c>
      <c r="H150" s="315">
        <v>0</v>
      </c>
      <c r="I150" s="315">
        <v>0</v>
      </c>
      <c r="J150" s="315">
        <v>0</v>
      </c>
      <c r="K150" s="315">
        <v>0</v>
      </c>
      <c r="L150" s="315">
        <v>0</v>
      </c>
      <c r="M150" s="315">
        <v>0</v>
      </c>
      <c r="N150" s="315">
        <v>0</v>
      </c>
      <c r="O150" s="315">
        <v>0</v>
      </c>
    </row>
    <row r="151" spans="1:15" x14ac:dyDescent="0.2">
      <c r="A151" s="19">
        <v>19</v>
      </c>
      <c r="B151" s="20" t="s">
        <v>304</v>
      </c>
      <c r="C151" s="300">
        <v>50864.119999999995</v>
      </c>
      <c r="D151" s="313">
        <f t="shared" ref="D151:O151" si="48">+D152+D159+D164+D172+D175</f>
        <v>50864.119999999995</v>
      </c>
      <c r="E151" s="313">
        <f t="shared" si="48"/>
        <v>50864.119999999995</v>
      </c>
      <c r="F151" s="313">
        <f t="shared" si="48"/>
        <v>50864.119999999995</v>
      </c>
      <c r="G151" s="313">
        <f t="shared" si="48"/>
        <v>50864.119999999995</v>
      </c>
      <c r="H151" s="313">
        <f t="shared" si="48"/>
        <v>50864.119999999995</v>
      </c>
      <c r="I151" s="313">
        <f t="shared" si="48"/>
        <v>50864.119999999995</v>
      </c>
      <c r="J151" s="313">
        <f t="shared" si="48"/>
        <v>50864.119999999995</v>
      </c>
      <c r="K151" s="313">
        <f t="shared" si="48"/>
        <v>50864.119999999995</v>
      </c>
      <c r="L151" s="313">
        <f t="shared" si="48"/>
        <v>50864.119999999995</v>
      </c>
      <c r="M151" s="313">
        <f t="shared" si="48"/>
        <v>50864.119999999995</v>
      </c>
      <c r="N151" s="313">
        <f t="shared" si="48"/>
        <v>50864.119999999995</v>
      </c>
      <c r="O151" s="313">
        <f t="shared" si="48"/>
        <v>50864.119999999995</v>
      </c>
    </row>
    <row r="152" spans="1:15" x14ac:dyDescent="0.2">
      <c r="A152" s="28">
        <v>1901</v>
      </c>
      <c r="B152" s="21" t="s">
        <v>305</v>
      </c>
      <c r="C152" s="301">
        <v>0</v>
      </c>
      <c r="D152" s="314">
        <f t="shared" ref="D152:O152" si="49">+SUM(D153:D158)</f>
        <v>0</v>
      </c>
      <c r="E152" s="314">
        <f t="shared" si="49"/>
        <v>0</v>
      </c>
      <c r="F152" s="314">
        <f t="shared" si="49"/>
        <v>0</v>
      </c>
      <c r="G152" s="314">
        <f t="shared" si="49"/>
        <v>0</v>
      </c>
      <c r="H152" s="314">
        <f t="shared" si="49"/>
        <v>0</v>
      </c>
      <c r="I152" s="314">
        <f t="shared" si="49"/>
        <v>0</v>
      </c>
      <c r="J152" s="314">
        <f t="shared" si="49"/>
        <v>0</v>
      </c>
      <c r="K152" s="314">
        <f t="shared" si="49"/>
        <v>0</v>
      </c>
      <c r="L152" s="314">
        <f t="shared" si="49"/>
        <v>0</v>
      </c>
      <c r="M152" s="314">
        <f t="shared" si="49"/>
        <v>0</v>
      </c>
      <c r="N152" s="314">
        <f t="shared" si="49"/>
        <v>0</v>
      </c>
      <c r="O152" s="314">
        <f t="shared" si="49"/>
        <v>0</v>
      </c>
    </row>
    <row r="153" spans="1:15" x14ac:dyDescent="0.2">
      <c r="A153" s="25">
        <v>190105</v>
      </c>
      <c r="B153" s="26" t="s">
        <v>306</v>
      </c>
      <c r="C153" s="302">
        <v>0</v>
      </c>
      <c r="D153" s="315">
        <v>0</v>
      </c>
      <c r="E153" s="315">
        <v>0</v>
      </c>
      <c r="F153" s="315">
        <v>0</v>
      </c>
      <c r="G153" s="315">
        <v>0</v>
      </c>
      <c r="H153" s="315">
        <v>0</v>
      </c>
      <c r="I153" s="315">
        <v>0</v>
      </c>
      <c r="J153" s="315">
        <v>0</v>
      </c>
      <c r="K153" s="315">
        <v>0</v>
      </c>
      <c r="L153" s="315">
        <v>0</v>
      </c>
      <c r="M153" s="315">
        <v>0</v>
      </c>
      <c r="N153" s="315">
        <v>0</v>
      </c>
      <c r="O153" s="315">
        <v>0</v>
      </c>
    </row>
    <row r="154" spans="1:15" x14ac:dyDescent="0.2">
      <c r="A154" s="24">
        <f>+A153+5</f>
        <v>190110</v>
      </c>
      <c r="B154" s="26" t="s">
        <v>307</v>
      </c>
      <c r="C154" s="302">
        <v>0</v>
      </c>
      <c r="D154" s="315">
        <v>0</v>
      </c>
      <c r="E154" s="315">
        <v>0</v>
      </c>
      <c r="F154" s="315">
        <v>0</v>
      </c>
      <c r="G154" s="315">
        <v>0</v>
      </c>
      <c r="H154" s="315">
        <v>0</v>
      </c>
      <c r="I154" s="315">
        <v>0</v>
      </c>
      <c r="J154" s="315">
        <v>0</v>
      </c>
      <c r="K154" s="315">
        <v>0</v>
      </c>
      <c r="L154" s="315">
        <v>0</v>
      </c>
      <c r="M154" s="315">
        <v>0</v>
      </c>
      <c r="N154" s="315">
        <v>0</v>
      </c>
      <c r="O154" s="315">
        <v>0</v>
      </c>
    </row>
    <row r="155" spans="1:15" x14ac:dyDescent="0.2">
      <c r="A155" s="24">
        <f>+A154+5</f>
        <v>190115</v>
      </c>
      <c r="B155" s="26" t="s">
        <v>308</v>
      </c>
      <c r="C155" s="302">
        <v>0</v>
      </c>
      <c r="D155" s="315">
        <v>0</v>
      </c>
      <c r="E155" s="315">
        <v>0</v>
      </c>
      <c r="F155" s="315">
        <v>0</v>
      </c>
      <c r="G155" s="315">
        <v>0</v>
      </c>
      <c r="H155" s="315">
        <v>0</v>
      </c>
      <c r="I155" s="315">
        <v>0</v>
      </c>
      <c r="J155" s="315">
        <v>0</v>
      </c>
      <c r="K155" s="315">
        <v>0</v>
      </c>
      <c r="L155" s="315">
        <v>0</v>
      </c>
      <c r="M155" s="315">
        <v>0</v>
      </c>
      <c r="N155" s="315">
        <v>0</v>
      </c>
      <c r="O155" s="315">
        <v>0</v>
      </c>
    </row>
    <row r="156" spans="1:15" x14ac:dyDescent="0.2">
      <c r="A156" s="24">
        <f>+A155+5</f>
        <v>190120</v>
      </c>
      <c r="B156" s="26" t="s">
        <v>309</v>
      </c>
      <c r="C156" s="302">
        <v>0</v>
      </c>
      <c r="D156" s="315">
        <v>0</v>
      </c>
      <c r="E156" s="315">
        <v>0</v>
      </c>
      <c r="F156" s="315">
        <v>0</v>
      </c>
      <c r="G156" s="315">
        <v>0</v>
      </c>
      <c r="H156" s="315">
        <v>0</v>
      </c>
      <c r="I156" s="315">
        <v>0</v>
      </c>
      <c r="J156" s="315">
        <v>0</v>
      </c>
      <c r="K156" s="315">
        <v>0</v>
      </c>
      <c r="L156" s="315">
        <v>0</v>
      </c>
      <c r="M156" s="315">
        <v>0</v>
      </c>
      <c r="N156" s="315">
        <v>0</v>
      </c>
      <c r="O156" s="315">
        <v>0</v>
      </c>
    </row>
    <row r="157" spans="1:15" x14ac:dyDescent="0.2">
      <c r="A157" s="24">
        <v>190190</v>
      </c>
      <c r="B157" s="26" t="s">
        <v>65</v>
      </c>
      <c r="C157" s="302">
        <v>0</v>
      </c>
      <c r="D157" s="315">
        <v>0</v>
      </c>
      <c r="E157" s="315">
        <v>0</v>
      </c>
      <c r="F157" s="315">
        <v>0</v>
      </c>
      <c r="G157" s="315">
        <v>0</v>
      </c>
      <c r="H157" s="315">
        <v>0</v>
      </c>
      <c r="I157" s="315">
        <v>0</v>
      </c>
      <c r="J157" s="315">
        <v>0</v>
      </c>
      <c r="K157" s="315">
        <v>0</v>
      </c>
      <c r="L157" s="315">
        <v>0</v>
      </c>
      <c r="M157" s="315">
        <v>0</v>
      </c>
      <c r="N157" s="315">
        <v>0</v>
      </c>
      <c r="O157" s="315">
        <v>0</v>
      </c>
    </row>
    <row r="158" spans="1:15" x14ac:dyDescent="0.2">
      <c r="A158" s="24">
        <v>190199</v>
      </c>
      <c r="B158" s="26" t="s">
        <v>310</v>
      </c>
      <c r="C158" s="302">
        <v>0</v>
      </c>
      <c r="D158" s="315">
        <v>0</v>
      </c>
      <c r="E158" s="315">
        <v>0</v>
      </c>
      <c r="F158" s="315">
        <v>0</v>
      </c>
      <c r="G158" s="315">
        <v>0</v>
      </c>
      <c r="H158" s="315">
        <v>0</v>
      </c>
      <c r="I158" s="315">
        <v>0</v>
      </c>
      <c r="J158" s="315">
        <v>0</v>
      </c>
      <c r="K158" s="315">
        <v>0</v>
      </c>
      <c r="L158" s="315">
        <v>0</v>
      </c>
      <c r="M158" s="315">
        <v>0</v>
      </c>
      <c r="N158" s="315">
        <v>0</v>
      </c>
      <c r="O158" s="315">
        <v>0</v>
      </c>
    </row>
    <row r="159" spans="1:15" x14ac:dyDescent="0.2">
      <c r="A159" s="28">
        <v>1902</v>
      </c>
      <c r="B159" s="21" t="s">
        <v>311</v>
      </c>
      <c r="C159" s="301">
        <v>50864.119999999995</v>
      </c>
      <c r="D159" s="314">
        <f t="shared" ref="D159:O159" si="50">+SUM(D160:D163)</f>
        <v>50864.119999999995</v>
      </c>
      <c r="E159" s="314">
        <f t="shared" si="50"/>
        <v>50864.119999999995</v>
      </c>
      <c r="F159" s="314">
        <f t="shared" si="50"/>
        <v>50864.119999999995</v>
      </c>
      <c r="G159" s="314">
        <f t="shared" si="50"/>
        <v>50864.119999999995</v>
      </c>
      <c r="H159" s="314">
        <f t="shared" si="50"/>
        <v>50864.119999999995</v>
      </c>
      <c r="I159" s="314">
        <f t="shared" si="50"/>
        <v>50864.119999999995</v>
      </c>
      <c r="J159" s="314">
        <f t="shared" si="50"/>
        <v>50864.119999999995</v>
      </c>
      <c r="K159" s="314">
        <f t="shared" si="50"/>
        <v>50864.119999999995</v>
      </c>
      <c r="L159" s="314">
        <f t="shared" si="50"/>
        <v>50864.119999999995</v>
      </c>
      <c r="M159" s="314">
        <f t="shared" si="50"/>
        <v>50864.119999999995</v>
      </c>
      <c r="N159" s="314">
        <f t="shared" si="50"/>
        <v>50864.119999999995</v>
      </c>
      <c r="O159" s="314">
        <f t="shared" si="50"/>
        <v>50864.119999999995</v>
      </c>
    </row>
    <row r="160" spans="1:15" x14ac:dyDescent="0.2">
      <c r="A160" s="24">
        <v>190205</v>
      </c>
      <c r="B160" s="26" t="s">
        <v>312</v>
      </c>
      <c r="C160" s="302">
        <v>48175.09</v>
      </c>
      <c r="D160" s="315">
        <f>+C160</f>
        <v>48175.09</v>
      </c>
      <c r="E160" s="315">
        <f>+D160</f>
        <v>48175.09</v>
      </c>
      <c r="F160" s="315">
        <f t="shared" ref="F160:O160" si="51">+E160</f>
        <v>48175.09</v>
      </c>
      <c r="G160" s="315">
        <f t="shared" si="51"/>
        <v>48175.09</v>
      </c>
      <c r="H160" s="315">
        <f t="shared" si="51"/>
        <v>48175.09</v>
      </c>
      <c r="I160" s="315">
        <f t="shared" si="51"/>
        <v>48175.09</v>
      </c>
      <c r="J160" s="315">
        <f t="shared" si="51"/>
        <v>48175.09</v>
      </c>
      <c r="K160" s="315">
        <f t="shared" si="51"/>
        <v>48175.09</v>
      </c>
      <c r="L160" s="315">
        <f t="shared" si="51"/>
        <v>48175.09</v>
      </c>
      <c r="M160" s="315">
        <f t="shared" si="51"/>
        <v>48175.09</v>
      </c>
      <c r="N160" s="315">
        <f t="shared" si="51"/>
        <v>48175.09</v>
      </c>
      <c r="O160" s="315">
        <f t="shared" si="51"/>
        <v>48175.09</v>
      </c>
    </row>
    <row r="161" spans="1:15" x14ac:dyDescent="0.2">
      <c r="A161" s="24">
        <f>+A160+5</f>
        <v>190210</v>
      </c>
      <c r="B161" s="26" t="s">
        <v>313</v>
      </c>
      <c r="C161" s="302">
        <v>0</v>
      </c>
      <c r="D161" s="315">
        <v>0</v>
      </c>
      <c r="E161" s="315">
        <v>0</v>
      </c>
      <c r="F161" s="315">
        <v>0</v>
      </c>
      <c r="G161" s="315">
        <v>0</v>
      </c>
      <c r="H161" s="315">
        <v>0</v>
      </c>
      <c r="I161" s="315">
        <v>0</v>
      </c>
      <c r="J161" s="315">
        <v>0</v>
      </c>
      <c r="K161" s="315">
        <v>0</v>
      </c>
      <c r="L161" s="315">
        <v>0</v>
      </c>
      <c r="M161" s="315">
        <v>0</v>
      </c>
      <c r="N161" s="315">
        <v>0</v>
      </c>
      <c r="O161" s="315">
        <v>0</v>
      </c>
    </row>
    <row r="162" spans="1:15" x14ac:dyDescent="0.2">
      <c r="A162" s="24">
        <v>190290</v>
      </c>
      <c r="B162" s="26" t="s">
        <v>65</v>
      </c>
      <c r="C162" s="302">
        <v>2689.03</v>
      </c>
      <c r="D162" s="315">
        <f>+C162</f>
        <v>2689.03</v>
      </c>
      <c r="E162" s="315">
        <f>+D162</f>
        <v>2689.03</v>
      </c>
      <c r="F162" s="315">
        <f t="shared" ref="F162:O162" si="52">+E162</f>
        <v>2689.03</v>
      </c>
      <c r="G162" s="315">
        <f t="shared" si="52"/>
        <v>2689.03</v>
      </c>
      <c r="H162" s="315">
        <f t="shared" si="52"/>
        <v>2689.03</v>
      </c>
      <c r="I162" s="315">
        <f t="shared" si="52"/>
        <v>2689.03</v>
      </c>
      <c r="J162" s="315">
        <f t="shared" si="52"/>
        <v>2689.03</v>
      </c>
      <c r="K162" s="315">
        <f t="shared" si="52"/>
        <v>2689.03</v>
      </c>
      <c r="L162" s="315">
        <f t="shared" si="52"/>
        <v>2689.03</v>
      </c>
      <c r="M162" s="315">
        <f t="shared" si="52"/>
        <v>2689.03</v>
      </c>
      <c r="N162" s="315">
        <f t="shared" si="52"/>
        <v>2689.03</v>
      </c>
      <c r="O162" s="315">
        <f t="shared" si="52"/>
        <v>2689.03</v>
      </c>
    </row>
    <row r="163" spans="1:15" x14ac:dyDescent="0.2">
      <c r="A163" s="24">
        <v>190299</v>
      </c>
      <c r="B163" s="26" t="s">
        <v>314</v>
      </c>
      <c r="C163" s="302">
        <v>0</v>
      </c>
      <c r="D163" s="315">
        <v>0</v>
      </c>
      <c r="E163" s="315">
        <v>0</v>
      </c>
      <c r="F163" s="315">
        <v>0</v>
      </c>
      <c r="G163" s="315">
        <v>0</v>
      </c>
      <c r="H163" s="315">
        <v>0</v>
      </c>
      <c r="I163" s="315">
        <v>0</v>
      </c>
      <c r="J163" s="315">
        <v>0</v>
      </c>
      <c r="K163" s="315">
        <v>0</v>
      </c>
      <c r="L163" s="315">
        <v>0</v>
      </c>
      <c r="M163" s="315">
        <v>0</v>
      </c>
      <c r="N163" s="315">
        <v>0</v>
      </c>
      <c r="O163" s="315">
        <v>0</v>
      </c>
    </row>
    <row r="164" spans="1:15" x14ac:dyDescent="0.2">
      <c r="A164" s="28">
        <v>1903</v>
      </c>
      <c r="B164" s="21" t="s">
        <v>315</v>
      </c>
      <c r="C164" s="301">
        <v>0</v>
      </c>
      <c r="D164" s="314">
        <f t="shared" ref="D164:O164" si="53">+SUM(D165:D171)</f>
        <v>0</v>
      </c>
      <c r="E164" s="314">
        <f t="shared" si="53"/>
        <v>0</v>
      </c>
      <c r="F164" s="314">
        <f t="shared" si="53"/>
        <v>0</v>
      </c>
      <c r="G164" s="314">
        <f t="shared" si="53"/>
        <v>0</v>
      </c>
      <c r="H164" s="314">
        <f t="shared" si="53"/>
        <v>0</v>
      </c>
      <c r="I164" s="314">
        <f t="shared" si="53"/>
        <v>0</v>
      </c>
      <c r="J164" s="314">
        <f t="shared" si="53"/>
        <v>0</v>
      </c>
      <c r="K164" s="314">
        <f t="shared" si="53"/>
        <v>0</v>
      </c>
      <c r="L164" s="314">
        <f t="shared" si="53"/>
        <v>0</v>
      </c>
      <c r="M164" s="314">
        <f t="shared" si="53"/>
        <v>0</v>
      </c>
      <c r="N164" s="314">
        <f t="shared" si="53"/>
        <v>0</v>
      </c>
      <c r="O164" s="314">
        <f t="shared" si="53"/>
        <v>0</v>
      </c>
    </row>
    <row r="165" spans="1:15" x14ac:dyDescent="0.2">
      <c r="A165" s="25">
        <v>190305</v>
      </c>
      <c r="B165" s="26" t="s">
        <v>48</v>
      </c>
      <c r="C165" s="302">
        <v>0</v>
      </c>
      <c r="D165" s="315">
        <v>0</v>
      </c>
      <c r="E165" s="315">
        <v>0</v>
      </c>
      <c r="F165" s="315">
        <v>0</v>
      </c>
      <c r="G165" s="315">
        <v>0</v>
      </c>
      <c r="H165" s="315">
        <v>0</v>
      </c>
      <c r="I165" s="315">
        <v>0</v>
      </c>
      <c r="J165" s="315">
        <v>0</v>
      </c>
      <c r="K165" s="315">
        <v>0</v>
      </c>
      <c r="L165" s="315">
        <v>0</v>
      </c>
      <c r="M165" s="315">
        <v>0</v>
      </c>
      <c r="N165" s="315">
        <v>0</v>
      </c>
      <c r="O165" s="315">
        <v>0</v>
      </c>
    </row>
    <row r="166" spans="1:15" x14ac:dyDescent="0.2">
      <c r="A166" s="24">
        <f>+A165+5</f>
        <v>190310</v>
      </c>
      <c r="B166" s="26" t="s">
        <v>49</v>
      </c>
      <c r="C166" s="302">
        <v>0</v>
      </c>
      <c r="D166" s="315">
        <v>0</v>
      </c>
      <c r="E166" s="315">
        <v>0</v>
      </c>
      <c r="F166" s="315">
        <v>0</v>
      </c>
      <c r="G166" s="315">
        <v>0</v>
      </c>
      <c r="H166" s="315">
        <v>0</v>
      </c>
      <c r="I166" s="315">
        <v>0</v>
      </c>
      <c r="J166" s="315">
        <v>0</v>
      </c>
      <c r="K166" s="315">
        <v>0</v>
      </c>
      <c r="L166" s="315">
        <v>0</v>
      </c>
      <c r="M166" s="315">
        <v>0</v>
      </c>
      <c r="N166" s="315">
        <v>0</v>
      </c>
      <c r="O166" s="315">
        <v>0</v>
      </c>
    </row>
    <row r="167" spans="1:15" x14ac:dyDescent="0.2">
      <c r="A167" s="24">
        <f>+A166+5</f>
        <v>190315</v>
      </c>
      <c r="B167" s="26" t="s">
        <v>50</v>
      </c>
      <c r="C167" s="302">
        <v>0</v>
      </c>
      <c r="D167" s="315">
        <v>0</v>
      </c>
      <c r="E167" s="315">
        <v>0</v>
      </c>
      <c r="F167" s="315">
        <v>0</v>
      </c>
      <c r="G167" s="315">
        <v>0</v>
      </c>
      <c r="H167" s="315">
        <v>0</v>
      </c>
      <c r="I167" s="315">
        <v>0</v>
      </c>
      <c r="J167" s="315">
        <v>0</v>
      </c>
      <c r="K167" s="315">
        <v>0</v>
      </c>
      <c r="L167" s="315">
        <v>0</v>
      </c>
      <c r="M167" s="315">
        <v>0</v>
      </c>
      <c r="N167" s="315">
        <v>0</v>
      </c>
      <c r="O167" s="315">
        <v>0</v>
      </c>
    </row>
    <row r="168" spans="1:15" x14ac:dyDescent="0.2">
      <c r="A168" s="24">
        <f>+A167+5</f>
        <v>190320</v>
      </c>
      <c r="B168" s="26" t="s">
        <v>51</v>
      </c>
      <c r="C168" s="302">
        <v>0</v>
      </c>
      <c r="D168" s="315">
        <v>0</v>
      </c>
      <c r="E168" s="315">
        <v>0</v>
      </c>
      <c r="F168" s="315">
        <v>0</v>
      </c>
      <c r="G168" s="315">
        <v>0</v>
      </c>
      <c r="H168" s="315">
        <v>0</v>
      </c>
      <c r="I168" s="315">
        <v>0</v>
      </c>
      <c r="J168" s="315">
        <v>0</v>
      </c>
      <c r="K168" s="315">
        <v>0</v>
      </c>
      <c r="L168" s="315">
        <v>0</v>
      </c>
      <c r="M168" s="315">
        <v>0</v>
      </c>
      <c r="N168" s="315">
        <v>0</v>
      </c>
      <c r="O168" s="315">
        <v>0</v>
      </c>
    </row>
    <row r="169" spans="1:15" x14ac:dyDescent="0.2">
      <c r="A169" s="24">
        <f>+A168+5</f>
        <v>190325</v>
      </c>
      <c r="B169" s="26" t="s">
        <v>316</v>
      </c>
      <c r="C169" s="302">
        <v>0</v>
      </c>
      <c r="D169" s="315">
        <v>0</v>
      </c>
      <c r="E169" s="315">
        <v>0</v>
      </c>
      <c r="F169" s="315">
        <v>0</v>
      </c>
      <c r="G169" s="315">
        <v>0</v>
      </c>
      <c r="H169" s="315">
        <v>0</v>
      </c>
      <c r="I169" s="315">
        <v>0</v>
      </c>
      <c r="J169" s="315">
        <v>0</v>
      </c>
      <c r="K169" s="315">
        <v>0</v>
      </c>
      <c r="L169" s="315">
        <v>0</v>
      </c>
      <c r="M169" s="315">
        <v>0</v>
      </c>
      <c r="N169" s="315">
        <v>0</v>
      </c>
      <c r="O169" s="315">
        <v>0</v>
      </c>
    </row>
    <row r="170" spans="1:15" x14ac:dyDescent="0.2">
      <c r="A170" s="24">
        <f>+A169+5</f>
        <v>190330</v>
      </c>
      <c r="B170" s="26" t="s">
        <v>52</v>
      </c>
      <c r="C170" s="302">
        <v>0</v>
      </c>
      <c r="D170" s="315">
        <v>0</v>
      </c>
      <c r="E170" s="315">
        <v>0</v>
      </c>
      <c r="F170" s="315">
        <v>0</v>
      </c>
      <c r="G170" s="315">
        <v>0</v>
      </c>
      <c r="H170" s="315">
        <v>0</v>
      </c>
      <c r="I170" s="315">
        <v>0</v>
      </c>
      <c r="J170" s="315">
        <v>0</v>
      </c>
      <c r="K170" s="315">
        <v>0</v>
      </c>
      <c r="L170" s="315">
        <v>0</v>
      </c>
      <c r="M170" s="315">
        <v>0</v>
      </c>
      <c r="N170" s="315">
        <v>0</v>
      </c>
      <c r="O170" s="315">
        <v>0</v>
      </c>
    </row>
    <row r="171" spans="1:15" x14ac:dyDescent="0.2">
      <c r="A171" s="25">
        <v>190335</v>
      </c>
      <c r="B171" s="26" t="s">
        <v>53</v>
      </c>
      <c r="C171" s="302">
        <v>0</v>
      </c>
      <c r="D171" s="315">
        <v>0</v>
      </c>
      <c r="E171" s="315">
        <v>0</v>
      </c>
      <c r="F171" s="315">
        <v>0</v>
      </c>
      <c r="G171" s="315">
        <v>0</v>
      </c>
      <c r="H171" s="315">
        <v>0</v>
      </c>
      <c r="I171" s="315">
        <v>0</v>
      </c>
      <c r="J171" s="315">
        <v>0</v>
      </c>
      <c r="K171" s="315">
        <v>0</v>
      </c>
      <c r="L171" s="315">
        <v>0</v>
      </c>
      <c r="M171" s="315">
        <v>0</v>
      </c>
      <c r="N171" s="315">
        <v>0</v>
      </c>
      <c r="O171" s="315">
        <v>0</v>
      </c>
    </row>
    <row r="172" spans="1:15" x14ac:dyDescent="0.2">
      <c r="A172" s="28">
        <v>1990</v>
      </c>
      <c r="B172" s="21" t="s">
        <v>317</v>
      </c>
      <c r="C172" s="301">
        <v>0</v>
      </c>
      <c r="D172" s="314">
        <f t="shared" ref="D172:O172" si="54">+SUM(D173:D174)</f>
        <v>0</v>
      </c>
      <c r="E172" s="314">
        <f t="shared" si="54"/>
        <v>0</v>
      </c>
      <c r="F172" s="314">
        <f t="shared" si="54"/>
        <v>0</v>
      </c>
      <c r="G172" s="314">
        <f t="shared" si="54"/>
        <v>0</v>
      </c>
      <c r="H172" s="314">
        <f t="shared" si="54"/>
        <v>0</v>
      </c>
      <c r="I172" s="314">
        <f t="shared" si="54"/>
        <v>0</v>
      </c>
      <c r="J172" s="314">
        <f t="shared" si="54"/>
        <v>0</v>
      </c>
      <c r="K172" s="314">
        <f t="shared" si="54"/>
        <v>0</v>
      </c>
      <c r="L172" s="314">
        <f t="shared" si="54"/>
        <v>0</v>
      </c>
      <c r="M172" s="314">
        <f t="shared" si="54"/>
        <v>0</v>
      </c>
      <c r="N172" s="314">
        <f t="shared" si="54"/>
        <v>0</v>
      </c>
      <c r="O172" s="314">
        <f t="shared" si="54"/>
        <v>0</v>
      </c>
    </row>
    <row r="173" spans="1:15" x14ac:dyDescent="0.2">
      <c r="A173" s="25">
        <v>199005</v>
      </c>
      <c r="B173" s="26" t="s">
        <v>318</v>
      </c>
      <c r="C173" s="302">
        <v>0</v>
      </c>
      <c r="D173" s="315">
        <v>0</v>
      </c>
      <c r="E173" s="315">
        <v>0</v>
      </c>
      <c r="F173" s="315">
        <v>0</v>
      </c>
      <c r="G173" s="315">
        <v>0</v>
      </c>
      <c r="H173" s="315">
        <v>0</v>
      </c>
      <c r="I173" s="315">
        <v>0</v>
      </c>
      <c r="J173" s="315">
        <v>0</v>
      </c>
      <c r="K173" s="315">
        <v>0</v>
      </c>
      <c r="L173" s="315">
        <v>0</v>
      </c>
      <c r="M173" s="315">
        <v>0</v>
      </c>
      <c r="N173" s="315">
        <v>0</v>
      </c>
      <c r="O173" s="315">
        <v>0</v>
      </c>
    </row>
    <row r="174" spans="1:15" x14ac:dyDescent="0.2">
      <c r="A174" s="25">
        <v>199090</v>
      </c>
      <c r="B174" s="26" t="s">
        <v>319</v>
      </c>
      <c r="C174" s="302">
        <v>0</v>
      </c>
      <c r="D174" s="315">
        <v>0</v>
      </c>
      <c r="E174" s="315">
        <v>0</v>
      </c>
      <c r="F174" s="315">
        <v>0</v>
      </c>
      <c r="G174" s="315">
        <v>0</v>
      </c>
      <c r="H174" s="315">
        <v>0</v>
      </c>
      <c r="I174" s="315">
        <v>0</v>
      </c>
      <c r="J174" s="315">
        <v>0</v>
      </c>
      <c r="K174" s="315">
        <v>0</v>
      </c>
      <c r="L174" s="315">
        <v>0</v>
      </c>
      <c r="M174" s="315">
        <v>0</v>
      </c>
      <c r="N174" s="315">
        <v>0</v>
      </c>
      <c r="O174" s="315">
        <v>0</v>
      </c>
    </row>
    <row r="175" spans="1:15" x14ac:dyDescent="0.2">
      <c r="A175" s="28">
        <v>1999</v>
      </c>
      <c r="B175" s="21" t="s">
        <v>320</v>
      </c>
      <c r="C175" s="301">
        <v>0</v>
      </c>
      <c r="D175" s="314">
        <f t="shared" ref="D175:O175" si="55">+SUM(D176:D177)</f>
        <v>0</v>
      </c>
      <c r="E175" s="314">
        <f t="shared" si="55"/>
        <v>0</v>
      </c>
      <c r="F175" s="314">
        <f t="shared" si="55"/>
        <v>0</v>
      </c>
      <c r="G175" s="314">
        <f t="shared" si="55"/>
        <v>0</v>
      </c>
      <c r="H175" s="314">
        <f t="shared" si="55"/>
        <v>0</v>
      </c>
      <c r="I175" s="314">
        <f t="shared" si="55"/>
        <v>0</v>
      </c>
      <c r="J175" s="314">
        <f t="shared" si="55"/>
        <v>0</v>
      </c>
      <c r="K175" s="314">
        <f t="shared" si="55"/>
        <v>0</v>
      </c>
      <c r="L175" s="314">
        <f t="shared" si="55"/>
        <v>0</v>
      </c>
      <c r="M175" s="314">
        <f t="shared" si="55"/>
        <v>0</v>
      </c>
      <c r="N175" s="314">
        <f t="shared" si="55"/>
        <v>0</v>
      </c>
      <c r="O175" s="314">
        <f t="shared" si="55"/>
        <v>0</v>
      </c>
    </row>
    <row r="176" spans="1:15" x14ac:dyDescent="0.2">
      <c r="A176" s="25">
        <v>199905</v>
      </c>
      <c r="B176" s="26" t="s">
        <v>321</v>
      </c>
      <c r="C176" s="302">
        <v>0</v>
      </c>
      <c r="D176" s="315">
        <v>0</v>
      </c>
      <c r="E176" s="315">
        <v>0</v>
      </c>
      <c r="F176" s="315">
        <v>0</v>
      </c>
      <c r="G176" s="315">
        <v>0</v>
      </c>
      <c r="H176" s="315">
        <v>0</v>
      </c>
      <c r="I176" s="315">
        <v>0</v>
      </c>
      <c r="J176" s="315">
        <v>0</v>
      </c>
      <c r="K176" s="315">
        <v>0</v>
      </c>
      <c r="L176" s="315">
        <v>0</v>
      </c>
      <c r="M176" s="315">
        <v>0</v>
      </c>
      <c r="N176" s="315">
        <v>0</v>
      </c>
      <c r="O176" s="315">
        <v>0</v>
      </c>
    </row>
    <row r="177" spans="1:15" x14ac:dyDescent="0.2">
      <c r="A177" s="25">
        <v>199990</v>
      </c>
      <c r="B177" s="26" t="s">
        <v>293</v>
      </c>
      <c r="C177" s="302">
        <v>0</v>
      </c>
      <c r="D177" s="315">
        <v>0</v>
      </c>
      <c r="E177" s="315">
        <v>0</v>
      </c>
      <c r="F177" s="315">
        <v>0</v>
      </c>
      <c r="G177" s="315">
        <v>0</v>
      </c>
      <c r="H177" s="315">
        <v>0</v>
      </c>
      <c r="I177" s="315">
        <v>0</v>
      </c>
      <c r="J177" s="315">
        <v>0</v>
      </c>
      <c r="K177" s="315">
        <v>0</v>
      </c>
      <c r="L177" s="315">
        <v>0</v>
      </c>
      <c r="M177" s="315">
        <v>0</v>
      </c>
      <c r="N177" s="315">
        <v>0</v>
      </c>
      <c r="O177" s="315">
        <v>0</v>
      </c>
    </row>
    <row r="178" spans="1:15" x14ac:dyDescent="0.2">
      <c r="A178" s="17">
        <v>2</v>
      </c>
      <c r="B178" s="18" t="s">
        <v>322</v>
      </c>
      <c r="C178" s="299">
        <v>68039877.199999988</v>
      </c>
      <c r="D178" s="312">
        <f t="shared" ref="D178:O178" si="56">+D179+D191+D200+D225+D230+D239</f>
        <v>67879554.199999988</v>
      </c>
      <c r="E178" s="312">
        <f t="shared" si="56"/>
        <v>67879554.199999988</v>
      </c>
      <c r="F178" s="312">
        <f t="shared" si="56"/>
        <v>67879554.199999988</v>
      </c>
      <c r="G178" s="312">
        <f t="shared" si="56"/>
        <v>67879554.199999988</v>
      </c>
      <c r="H178" s="312">
        <f t="shared" si="56"/>
        <v>67879554.199999988</v>
      </c>
      <c r="I178" s="312">
        <f t="shared" si="56"/>
        <v>67879554.199999988</v>
      </c>
      <c r="J178" s="312">
        <f t="shared" si="56"/>
        <v>67879554.199999988</v>
      </c>
      <c r="K178" s="312">
        <f t="shared" si="56"/>
        <v>67879554.199999988</v>
      </c>
      <c r="L178" s="312">
        <f t="shared" si="56"/>
        <v>67879554.199999988</v>
      </c>
      <c r="M178" s="312">
        <f t="shared" si="56"/>
        <v>67879554.199999988</v>
      </c>
      <c r="N178" s="312">
        <f t="shared" si="56"/>
        <v>67879554.199999988</v>
      </c>
      <c r="O178" s="312">
        <f t="shared" si="56"/>
        <v>67879554.199999988</v>
      </c>
    </row>
    <row r="179" spans="1:15" x14ac:dyDescent="0.2">
      <c r="A179" s="19">
        <v>21</v>
      </c>
      <c r="B179" s="20" t="s">
        <v>323</v>
      </c>
      <c r="C179" s="300">
        <v>58169167.709999993</v>
      </c>
      <c r="D179" s="313">
        <f t="shared" ref="D179:O179" si="57">+D180+D185</f>
        <v>58469167.709999993</v>
      </c>
      <c r="E179" s="313">
        <f t="shared" si="57"/>
        <v>58469167.709999993</v>
      </c>
      <c r="F179" s="313">
        <f t="shared" si="57"/>
        <v>58469167.709999993</v>
      </c>
      <c r="G179" s="313">
        <f t="shared" si="57"/>
        <v>58469167.709999993</v>
      </c>
      <c r="H179" s="313">
        <f t="shared" si="57"/>
        <v>58469167.709999993</v>
      </c>
      <c r="I179" s="313">
        <f t="shared" si="57"/>
        <v>58469167.709999993</v>
      </c>
      <c r="J179" s="313">
        <f t="shared" si="57"/>
        <v>58469167.709999993</v>
      </c>
      <c r="K179" s="313">
        <f t="shared" si="57"/>
        <v>58469167.709999993</v>
      </c>
      <c r="L179" s="313">
        <f t="shared" si="57"/>
        <v>58469167.709999993</v>
      </c>
      <c r="M179" s="313">
        <f t="shared" si="57"/>
        <v>58469167.709999993</v>
      </c>
      <c r="N179" s="313">
        <f t="shared" si="57"/>
        <v>58469167.709999993</v>
      </c>
      <c r="O179" s="313">
        <f t="shared" si="57"/>
        <v>58469167.709999993</v>
      </c>
    </row>
    <row r="180" spans="1:15" x14ac:dyDescent="0.2">
      <c r="A180" s="28">
        <v>2101</v>
      </c>
      <c r="B180" s="21" t="s">
        <v>324</v>
      </c>
      <c r="C180" s="301">
        <v>58169167.709999993</v>
      </c>
      <c r="D180" s="314">
        <f t="shared" ref="D180:O180" si="58">+SUM(D181:D184)</f>
        <v>58469167.709999993</v>
      </c>
      <c r="E180" s="314">
        <f t="shared" si="58"/>
        <v>58469167.709999993</v>
      </c>
      <c r="F180" s="314">
        <f t="shared" si="58"/>
        <v>58469167.709999993</v>
      </c>
      <c r="G180" s="314">
        <f t="shared" si="58"/>
        <v>58469167.709999993</v>
      </c>
      <c r="H180" s="314">
        <f t="shared" si="58"/>
        <v>58469167.709999993</v>
      </c>
      <c r="I180" s="314">
        <f t="shared" si="58"/>
        <v>58469167.709999993</v>
      </c>
      <c r="J180" s="314">
        <f t="shared" si="58"/>
        <v>58469167.709999993</v>
      </c>
      <c r="K180" s="314">
        <f t="shared" si="58"/>
        <v>58469167.709999993</v>
      </c>
      <c r="L180" s="314">
        <f t="shared" si="58"/>
        <v>58469167.709999993</v>
      </c>
      <c r="M180" s="314">
        <f t="shared" si="58"/>
        <v>58469167.709999993</v>
      </c>
      <c r="N180" s="314">
        <f t="shared" si="58"/>
        <v>58469167.709999993</v>
      </c>
      <c r="O180" s="314">
        <f t="shared" si="58"/>
        <v>58469167.709999993</v>
      </c>
    </row>
    <row r="181" spans="1:15" x14ac:dyDescent="0.2">
      <c r="A181" s="24">
        <v>210105</v>
      </c>
      <c r="B181" s="26" t="s">
        <v>325</v>
      </c>
      <c r="C181" s="302">
        <v>50209520.729999997</v>
      </c>
      <c r="D181" s="318">
        <f>+C181+300000</f>
        <v>50509520.729999997</v>
      </c>
      <c r="E181" s="318">
        <f>+D181</f>
        <v>50509520.729999997</v>
      </c>
      <c r="F181" s="318">
        <f t="shared" ref="F181:O181" si="59">+E181</f>
        <v>50509520.729999997</v>
      </c>
      <c r="G181" s="318">
        <f t="shared" si="59"/>
        <v>50509520.729999997</v>
      </c>
      <c r="H181" s="318">
        <f t="shared" si="59"/>
        <v>50509520.729999997</v>
      </c>
      <c r="I181" s="318">
        <f t="shared" si="59"/>
        <v>50509520.729999997</v>
      </c>
      <c r="J181" s="318">
        <f t="shared" si="59"/>
        <v>50509520.729999997</v>
      </c>
      <c r="K181" s="318">
        <f t="shared" si="59"/>
        <v>50509520.729999997</v>
      </c>
      <c r="L181" s="318">
        <f t="shared" si="59"/>
        <v>50509520.729999997</v>
      </c>
      <c r="M181" s="318">
        <f t="shared" si="59"/>
        <v>50509520.729999997</v>
      </c>
      <c r="N181" s="318">
        <f t="shared" si="59"/>
        <v>50509520.729999997</v>
      </c>
      <c r="O181" s="318">
        <f t="shared" si="59"/>
        <v>50509520.729999997</v>
      </c>
    </row>
    <row r="182" spans="1:15" x14ac:dyDescent="0.2">
      <c r="A182" s="24">
        <f>+A181+5</f>
        <v>210110</v>
      </c>
      <c r="B182" s="26" t="s">
        <v>326</v>
      </c>
      <c r="C182" s="302">
        <v>7959646.9800000004</v>
      </c>
      <c r="D182" s="318">
        <f>+C182</f>
        <v>7959646.9800000004</v>
      </c>
      <c r="E182" s="318">
        <f>+D182</f>
        <v>7959646.9800000004</v>
      </c>
      <c r="F182" s="318">
        <f t="shared" ref="F182:O182" si="60">+E182</f>
        <v>7959646.9800000004</v>
      </c>
      <c r="G182" s="318">
        <f t="shared" si="60"/>
        <v>7959646.9800000004</v>
      </c>
      <c r="H182" s="318">
        <f t="shared" si="60"/>
        <v>7959646.9800000004</v>
      </c>
      <c r="I182" s="318">
        <f t="shared" si="60"/>
        <v>7959646.9800000004</v>
      </c>
      <c r="J182" s="318">
        <f t="shared" si="60"/>
        <v>7959646.9800000004</v>
      </c>
      <c r="K182" s="318">
        <f t="shared" si="60"/>
        <v>7959646.9800000004</v>
      </c>
      <c r="L182" s="318">
        <f t="shared" si="60"/>
        <v>7959646.9800000004</v>
      </c>
      <c r="M182" s="318">
        <f t="shared" si="60"/>
        <v>7959646.9800000004</v>
      </c>
      <c r="N182" s="318">
        <f t="shared" si="60"/>
        <v>7959646.9800000004</v>
      </c>
      <c r="O182" s="318">
        <f t="shared" si="60"/>
        <v>7959646.9800000004</v>
      </c>
    </row>
    <row r="183" spans="1:15" x14ac:dyDescent="0.2">
      <c r="A183" s="24">
        <v>210115</v>
      </c>
      <c r="B183" s="26" t="s">
        <v>327</v>
      </c>
      <c r="C183" s="302">
        <v>0</v>
      </c>
      <c r="D183" s="315">
        <v>0</v>
      </c>
      <c r="E183" s="315">
        <v>0</v>
      </c>
      <c r="F183" s="315">
        <v>0</v>
      </c>
      <c r="G183" s="315">
        <v>0</v>
      </c>
      <c r="H183" s="315">
        <v>0</v>
      </c>
      <c r="I183" s="315">
        <v>0</v>
      </c>
      <c r="J183" s="315">
        <v>0</v>
      </c>
      <c r="K183" s="315">
        <v>0</v>
      </c>
      <c r="L183" s="315">
        <v>0</v>
      </c>
      <c r="M183" s="315">
        <v>0</v>
      </c>
      <c r="N183" s="315">
        <v>0</v>
      </c>
      <c r="O183" s="315">
        <v>0</v>
      </c>
    </row>
    <row r="184" spans="1:15" x14ac:dyDescent="0.2">
      <c r="A184" s="24">
        <v>210120</v>
      </c>
      <c r="B184" s="26" t="s">
        <v>328</v>
      </c>
      <c r="C184" s="302">
        <v>0</v>
      </c>
      <c r="D184" s="315">
        <v>0</v>
      </c>
      <c r="E184" s="315">
        <v>0</v>
      </c>
      <c r="F184" s="315">
        <v>0</v>
      </c>
      <c r="G184" s="315">
        <v>0</v>
      </c>
      <c r="H184" s="315">
        <v>0</v>
      </c>
      <c r="I184" s="315">
        <v>0</v>
      </c>
      <c r="J184" s="315">
        <v>0</v>
      </c>
      <c r="K184" s="315">
        <v>0</v>
      </c>
      <c r="L184" s="315">
        <v>0</v>
      </c>
      <c r="M184" s="315">
        <v>0</v>
      </c>
      <c r="N184" s="315">
        <v>0</v>
      </c>
      <c r="O184" s="315">
        <v>0</v>
      </c>
    </row>
    <row r="185" spans="1:15" x14ac:dyDescent="0.2">
      <c r="A185" s="30">
        <v>2102</v>
      </c>
      <c r="B185" s="31" t="s">
        <v>329</v>
      </c>
      <c r="C185" s="304">
        <v>0</v>
      </c>
      <c r="D185" s="314">
        <f t="shared" ref="D185:O185" si="61">SUM(D186:D190)</f>
        <v>0</v>
      </c>
      <c r="E185" s="314">
        <f t="shared" si="61"/>
        <v>0</v>
      </c>
      <c r="F185" s="314">
        <f t="shared" si="61"/>
        <v>0</v>
      </c>
      <c r="G185" s="314">
        <f t="shared" si="61"/>
        <v>0</v>
      </c>
      <c r="H185" s="314">
        <f t="shared" si="61"/>
        <v>0</v>
      </c>
      <c r="I185" s="314">
        <f t="shared" si="61"/>
        <v>0</v>
      </c>
      <c r="J185" s="314">
        <f t="shared" si="61"/>
        <v>0</v>
      </c>
      <c r="K185" s="314">
        <f t="shared" si="61"/>
        <v>0</v>
      </c>
      <c r="L185" s="314">
        <f t="shared" si="61"/>
        <v>0</v>
      </c>
      <c r="M185" s="314">
        <f t="shared" si="61"/>
        <v>0</v>
      </c>
      <c r="N185" s="314">
        <f t="shared" si="61"/>
        <v>0</v>
      </c>
      <c r="O185" s="314">
        <f t="shared" si="61"/>
        <v>0</v>
      </c>
    </row>
    <row r="186" spans="1:15" x14ac:dyDescent="0.2">
      <c r="A186" s="24">
        <v>210205</v>
      </c>
      <c r="B186" s="26" t="s">
        <v>325</v>
      </c>
      <c r="C186" s="302">
        <v>0</v>
      </c>
      <c r="D186" s="315">
        <v>0</v>
      </c>
      <c r="E186" s="315">
        <v>0</v>
      </c>
      <c r="F186" s="315">
        <v>0</v>
      </c>
      <c r="G186" s="315">
        <v>0</v>
      </c>
      <c r="H186" s="315">
        <v>0</v>
      </c>
      <c r="I186" s="315">
        <v>0</v>
      </c>
      <c r="J186" s="315">
        <v>0</v>
      </c>
      <c r="K186" s="315">
        <v>0</v>
      </c>
      <c r="L186" s="315">
        <v>0</v>
      </c>
      <c r="M186" s="315">
        <v>0</v>
      </c>
      <c r="N186" s="315">
        <v>0</v>
      </c>
      <c r="O186" s="315">
        <v>0</v>
      </c>
    </row>
    <row r="187" spans="1:15" x14ac:dyDescent="0.2">
      <c r="A187" s="24">
        <f>+A186+5</f>
        <v>210210</v>
      </c>
      <c r="B187" s="26" t="s">
        <v>326</v>
      </c>
      <c r="C187" s="302">
        <v>0</v>
      </c>
      <c r="D187" s="315">
        <v>0</v>
      </c>
      <c r="E187" s="315">
        <v>0</v>
      </c>
      <c r="F187" s="315">
        <v>0</v>
      </c>
      <c r="G187" s="315">
        <v>0</v>
      </c>
      <c r="H187" s="315">
        <v>0</v>
      </c>
      <c r="I187" s="315">
        <v>0</v>
      </c>
      <c r="J187" s="315">
        <v>0</v>
      </c>
      <c r="K187" s="315">
        <v>0</v>
      </c>
      <c r="L187" s="315">
        <v>0</v>
      </c>
      <c r="M187" s="315">
        <v>0</v>
      </c>
      <c r="N187" s="315">
        <v>0</v>
      </c>
      <c r="O187" s="315">
        <v>0</v>
      </c>
    </row>
    <row r="188" spans="1:15" x14ac:dyDescent="0.2">
      <c r="A188" s="24">
        <f>+A187+5</f>
        <v>210215</v>
      </c>
      <c r="B188" s="26" t="s">
        <v>330</v>
      </c>
      <c r="C188" s="302">
        <v>0</v>
      </c>
      <c r="D188" s="315">
        <v>0</v>
      </c>
      <c r="E188" s="315">
        <v>0</v>
      </c>
      <c r="F188" s="315">
        <v>0</v>
      </c>
      <c r="G188" s="315">
        <v>0</v>
      </c>
      <c r="H188" s="315">
        <v>0</v>
      </c>
      <c r="I188" s="315">
        <v>0</v>
      </c>
      <c r="J188" s="315">
        <v>0</v>
      </c>
      <c r="K188" s="315">
        <v>0</v>
      </c>
      <c r="L188" s="315">
        <v>0</v>
      </c>
      <c r="M188" s="315">
        <v>0</v>
      </c>
      <c r="N188" s="315">
        <v>0</v>
      </c>
      <c r="O188" s="315">
        <v>0</v>
      </c>
    </row>
    <row r="189" spans="1:15" x14ac:dyDescent="0.2">
      <c r="A189" s="24">
        <v>210220</v>
      </c>
      <c r="B189" s="26" t="s">
        <v>331</v>
      </c>
      <c r="C189" s="302">
        <v>0</v>
      </c>
      <c r="D189" s="315">
        <v>0</v>
      </c>
      <c r="E189" s="315">
        <v>0</v>
      </c>
      <c r="F189" s="315">
        <v>0</v>
      </c>
      <c r="G189" s="315">
        <v>0</v>
      </c>
      <c r="H189" s="315">
        <v>0</v>
      </c>
      <c r="I189" s="315">
        <v>0</v>
      </c>
      <c r="J189" s="315">
        <v>0</v>
      </c>
      <c r="K189" s="315">
        <v>0</v>
      </c>
      <c r="L189" s="315">
        <v>0</v>
      </c>
      <c r="M189" s="315">
        <v>0</v>
      </c>
      <c r="N189" s="315">
        <v>0</v>
      </c>
      <c r="O189" s="315">
        <v>0</v>
      </c>
    </row>
    <row r="190" spans="1:15" x14ac:dyDescent="0.2">
      <c r="A190" s="24">
        <v>210225</v>
      </c>
      <c r="B190" s="26" t="s">
        <v>332</v>
      </c>
      <c r="C190" s="302">
        <v>0</v>
      </c>
      <c r="D190" s="315">
        <v>0</v>
      </c>
      <c r="E190" s="315">
        <v>0</v>
      </c>
      <c r="F190" s="315">
        <v>0</v>
      </c>
      <c r="G190" s="315">
        <v>0</v>
      </c>
      <c r="H190" s="315">
        <v>0</v>
      </c>
      <c r="I190" s="315">
        <v>0</v>
      </c>
      <c r="J190" s="315">
        <v>0</v>
      </c>
      <c r="K190" s="315">
        <v>0</v>
      </c>
      <c r="L190" s="315">
        <v>0</v>
      </c>
      <c r="M190" s="315">
        <v>0</v>
      </c>
      <c r="N190" s="315">
        <v>0</v>
      </c>
      <c r="O190" s="315">
        <v>0</v>
      </c>
    </row>
    <row r="191" spans="1:15" x14ac:dyDescent="0.2">
      <c r="A191" s="19">
        <v>22</v>
      </c>
      <c r="B191" s="20" t="s">
        <v>333</v>
      </c>
      <c r="C191" s="300">
        <v>0</v>
      </c>
      <c r="D191" s="313">
        <f t="shared" ref="D191:O191" si="62">+D192+D196</f>
        <v>0</v>
      </c>
      <c r="E191" s="313">
        <f t="shared" si="62"/>
        <v>0</v>
      </c>
      <c r="F191" s="313">
        <f t="shared" si="62"/>
        <v>0</v>
      </c>
      <c r="G191" s="313">
        <f t="shared" si="62"/>
        <v>0</v>
      </c>
      <c r="H191" s="313">
        <f t="shared" si="62"/>
        <v>0</v>
      </c>
      <c r="I191" s="313">
        <f t="shared" si="62"/>
        <v>0</v>
      </c>
      <c r="J191" s="313">
        <f t="shared" si="62"/>
        <v>0</v>
      </c>
      <c r="K191" s="313">
        <f t="shared" si="62"/>
        <v>0</v>
      </c>
      <c r="L191" s="313">
        <f t="shared" si="62"/>
        <v>0</v>
      </c>
      <c r="M191" s="313">
        <f t="shared" si="62"/>
        <v>0</v>
      </c>
      <c r="N191" s="313">
        <f t="shared" si="62"/>
        <v>0</v>
      </c>
      <c r="O191" s="313">
        <f t="shared" si="62"/>
        <v>0</v>
      </c>
    </row>
    <row r="192" spans="1:15" x14ac:dyDescent="0.2">
      <c r="A192" s="28">
        <v>2201</v>
      </c>
      <c r="B192" s="21" t="s">
        <v>324</v>
      </c>
      <c r="C192" s="301">
        <v>0</v>
      </c>
      <c r="D192" s="314">
        <f t="shared" ref="D192:O192" si="63">+SUM(D193:D195)</f>
        <v>0</v>
      </c>
      <c r="E192" s="314">
        <f t="shared" si="63"/>
        <v>0</v>
      </c>
      <c r="F192" s="314">
        <f t="shared" si="63"/>
        <v>0</v>
      </c>
      <c r="G192" s="314">
        <f t="shared" si="63"/>
        <v>0</v>
      </c>
      <c r="H192" s="314">
        <f t="shared" si="63"/>
        <v>0</v>
      </c>
      <c r="I192" s="314">
        <f t="shared" si="63"/>
        <v>0</v>
      </c>
      <c r="J192" s="314">
        <f t="shared" si="63"/>
        <v>0</v>
      </c>
      <c r="K192" s="314">
        <f t="shared" si="63"/>
        <v>0</v>
      </c>
      <c r="L192" s="314">
        <f t="shared" si="63"/>
        <v>0</v>
      </c>
      <c r="M192" s="314">
        <f t="shared" si="63"/>
        <v>0</v>
      </c>
      <c r="N192" s="314">
        <f t="shared" si="63"/>
        <v>0</v>
      </c>
      <c r="O192" s="314">
        <f t="shared" si="63"/>
        <v>0</v>
      </c>
    </row>
    <row r="193" spans="1:15" x14ac:dyDescent="0.2">
      <c r="A193" s="25">
        <v>220105</v>
      </c>
      <c r="B193" s="26" t="s">
        <v>325</v>
      </c>
      <c r="C193" s="302">
        <v>0</v>
      </c>
      <c r="D193" s="315">
        <v>0</v>
      </c>
      <c r="E193" s="315">
        <v>0</v>
      </c>
      <c r="F193" s="315">
        <v>0</v>
      </c>
      <c r="G193" s="315">
        <v>0</v>
      </c>
      <c r="H193" s="315">
        <v>0</v>
      </c>
      <c r="I193" s="315">
        <v>0</v>
      </c>
      <c r="J193" s="315">
        <v>0</v>
      </c>
      <c r="K193" s="315">
        <v>0</v>
      </c>
      <c r="L193" s="315">
        <v>0</v>
      </c>
      <c r="M193" s="315">
        <v>0</v>
      </c>
      <c r="N193" s="315">
        <v>0</v>
      </c>
      <c r="O193" s="315">
        <v>0</v>
      </c>
    </row>
    <row r="194" spans="1:15" x14ac:dyDescent="0.2">
      <c r="A194" s="24">
        <f>+A193+5</f>
        <v>220110</v>
      </c>
      <c r="B194" s="26" t="s">
        <v>326</v>
      </c>
      <c r="C194" s="302">
        <v>0</v>
      </c>
      <c r="D194" s="315">
        <v>0</v>
      </c>
      <c r="E194" s="315">
        <v>0</v>
      </c>
      <c r="F194" s="315">
        <v>0</v>
      </c>
      <c r="G194" s="315">
        <v>0</v>
      </c>
      <c r="H194" s="315">
        <v>0</v>
      </c>
      <c r="I194" s="315">
        <v>0</v>
      </c>
      <c r="J194" s="315">
        <v>0</v>
      </c>
      <c r="K194" s="315">
        <v>0</v>
      </c>
      <c r="L194" s="315">
        <v>0</v>
      </c>
      <c r="M194" s="315">
        <v>0</v>
      </c>
      <c r="N194" s="315">
        <v>0</v>
      </c>
      <c r="O194" s="315">
        <v>0</v>
      </c>
    </row>
    <row r="195" spans="1:15" x14ac:dyDescent="0.2">
      <c r="A195" s="24">
        <f>+A194+5</f>
        <v>220115</v>
      </c>
      <c r="B195" s="26" t="s">
        <v>327</v>
      </c>
      <c r="C195" s="302">
        <v>0</v>
      </c>
      <c r="D195" s="315">
        <v>0</v>
      </c>
      <c r="E195" s="315">
        <v>0</v>
      </c>
      <c r="F195" s="315">
        <v>0</v>
      </c>
      <c r="G195" s="315">
        <v>0</v>
      </c>
      <c r="H195" s="315">
        <v>0</v>
      </c>
      <c r="I195" s="315">
        <v>0</v>
      </c>
      <c r="J195" s="315">
        <v>0</v>
      </c>
      <c r="K195" s="315">
        <v>0</v>
      </c>
      <c r="L195" s="315">
        <v>0</v>
      </c>
      <c r="M195" s="315">
        <v>0</v>
      </c>
      <c r="N195" s="315">
        <v>0</v>
      </c>
      <c r="O195" s="315">
        <v>0</v>
      </c>
    </row>
    <row r="196" spans="1:15" x14ac:dyDescent="0.2">
      <c r="A196" s="30">
        <v>2202</v>
      </c>
      <c r="B196" s="31" t="s">
        <v>329</v>
      </c>
      <c r="C196" s="304">
        <v>0</v>
      </c>
      <c r="D196" s="314">
        <f t="shared" ref="D196:O196" si="64">+SUM(D197:D199)</f>
        <v>0</v>
      </c>
      <c r="E196" s="314">
        <f t="shared" si="64"/>
        <v>0</v>
      </c>
      <c r="F196" s="314">
        <f t="shared" si="64"/>
        <v>0</v>
      </c>
      <c r="G196" s="314">
        <f t="shared" si="64"/>
        <v>0</v>
      </c>
      <c r="H196" s="314">
        <f t="shared" si="64"/>
        <v>0</v>
      </c>
      <c r="I196" s="314">
        <f t="shared" si="64"/>
        <v>0</v>
      </c>
      <c r="J196" s="314">
        <f t="shared" si="64"/>
        <v>0</v>
      </c>
      <c r="K196" s="314">
        <f t="shared" si="64"/>
        <v>0</v>
      </c>
      <c r="L196" s="314">
        <f t="shared" si="64"/>
        <v>0</v>
      </c>
      <c r="M196" s="314">
        <f t="shared" si="64"/>
        <v>0</v>
      </c>
      <c r="N196" s="314">
        <f t="shared" si="64"/>
        <v>0</v>
      </c>
      <c r="O196" s="314">
        <f t="shared" si="64"/>
        <v>0</v>
      </c>
    </row>
    <row r="197" spans="1:15" x14ac:dyDescent="0.2">
      <c r="A197" s="25">
        <v>220205</v>
      </c>
      <c r="B197" s="26" t="s">
        <v>325</v>
      </c>
      <c r="C197" s="302">
        <v>0</v>
      </c>
      <c r="D197" s="315">
        <v>0</v>
      </c>
      <c r="E197" s="315">
        <v>0</v>
      </c>
      <c r="F197" s="315">
        <v>0</v>
      </c>
      <c r="G197" s="315">
        <v>0</v>
      </c>
      <c r="H197" s="315">
        <v>0</v>
      </c>
      <c r="I197" s="315">
        <v>0</v>
      </c>
      <c r="J197" s="315">
        <v>0</v>
      </c>
      <c r="K197" s="315">
        <v>0</v>
      </c>
      <c r="L197" s="315">
        <v>0</v>
      </c>
      <c r="M197" s="315">
        <v>0</v>
      </c>
      <c r="N197" s="315">
        <v>0</v>
      </c>
      <c r="O197" s="315">
        <v>0</v>
      </c>
    </row>
    <row r="198" spans="1:15" x14ac:dyDescent="0.2">
      <c r="A198" s="24">
        <f>+A197+5</f>
        <v>220210</v>
      </c>
      <c r="B198" s="26" t="s">
        <v>326</v>
      </c>
      <c r="C198" s="302">
        <v>0</v>
      </c>
      <c r="D198" s="315">
        <v>0</v>
      </c>
      <c r="E198" s="315">
        <v>0</v>
      </c>
      <c r="F198" s="315">
        <v>0</v>
      </c>
      <c r="G198" s="315">
        <v>0</v>
      </c>
      <c r="H198" s="315">
        <v>0</v>
      </c>
      <c r="I198" s="315">
        <v>0</v>
      </c>
      <c r="J198" s="315">
        <v>0</v>
      </c>
      <c r="K198" s="315">
        <v>0</v>
      </c>
      <c r="L198" s="315">
        <v>0</v>
      </c>
      <c r="M198" s="315">
        <v>0</v>
      </c>
      <c r="N198" s="315">
        <v>0</v>
      </c>
      <c r="O198" s="315">
        <v>0</v>
      </c>
    </row>
    <row r="199" spans="1:15" x14ac:dyDescent="0.2">
      <c r="A199" s="24">
        <f>+A198+5</f>
        <v>220215</v>
      </c>
      <c r="B199" s="26" t="s">
        <v>327</v>
      </c>
      <c r="C199" s="302">
        <v>0</v>
      </c>
      <c r="D199" s="315">
        <v>0</v>
      </c>
      <c r="E199" s="315">
        <v>0</v>
      </c>
      <c r="F199" s="315">
        <v>0</v>
      </c>
      <c r="G199" s="315">
        <v>0</v>
      </c>
      <c r="H199" s="315">
        <v>0</v>
      </c>
      <c r="I199" s="315">
        <v>0</v>
      </c>
      <c r="J199" s="315">
        <v>0</v>
      </c>
      <c r="K199" s="315">
        <v>0</v>
      </c>
      <c r="L199" s="315">
        <v>0</v>
      </c>
      <c r="M199" s="315">
        <v>0</v>
      </c>
      <c r="N199" s="315">
        <v>0</v>
      </c>
      <c r="O199" s="315">
        <v>0</v>
      </c>
    </row>
    <row r="200" spans="1:15" x14ac:dyDescent="0.2">
      <c r="A200" s="19">
        <v>23</v>
      </c>
      <c r="B200" s="20" t="s">
        <v>334</v>
      </c>
      <c r="C200" s="300">
        <v>6436602.6099999994</v>
      </c>
      <c r="D200" s="313">
        <f t="shared" ref="D200:O200" si="65">+D201+D205+D208+D211+D215+D217</f>
        <v>6048842.7199999997</v>
      </c>
      <c r="E200" s="313">
        <f t="shared" si="65"/>
        <v>6048842.7199999997</v>
      </c>
      <c r="F200" s="313">
        <f t="shared" si="65"/>
        <v>6048842.7199999997</v>
      </c>
      <c r="G200" s="313">
        <f t="shared" si="65"/>
        <v>6048842.7199999997</v>
      </c>
      <c r="H200" s="313">
        <f t="shared" si="65"/>
        <v>6048842.7199999997</v>
      </c>
      <c r="I200" s="313">
        <f t="shared" si="65"/>
        <v>6048842.7199999997</v>
      </c>
      <c r="J200" s="313">
        <f t="shared" si="65"/>
        <v>6048842.7199999997</v>
      </c>
      <c r="K200" s="313">
        <f t="shared" si="65"/>
        <v>6048842.7199999997</v>
      </c>
      <c r="L200" s="313">
        <f t="shared" si="65"/>
        <v>6048842.7199999997</v>
      </c>
      <c r="M200" s="313">
        <f t="shared" si="65"/>
        <v>6048842.7199999997</v>
      </c>
      <c r="N200" s="313">
        <f t="shared" si="65"/>
        <v>6048842.7199999997</v>
      </c>
      <c r="O200" s="313">
        <f t="shared" si="65"/>
        <v>6048842.7199999997</v>
      </c>
    </row>
    <row r="201" spans="1:15" x14ac:dyDescent="0.2">
      <c r="A201" s="28">
        <v>2301</v>
      </c>
      <c r="B201" s="21" t="s">
        <v>335</v>
      </c>
      <c r="C201" s="301">
        <v>5595772.8899999997</v>
      </c>
      <c r="D201" s="314">
        <f t="shared" ref="D201:O201" si="66">+SUM(D202:D204)</f>
        <v>5245772.8899999997</v>
      </c>
      <c r="E201" s="314">
        <f t="shared" si="66"/>
        <v>5245772.8899999997</v>
      </c>
      <c r="F201" s="314">
        <f t="shared" si="66"/>
        <v>5245772.8899999997</v>
      </c>
      <c r="G201" s="314">
        <f t="shared" si="66"/>
        <v>5245772.8899999997</v>
      </c>
      <c r="H201" s="314">
        <f t="shared" si="66"/>
        <v>5245772.8899999997</v>
      </c>
      <c r="I201" s="314">
        <f t="shared" si="66"/>
        <v>5245772.8899999997</v>
      </c>
      <c r="J201" s="314">
        <f t="shared" si="66"/>
        <v>5245772.8899999997</v>
      </c>
      <c r="K201" s="314">
        <f t="shared" si="66"/>
        <v>5245772.8899999997</v>
      </c>
      <c r="L201" s="314">
        <f t="shared" si="66"/>
        <v>5245772.8899999997</v>
      </c>
      <c r="M201" s="314">
        <f t="shared" si="66"/>
        <v>5245772.8899999997</v>
      </c>
      <c r="N201" s="314">
        <f t="shared" si="66"/>
        <v>5245772.8899999997</v>
      </c>
      <c r="O201" s="314">
        <f t="shared" si="66"/>
        <v>5245772.8899999997</v>
      </c>
    </row>
    <row r="202" spans="1:15" x14ac:dyDescent="0.2">
      <c r="A202" s="24">
        <v>230105</v>
      </c>
      <c r="B202" s="26" t="s">
        <v>336</v>
      </c>
      <c r="C202" s="302">
        <v>4849218.88</v>
      </c>
      <c r="D202" s="315">
        <f>+C202</f>
        <v>4849218.88</v>
      </c>
      <c r="E202" s="315">
        <f>+D202</f>
        <v>4849218.88</v>
      </c>
      <c r="F202" s="315">
        <f t="shared" ref="F202:O202" si="67">+E202</f>
        <v>4849218.88</v>
      </c>
      <c r="G202" s="315">
        <f t="shared" si="67"/>
        <v>4849218.88</v>
      </c>
      <c r="H202" s="315">
        <f t="shared" si="67"/>
        <v>4849218.88</v>
      </c>
      <c r="I202" s="315">
        <f t="shared" si="67"/>
        <v>4849218.88</v>
      </c>
      <c r="J202" s="315">
        <f t="shared" si="67"/>
        <v>4849218.88</v>
      </c>
      <c r="K202" s="315">
        <f t="shared" si="67"/>
        <v>4849218.88</v>
      </c>
      <c r="L202" s="315">
        <f t="shared" si="67"/>
        <v>4849218.88</v>
      </c>
      <c r="M202" s="315">
        <f t="shared" si="67"/>
        <v>4849218.88</v>
      </c>
      <c r="N202" s="315">
        <f t="shared" si="67"/>
        <v>4849218.88</v>
      </c>
      <c r="O202" s="315">
        <f t="shared" si="67"/>
        <v>4849218.88</v>
      </c>
    </row>
    <row r="203" spans="1:15" x14ac:dyDescent="0.2">
      <c r="A203" s="24">
        <v>230110</v>
      </c>
      <c r="B203" s="26" t="s">
        <v>337</v>
      </c>
      <c r="C203" s="302">
        <v>0</v>
      </c>
      <c r="D203" s="315">
        <v>0</v>
      </c>
      <c r="E203" s="315">
        <v>0</v>
      </c>
      <c r="F203" s="315">
        <v>0</v>
      </c>
      <c r="G203" s="315">
        <v>0</v>
      </c>
      <c r="H203" s="315">
        <v>0</v>
      </c>
      <c r="I203" s="315">
        <v>0</v>
      </c>
      <c r="J203" s="315">
        <v>0</v>
      </c>
      <c r="K203" s="315">
        <v>0</v>
      </c>
      <c r="L203" s="315">
        <v>0</v>
      </c>
      <c r="M203" s="315">
        <v>0</v>
      </c>
      <c r="N203" s="315">
        <v>0</v>
      </c>
      <c r="O203" s="315">
        <v>0</v>
      </c>
    </row>
    <row r="204" spans="1:15" x14ac:dyDescent="0.2">
      <c r="A204" s="24">
        <v>230115</v>
      </c>
      <c r="B204" s="26" t="s">
        <v>338</v>
      </c>
      <c r="C204" s="302">
        <v>746554.01</v>
      </c>
      <c r="D204" s="315">
        <f>+C204-350000</f>
        <v>396554.01</v>
      </c>
      <c r="E204" s="315">
        <f>+D204</f>
        <v>396554.01</v>
      </c>
      <c r="F204" s="315">
        <f t="shared" ref="F204:O204" si="68">+E204</f>
        <v>396554.01</v>
      </c>
      <c r="G204" s="315">
        <f t="shared" si="68"/>
        <v>396554.01</v>
      </c>
      <c r="H204" s="315">
        <f t="shared" si="68"/>
        <v>396554.01</v>
      </c>
      <c r="I204" s="315">
        <f t="shared" si="68"/>
        <v>396554.01</v>
      </c>
      <c r="J204" s="315">
        <f t="shared" si="68"/>
        <v>396554.01</v>
      </c>
      <c r="K204" s="315">
        <f t="shared" si="68"/>
        <v>396554.01</v>
      </c>
      <c r="L204" s="315">
        <f t="shared" si="68"/>
        <v>396554.01</v>
      </c>
      <c r="M204" s="315">
        <f t="shared" si="68"/>
        <v>396554.01</v>
      </c>
      <c r="N204" s="315">
        <f t="shared" si="68"/>
        <v>396554.01</v>
      </c>
      <c r="O204" s="315">
        <f t="shared" si="68"/>
        <v>396554.01</v>
      </c>
    </row>
    <row r="205" spans="1:15" x14ac:dyDescent="0.2">
      <c r="A205" s="28">
        <v>2302</v>
      </c>
      <c r="B205" s="21" t="s">
        <v>339</v>
      </c>
      <c r="C205" s="301">
        <v>5240.92</v>
      </c>
      <c r="D205" s="314">
        <f t="shared" ref="D205:O205" si="69">SUM(D206:D207)</f>
        <v>0</v>
      </c>
      <c r="E205" s="314">
        <f t="shared" si="69"/>
        <v>0</v>
      </c>
      <c r="F205" s="314">
        <f t="shared" si="69"/>
        <v>0</v>
      </c>
      <c r="G205" s="314">
        <f t="shared" si="69"/>
        <v>0</v>
      </c>
      <c r="H205" s="314">
        <f t="shared" si="69"/>
        <v>0</v>
      </c>
      <c r="I205" s="314">
        <f t="shared" si="69"/>
        <v>0</v>
      </c>
      <c r="J205" s="314">
        <f t="shared" si="69"/>
        <v>0</v>
      </c>
      <c r="K205" s="314">
        <f t="shared" si="69"/>
        <v>0</v>
      </c>
      <c r="L205" s="314">
        <f t="shared" si="69"/>
        <v>0</v>
      </c>
      <c r="M205" s="314">
        <f t="shared" si="69"/>
        <v>0</v>
      </c>
      <c r="N205" s="314">
        <f t="shared" si="69"/>
        <v>0</v>
      </c>
      <c r="O205" s="314">
        <f t="shared" si="69"/>
        <v>0</v>
      </c>
    </row>
    <row r="206" spans="1:15" x14ac:dyDescent="0.2">
      <c r="A206" s="24">
        <v>230205</v>
      </c>
      <c r="B206" s="26" t="s">
        <v>340</v>
      </c>
      <c r="C206" s="302">
        <v>0</v>
      </c>
      <c r="D206" s="315">
        <v>0</v>
      </c>
      <c r="E206" s="315">
        <v>0</v>
      </c>
      <c r="F206" s="315">
        <v>0</v>
      </c>
      <c r="G206" s="315">
        <v>0</v>
      </c>
      <c r="H206" s="315">
        <v>0</v>
      </c>
      <c r="I206" s="315">
        <v>0</v>
      </c>
      <c r="J206" s="315">
        <v>0</v>
      </c>
      <c r="K206" s="315">
        <v>0</v>
      </c>
      <c r="L206" s="315">
        <v>0</v>
      </c>
      <c r="M206" s="315">
        <v>0</v>
      </c>
      <c r="N206" s="315">
        <v>0</v>
      </c>
      <c r="O206" s="315">
        <v>0</v>
      </c>
    </row>
    <row r="207" spans="1:15" x14ac:dyDescent="0.2">
      <c r="A207" s="24">
        <f>+A206+5</f>
        <v>230210</v>
      </c>
      <c r="B207" s="26" t="s">
        <v>255</v>
      </c>
      <c r="C207" s="302">
        <v>5240.92</v>
      </c>
      <c r="D207" s="315">
        <v>0</v>
      </c>
      <c r="E207" s="315">
        <v>0</v>
      </c>
      <c r="F207" s="315">
        <v>0</v>
      </c>
      <c r="G207" s="315">
        <v>0</v>
      </c>
      <c r="H207" s="315">
        <v>0</v>
      </c>
      <c r="I207" s="315">
        <v>0</v>
      </c>
      <c r="J207" s="315">
        <v>0</v>
      </c>
      <c r="K207" s="315">
        <v>0</v>
      </c>
      <c r="L207" s="315">
        <v>0</v>
      </c>
      <c r="M207" s="315">
        <v>0</v>
      </c>
      <c r="N207" s="315">
        <v>0</v>
      </c>
      <c r="O207" s="315">
        <v>0</v>
      </c>
    </row>
    <row r="208" spans="1:15" x14ac:dyDescent="0.2">
      <c r="A208" s="28">
        <v>2303</v>
      </c>
      <c r="B208" s="21" t="s">
        <v>341</v>
      </c>
      <c r="C208" s="301">
        <v>0</v>
      </c>
      <c r="D208" s="314">
        <f t="shared" ref="D208:O208" si="70">+SUM(D209:D210)</f>
        <v>0</v>
      </c>
      <c r="E208" s="314">
        <f t="shared" si="70"/>
        <v>0</v>
      </c>
      <c r="F208" s="314">
        <f t="shared" si="70"/>
        <v>0</v>
      </c>
      <c r="G208" s="314">
        <f t="shared" si="70"/>
        <v>0</v>
      </c>
      <c r="H208" s="314">
        <f t="shared" si="70"/>
        <v>0</v>
      </c>
      <c r="I208" s="314">
        <f t="shared" si="70"/>
        <v>0</v>
      </c>
      <c r="J208" s="314">
        <f t="shared" si="70"/>
        <v>0</v>
      </c>
      <c r="K208" s="314">
        <f t="shared" si="70"/>
        <v>0</v>
      </c>
      <c r="L208" s="314">
        <f t="shared" si="70"/>
        <v>0</v>
      </c>
      <c r="M208" s="314">
        <f t="shared" si="70"/>
        <v>0</v>
      </c>
      <c r="N208" s="314">
        <f t="shared" si="70"/>
        <v>0</v>
      </c>
      <c r="O208" s="314">
        <f t="shared" si="70"/>
        <v>0</v>
      </c>
    </row>
    <row r="209" spans="1:15" x14ac:dyDescent="0.2">
      <c r="A209" s="24">
        <v>230305</v>
      </c>
      <c r="B209" s="26" t="s">
        <v>342</v>
      </c>
      <c r="C209" s="302">
        <v>0</v>
      </c>
      <c r="D209" s="315">
        <v>0</v>
      </c>
      <c r="E209" s="315">
        <v>0</v>
      </c>
      <c r="F209" s="315">
        <v>0</v>
      </c>
      <c r="G209" s="315">
        <v>0</v>
      </c>
      <c r="H209" s="315">
        <v>0</v>
      </c>
      <c r="I209" s="315">
        <v>0</v>
      </c>
      <c r="J209" s="315">
        <v>0</v>
      </c>
      <c r="K209" s="315">
        <v>0</v>
      </c>
      <c r="L209" s="315">
        <v>0</v>
      </c>
      <c r="M209" s="315">
        <v>0</v>
      </c>
      <c r="N209" s="315">
        <v>0</v>
      </c>
      <c r="O209" s="315">
        <v>0</v>
      </c>
    </row>
    <row r="210" spans="1:15" x14ac:dyDescent="0.2">
      <c r="A210" s="24">
        <v>230390</v>
      </c>
      <c r="B210" s="26" t="s">
        <v>65</v>
      </c>
      <c r="C210" s="302">
        <v>0</v>
      </c>
      <c r="D210" s="315">
        <v>0</v>
      </c>
      <c r="E210" s="315">
        <v>0</v>
      </c>
      <c r="F210" s="315">
        <v>0</v>
      </c>
      <c r="G210" s="315">
        <v>0</v>
      </c>
      <c r="H210" s="315">
        <v>0</v>
      </c>
      <c r="I210" s="315">
        <v>0</v>
      </c>
      <c r="J210" s="315">
        <v>0</v>
      </c>
      <c r="K210" s="315">
        <v>0</v>
      </c>
      <c r="L210" s="315">
        <v>0</v>
      </c>
      <c r="M210" s="315">
        <v>0</v>
      </c>
      <c r="N210" s="315">
        <v>0</v>
      </c>
      <c r="O210" s="315">
        <v>0</v>
      </c>
    </row>
    <row r="211" spans="1:15" x14ac:dyDescent="0.2">
      <c r="A211" s="28">
        <v>2304</v>
      </c>
      <c r="B211" s="21" t="s">
        <v>343</v>
      </c>
      <c r="C211" s="301">
        <v>7796.06</v>
      </c>
      <c r="D211" s="314">
        <f t="shared" ref="D211:O211" si="71">+SUM(D212:D214)</f>
        <v>7796.06</v>
      </c>
      <c r="E211" s="314">
        <f t="shared" si="71"/>
        <v>7796.06</v>
      </c>
      <c r="F211" s="314">
        <f t="shared" si="71"/>
        <v>7796.06</v>
      </c>
      <c r="G211" s="314">
        <f t="shared" si="71"/>
        <v>7796.06</v>
      </c>
      <c r="H211" s="314">
        <f t="shared" si="71"/>
        <v>7796.06</v>
      </c>
      <c r="I211" s="314">
        <f t="shared" si="71"/>
        <v>7796.06</v>
      </c>
      <c r="J211" s="314">
        <f t="shared" si="71"/>
        <v>7796.06</v>
      </c>
      <c r="K211" s="314">
        <f t="shared" si="71"/>
        <v>7796.06</v>
      </c>
      <c r="L211" s="314">
        <f t="shared" si="71"/>
        <v>7796.06</v>
      </c>
      <c r="M211" s="314">
        <f t="shared" si="71"/>
        <v>7796.06</v>
      </c>
      <c r="N211" s="314">
        <f t="shared" si="71"/>
        <v>7796.06</v>
      </c>
      <c r="O211" s="314">
        <f t="shared" si="71"/>
        <v>7796.06</v>
      </c>
    </row>
    <row r="212" spans="1:15" x14ac:dyDescent="0.2">
      <c r="A212" s="24">
        <v>230405</v>
      </c>
      <c r="B212" s="26" t="s">
        <v>344</v>
      </c>
      <c r="C212" s="302">
        <v>0</v>
      </c>
      <c r="D212" s="315">
        <v>0</v>
      </c>
      <c r="E212" s="315">
        <v>0</v>
      </c>
      <c r="F212" s="315">
        <v>0</v>
      </c>
      <c r="G212" s="315">
        <v>0</v>
      </c>
      <c r="H212" s="315">
        <v>0</v>
      </c>
      <c r="I212" s="315">
        <v>0</v>
      </c>
      <c r="J212" s="315">
        <v>0</v>
      </c>
      <c r="K212" s="315">
        <v>0</v>
      </c>
      <c r="L212" s="315">
        <v>0</v>
      </c>
      <c r="M212" s="315">
        <v>0</v>
      </c>
      <c r="N212" s="315">
        <v>0</v>
      </c>
      <c r="O212" s="315">
        <v>0</v>
      </c>
    </row>
    <row r="213" spans="1:15" x14ac:dyDescent="0.2">
      <c r="A213" s="24">
        <f>+A212+5</f>
        <v>230410</v>
      </c>
      <c r="B213" s="26" t="s">
        <v>345</v>
      </c>
      <c r="C213" s="302">
        <v>7796.06</v>
      </c>
      <c r="D213" s="315">
        <f>+C213</f>
        <v>7796.06</v>
      </c>
      <c r="E213" s="315">
        <f>+D213</f>
        <v>7796.06</v>
      </c>
      <c r="F213" s="315">
        <f t="shared" ref="F213:O213" si="72">+E213</f>
        <v>7796.06</v>
      </c>
      <c r="G213" s="315">
        <f t="shared" si="72"/>
        <v>7796.06</v>
      </c>
      <c r="H213" s="315">
        <f t="shared" si="72"/>
        <v>7796.06</v>
      </c>
      <c r="I213" s="315">
        <f t="shared" si="72"/>
        <v>7796.06</v>
      </c>
      <c r="J213" s="315">
        <f t="shared" si="72"/>
        <v>7796.06</v>
      </c>
      <c r="K213" s="315">
        <f t="shared" si="72"/>
        <v>7796.06</v>
      </c>
      <c r="L213" s="315">
        <f t="shared" si="72"/>
        <v>7796.06</v>
      </c>
      <c r="M213" s="315">
        <f t="shared" si="72"/>
        <v>7796.06</v>
      </c>
      <c r="N213" s="315">
        <f t="shared" si="72"/>
        <v>7796.06</v>
      </c>
      <c r="O213" s="315">
        <f t="shared" si="72"/>
        <v>7796.06</v>
      </c>
    </row>
    <row r="214" spans="1:15" x14ac:dyDescent="0.2">
      <c r="A214" s="24">
        <v>230490</v>
      </c>
      <c r="B214" s="26" t="s">
        <v>65</v>
      </c>
      <c r="C214" s="302">
        <v>0</v>
      </c>
      <c r="D214" s="315">
        <v>0</v>
      </c>
      <c r="E214" s="315">
        <v>0</v>
      </c>
      <c r="F214" s="315">
        <v>0</v>
      </c>
      <c r="G214" s="315">
        <v>0</v>
      </c>
      <c r="H214" s="315">
        <v>0</v>
      </c>
      <c r="I214" s="315">
        <v>0</v>
      </c>
      <c r="J214" s="315">
        <v>0</v>
      </c>
      <c r="K214" s="315">
        <v>0</v>
      </c>
      <c r="L214" s="315">
        <v>0</v>
      </c>
      <c r="M214" s="315">
        <v>0</v>
      </c>
      <c r="N214" s="315">
        <v>0</v>
      </c>
      <c r="O214" s="315">
        <v>0</v>
      </c>
    </row>
    <row r="215" spans="1:15" x14ac:dyDescent="0.2">
      <c r="A215" s="28">
        <v>2305</v>
      </c>
      <c r="B215" s="21" t="s">
        <v>346</v>
      </c>
      <c r="C215" s="301">
        <v>37987.370000000003</v>
      </c>
      <c r="D215" s="314">
        <f t="shared" ref="D215:O215" si="73">+SUM(D216)</f>
        <v>37987.370000000003</v>
      </c>
      <c r="E215" s="314">
        <f t="shared" si="73"/>
        <v>37987.370000000003</v>
      </c>
      <c r="F215" s="314">
        <f t="shared" si="73"/>
        <v>37987.370000000003</v>
      </c>
      <c r="G215" s="314">
        <f t="shared" si="73"/>
        <v>37987.370000000003</v>
      </c>
      <c r="H215" s="314">
        <f t="shared" si="73"/>
        <v>37987.370000000003</v>
      </c>
      <c r="I215" s="314">
        <f t="shared" si="73"/>
        <v>37987.370000000003</v>
      </c>
      <c r="J215" s="314">
        <f t="shared" si="73"/>
        <v>37987.370000000003</v>
      </c>
      <c r="K215" s="314">
        <f t="shared" si="73"/>
        <v>37987.370000000003</v>
      </c>
      <c r="L215" s="314">
        <f t="shared" si="73"/>
        <v>37987.370000000003</v>
      </c>
      <c r="M215" s="314">
        <f t="shared" si="73"/>
        <v>37987.370000000003</v>
      </c>
      <c r="N215" s="314">
        <f t="shared" si="73"/>
        <v>37987.370000000003</v>
      </c>
      <c r="O215" s="314">
        <f t="shared" si="73"/>
        <v>37987.370000000003</v>
      </c>
    </row>
    <row r="216" spans="1:15" x14ac:dyDescent="0.2">
      <c r="A216" s="24">
        <v>230501</v>
      </c>
      <c r="B216" s="26" t="s">
        <v>347</v>
      </c>
      <c r="C216" s="302">
        <v>37987.370000000003</v>
      </c>
      <c r="D216" s="315">
        <f>+C216</f>
        <v>37987.370000000003</v>
      </c>
      <c r="E216" s="315">
        <f>+D216</f>
        <v>37987.370000000003</v>
      </c>
      <c r="F216" s="315">
        <f t="shared" ref="F216:O216" si="74">+E216</f>
        <v>37987.370000000003</v>
      </c>
      <c r="G216" s="315">
        <f t="shared" si="74"/>
        <v>37987.370000000003</v>
      </c>
      <c r="H216" s="315">
        <f t="shared" si="74"/>
        <v>37987.370000000003</v>
      </c>
      <c r="I216" s="315">
        <f t="shared" si="74"/>
        <v>37987.370000000003</v>
      </c>
      <c r="J216" s="315">
        <f t="shared" si="74"/>
        <v>37987.370000000003</v>
      </c>
      <c r="K216" s="315">
        <f t="shared" si="74"/>
        <v>37987.370000000003</v>
      </c>
      <c r="L216" s="315">
        <f t="shared" si="74"/>
        <v>37987.370000000003</v>
      </c>
      <c r="M216" s="315">
        <f t="shared" si="74"/>
        <v>37987.370000000003</v>
      </c>
      <c r="N216" s="315">
        <f t="shared" si="74"/>
        <v>37987.370000000003</v>
      </c>
      <c r="O216" s="315">
        <f t="shared" si="74"/>
        <v>37987.370000000003</v>
      </c>
    </row>
    <row r="217" spans="1:15" x14ac:dyDescent="0.2">
      <c r="A217" s="28">
        <v>2390</v>
      </c>
      <c r="B217" s="21" t="s">
        <v>348</v>
      </c>
      <c r="C217" s="301">
        <v>789805.37</v>
      </c>
      <c r="D217" s="314">
        <f t="shared" ref="D217:O217" si="75">+SUM(D218:D224)</f>
        <v>757286.40000000002</v>
      </c>
      <c r="E217" s="314">
        <f t="shared" si="75"/>
        <v>757286.40000000002</v>
      </c>
      <c r="F217" s="314">
        <f t="shared" si="75"/>
        <v>757286.40000000002</v>
      </c>
      <c r="G217" s="314">
        <f t="shared" si="75"/>
        <v>757286.40000000002</v>
      </c>
      <c r="H217" s="314">
        <f t="shared" si="75"/>
        <v>757286.40000000002</v>
      </c>
      <c r="I217" s="314">
        <f t="shared" si="75"/>
        <v>757286.40000000002</v>
      </c>
      <c r="J217" s="314">
        <f t="shared" si="75"/>
        <v>757286.40000000002</v>
      </c>
      <c r="K217" s="314">
        <f t="shared" si="75"/>
        <v>757286.40000000002</v>
      </c>
      <c r="L217" s="314">
        <f t="shared" si="75"/>
        <v>757286.40000000002</v>
      </c>
      <c r="M217" s="314">
        <f t="shared" si="75"/>
        <v>757286.40000000002</v>
      </c>
      <c r="N217" s="314">
        <f t="shared" si="75"/>
        <v>757286.40000000002</v>
      </c>
      <c r="O217" s="314">
        <f t="shared" si="75"/>
        <v>757286.40000000002</v>
      </c>
    </row>
    <row r="218" spans="1:15" x14ac:dyDescent="0.2">
      <c r="A218" s="24">
        <v>239005</v>
      </c>
      <c r="B218" s="26" t="s">
        <v>349</v>
      </c>
      <c r="C218" s="302">
        <v>0</v>
      </c>
      <c r="D218" s="315">
        <v>0</v>
      </c>
      <c r="E218" s="315">
        <v>0</v>
      </c>
      <c r="F218" s="315">
        <v>0</v>
      </c>
      <c r="G218" s="315">
        <v>0</v>
      </c>
      <c r="H218" s="315">
        <v>0</v>
      </c>
      <c r="I218" s="315">
        <v>0</v>
      </c>
      <c r="J218" s="315">
        <v>0</v>
      </c>
      <c r="K218" s="315">
        <v>0</v>
      </c>
      <c r="L218" s="315">
        <v>0</v>
      </c>
      <c r="M218" s="315">
        <v>0</v>
      </c>
      <c r="N218" s="315">
        <v>0</v>
      </c>
      <c r="O218" s="315">
        <v>0</v>
      </c>
    </row>
    <row r="219" spans="1:15" x14ac:dyDescent="0.2">
      <c r="A219" s="24">
        <f>+A218+5</f>
        <v>239010</v>
      </c>
      <c r="B219" s="26" t="s">
        <v>350</v>
      </c>
      <c r="C219" s="302">
        <v>29352.97</v>
      </c>
      <c r="D219" s="315">
        <v>0</v>
      </c>
      <c r="E219" s="315">
        <v>0</v>
      </c>
      <c r="F219" s="315">
        <v>0</v>
      </c>
      <c r="G219" s="315">
        <v>0</v>
      </c>
      <c r="H219" s="315">
        <v>0</v>
      </c>
      <c r="I219" s="315">
        <v>0</v>
      </c>
      <c r="J219" s="315">
        <v>0</v>
      </c>
      <c r="K219" s="315">
        <v>0</v>
      </c>
      <c r="L219" s="315">
        <v>0</v>
      </c>
      <c r="M219" s="315">
        <v>0</v>
      </c>
      <c r="N219" s="315">
        <v>0</v>
      </c>
      <c r="O219" s="315">
        <v>0</v>
      </c>
    </row>
    <row r="220" spans="1:15" x14ac:dyDescent="0.2">
      <c r="A220" s="24">
        <f>+A219+5</f>
        <v>239015</v>
      </c>
      <c r="B220" s="26" t="s">
        <v>351</v>
      </c>
      <c r="C220" s="302">
        <v>0</v>
      </c>
      <c r="D220" s="315">
        <v>0</v>
      </c>
      <c r="E220" s="315">
        <v>0</v>
      </c>
      <c r="F220" s="315">
        <v>0</v>
      </c>
      <c r="G220" s="315">
        <v>0</v>
      </c>
      <c r="H220" s="315">
        <v>0</v>
      </c>
      <c r="I220" s="315">
        <v>0</v>
      </c>
      <c r="J220" s="315">
        <v>0</v>
      </c>
      <c r="K220" s="315">
        <v>0</v>
      </c>
      <c r="L220" s="315">
        <v>0</v>
      </c>
      <c r="M220" s="315">
        <v>0</v>
      </c>
      <c r="N220" s="315">
        <v>0</v>
      </c>
      <c r="O220" s="315">
        <v>0</v>
      </c>
    </row>
    <row r="221" spans="1:15" x14ac:dyDescent="0.2">
      <c r="A221" s="24">
        <f>+A220+5</f>
        <v>239020</v>
      </c>
      <c r="B221" s="26" t="s">
        <v>352</v>
      </c>
      <c r="C221" s="302">
        <v>0</v>
      </c>
      <c r="D221" s="315">
        <v>0</v>
      </c>
      <c r="E221" s="315">
        <v>0</v>
      </c>
      <c r="F221" s="315">
        <v>0</v>
      </c>
      <c r="G221" s="315">
        <v>0</v>
      </c>
      <c r="H221" s="315">
        <v>0</v>
      </c>
      <c r="I221" s="315">
        <v>0</v>
      </c>
      <c r="J221" s="315">
        <v>0</v>
      </c>
      <c r="K221" s="315">
        <v>0</v>
      </c>
      <c r="L221" s="315">
        <v>0</v>
      </c>
      <c r="M221" s="315">
        <v>0</v>
      </c>
      <c r="N221" s="315">
        <v>0</v>
      </c>
      <c r="O221" s="315">
        <v>0</v>
      </c>
    </row>
    <row r="222" spans="1:15" x14ac:dyDescent="0.2">
      <c r="A222" s="24">
        <f>+A221+5</f>
        <v>239025</v>
      </c>
      <c r="B222" s="26" t="s">
        <v>353</v>
      </c>
      <c r="C222" s="302">
        <v>3166</v>
      </c>
      <c r="D222" s="315">
        <v>0</v>
      </c>
      <c r="E222" s="315">
        <v>0</v>
      </c>
      <c r="F222" s="315">
        <v>0</v>
      </c>
      <c r="G222" s="315">
        <v>0</v>
      </c>
      <c r="H222" s="315">
        <v>0</v>
      </c>
      <c r="I222" s="315">
        <v>0</v>
      </c>
      <c r="J222" s="315">
        <v>0</v>
      </c>
      <c r="K222" s="315">
        <v>0</v>
      </c>
      <c r="L222" s="315">
        <v>0</v>
      </c>
      <c r="M222" s="315">
        <v>0</v>
      </c>
      <c r="N222" s="315">
        <v>0</v>
      </c>
      <c r="O222" s="315">
        <v>0</v>
      </c>
    </row>
    <row r="223" spans="1:15" x14ac:dyDescent="0.2">
      <c r="A223" s="24">
        <f>+A222+5</f>
        <v>239030</v>
      </c>
      <c r="B223" s="26" t="s">
        <v>354</v>
      </c>
      <c r="C223" s="302">
        <v>0</v>
      </c>
      <c r="D223" s="315">
        <v>0</v>
      </c>
      <c r="E223" s="315">
        <v>0</v>
      </c>
      <c r="F223" s="315">
        <v>0</v>
      </c>
      <c r="G223" s="315">
        <v>0</v>
      </c>
      <c r="H223" s="315">
        <v>0</v>
      </c>
      <c r="I223" s="315">
        <v>0</v>
      </c>
      <c r="J223" s="315">
        <v>0</v>
      </c>
      <c r="K223" s="315">
        <v>0</v>
      </c>
      <c r="L223" s="315">
        <v>0</v>
      </c>
      <c r="M223" s="315">
        <v>0</v>
      </c>
      <c r="N223" s="315">
        <v>0</v>
      </c>
      <c r="O223" s="315">
        <v>0</v>
      </c>
    </row>
    <row r="224" spans="1:15" x14ac:dyDescent="0.2">
      <c r="A224" s="24">
        <v>239090</v>
      </c>
      <c r="B224" s="26" t="s">
        <v>355</v>
      </c>
      <c r="C224" s="302">
        <v>757286.40000000002</v>
      </c>
      <c r="D224" s="315">
        <f>+C224</f>
        <v>757286.40000000002</v>
      </c>
      <c r="E224" s="315">
        <f>+D224</f>
        <v>757286.40000000002</v>
      </c>
      <c r="F224" s="315">
        <f t="shared" ref="F224:O224" si="76">+E224</f>
        <v>757286.40000000002</v>
      </c>
      <c r="G224" s="315">
        <f t="shared" si="76"/>
        <v>757286.40000000002</v>
      </c>
      <c r="H224" s="315">
        <f t="shared" si="76"/>
        <v>757286.40000000002</v>
      </c>
      <c r="I224" s="315">
        <f t="shared" si="76"/>
        <v>757286.40000000002</v>
      </c>
      <c r="J224" s="315">
        <f t="shared" si="76"/>
        <v>757286.40000000002</v>
      </c>
      <c r="K224" s="315">
        <f t="shared" si="76"/>
        <v>757286.40000000002</v>
      </c>
      <c r="L224" s="315">
        <f t="shared" si="76"/>
        <v>757286.40000000002</v>
      </c>
      <c r="M224" s="315">
        <f t="shared" si="76"/>
        <v>757286.40000000002</v>
      </c>
      <c r="N224" s="315">
        <f t="shared" si="76"/>
        <v>757286.40000000002</v>
      </c>
      <c r="O224" s="315">
        <f t="shared" si="76"/>
        <v>757286.40000000002</v>
      </c>
    </row>
    <row r="225" spans="1:15" x14ac:dyDescent="0.2">
      <c r="A225" s="19">
        <v>24</v>
      </c>
      <c r="B225" s="20" t="s">
        <v>356</v>
      </c>
      <c r="C225" s="300">
        <v>0</v>
      </c>
      <c r="D225" s="313">
        <f t="shared" ref="D225:O225" si="77">+D226+D227+D228+D229</f>
        <v>0</v>
      </c>
      <c r="E225" s="313">
        <f t="shared" si="77"/>
        <v>0</v>
      </c>
      <c r="F225" s="313">
        <f t="shared" si="77"/>
        <v>0</v>
      </c>
      <c r="G225" s="313">
        <f t="shared" si="77"/>
        <v>0</v>
      </c>
      <c r="H225" s="313">
        <f t="shared" si="77"/>
        <v>0</v>
      </c>
      <c r="I225" s="313">
        <f t="shared" si="77"/>
        <v>0</v>
      </c>
      <c r="J225" s="313">
        <f t="shared" si="77"/>
        <v>0</v>
      </c>
      <c r="K225" s="313">
        <f t="shared" si="77"/>
        <v>0</v>
      </c>
      <c r="L225" s="313">
        <f t="shared" si="77"/>
        <v>0</v>
      </c>
      <c r="M225" s="313">
        <f t="shared" si="77"/>
        <v>0</v>
      </c>
      <c r="N225" s="313">
        <f t="shared" si="77"/>
        <v>0</v>
      </c>
      <c r="O225" s="313">
        <f t="shared" si="77"/>
        <v>0</v>
      </c>
    </row>
    <row r="226" spans="1:15" x14ac:dyDescent="0.2">
      <c r="A226" s="28">
        <v>2401</v>
      </c>
      <c r="B226" s="21" t="s">
        <v>357</v>
      </c>
      <c r="C226" s="301">
        <v>0</v>
      </c>
      <c r="D226" s="314">
        <v>0</v>
      </c>
      <c r="E226" s="314">
        <v>0</v>
      </c>
      <c r="F226" s="314">
        <v>0</v>
      </c>
      <c r="G226" s="314">
        <v>0</v>
      </c>
      <c r="H226" s="314">
        <v>0</v>
      </c>
      <c r="I226" s="314">
        <v>0</v>
      </c>
      <c r="J226" s="314">
        <v>0</v>
      </c>
      <c r="K226" s="314">
        <v>0</v>
      </c>
      <c r="L226" s="314">
        <v>0</v>
      </c>
      <c r="M226" s="314">
        <v>0</v>
      </c>
      <c r="N226" s="314">
        <v>0</v>
      </c>
      <c r="O226" s="314">
        <v>0</v>
      </c>
    </row>
    <row r="227" spans="1:15" ht="25.5" x14ac:dyDescent="0.2">
      <c r="A227" s="28">
        <f>+A226+1</f>
        <v>2402</v>
      </c>
      <c r="B227" s="21" t="s">
        <v>358</v>
      </c>
      <c r="C227" s="301">
        <v>0</v>
      </c>
      <c r="D227" s="314">
        <v>0</v>
      </c>
      <c r="E227" s="314">
        <v>0</v>
      </c>
      <c r="F227" s="314">
        <v>0</v>
      </c>
      <c r="G227" s="314">
        <v>0</v>
      </c>
      <c r="H227" s="314">
        <v>0</v>
      </c>
      <c r="I227" s="314">
        <v>0</v>
      </c>
      <c r="J227" s="314">
        <v>0</v>
      </c>
      <c r="K227" s="314">
        <v>0</v>
      </c>
      <c r="L227" s="314">
        <v>0</v>
      </c>
      <c r="M227" s="314">
        <v>0</v>
      </c>
      <c r="N227" s="314">
        <v>0</v>
      </c>
      <c r="O227" s="314">
        <v>0</v>
      </c>
    </row>
    <row r="228" spans="1:15" ht="25.5" x14ac:dyDescent="0.2">
      <c r="A228" s="28">
        <f>+A227+1</f>
        <v>2403</v>
      </c>
      <c r="B228" s="21" t="s">
        <v>359</v>
      </c>
      <c r="C228" s="301">
        <v>0</v>
      </c>
      <c r="D228" s="314">
        <v>0</v>
      </c>
      <c r="E228" s="314">
        <v>0</v>
      </c>
      <c r="F228" s="314">
        <v>0</v>
      </c>
      <c r="G228" s="314">
        <v>0</v>
      </c>
      <c r="H228" s="314">
        <v>0</v>
      </c>
      <c r="I228" s="314">
        <v>0</v>
      </c>
      <c r="J228" s="314">
        <v>0</v>
      </c>
      <c r="K228" s="314">
        <v>0</v>
      </c>
      <c r="L228" s="314">
        <v>0</v>
      </c>
      <c r="M228" s="314">
        <v>0</v>
      </c>
      <c r="N228" s="314">
        <v>0</v>
      </c>
      <c r="O228" s="314">
        <v>0</v>
      </c>
    </row>
    <row r="229" spans="1:15" x14ac:dyDescent="0.2">
      <c r="A229" s="28">
        <v>2490</v>
      </c>
      <c r="B229" s="21" t="s">
        <v>360</v>
      </c>
      <c r="C229" s="301">
        <v>0</v>
      </c>
      <c r="D229" s="314">
        <v>0</v>
      </c>
      <c r="E229" s="314">
        <v>0</v>
      </c>
      <c r="F229" s="314">
        <v>0</v>
      </c>
      <c r="G229" s="314">
        <v>0</v>
      </c>
      <c r="H229" s="314">
        <v>0</v>
      </c>
      <c r="I229" s="314">
        <v>0</v>
      </c>
      <c r="J229" s="314">
        <v>0</v>
      </c>
      <c r="K229" s="314">
        <v>0</v>
      </c>
      <c r="L229" s="314">
        <v>0</v>
      </c>
      <c r="M229" s="314">
        <v>0</v>
      </c>
      <c r="N229" s="314">
        <v>0</v>
      </c>
      <c r="O229" s="314">
        <v>0</v>
      </c>
    </row>
    <row r="230" spans="1:15" x14ac:dyDescent="0.2">
      <c r="A230" s="19">
        <v>25</v>
      </c>
      <c r="B230" s="20" t="s">
        <v>361</v>
      </c>
      <c r="C230" s="300">
        <v>21955.550000000003</v>
      </c>
      <c r="D230" s="313">
        <f t="shared" ref="D230:O230" si="78">+D231+D232+D233+D234+D235+D236+D237+D238</f>
        <v>21955.550000000003</v>
      </c>
      <c r="E230" s="313">
        <f t="shared" si="78"/>
        <v>21955.550000000003</v>
      </c>
      <c r="F230" s="313">
        <f t="shared" si="78"/>
        <v>21955.550000000003</v>
      </c>
      <c r="G230" s="313">
        <f t="shared" si="78"/>
        <v>21955.550000000003</v>
      </c>
      <c r="H230" s="313">
        <f t="shared" si="78"/>
        <v>21955.550000000003</v>
      </c>
      <c r="I230" s="313">
        <f t="shared" si="78"/>
        <v>21955.550000000003</v>
      </c>
      <c r="J230" s="313">
        <f t="shared" si="78"/>
        <v>21955.550000000003</v>
      </c>
      <c r="K230" s="313">
        <f t="shared" si="78"/>
        <v>21955.550000000003</v>
      </c>
      <c r="L230" s="313">
        <f t="shared" si="78"/>
        <v>21955.550000000003</v>
      </c>
      <c r="M230" s="313">
        <f t="shared" si="78"/>
        <v>21955.550000000003</v>
      </c>
      <c r="N230" s="313">
        <f t="shared" si="78"/>
        <v>21955.550000000003</v>
      </c>
      <c r="O230" s="313">
        <f t="shared" si="78"/>
        <v>21955.550000000003</v>
      </c>
    </row>
    <row r="231" spans="1:15" x14ac:dyDescent="0.2">
      <c r="A231" s="28">
        <v>2501</v>
      </c>
      <c r="B231" s="21" t="s">
        <v>362</v>
      </c>
      <c r="C231" s="301">
        <v>0</v>
      </c>
      <c r="D231" s="314">
        <v>0</v>
      </c>
      <c r="E231" s="314">
        <v>0</v>
      </c>
      <c r="F231" s="314">
        <v>0</v>
      </c>
      <c r="G231" s="314">
        <v>0</v>
      </c>
      <c r="H231" s="314">
        <v>0</v>
      </c>
      <c r="I231" s="314">
        <v>0</v>
      </c>
      <c r="J231" s="314">
        <v>0</v>
      </c>
      <c r="K231" s="314">
        <v>0</v>
      </c>
      <c r="L231" s="314">
        <v>0</v>
      </c>
      <c r="M231" s="314">
        <v>0</v>
      </c>
      <c r="N231" s="314">
        <v>0</v>
      </c>
      <c r="O231" s="314">
        <v>0</v>
      </c>
    </row>
    <row r="232" spans="1:15" x14ac:dyDescent="0.2">
      <c r="A232" s="28">
        <f t="shared" ref="A232:A237" si="79">+A231+1</f>
        <v>2502</v>
      </c>
      <c r="B232" s="21" t="s">
        <v>363</v>
      </c>
      <c r="C232" s="301">
        <v>14345.95</v>
      </c>
      <c r="D232" s="314">
        <f t="shared" ref="D232:E234" si="80">+C232</f>
        <v>14345.95</v>
      </c>
      <c r="E232" s="314">
        <f t="shared" si="80"/>
        <v>14345.95</v>
      </c>
      <c r="F232" s="314">
        <f t="shared" ref="F232:O232" si="81">+E232</f>
        <v>14345.95</v>
      </c>
      <c r="G232" s="314">
        <f t="shared" si="81"/>
        <v>14345.95</v>
      </c>
      <c r="H232" s="314">
        <f t="shared" si="81"/>
        <v>14345.95</v>
      </c>
      <c r="I232" s="314">
        <f t="shared" si="81"/>
        <v>14345.95</v>
      </c>
      <c r="J232" s="314">
        <f t="shared" si="81"/>
        <v>14345.95</v>
      </c>
      <c r="K232" s="314">
        <f t="shared" si="81"/>
        <v>14345.95</v>
      </c>
      <c r="L232" s="314">
        <f t="shared" si="81"/>
        <v>14345.95</v>
      </c>
      <c r="M232" s="314">
        <f t="shared" si="81"/>
        <v>14345.95</v>
      </c>
      <c r="N232" s="314">
        <f t="shared" si="81"/>
        <v>14345.95</v>
      </c>
      <c r="O232" s="314">
        <f t="shared" si="81"/>
        <v>14345.95</v>
      </c>
    </row>
    <row r="233" spans="1:15" x14ac:dyDescent="0.2">
      <c r="A233" s="28">
        <f t="shared" si="79"/>
        <v>2503</v>
      </c>
      <c r="B233" s="21" t="s">
        <v>364</v>
      </c>
      <c r="C233" s="301">
        <v>5643.92</v>
      </c>
      <c r="D233" s="314">
        <f t="shared" si="80"/>
        <v>5643.92</v>
      </c>
      <c r="E233" s="314">
        <f t="shared" si="80"/>
        <v>5643.92</v>
      </c>
      <c r="F233" s="314">
        <f t="shared" ref="F233:O233" si="82">+E233</f>
        <v>5643.92</v>
      </c>
      <c r="G233" s="314">
        <f t="shared" si="82"/>
        <v>5643.92</v>
      </c>
      <c r="H233" s="314">
        <f t="shared" si="82"/>
        <v>5643.92</v>
      </c>
      <c r="I233" s="314">
        <f t="shared" si="82"/>
        <v>5643.92</v>
      </c>
      <c r="J233" s="314">
        <f t="shared" si="82"/>
        <v>5643.92</v>
      </c>
      <c r="K233" s="314">
        <f t="shared" si="82"/>
        <v>5643.92</v>
      </c>
      <c r="L233" s="314">
        <f t="shared" si="82"/>
        <v>5643.92</v>
      </c>
      <c r="M233" s="314">
        <f t="shared" si="82"/>
        <v>5643.92</v>
      </c>
      <c r="N233" s="314">
        <f t="shared" si="82"/>
        <v>5643.92</v>
      </c>
      <c r="O233" s="314">
        <f t="shared" si="82"/>
        <v>5643.92</v>
      </c>
    </row>
    <row r="234" spans="1:15" x14ac:dyDescent="0.2">
      <c r="A234" s="28">
        <f t="shared" si="79"/>
        <v>2504</v>
      </c>
      <c r="B234" s="21" t="s">
        <v>365</v>
      </c>
      <c r="C234" s="301">
        <v>135.78</v>
      </c>
      <c r="D234" s="314">
        <f t="shared" si="80"/>
        <v>135.78</v>
      </c>
      <c r="E234" s="314">
        <f t="shared" si="80"/>
        <v>135.78</v>
      </c>
      <c r="F234" s="314">
        <f t="shared" ref="F234:O234" si="83">+E234</f>
        <v>135.78</v>
      </c>
      <c r="G234" s="314">
        <f t="shared" si="83"/>
        <v>135.78</v>
      </c>
      <c r="H234" s="314">
        <f t="shared" si="83"/>
        <v>135.78</v>
      </c>
      <c r="I234" s="314">
        <f t="shared" si="83"/>
        <v>135.78</v>
      </c>
      <c r="J234" s="314">
        <f t="shared" si="83"/>
        <v>135.78</v>
      </c>
      <c r="K234" s="314">
        <f t="shared" si="83"/>
        <v>135.78</v>
      </c>
      <c r="L234" s="314">
        <f t="shared" si="83"/>
        <v>135.78</v>
      </c>
      <c r="M234" s="314">
        <f t="shared" si="83"/>
        <v>135.78</v>
      </c>
      <c r="N234" s="314">
        <f t="shared" si="83"/>
        <v>135.78</v>
      </c>
      <c r="O234" s="314">
        <f t="shared" si="83"/>
        <v>135.78</v>
      </c>
    </row>
    <row r="235" spans="1:15" x14ac:dyDescent="0.2">
      <c r="A235" s="28">
        <f t="shared" si="79"/>
        <v>2505</v>
      </c>
      <c r="B235" s="21" t="s">
        <v>366</v>
      </c>
      <c r="C235" s="301">
        <v>0</v>
      </c>
      <c r="D235" s="314">
        <v>0</v>
      </c>
      <c r="E235" s="314">
        <v>0</v>
      </c>
      <c r="F235" s="314">
        <v>0</v>
      </c>
      <c r="G235" s="314">
        <v>0</v>
      </c>
      <c r="H235" s="314">
        <v>0</v>
      </c>
      <c r="I235" s="314">
        <v>0</v>
      </c>
      <c r="J235" s="314">
        <v>0</v>
      </c>
      <c r="K235" s="314">
        <v>0</v>
      </c>
      <c r="L235" s="314">
        <v>0</v>
      </c>
      <c r="M235" s="314">
        <v>0</v>
      </c>
      <c r="N235" s="314">
        <v>0</v>
      </c>
      <c r="O235" s="314">
        <v>0</v>
      </c>
    </row>
    <row r="236" spans="1:15" x14ac:dyDescent="0.2">
      <c r="A236" s="28">
        <f t="shared" si="79"/>
        <v>2506</v>
      </c>
      <c r="B236" s="21" t="s">
        <v>367</v>
      </c>
      <c r="C236" s="301">
        <v>0</v>
      </c>
      <c r="D236" s="314">
        <v>0</v>
      </c>
      <c r="E236" s="314">
        <v>0</v>
      </c>
      <c r="F236" s="314">
        <v>0</v>
      </c>
      <c r="G236" s="314">
        <v>0</v>
      </c>
      <c r="H236" s="314">
        <v>0</v>
      </c>
      <c r="I236" s="314">
        <v>0</v>
      </c>
      <c r="J236" s="314">
        <v>0</v>
      </c>
      <c r="K236" s="314">
        <v>0</v>
      </c>
      <c r="L236" s="314">
        <v>0</v>
      </c>
      <c r="M236" s="314">
        <v>0</v>
      </c>
      <c r="N236" s="314">
        <v>0</v>
      </c>
      <c r="O236" s="314">
        <v>0</v>
      </c>
    </row>
    <row r="237" spans="1:15" x14ac:dyDescent="0.2">
      <c r="A237" s="28">
        <f t="shared" si="79"/>
        <v>2507</v>
      </c>
      <c r="B237" s="21" t="s">
        <v>368</v>
      </c>
      <c r="C237" s="301">
        <v>0</v>
      </c>
      <c r="D237" s="314">
        <v>0</v>
      </c>
      <c r="E237" s="314">
        <v>0</v>
      </c>
      <c r="F237" s="314">
        <v>0</v>
      </c>
      <c r="G237" s="314">
        <v>0</v>
      </c>
      <c r="H237" s="314">
        <v>0</v>
      </c>
      <c r="I237" s="314">
        <v>0</v>
      </c>
      <c r="J237" s="314">
        <v>0</v>
      </c>
      <c r="K237" s="314">
        <v>0</v>
      </c>
      <c r="L237" s="314">
        <v>0</v>
      </c>
      <c r="M237" s="314">
        <v>0</v>
      </c>
      <c r="N237" s="314">
        <v>0</v>
      </c>
      <c r="O237" s="314">
        <v>0</v>
      </c>
    </row>
    <row r="238" spans="1:15" x14ac:dyDescent="0.2">
      <c r="A238" s="28">
        <v>2590</v>
      </c>
      <c r="B238" s="21" t="s">
        <v>369</v>
      </c>
      <c r="C238" s="301">
        <v>1829.9</v>
      </c>
      <c r="D238" s="314">
        <f>+C238</f>
        <v>1829.9</v>
      </c>
      <c r="E238" s="314">
        <f>+D238</f>
        <v>1829.9</v>
      </c>
      <c r="F238" s="314">
        <f t="shared" ref="F238:O238" si="84">+E238</f>
        <v>1829.9</v>
      </c>
      <c r="G238" s="314">
        <f t="shared" si="84"/>
        <v>1829.9</v>
      </c>
      <c r="H238" s="314">
        <f t="shared" si="84"/>
        <v>1829.9</v>
      </c>
      <c r="I238" s="314">
        <f t="shared" si="84"/>
        <v>1829.9</v>
      </c>
      <c r="J238" s="314">
        <f t="shared" si="84"/>
        <v>1829.9</v>
      </c>
      <c r="K238" s="314">
        <f t="shared" si="84"/>
        <v>1829.9</v>
      </c>
      <c r="L238" s="314">
        <f t="shared" si="84"/>
        <v>1829.9</v>
      </c>
      <c r="M238" s="314">
        <f t="shared" si="84"/>
        <v>1829.9</v>
      </c>
      <c r="N238" s="314">
        <f t="shared" si="84"/>
        <v>1829.9</v>
      </c>
      <c r="O238" s="314">
        <f t="shared" si="84"/>
        <v>1829.9</v>
      </c>
    </row>
    <row r="239" spans="1:15" x14ac:dyDescent="0.2">
      <c r="A239" s="19">
        <v>29</v>
      </c>
      <c r="B239" s="20" t="s">
        <v>370</v>
      </c>
      <c r="C239" s="300">
        <v>3412151.3299999996</v>
      </c>
      <c r="D239" s="313">
        <f t="shared" ref="D239:O239" si="85">+D240+D246+D249+D250</f>
        <v>3339588.2199999997</v>
      </c>
      <c r="E239" s="313">
        <f t="shared" si="85"/>
        <v>3339588.2199999997</v>
      </c>
      <c r="F239" s="313">
        <f t="shared" si="85"/>
        <v>3339588.2199999997</v>
      </c>
      <c r="G239" s="313">
        <f t="shared" si="85"/>
        <v>3339588.2199999997</v>
      </c>
      <c r="H239" s="313">
        <f t="shared" si="85"/>
        <v>3339588.2199999997</v>
      </c>
      <c r="I239" s="313">
        <f t="shared" si="85"/>
        <v>3339588.2199999997</v>
      </c>
      <c r="J239" s="313">
        <f t="shared" si="85"/>
        <v>3339588.2199999997</v>
      </c>
      <c r="K239" s="313">
        <f t="shared" si="85"/>
        <v>3339588.2199999997</v>
      </c>
      <c r="L239" s="313">
        <f t="shared" si="85"/>
        <v>3339588.2199999997</v>
      </c>
      <c r="M239" s="313">
        <f t="shared" si="85"/>
        <v>3339588.2199999997</v>
      </c>
      <c r="N239" s="313">
        <f t="shared" si="85"/>
        <v>3339588.2199999997</v>
      </c>
      <c r="O239" s="313">
        <f t="shared" si="85"/>
        <v>3339588.2199999997</v>
      </c>
    </row>
    <row r="240" spans="1:15" x14ac:dyDescent="0.2">
      <c r="A240" s="28">
        <v>2901</v>
      </c>
      <c r="B240" s="21" t="s">
        <v>371</v>
      </c>
      <c r="C240" s="301">
        <v>0</v>
      </c>
      <c r="D240" s="314">
        <f t="shared" ref="D240:O240" si="86">+SUM(D241:D245)</f>
        <v>0</v>
      </c>
      <c r="E240" s="314">
        <f t="shared" si="86"/>
        <v>0</v>
      </c>
      <c r="F240" s="314">
        <f t="shared" si="86"/>
        <v>0</v>
      </c>
      <c r="G240" s="314">
        <f t="shared" si="86"/>
        <v>0</v>
      </c>
      <c r="H240" s="314">
        <f t="shared" si="86"/>
        <v>0</v>
      </c>
      <c r="I240" s="314">
        <f t="shared" si="86"/>
        <v>0</v>
      </c>
      <c r="J240" s="314">
        <f t="shared" si="86"/>
        <v>0</v>
      </c>
      <c r="K240" s="314">
        <f t="shared" si="86"/>
        <v>0</v>
      </c>
      <c r="L240" s="314">
        <f t="shared" si="86"/>
        <v>0</v>
      </c>
      <c r="M240" s="314">
        <f t="shared" si="86"/>
        <v>0</v>
      </c>
      <c r="N240" s="314">
        <f t="shared" si="86"/>
        <v>0</v>
      </c>
      <c r="O240" s="314">
        <f t="shared" si="86"/>
        <v>0</v>
      </c>
    </row>
    <row r="241" spans="1:15" x14ac:dyDescent="0.2">
      <c r="A241" s="24">
        <v>290105</v>
      </c>
      <c r="B241" s="26" t="s">
        <v>372</v>
      </c>
      <c r="C241" s="302">
        <v>0</v>
      </c>
      <c r="D241" s="315">
        <v>0</v>
      </c>
      <c r="E241" s="315">
        <v>0</v>
      </c>
      <c r="F241" s="315">
        <v>0</v>
      </c>
      <c r="G241" s="315">
        <v>0</v>
      </c>
      <c r="H241" s="315">
        <v>0</v>
      </c>
      <c r="I241" s="315">
        <v>0</v>
      </c>
      <c r="J241" s="315">
        <v>0</v>
      </c>
      <c r="K241" s="315">
        <v>0</v>
      </c>
      <c r="L241" s="315">
        <v>0</v>
      </c>
      <c r="M241" s="315">
        <v>0</v>
      </c>
      <c r="N241" s="315">
        <v>0</v>
      </c>
      <c r="O241" s="315">
        <v>0</v>
      </c>
    </row>
    <row r="242" spans="1:15" x14ac:dyDescent="0.2">
      <c r="A242" s="24">
        <f>+A241+5</f>
        <v>290110</v>
      </c>
      <c r="B242" s="26" t="s">
        <v>373</v>
      </c>
      <c r="C242" s="302">
        <v>0</v>
      </c>
      <c r="D242" s="315">
        <v>0</v>
      </c>
      <c r="E242" s="315">
        <v>0</v>
      </c>
      <c r="F242" s="315">
        <v>0</v>
      </c>
      <c r="G242" s="315">
        <v>0</v>
      </c>
      <c r="H242" s="315">
        <v>0</v>
      </c>
      <c r="I242" s="315">
        <v>0</v>
      </c>
      <c r="J242" s="315">
        <v>0</v>
      </c>
      <c r="K242" s="315">
        <v>0</v>
      </c>
      <c r="L242" s="315">
        <v>0</v>
      </c>
      <c r="M242" s="315">
        <v>0</v>
      </c>
      <c r="N242" s="315">
        <v>0</v>
      </c>
      <c r="O242" s="315">
        <v>0</v>
      </c>
    </row>
    <row r="243" spans="1:15" ht="25.5" x14ac:dyDescent="0.2">
      <c r="A243" s="24">
        <v>290115</v>
      </c>
      <c r="B243" s="26" t="s">
        <v>374</v>
      </c>
      <c r="C243" s="302">
        <v>0</v>
      </c>
      <c r="D243" s="315">
        <v>0</v>
      </c>
      <c r="E243" s="315">
        <v>0</v>
      </c>
      <c r="F243" s="315">
        <v>0</v>
      </c>
      <c r="G243" s="315">
        <v>0</v>
      </c>
      <c r="H243" s="315">
        <v>0</v>
      </c>
      <c r="I243" s="315">
        <v>0</v>
      </c>
      <c r="J243" s="315">
        <v>0</v>
      </c>
      <c r="K243" s="315">
        <v>0</v>
      </c>
      <c r="L243" s="315">
        <v>0</v>
      </c>
      <c r="M243" s="315">
        <v>0</v>
      </c>
      <c r="N243" s="315">
        <v>0</v>
      </c>
      <c r="O243" s="315">
        <v>0</v>
      </c>
    </row>
    <row r="244" spans="1:15" x14ac:dyDescent="0.2">
      <c r="A244" s="24">
        <v>290120</v>
      </c>
      <c r="B244" s="26" t="s">
        <v>375</v>
      </c>
      <c r="C244" s="302">
        <v>0</v>
      </c>
      <c r="D244" s="315">
        <v>0</v>
      </c>
      <c r="E244" s="315">
        <v>0</v>
      </c>
      <c r="F244" s="315">
        <v>0</v>
      </c>
      <c r="G244" s="315">
        <v>0</v>
      </c>
      <c r="H244" s="315">
        <v>0</v>
      </c>
      <c r="I244" s="315">
        <v>0</v>
      </c>
      <c r="J244" s="315">
        <v>0</v>
      </c>
      <c r="K244" s="315">
        <v>0</v>
      </c>
      <c r="L244" s="315">
        <v>0</v>
      </c>
      <c r="M244" s="315">
        <v>0</v>
      </c>
      <c r="N244" s="315">
        <v>0</v>
      </c>
      <c r="O244" s="315">
        <v>0</v>
      </c>
    </row>
    <row r="245" spans="1:15" x14ac:dyDescent="0.2">
      <c r="A245" s="24">
        <v>290190</v>
      </c>
      <c r="B245" s="26" t="s">
        <v>65</v>
      </c>
      <c r="C245" s="302">
        <v>0</v>
      </c>
      <c r="D245" s="315">
        <v>0</v>
      </c>
      <c r="E245" s="315">
        <v>0</v>
      </c>
      <c r="F245" s="315">
        <v>0</v>
      </c>
      <c r="G245" s="315">
        <v>0</v>
      </c>
      <c r="H245" s="315">
        <v>0</v>
      </c>
      <c r="I245" s="315">
        <v>0</v>
      </c>
      <c r="J245" s="315">
        <v>0</v>
      </c>
      <c r="K245" s="315">
        <v>0</v>
      </c>
      <c r="L245" s="315">
        <v>0</v>
      </c>
      <c r="M245" s="315">
        <v>0</v>
      </c>
      <c r="N245" s="315">
        <v>0</v>
      </c>
      <c r="O245" s="315">
        <v>0</v>
      </c>
    </row>
    <row r="246" spans="1:15" x14ac:dyDescent="0.2">
      <c r="A246" s="28">
        <v>2903</v>
      </c>
      <c r="B246" s="21" t="s">
        <v>376</v>
      </c>
      <c r="C246" s="301">
        <v>201107.61</v>
      </c>
      <c r="D246" s="314">
        <f t="shared" ref="D246:O246" si="87">+SUM(D247:D248)</f>
        <v>0</v>
      </c>
      <c r="E246" s="314">
        <f t="shared" si="87"/>
        <v>0</v>
      </c>
      <c r="F246" s="314">
        <f t="shared" si="87"/>
        <v>0</v>
      </c>
      <c r="G246" s="314">
        <f t="shared" si="87"/>
        <v>0</v>
      </c>
      <c r="H246" s="314">
        <f t="shared" si="87"/>
        <v>0</v>
      </c>
      <c r="I246" s="314">
        <f t="shared" si="87"/>
        <v>0</v>
      </c>
      <c r="J246" s="314">
        <f t="shared" si="87"/>
        <v>0</v>
      </c>
      <c r="K246" s="314">
        <f t="shared" si="87"/>
        <v>0</v>
      </c>
      <c r="L246" s="314">
        <f t="shared" si="87"/>
        <v>0</v>
      </c>
      <c r="M246" s="314">
        <f t="shared" si="87"/>
        <v>0</v>
      </c>
      <c r="N246" s="314">
        <f t="shared" si="87"/>
        <v>0</v>
      </c>
      <c r="O246" s="314">
        <f t="shared" si="87"/>
        <v>0</v>
      </c>
    </row>
    <row r="247" spans="1:15" x14ac:dyDescent="0.2">
      <c r="A247" s="24">
        <v>290305</v>
      </c>
      <c r="B247" s="26" t="s">
        <v>377</v>
      </c>
      <c r="C247" s="302">
        <v>0</v>
      </c>
      <c r="D247" s="315">
        <v>0</v>
      </c>
      <c r="E247" s="315">
        <v>0</v>
      </c>
      <c r="F247" s="315">
        <v>0</v>
      </c>
      <c r="G247" s="315">
        <v>0</v>
      </c>
      <c r="H247" s="315">
        <v>0</v>
      </c>
      <c r="I247" s="315">
        <v>0</v>
      </c>
      <c r="J247" s="315">
        <v>0</v>
      </c>
      <c r="K247" s="315">
        <v>0</v>
      </c>
      <c r="L247" s="315">
        <v>0</v>
      </c>
      <c r="M247" s="315">
        <v>0</v>
      </c>
      <c r="N247" s="315">
        <v>0</v>
      </c>
      <c r="O247" s="315">
        <v>0</v>
      </c>
    </row>
    <row r="248" spans="1:15" x14ac:dyDescent="0.2">
      <c r="A248" s="24">
        <f>+A247+5</f>
        <v>290310</v>
      </c>
      <c r="B248" s="26" t="s">
        <v>378</v>
      </c>
      <c r="C248" s="302">
        <v>201107.61</v>
      </c>
      <c r="D248" s="315">
        <v>0</v>
      </c>
      <c r="E248" s="315">
        <v>0</v>
      </c>
      <c r="F248" s="315">
        <v>0</v>
      </c>
      <c r="G248" s="315">
        <v>0</v>
      </c>
      <c r="H248" s="315">
        <v>0</v>
      </c>
      <c r="I248" s="315">
        <v>0</v>
      </c>
      <c r="J248" s="315">
        <v>0</v>
      </c>
      <c r="K248" s="315">
        <v>0</v>
      </c>
      <c r="L248" s="315">
        <v>0</v>
      </c>
      <c r="M248" s="315">
        <v>0</v>
      </c>
      <c r="N248" s="315">
        <v>0</v>
      </c>
      <c r="O248" s="315">
        <v>0</v>
      </c>
    </row>
    <row r="249" spans="1:15" x14ac:dyDescent="0.2">
      <c r="A249" s="28">
        <v>2904</v>
      </c>
      <c r="B249" s="21" t="s">
        <v>379</v>
      </c>
      <c r="C249" s="301">
        <v>58462.21</v>
      </c>
      <c r="D249" s="314">
        <v>187006.71</v>
      </c>
      <c r="E249" s="314">
        <v>187006.71</v>
      </c>
      <c r="F249" s="314">
        <v>187006.71</v>
      </c>
      <c r="G249" s="314">
        <v>187006.71</v>
      </c>
      <c r="H249" s="314">
        <v>187006.71</v>
      </c>
      <c r="I249" s="314">
        <v>187006.71</v>
      </c>
      <c r="J249" s="314">
        <v>187006.71</v>
      </c>
      <c r="K249" s="314">
        <v>187006.71</v>
      </c>
      <c r="L249" s="314">
        <v>187006.71</v>
      </c>
      <c r="M249" s="314">
        <v>187006.71</v>
      </c>
      <c r="N249" s="314">
        <v>187006.71</v>
      </c>
      <c r="O249" s="314">
        <v>187006.71</v>
      </c>
    </row>
    <row r="250" spans="1:15" x14ac:dyDescent="0.2">
      <c r="A250" s="28">
        <v>2990</v>
      </c>
      <c r="B250" s="21" t="s">
        <v>317</v>
      </c>
      <c r="C250" s="301">
        <v>3152581.51</v>
      </c>
      <c r="D250" s="314">
        <f t="shared" ref="D250:O250" si="88">+SUM(D251:D252)</f>
        <v>3152581.51</v>
      </c>
      <c r="E250" s="314">
        <f t="shared" si="88"/>
        <v>3152581.51</v>
      </c>
      <c r="F250" s="314">
        <f t="shared" si="88"/>
        <v>3152581.51</v>
      </c>
      <c r="G250" s="314">
        <f t="shared" si="88"/>
        <v>3152581.51</v>
      </c>
      <c r="H250" s="314">
        <f t="shared" si="88"/>
        <v>3152581.51</v>
      </c>
      <c r="I250" s="314">
        <f t="shared" si="88"/>
        <v>3152581.51</v>
      </c>
      <c r="J250" s="314">
        <f t="shared" si="88"/>
        <v>3152581.51</v>
      </c>
      <c r="K250" s="314">
        <f t="shared" si="88"/>
        <v>3152581.51</v>
      </c>
      <c r="L250" s="314">
        <f t="shared" si="88"/>
        <v>3152581.51</v>
      </c>
      <c r="M250" s="314">
        <f t="shared" si="88"/>
        <v>3152581.51</v>
      </c>
      <c r="N250" s="314">
        <f t="shared" si="88"/>
        <v>3152581.51</v>
      </c>
      <c r="O250" s="314">
        <f t="shared" si="88"/>
        <v>3152581.51</v>
      </c>
    </row>
    <row r="251" spans="1:15" x14ac:dyDescent="0.2">
      <c r="A251" s="25">
        <v>299005</v>
      </c>
      <c r="B251" s="26" t="s">
        <v>380</v>
      </c>
      <c r="C251" s="302">
        <v>0</v>
      </c>
      <c r="D251" s="315">
        <v>0</v>
      </c>
      <c r="E251" s="315">
        <v>0</v>
      </c>
      <c r="F251" s="315">
        <v>0</v>
      </c>
      <c r="G251" s="315">
        <v>0</v>
      </c>
      <c r="H251" s="315">
        <v>0</v>
      </c>
      <c r="I251" s="315">
        <v>0</v>
      </c>
      <c r="J251" s="315">
        <v>0</v>
      </c>
      <c r="K251" s="315">
        <v>0</v>
      </c>
      <c r="L251" s="315">
        <v>0</v>
      </c>
      <c r="M251" s="315">
        <v>0</v>
      </c>
      <c r="N251" s="315">
        <v>0</v>
      </c>
      <c r="O251" s="315">
        <v>0</v>
      </c>
    </row>
    <row r="252" spans="1:15" x14ac:dyDescent="0.2">
      <c r="A252" s="25">
        <v>299090</v>
      </c>
      <c r="B252" s="26" t="s">
        <v>381</v>
      </c>
      <c r="C252" s="302">
        <v>3152581.51</v>
      </c>
      <c r="D252" s="315">
        <f>+C252</f>
        <v>3152581.51</v>
      </c>
      <c r="E252" s="315">
        <f>+D252</f>
        <v>3152581.51</v>
      </c>
      <c r="F252" s="315">
        <f t="shared" ref="F252:O252" si="89">+E252</f>
        <v>3152581.51</v>
      </c>
      <c r="G252" s="315">
        <f t="shared" si="89"/>
        <v>3152581.51</v>
      </c>
      <c r="H252" s="315">
        <f t="shared" si="89"/>
        <v>3152581.51</v>
      </c>
      <c r="I252" s="315">
        <f t="shared" si="89"/>
        <v>3152581.51</v>
      </c>
      <c r="J252" s="315">
        <f t="shared" si="89"/>
        <v>3152581.51</v>
      </c>
      <c r="K252" s="315">
        <f t="shared" si="89"/>
        <v>3152581.51</v>
      </c>
      <c r="L252" s="315">
        <f t="shared" si="89"/>
        <v>3152581.51</v>
      </c>
      <c r="M252" s="315">
        <f t="shared" si="89"/>
        <v>3152581.51</v>
      </c>
      <c r="N252" s="315">
        <f t="shared" si="89"/>
        <v>3152581.51</v>
      </c>
      <c r="O252" s="315">
        <f t="shared" si="89"/>
        <v>3152581.51</v>
      </c>
    </row>
    <row r="253" spans="1:15" x14ac:dyDescent="0.2">
      <c r="A253" s="17">
        <v>3</v>
      </c>
      <c r="B253" s="18" t="s">
        <v>382</v>
      </c>
      <c r="C253" s="299">
        <v>3122843.4399999995</v>
      </c>
      <c r="D253" s="312">
        <f t="shared" ref="D253:O253" si="90">+D254+D256+D259+D262</f>
        <v>417639.60754333332</v>
      </c>
      <c r="E253" s="312">
        <f t="shared" si="90"/>
        <v>835279.21508666663</v>
      </c>
      <c r="F253" s="312">
        <f t="shared" si="90"/>
        <v>1252918.8226299998</v>
      </c>
      <c r="G253" s="312">
        <f t="shared" si="90"/>
        <v>1670558.812173333</v>
      </c>
      <c r="H253" s="312">
        <f t="shared" si="90"/>
        <v>2088202.0250499998</v>
      </c>
      <c r="I253" s="312">
        <f t="shared" si="90"/>
        <v>2505853.1089544441</v>
      </c>
      <c r="J253" s="312">
        <f t="shared" si="90"/>
        <v>2923623.9227755554</v>
      </c>
      <c r="K253" s="312">
        <f t="shared" si="90"/>
        <v>3341395.0465966663</v>
      </c>
      <c r="L253" s="312">
        <f t="shared" si="90"/>
        <v>3759167.5504177772</v>
      </c>
      <c r="M253" s="312">
        <f t="shared" si="90"/>
        <v>4176975.4242388881</v>
      </c>
      <c r="N253" s="312">
        <f t="shared" si="90"/>
        <v>4594783.3413933329</v>
      </c>
      <c r="O253" s="312">
        <f t="shared" si="90"/>
        <v>5012594.3485477772</v>
      </c>
    </row>
    <row r="254" spans="1:15" x14ac:dyDescent="0.2">
      <c r="A254" s="19">
        <v>31</v>
      </c>
      <c r="B254" s="20" t="s">
        <v>383</v>
      </c>
      <c r="C254" s="300">
        <v>0</v>
      </c>
      <c r="D254" s="313">
        <f t="shared" ref="D254:O254" si="91">+D255</f>
        <v>0</v>
      </c>
      <c r="E254" s="313">
        <f t="shared" si="91"/>
        <v>0</v>
      </c>
      <c r="F254" s="313">
        <f t="shared" si="91"/>
        <v>0</v>
      </c>
      <c r="G254" s="313">
        <f t="shared" si="91"/>
        <v>0</v>
      </c>
      <c r="H254" s="313">
        <f t="shared" si="91"/>
        <v>0</v>
      </c>
      <c r="I254" s="313">
        <f t="shared" si="91"/>
        <v>0</v>
      </c>
      <c r="J254" s="313">
        <f t="shared" si="91"/>
        <v>0</v>
      </c>
      <c r="K254" s="313">
        <f t="shared" si="91"/>
        <v>0</v>
      </c>
      <c r="L254" s="313">
        <f t="shared" si="91"/>
        <v>0</v>
      </c>
      <c r="M254" s="313">
        <f t="shared" si="91"/>
        <v>0</v>
      </c>
      <c r="N254" s="313">
        <f t="shared" si="91"/>
        <v>0</v>
      </c>
      <c r="O254" s="313">
        <f t="shared" si="91"/>
        <v>0</v>
      </c>
    </row>
    <row r="255" spans="1:15" x14ac:dyDescent="0.2">
      <c r="A255" s="28">
        <v>3101</v>
      </c>
      <c r="B255" s="21" t="s">
        <v>384</v>
      </c>
      <c r="C255" s="301">
        <v>0</v>
      </c>
      <c r="D255" s="314">
        <v>0</v>
      </c>
      <c r="E255" s="314">
        <v>0</v>
      </c>
      <c r="F255" s="314">
        <v>0</v>
      </c>
      <c r="G255" s="314">
        <v>0</v>
      </c>
      <c r="H255" s="314">
        <v>0</v>
      </c>
      <c r="I255" s="314">
        <v>0</v>
      </c>
      <c r="J255" s="314">
        <v>0</v>
      </c>
      <c r="K255" s="314">
        <v>0</v>
      </c>
      <c r="L255" s="314">
        <v>0</v>
      </c>
      <c r="M255" s="314">
        <v>0</v>
      </c>
      <c r="N255" s="314">
        <v>0</v>
      </c>
      <c r="O255" s="314">
        <v>0</v>
      </c>
    </row>
    <row r="256" spans="1:15" x14ac:dyDescent="0.2">
      <c r="A256" s="19">
        <v>32</v>
      </c>
      <c r="B256" s="20" t="s">
        <v>385</v>
      </c>
      <c r="C256" s="300">
        <v>0</v>
      </c>
      <c r="D256" s="313">
        <f t="shared" ref="D256:O256" si="92">+D257+D258</f>
        <v>0</v>
      </c>
      <c r="E256" s="313">
        <f t="shared" si="92"/>
        <v>0</v>
      </c>
      <c r="F256" s="313">
        <f t="shared" si="92"/>
        <v>0</v>
      </c>
      <c r="G256" s="313">
        <f t="shared" si="92"/>
        <v>0</v>
      </c>
      <c r="H256" s="313">
        <f t="shared" si="92"/>
        <v>0</v>
      </c>
      <c r="I256" s="313">
        <f t="shared" si="92"/>
        <v>0</v>
      </c>
      <c r="J256" s="313">
        <f t="shared" si="92"/>
        <v>0</v>
      </c>
      <c r="K256" s="313">
        <f t="shared" si="92"/>
        <v>0</v>
      </c>
      <c r="L256" s="313">
        <f t="shared" si="92"/>
        <v>0</v>
      </c>
      <c r="M256" s="313">
        <f t="shared" si="92"/>
        <v>0</v>
      </c>
      <c r="N256" s="313">
        <f t="shared" si="92"/>
        <v>0</v>
      </c>
      <c r="O256" s="313">
        <f t="shared" si="92"/>
        <v>0</v>
      </c>
    </row>
    <row r="257" spans="1:15" x14ac:dyDescent="0.2">
      <c r="A257" s="28">
        <v>3201</v>
      </c>
      <c r="B257" s="21" t="s">
        <v>386</v>
      </c>
      <c r="C257" s="301">
        <v>0</v>
      </c>
      <c r="D257" s="314">
        <v>0</v>
      </c>
      <c r="E257" s="314">
        <v>0</v>
      </c>
      <c r="F257" s="314">
        <v>0</v>
      </c>
      <c r="G257" s="314">
        <v>0</v>
      </c>
      <c r="H257" s="314">
        <v>0</v>
      </c>
      <c r="I257" s="314">
        <v>0</v>
      </c>
      <c r="J257" s="314">
        <v>0</v>
      </c>
      <c r="K257" s="314">
        <v>0</v>
      </c>
      <c r="L257" s="314">
        <v>0</v>
      </c>
      <c r="M257" s="314">
        <v>0</v>
      </c>
      <c r="N257" s="314">
        <v>0</v>
      </c>
      <c r="O257" s="314">
        <v>0</v>
      </c>
    </row>
    <row r="258" spans="1:15" x14ac:dyDescent="0.2">
      <c r="A258" s="28">
        <v>3202</v>
      </c>
      <c r="B258" s="21" t="s">
        <v>387</v>
      </c>
      <c r="C258" s="301">
        <v>0</v>
      </c>
      <c r="D258" s="314">
        <v>0</v>
      </c>
      <c r="E258" s="314">
        <v>0</v>
      </c>
      <c r="F258" s="314">
        <v>0</v>
      </c>
      <c r="G258" s="314">
        <v>0</v>
      </c>
      <c r="H258" s="314">
        <v>0</v>
      </c>
      <c r="I258" s="314">
        <v>0</v>
      </c>
      <c r="J258" s="314">
        <v>0</v>
      </c>
      <c r="K258" s="314">
        <v>0</v>
      </c>
      <c r="L258" s="314">
        <v>0</v>
      </c>
      <c r="M258" s="314">
        <v>0</v>
      </c>
      <c r="N258" s="314">
        <v>0</v>
      </c>
      <c r="O258" s="314">
        <v>0</v>
      </c>
    </row>
    <row r="259" spans="1:15" x14ac:dyDescent="0.2">
      <c r="A259" s="19">
        <v>33</v>
      </c>
      <c r="B259" s="20" t="s">
        <v>388</v>
      </c>
      <c r="C259" s="300">
        <v>0</v>
      </c>
      <c r="D259" s="313">
        <f t="shared" ref="D259:O259" si="93">+D260+D261</f>
        <v>0</v>
      </c>
      <c r="E259" s="313">
        <f t="shared" si="93"/>
        <v>0</v>
      </c>
      <c r="F259" s="313">
        <f t="shared" si="93"/>
        <v>0</v>
      </c>
      <c r="G259" s="313">
        <f t="shared" si="93"/>
        <v>0</v>
      </c>
      <c r="H259" s="313">
        <f t="shared" si="93"/>
        <v>0</v>
      </c>
      <c r="I259" s="313">
        <f t="shared" si="93"/>
        <v>0</v>
      </c>
      <c r="J259" s="313">
        <f t="shared" si="93"/>
        <v>0</v>
      </c>
      <c r="K259" s="313">
        <f t="shared" si="93"/>
        <v>0</v>
      </c>
      <c r="L259" s="313">
        <f t="shared" si="93"/>
        <v>0</v>
      </c>
      <c r="M259" s="313">
        <f t="shared" si="93"/>
        <v>0</v>
      </c>
      <c r="N259" s="313">
        <f t="shared" si="93"/>
        <v>0</v>
      </c>
      <c r="O259" s="313">
        <f t="shared" si="93"/>
        <v>0</v>
      </c>
    </row>
    <row r="260" spans="1:15" x14ac:dyDescent="0.2">
      <c r="A260" s="28">
        <v>3301</v>
      </c>
      <c r="B260" s="21" t="s">
        <v>389</v>
      </c>
      <c r="C260" s="301">
        <v>0</v>
      </c>
      <c r="D260" s="314">
        <v>0</v>
      </c>
      <c r="E260" s="314">
        <v>0</v>
      </c>
      <c r="F260" s="314">
        <v>0</v>
      </c>
      <c r="G260" s="314">
        <v>0</v>
      </c>
      <c r="H260" s="314">
        <v>0</v>
      </c>
      <c r="I260" s="314">
        <v>0</v>
      </c>
      <c r="J260" s="314">
        <v>0</v>
      </c>
      <c r="K260" s="314">
        <v>0</v>
      </c>
      <c r="L260" s="314">
        <v>0</v>
      </c>
      <c r="M260" s="314">
        <v>0</v>
      </c>
      <c r="N260" s="314">
        <v>0</v>
      </c>
      <c r="O260" s="314">
        <v>0</v>
      </c>
    </row>
    <row r="261" spans="1:15" x14ac:dyDescent="0.2">
      <c r="A261" s="28">
        <v>3302</v>
      </c>
      <c r="B261" s="21" t="s">
        <v>329</v>
      </c>
      <c r="C261" s="301">
        <v>0</v>
      </c>
      <c r="D261" s="314">
        <v>0</v>
      </c>
      <c r="E261" s="314">
        <v>0</v>
      </c>
      <c r="F261" s="314">
        <v>0</v>
      </c>
      <c r="G261" s="314">
        <v>0</v>
      </c>
      <c r="H261" s="314">
        <v>0</v>
      </c>
      <c r="I261" s="314">
        <v>0</v>
      </c>
      <c r="J261" s="314">
        <v>0</v>
      </c>
      <c r="K261" s="314">
        <v>0</v>
      </c>
      <c r="L261" s="314">
        <v>0</v>
      </c>
      <c r="M261" s="314">
        <v>0</v>
      </c>
      <c r="N261" s="314">
        <v>0</v>
      </c>
      <c r="O261" s="314">
        <v>0</v>
      </c>
    </row>
    <row r="262" spans="1:15" x14ac:dyDescent="0.2">
      <c r="A262" s="19">
        <v>34</v>
      </c>
      <c r="B262" s="20" t="s">
        <v>390</v>
      </c>
      <c r="C262" s="300">
        <v>3122843.4399999995</v>
      </c>
      <c r="D262" s="313">
        <f t="shared" ref="D262:O262" si="94">+D263+D264+D265+D266</f>
        <v>417639.60754333332</v>
      </c>
      <c r="E262" s="313">
        <f t="shared" si="94"/>
        <v>835279.21508666663</v>
      </c>
      <c r="F262" s="313">
        <f t="shared" si="94"/>
        <v>1252918.8226299998</v>
      </c>
      <c r="G262" s="313">
        <f t="shared" si="94"/>
        <v>1670558.812173333</v>
      </c>
      <c r="H262" s="313">
        <f t="shared" si="94"/>
        <v>2088202.0250499998</v>
      </c>
      <c r="I262" s="313">
        <f t="shared" si="94"/>
        <v>2505853.1089544441</v>
      </c>
      <c r="J262" s="313">
        <f t="shared" si="94"/>
        <v>2923623.9227755554</v>
      </c>
      <c r="K262" s="313">
        <f t="shared" si="94"/>
        <v>3341395.0465966663</v>
      </c>
      <c r="L262" s="313">
        <f t="shared" si="94"/>
        <v>3759167.5504177772</v>
      </c>
      <c r="M262" s="313">
        <f t="shared" si="94"/>
        <v>4176975.4242388881</v>
      </c>
      <c r="N262" s="313">
        <f t="shared" si="94"/>
        <v>4594783.3413933329</v>
      </c>
      <c r="O262" s="313">
        <f t="shared" si="94"/>
        <v>5012594.3485477772</v>
      </c>
    </row>
    <row r="263" spans="1:15" x14ac:dyDescent="0.2">
      <c r="A263" s="28">
        <v>3401</v>
      </c>
      <c r="B263" s="21" t="s">
        <v>391</v>
      </c>
      <c r="C263" s="301">
        <v>0</v>
      </c>
      <c r="D263" s="314">
        <v>0</v>
      </c>
      <c r="E263" s="314">
        <v>0</v>
      </c>
      <c r="F263" s="314">
        <v>0</v>
      </c>
      <c r="G263" s="314">
        <v>0</v>
      </c>
      <c r="H263" s="314">
        <v>0</v>
      </c>
      <c r="I263" s="314">
        <v>0</v>
      </c>
      <c r="J263" s="314">
        <v>0</v>
      </c>
      <c r="K263" s="314">
        <v>0</v>
      </c>
      <c r="L263" s="314">
        <v>0</v>
      </c>
      <c r="M263" s="314">
        <v>0</v>
      </c>
      <c r="N263" s="314">
        <v>0</v>
      </c>
      <c r="O263" s="314">
        <v>0</v>
      </c>
    </row>
    <row r="264" spans="1:15" x14ac:dyDescent="0.2">
      <c r="A264" s="28">
        <f>+A263+1</f>
        <v>3402</v>
      </c>
      <c r="B264" s="21" t="s">
        <v>392</v>
      </c>
      <c r="C264" s="301">
        <v>0</v>
      </c>
      <c r="D264" s="314">
        <v>0</v>
      </c>
      <c r="E264" s="314">
        <v>0</v>
      </c>
      <c r="F264" s="314">
        <v>0</v>
      </c>
      <c r="G264" s="314">
        <v>0</v>
      </c>
      <c r="H264" s="314">
        <v>0</v>
      </c>
      <c r="I264" s="314">
        <v>0</v>
      </c>
      <c r="J264" s="314">
        <v>0</v>
      </c>
      <c r="K264" s="314">
        <v>0</v>
      </c>
      <c r="L264" s="314">
        <v>0</v>
      </c>
      <c r="M264" s="314">
        <v>0</v>
      </c>
      <c r="N264" s="314">
        <v>0</v>
      </c>
      <c r="O264" s="314">
        <v>0</v>
      </c>
    </row>
    <row r="265" spans="1:15" x14ac:dyDescent="0.2">
      <c r="A265" s="28">
        <f>+A264+1</f>
        <v>3403</v>
      </c>
      <c r="B265" s="21" t="s">
        <v>393</v>
      </c>
      <c r="C265" s="301">
        <v>3122843.4399999995</v>
      </c>
      <c r="D265" s="314">
        <f>+'Estado de Resultados'!C197</f>
        <v>417639.60754333332</v>
      </c>
      <c r="E265" s="314">
        <f>+D265+'Estado de Resultados'!D197</f>
        <v>835279.21508666663</v>
      </c>
      <c r="F265" s="314">
        <f>+E265+'Estado de Resultados'!E197</f>
        <v>1252918.8226299998</v>
      </c>
      <c r="G265" s="314">
        <f>+F265+'Estado de Resultados'!F197</f>
        <v>1670558.812173333</v>
      </c>
      <c r="H265" s="314">
        <f>+G265+'Estado de Resultados'!G197</f>
        <v>2088202.0250499998</v>
      </c>
      <c r="I265" s="314">
        <f>+H265+'Estado de Resultados'!H197</f>
        <v>2505853.1089544441</v>
      </c>
      <c r="J265" s="314">
        <f>+I265+'Estado de Resultados'!I197</f>
        <v>2923623.9227755554</v>
      </c>
      <c r="K265" s="314">
        <f>+J265+'Estado de Resultados'!J197</f>
        <v>3341395.0465966663</v>
      </c>
      <c r="L265" s="314">
        <f>+K265+'Estado de Resultados'!K197</f>
        <v>3759167.5504177772</v>
      </c>
      <c r="M265" s="314">
        <f>+L265+'Estado de Resultados'!L197</f>
        <v>4176975.4242388881</v>
      </c>
      <c r="N265" s="314">
        <f>+M265+'Estado de Resultados'!M197</f>
        <v>4594783.3413933329</v>
      </c>
      <c r="O265" s="314">
        <f>+N265+'Estado de Resultados'!N197</f>
        <v>5012594.3485477772</v>
      </c>
    </row>
    <row r="266" spans="1:15" x14ac:dyDescent="0.2">
      <c r="A266" s="28">
        <f>+A265+1</f>
        <v>3404</v>
      </c>
      <c r="B266" s="21" t="s">
        <v>394</v>
      </c>
      <c r="C266" s="301">
        <v>0</v>
      </c>
      <c r="D266" s="314">
        <v>0</v>
      </c>
      <c r="E266" s="314">
        <v>0</v>
      </c>
      <c r="F266" s="314">
        <v>0</v>
      </c>
      <c r="G266" s="314">
        <v>0</v>
      </c>
      <c r="H266" s="314">
        <v>0</v>
      </c>
      <c r="I266" s="314">
        <v>0</v>
      </c>
      <c r="J266" s="314">
        <v>0</v>
      </c>
      <c r="K266" s="314">
        <v>0</v>
      </c>
      <c r="L266" s="314">
        <v>0</v>
      </c>
      <c r="M266" s="314">
        <v>0</v>
      </c>
      <c r="N266" s="314">
        <v>0</v>
      </c>
      <c r="O266" s="314">
        <v>0</v>
      </c>
    </row>
    <row r="267" spans="1:15" x14ac:dyDescent="0.2">
      <c r="A267" s="17" t="s">
        <v>395</v>
      </c>
      <c r="B267" s="18" t="s">
        <v>396</v>
      </c>
      <c r="C267" s="299">
        <v>71162720.639999986</v>
      </c>
      <c r="D267" s="312">
        <f t="shared" ref="D267:O267" si="95">+D178+D253</f>
        <v>68297193.807543322</v>
      </c>
      <c r="E267" s="312">
        <f t="shared" si="95"/>
        <v>68714833.415086657</v>
      </c>
      <c r="F267" s="312">
        <f t="shared" si="95"/>
        <v>69132473.022629991</v>
      </c>
      <c r="G267" s="312">
        <f t="shared" si="95"/>
        <v>69550113.012173325</v>
      </c>
      <c r="H267" s="312">
        <f t="shared" si="95"/>
        <v>69967756.225049987</v>
      </c>
      <c r="I267" s="312">
        <f t="shared" si="95"/>
        <v>70385407.308954433</v>
      </c>
      <c r="J267" s="312">
        <f t="shared" si="95"/>
        <v>70803178.12277554</v>
      </c>
      <c r="K267" s="312">
        <f t="shared" si="95"/>
        <v>71220949.246596649</v>
      </c>
      <c r="L267" s="312">
        <f t="shared" si="95"/>
        <v>71638721.750417769</v>
      </c>
      <c r="M267" s="312">
        <f t="shared" si="95"/>
        <v>72056529.624238878</v>
      </c>
      <c r="N267" s="312">
        <f t="shared" si="95"/>
        <v>72474337.541393325</v>
      </c>
      <c r="O267" s="312">
        <f t="shared" si="95"/>
        <v>72892148.54854776</v>
      </c>
    </row>
    <row r="268" spans="1:15" x14ac:dyDescent="0.2"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</row>
    <row r="269" spans="1:15" hidden="1" x14ac:dyDescent="0.2">
      <c r="A269" s="17">
        <v>1</v>
      </c>
      <c r="B269" s="18" t="s">
        <v>191</v>
      </c>
      <c r="C269" s="10"/>
      <c r="D269" s="312">
        <f>+D4</f>
        <v>68297193.807543337</v>
      </c>
      <c r="E269" s="312">
        <f t="shared" ref="E269:O269" si="96">+E4</f>
        <v>68714833.415086672</v>
      </c>
      <c r="F269" s="312">
        <f t="shared" si="96"/>
        <v>69132473.022630006</v>
      </c>
      <c r="G269" s="312">
        <f t="shared" si="96"/>
        <v>69550113.01217334</v>
      </c>
      <c r="H269" s="312">
        <f t="shared" si="96"/>
        <v>69967756.225049987</v>
      </c>
      <c r="I269" s="312">
        <f t="shared" si="96"/>
        <v>70385407.308954448</v>
      </c>
      <c r="J269" s="312">
        <f t="shared" si="96"/>
        <v>70803178.122775555</v>
      </c>
      <c r="K269" s="312">
        <f t="shared" si="96"/>
        <v>71220949.246596664</v>
      </c>
      <c r="L269" s="312">
        <f t="shared" si="96"/>
        <v>71638721.750417784</v>
      </c>
      <c r="M269" s="312">
        <f t="shared" si="96"/>
        <v>72056529.624238893</v>
      </c>
      <c r="N269" s="312">
        <f t="shared" si="96"/>
        <v>72474337.54139334</v>
      </c>
      <c r="O269" s="312">
        <f t="shared" si="96"/>
        <v>72892148.54854776</v>
      </c>
    </row>
    <row r="270" spans="1:15" hidden="1" x14ac:dyDescent="0.2">
      <c r="A270" s="17">
        <v>2</v>
      </c>
      <c r="B270" s="18" t="s">
        <v>322</v>
      </c>
      <c r="C270" s="10"/>
      <c r="D270" s="312">
        <f>+D178</f>
        <v>67879554.199999988</v>
      </c>
      <c r="E270" s="312">
        <f t="shared" ref="E270:O270" si="97">+E178</f>
        <v>67879554.199999988</v>
      </c>
      <c r="F270" s="312">
        <f t="shared" si="97"/>
        <v>67879554.199999988</v>
      </c>
      <c r="G270" s="312">
        <f t="shared" si="97"/>
        <v>67879554.199999988</v>
      </c>
      <c r="H270" s="312">
        <f t="shared" si="97"/>
        <v>67879554.199999988</v>
      </c>
      <c r="I270" s="312">
        <f t="shared" si="97"/>
        <v>67879554.199999988</v>
      </c>
      <c r="J270" s="312">
        <f t="shared" si="97"/>
        <v>67879554.199999988</v>
      </c>
      <c r="K270" s="312">
        <f t="shared" si="97"/>
        <v>67879554.199999988</v>
      </c>
      <c r="L270" s="312">
        <f t="shared" si="97"/>
        <v>67879554.199999988</v>
      </c>
      <c r="M270" s="312">
        <f t="shared" si="97"/>
        <v>67879554.199999988</v>
      </c>
      <c r="N270" s="312">
        <f t="shared" si="97"/>
        <v>67879554.199999988</v>
      </c>
      <c r="O270" s="312">
        <f t="shared" si="97"/>
        <v>67879554.199999988</v>
      </c>
    </row>
    <row r="271" spans="1:15" hidden="1" x14ac:dyDescent="0.2">
      <c r="A271" s="17">
        <v>3</v>
      </c>
      <c r="B271" s="18" t="s">
        <v>382</v>
      </c>
      <c r="C271" s="10"/>
      <c r="D271" s="312">
        <f>+D253</f>
        <v>417639.60754333332</v>
      </c>
      <c r="E271" s="312">
        <f t="shared" ref="E271:O271" si="98">+E253</f>
        <v>835279.21508666663</v>
      </c>
      <c r="F271" s="312">
        <f t="shared" si="98"/>
        <v>1252918.8226299998</v>
      </c>
      <c r="G271" s="312">
        <f t="shared" si="98"/>
        <v>1670558.812173333</v>
      </c>
      <c r="H271" s="312">
        <f t="shared" si="98"/>
        <v>2088202.0250499998</v>
      </c>
      <c r="I271" s="312">
        <f t="shared" si="98"/>
        <v>2505853.1089544441</v>
      </c>
      <c r="J271" s="312">
        <f t="shared" si="98"/>
        <v>2923623.9227755554</v>
      </c>
      <c r="K271" s="312">
        <f t="shared" si="98"/>
        <v>3341395.0465966663</v>
      </c>
      <c r="L271" s="312">
        <f t="shared" si="98"/>
        <v>3759167.5504177772</v>
      </c>
      <c r="M271" s="312">
        <f t="shared" si="98"/>
        <v>4176975.4242388881</v>
      </c>
      <c r="N271" s="312">
        <f t="shared" si="98"/>
        <v>4594783.3413933329</v>
      </c>
      <c r="O271" s="312">
        <f t="shared" si="98"/>
        <v>5012594.3485477772</v>
      </c>
    </row>
    <row r="272" spans="1:15" hidden="1" x14ac:dyDescent="0.2">
      <c r="A272" s="17" t="s">
        <v>395</v>
      </c>
      <c r="B272" s="18" t="s">
        <v>396</v>
      </c>
      <c r="C272" s="10"/>
      <c r="D272" s="312">
        <f>+D270+D271</f>
        <v>68297193.807543322</v>
      </c>
      <c r="E272" s="312">
        <f t="shared" ref="E272:O272" si="99">+E270+E271</f>
        <v>68714833.415086657</v>
      </c>
      <c r="F272" s="312">
        <f t="shared" si="99"/>
        <v>69132473.022629991</v>
      </c>
      <c r="G272" s="312">
        <f t="shared" si="99"/>
        <v>69550113.012173325</v>
      </c>
      <c r="H272" s="312">
        <f t="shared" si="99"/>
        <v>69967756.225049987</v>
      </c>
      <c r="I272" s="312">
        <f t="shared" si="99"/>
        <v>70385407.308954433</v>
      </c>
      <c r="J272" s="312">
        <f t="shared" si="99"/>
        <v>70803178.12277554</v>
      </c>
      <c r="K272" s="312">
        <f t="shared" si="99"/>
        <v>71220949.246596649</v>
      </c>
      <c r="L272" s="312">
        <f t="shared" si="99"/>
        <v>71638721.750417769</v>
      </c>
      <c r="M272" s="312">
        <f t="shared" si="99"/>
        <v>72056529.624238878</v>
      </c>
      <c r="N272" s="312">
        <f t="shared" si="99"/>
        <v>72474337.541393325</v>
      </c>
      <c r="O272" s="312">
        <f t="shared" si="99"/>
        <v>72892148.54854776</v>
      </c>
    </row>
    <row r="273" spans="1:15" hidden="1" x14ac:dyDescent="0.2">
      <c r="A273" s="306"/>
      <c r="B273" s="307"/>
      <c r="C273" s="308"/>
      <c r="D273" s="320">
        <f>+D269-D272</f>
        <v>0</v>
      </c>
      <c r="E273" s="320">
        <f t="shared" ref="E273:O273" si="100">+E269-E272</f>
        <v>0</v>
      </c>
      <c r="F273" s="320">
        <f t="shared" si="100"/>
        <v>0</v>
      </c>
      <c r="G273" s="320">
        <f t="shared" si="100"/>
        <v>0</v>
      </c>
      <c r="H273" s="320">
        <f t="shared" si="100"/>
        <v>0</v>
      </c>
      <c r="I273" s="320">
        <f t="shared" si="100"/>
        <v>0</v>
      </c>
      <c r="J273" s="320">
        <f t="shared" si="100"/>
        <v>0</v>
      </c>
      <c r="K273" s="320">
        <f t="shared" si="100"/>
        <v>0</v>
      </c>
      <c r="L273" s="320">
        <f t="shared" si="100"/>
        <v>0</v>
      </c>
      <c r="M273" s="320">
        <f t="shared" si="100"/>
        <v>0</v>
      </c>
      <c r="N273" s="320">
        <f t="shared" si="100"/>
        <v>0</v>
      </c>
      <c r="O273" s="320">
        <f t="shared" si="100"/>
        <v>0</v>
      </c>
    </row>
    <row r="279" spans="1:15" x14ac:dyDescent="0.2">
      <c r="B279" s="171" t="s">
        <v>565</v>
      </c>
      <c r="H279" s="168"/>
      <c r="I279" s="169"/>
      <c r="J279" s="403" t="s">
        <v>568</v>
      </c>
      <c r="K279" s="403"/>
      <c r="L279" s="403"/>
      <c r="O279" s="12"/>
    </row>
    <row r="280" spans="1:15" x14ac:dyDescent="0.2">
      <c r="B280" s="171" t="s">
        <v>566</v>
      </c>
      <c r="H280" s="170"/>
      <c r="I280" s="170"/>
      <c r="J280" s="403" t="s">
        <v>567</v>
      </c>
      <c r="K280" s="403"/>
      <c r="L280" s="403"/>
      <c r="O280" s="12"/>
    </row>
  </sheetData>
  <mergeCells count="4">
    <mergeCell ref="A1:O1"/>
    <mergeCell ref="A2:O2"/>
    <mergeCell ref="J279:L279"/>
    <mergeCell ref="J280:L280"/>
  </mergeCells>
  <printOptions horizontalCentered="1"/>
  <pageMargins left="3.937007874015748E-2" right="3.937007874015748E-2" top="0.74803149606299213" bottom="0.74803149606299213" header="0.31496062992125984" footer="0.31496062992125984"/>
  <pageSetup scale="58" orientation="landscape" r:id="rId1"/>
  <headerFooter>
    <oddHeader>&amp;L&amp;G</oddHeader>
    <oddFooter>Página &amp;P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07"/>
  <sheetViews>
    <sheetView tabSelected="1" zoomScaleNormal="100" workbookViewId="0">
      <pane xSplit="2" ySplit="2" topLeftCell="F48" activePane="bottomRight" state="frozen"/>
      <selection pane="topRight" activeCell="C1" sqref="C1"/>
      <selection pane="bottomLeft" activeCell="A3" sqref="A3"/>
      <selection pane="bottomRight" activeCell="B59" sqref="B59"/>
    </sheetView>
  </sheetViews>
  <sheetFormatPr baseColWidth="10" defaultColWidth="11.42578125" defaultRowHeight="12.75" x14ac:dyDescent="0.2"/>
  <cols>
    <col min="1" max="1" width="8.5703125" style="13" bestFit="1" customWidth="1"/>
    <col min="2" max="2" width="58.140625" style="11" bestFit="1" customWidth="1"/>
    <col min="3" max="11" width="11.42578125" style="11" bestFit="1" customWidth="1"/>
    <col min="12" max="14" width="11.85546875" style="11" bestFit="1" customWidth="1"/>
    <col min="15" max="15" width="13.42578125" style="12" bestFit="1" customWidth="1"/>
    <col min="16" max="16" width="11.42578125" style="11"/>
    <col min="17" max="18" width="14.140625" style="11" bestFit="1" customWidth="1"/>
    <col min="19" max="19" width="11.42578125" style="11"/>
    <col min="20" max="20" width="6.140625" style="11" bestFit="1" customWidth="1"/>
    <col min="21" max="16384" width="11.42578125" style="11"/>
  </cols>
  <sheetData>
    <row r="1" spans="1:18" ht="15" x14ac:dyDescent="0.25">
      <c r="A1" s="404" t="s">
        <v>569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</row>
    <row r="2" spans="1:18" ht="15" x14ac:dyDescent="0.25">
      <c r="A2" s="404" t="s">
        <v>571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</row>
    <row r="3" spans="1:18" s="9" customFormat="1" x14ac:dyDescent="0.2">
      <c r="A3" s="14" t="s">
        <v>397</v>
      </c>
      <c r="B3" s="14" t="s">
        <v>27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6" t="s">
        <v>189</v>
      </c>
      <c r="O3" s="16" t="s">
        <v>570</v>
      </c>
    </row>
    <row r="4" spans="1:18" x14ac:dyDescent="0.2">
      <c r="A4" s="17">
        <v>4</v>
      </c>
      <c r="B4" s="18" t="s">
        <v>28</v>
      </c>
      <c r="C4" s="321">
        <f>+C5+C36+C48+C86+C95+C100+C139</f>
        <v>132818.66495666665</v>
      </c>
      <c r="D4" s="321">
        <f t="shared" ref="D4:N4" si="0">+D5+D36+D48+D86+D95+D100+D139</f>
        <v>132818.66495666665</v>
      </c>
      <c r="E4" s="321">
        <f t="shared" si="0"/>
        <v>132818.66495666665</v>
      </c>
      <c r="F4" s="321">
        <f t="shared" si="0"/>
        <v>132818.28295666666</v>
      </c>
      <c r="G4" s="321">
        <f t="shared" si="0"/>
        <v>132815.05962333331</v>
      </c>
      <c r="H4" s="321">
        <f t="shared" si="0"/>
        <v>132807.18859555555</v>
      </c>
      <c r="I4" s="321">
        <f t="shared" si="0"/>
        <v>132687.45867888888</v>
      </c>
      <c r="J4" s="321">
        <f t="shared" si="0"/>
        <v>132687.14867888889</v>
      </c>
      <c r="K4" s="321">
        <f t="shared" si="0"/>
        <v>132685.76867888888</v>
      </c>
      <c r="L4" s="321">
        <f t="shared" si="0"/>
        <v>132650.39867888889</v>
      </c>
      <c r="M4" s="321">
        <f t="shared" si="0"/>
        <v>132650.35534555555</v>
      </c>
      <c r="N4" s="321">
        <f t="shared" si="0"/>
        <v>132647.26534555556</v>
      </c>
      <c r="O4" s="321">
        <f>+SUM(C4:N4)</f>
        <v>1592904.9214522219</v>
      </c>
      <c r="P4" s="402">
        <f>+O144/O4</f>
        <v>4.1468258281089927</v>
      </c>
      <c r="Q4" s="12"/>
      <c r="R4" s="178"/>
    </row>
    <row r="5" spans="1:18" x14ac:dyDescent="0.2">
      <c r="A5" s="179">
        <v>41</v>
      </c>
      <c r="B5" s="180" t="s">
        <v>29</v>
      </c>
      <c r="C5" s="322">
        <f>C6+C13+C20+C25+C29</f>
        <v>0</v>
      </c>
      <c r="D5" s="322">
        <f t="shared" ref="D5:N5" si="1">D6+D13+D20+D25+D29</f>
        <v>0</v>
      </c>
      <c r="E5" s="322">
        <f t="shared" si="1"/>
        <v>0</v>
      </c>
      <c r="F5" s="322">
        <f t="shared" si="1"/>
        <v>0</v>
      </c>
      <c r="G5" s="322">
        <f t="shared" si="1"/>
        <v>0</v>
      </c>
      <c r="H5" s="322">
        <f t="shared" si="1"/>
        <v>0</v>
      </c>
      <c r="I5" s="322">
        <f t="shared" si="1"/>
        <v>0</v>
      </c>
      <c r="J5" s="322">
        <f t="shared" si="1"/>
        <v>0</v>
      </c>
      <c r="K5" s="322">
        <f t="shared" si="1"/>
        <v>0</v>
      </c>
      <c r="L5" s="322">
        <f t="shared" si="1"/>
        <v>0</v>
      </c>
      <c r="M5" s="322">
        <f t="shared" si="1"/>
        <v>0</v>
      </c>
      <c r="N5" s="322">
        <f t="shared" si="1"/>
        <v>0</v>
      </c>
      <c r="O5" s="322">
        <f t="shared" ref="O5:O68" si="2">+SUM(C5:N5)</f>
        <v>0</v>
      </c>
      <c r="Q5" s="12"/>
      <c r="R5" s="178"/>
    </row>
    <row r="6" spans="1:18" x14ac:dyDescent="0.2">
      <c r="A6" s="181">
        <v>4101</v>
      </c>
      <c r="B6" s="182" t="s">
        <v>30</v>
      </c>
      <c r="C6" s="323">
        <f>SUM(C7:C12)</f>
        <v>0</v>
      </c>
      <c r="D6" s="323">
        <f t="shared" ref="D6:N6" si="3">SUM(D7:D12)</f>
        <v>0</v>
      </c>
      <c r="E6" s="323">
        <f t="shared" si="3"/>
        <v>0</v>
      </c>
      <c r="F6" s="323">
        <f t="shared" si="3"/>
        <v>0</v>
      </c>
      <c r="G6" s="323">
        <f t="shared" si="3"/>
        <v>0</v>
      </c>
      <c r="H6" s="323">
        <f t="shared" si="3"/>
        <v>0</v>
      </c>
      <c r="I6" s="323">
        <f t="shared" si="3"/>
        <v>0</v>
      </c>
      <c r="J6" s="323">
        <f t="shared" si="3"/>
        <v>0</v>
      </c>
      <c r="K6" s="323">
        <f t="shared" si="3"/>
        <v>0</v>
      </c>
      <c r="L6" s="323">
        <f t="shared" si="3"/>
        <v>0</v>
      </c>
      <c r="M6" s="323">
        <f t="shared" si="3"/>
        <v>0</v>
      </c>
      <c r="N6" s="323">
        <f t="shared" si="3"/>
        <v>0</v>
      </c>
      <c r="O6" s="323">
        <f t="shared" si="2"/>
        <v>0</v>
      </c>
      <c r="Q6" s="12"/>
      <c r="R6" s="178"/>
    </row>
    <row r="7" spans="1:18" x14ac:dyDescent="0.2">
      <c r="A7" s="22">
        <v>410105</v>
      </c>
      <c r="B7" s="23" t="s">
        <v>31</v>
      </c>
      <c r="C7" s="324">
        <v>0</v>
      </c>
      <c r="D7" s="324">
        <v>0</v>
      </c>
      <c r="E7" s="324">
        <v>0</v>
      </c>
      <c r="F7" s="324">
        <v>0</v>
      </c>
      <c r="G7" s="324">
        <v>0</v>
      </c>
      <c r="H7" s="324">
        <v>0</v>
      </c>
      <c r="I7" s="324">
        <v>0</v>
      </c>
      <c r="J7" s="324">
        <v>0</v>
      </c>
      <c r="K7" s="324">
        <v>0</v>
      </c>
      <c r="L7" s="324">
        <v>0</v>
      </c>
      <c r="M7" s="324">
        <v>0</v>
      </c>
      <c r="N7" s="324">
        <v>0</v>
      </c>
      <c r="O7" s="325">
        <f t="shared" si="2"/>
        <v>0</v>
      </c>
      <c r="Q7" s="12"/>
      <c r="R7" s="178"/>
    </row>
    <row r="8" spans="1:18" x14ac:dyDescent="0.2">
      <c r="A8" s="22">
        <f>+A7+5</f>
        <v>410110</v>
      </c>
      <c r="B8" s="23" t="s">
        <v>32</v>
      </c>
      <c r="C8" s="324">
        <v>0</v>
      </c>
      <c r="D8" s="324">
        <v>0</v>
      </c>
      <c r="E8" s="324">
        <v>0</v>
      </c>
      <c r="F8" s="324">
        <v>0</v>
      </c>
      <c r="G8" s="324">
        <v>0</v>
      </c>
      <c r="H8" s="324">
        <v>0</v>
      </c>
      <c r="I8" s="324">
        <v>0</v>
      </c>
      <c r="J8" s="324">
        <v>0</v>
      </c>
      <c r="K8" s="324">
        <v>0</v>
      </c>
      <c r="L8" s="324">
        <v>0</v>
      </c>
      <c r="M8" s="324">
        <v>0</v>
      </c>
      <c r="N8" s="324">
        <v>0</v>
      </c>
      <c r="O8" s="325">
        <f t="shared" si="2"/>
        <v>0</v>
      </c>
      <c r="Q8" s="12"/>
      <c r="R8" s="178"/>
    </row>
    <row r="9" spans="1:18" x14ac:dyDescent="0.2">
      <c r="A9" s="22">
        <f>+A8+5</f>
        <v>410115</v>
      </c>
      <c r="B9" s="23" t="s">
        <v>33</v>
      </c>
      <c r="C9" s="324">
        <v>0</v>
      </c>
      <c r="D9" s="324">
        <v>0</v>
      </c>
      <c r="E9" s="324">
        <v>0</v>
      </c>
      <c r="F9" s="324">
        <v>0</v>
      </c>
      <c r="G9" s="324">
        <v>0</v>
      </c>
      <c r="H9" s="324">
        <v>0</v>
      </c>
      <c r="I9" s="324">
        <v>0</v>
      </c>
      <c r="J9" s="324">
        <v>0</v>
      </c>
      <c r="K9" s="324">
        <v>0</v>
      </c>
      <c r="L9" s="324">
        <v>0</v>
      </c>
      <c r="M9" s="324">
        <v>0</v>
      </c>
      <c r="N9" s="324">
        <v>0</v>
      </c>
      <c r="O9" s="325">
        <f t="shared" si="2"/>
        <v>0</v>
      </c>
      <c r="Q9" s="12"/>
      <c r="R9" s="178"/>
    </row>
    <row r="10" spans="1:18" x14ac:dyDescent="0.2">
      <c r="A10" s="22">
        <f>+A9+5</f>
        <v>410120</v>
      </c>
      <c r="B10" s="23" t="s">
        <v>34</v>
      </c>
      <c r="C10" s="324">
        <v>0</v>
      </c>
      <c r="D10" s="324">
        <v>0</v>
      </c>
      <c r="E10" s="324">
        <v>0</v>
      </c>
      <c r="F10" s="324">
        <v>0</v>
      </c>
      <c r="G10" s="324">
        <v>0</v>
      </c>
      <c r="H10" s="324">
        <v>0</v>
      </c>
      <c r="I10" s="324">
        <v>0</v>
      </c>
      <c r="J10" s="324">
        <v>0</v>
      </c>
      <c r="K10" s="324">
        <v>0</v>
      </c>
      <c r="L10" s="324">
        <v>0</v>
      </c>
      <c r="M10" s="324">
        <v>0</v>
      </c>
      <c r="N10" s="324">
        <v>0</v>
      </c>
      <c r="O10" s="325">
        <f t="shared" si="2"/>
        <v>0</v>
      </c>
      <c r="Q10" s="12"/>
      <c r="R10" s="178"/>
    </row>
    <row r="11" spans="1:18" x14ac:dyDescent="0.2">
      <c r="A11" s="22">
        <f>+A10+5</f>
        <v>410125</v>
      </c>
      <c r="B11" s="23" t="s">
        <v>35</v>
      </c>
      <c r="C11" s="324">
        <v>0</v>
      </c>
      <c r="D11" s="324">
        <v>0</v>
      </c>
      <c r="E11" s="324">
        <v>0</v>
      </c>
      <c r="F11" s="324">
        <v>0</v>
      </c>
      <c r="G11" s="324">
        <v>0</v>
      </c>
      <c r="H11" s="324">
        <v>0</v>
      </c>
      <c r="I11" s="324">
        <v>0</v>
      </c>
      <c r="J11" s="324">
        <v>0</v>
      </c>
      <c r="K11" s="324">
        <v>0</v>
      </c>
      <c r="L11" s="324">
        <v>0</v>
      </c>
      <c r="M11" s="324">
        <v>0</v>
      </c>
      <c r="N11" s="324">
        <v>0</v>
      </c>
      <c r="O11" s="325">
        <f t="shared" si="2"/>
        <v>0</v>
      </c>
      <c r="Q11" s="12"/>
      <c r="R11" s="178"/>
    </row>
    <row r="12" spans="1:18" x14ac:dyDescent="0.2">
      <c r="A12" s="22">
        <f>+A11+5</f>
        <v>410130</v>
      </c>
      <c r="B12" s="23" t="s">
        <v>36</v>
      </c>
      <c r="C12" s="324">
        <v>0</v>
      </c>
      <c r="D12" s="324">
        <v>0</v>
      </c>
      <c r="E12" s="324">
        <v>0</v>
      </c>
      <c r="F12" s="324">
        <v>0</v>
      </c>
      <c r="G12" s="324">
        <v>0</v>
      </c>
      <c r="H12" s="324">
        <v>0</v>
      </c>
      <c r="I12" s="324">
        <v>0</v>
      </c>
      <c r="J12" s="324">
        <v>0</v>
      </c>
      <c r="K12" s="324">
        <v>0</v>
      </c>
      <c r="L12" s="324">
        <v>0</v>
      </c>
      <c r="M12" s="324">
        <v>0</v>
      </c>
      <c r="N12" s="324">
        <v>0</v>
      </c>
      <c r="O12" s="325">
        <f t="shared" si="2"/>
        <v>0</v>
      </c>
      <c r="Q12" s="12"/>
      <c r="R12" s="178"/>
    </row>
    <row r="13" spans="1:18" x14ac:dyDescent="0.2">
      <c r="A13" s="181">
        <v>4102</v>
      </c>
      <c r="B13" s="182" t="s">
        <v>37</v>
      </c>
      <c r="C13" s="323">
        <f>SUM(C14:C19)</f>
        <v>0</v>
      </c>
      <c r="D13" s="323">
        <f t="shared" ref="D13:N13" si="4">SUM(D14:D19)</f>
        <v>0</v>
      </c>
      <c r="E13" s="323">
        <f t="shared" si="4"/>
        <v>0</v>
      </c>
      <c r="F13" s="323">
        <f t="shared" si="4"/>
        <v>0</v>
      </c>
      <c r="G13" s="323">
        <f t="shared" si="4"/>
        <v>0</v>
      </c>
      <c r="H13" s="323">
        <f t="shared" si="4"/>
        <v>0</v>
      </c>
      <c r="I13" s="323">
        <f t="shared" si="4"/>
        <v>0</v>
      </c>
      <c r="J13" s="323">
        <f t="shared" si="4"/>
        <v>0</v>
      </c>
      <c r="K13" s="323">
        <f t="shared" si="4"/>
        <v>0</v>
      </c>
      <c r="L13" s="323">
        <f t="shared" si="4"/>
        <v>0</v>
      </c>
      <c r="M13" s="323">
        <f t="shared" si="4"/>
        <v>0</v>
      </c>
      <c r="N13" s="323">
        <f t="shared" si="4"/>
        <v>0</v>
      </c>
      <c r="O13" s="323">
        <f t="shared" si="2"/>
        <v>0</v>
      </c>
      <c r="Q13" s="12"/>
      <c r="R13" s="178"/>
    </row>
    <row r="14" spans="1:18" x14ac:dyDescent="0.2">
      <c r="A14" s="22">
        <v>410205</v>
      </c>
      <c r="B14" s="23" t="s">
        <v>31</v>
      </c>
      <c r="C14" s="324">
        <v>0</v>
      </c>
      <c r="D14" s="324">
        <v>0</v>
      </c>
      <c r="E14" s="324">
        <v>0</v>
      </c>
      <c r="F14" s="324">
        <v>0</v>
      </c>
      <c r="G14" s="324">
        <v>0</v>
      </c>
      <c r="H14" s="324">
        <v>0</v>
      </c>
      <c r="I14" s="324">
        <v>0</v>
      </c>
      <c r="J14" s="324">
        <v>0</v>
      </c>
      <c r="K14" s="324">
        <v>0</v>
      </c>
      <c r="L14" s="324">
        <v>0</v>
      </c>
      <c r="M14" s="324">
        <v>0</v>
      </c>
      <c r="N14" s="324">
        <v>0</v>
      </c>
      <c r="O14" s="325">
        <f t="shared" si="2"/>
        <v>0</v>
      </c>
      <c r="Q14" s="12"/>
      <c r="R14" s="178"/>
    </row>
    <row r="15" spans="1:18" x14ac:dyDescent="0.2">
      <c r="A15" s="22">
        <f>+A14+5</f>
        <v>410210</v>
      </c>
      <c r="B15" s="23" t="s">
        <v>32</v>
      </c>
      <c r="C15" s="324">
        <v>0</v>
      </c>
      <c r="D15" s="324">
        <v>0</v>
      </c>
      <c r="E15" s="324">
        <v>0</v>
      </c>
      <c r="F15" s="324">
        <v>0</v>
      </c>
      <c r="G15" s="324">
        <v>0</v>
      </c>
      <c r="H15" s="324">
        <v>0</v>
      </c>
      <c r="I15" s="324">
        <v>0</v>
      </c>
      <c r="J15" s="324">
        <v>0</v>
      </c>
      <c r="K15" s="324">
        <v>0</v>
      </c>
      <c r="L15" s="324">
        <v>0</v>
      </c>
      <c r="M15" s="324">
        <v>0</v>
      </c>
      <c r="N15" s="324">
        <v>0</v>
      </c>
      <c r="O15" s="325">
        <f t="shared" si="2"/>
        <v>0</v>
      </c>
      <c r="Q15" s="12"/>
      <c r="R15" s="178"/>
    </row>
    <row r="16" spans="1:18" x14ac:dyDescent="0.2">
      <c r="A16" s="22">
        <f>+A15+5</f>
        <v>410215</v>
      </c>
      <c r="B16" s="23" t="s">
        <v>33</v>
      </c>
      <c r="C16" s="324">
        <v>0</v>
      </c>
      <c r="D16" s="324">
        <v>0</v>
      </c>
      <c r="E16" s="324">
        <v>0</v>
      </c>
      <c r="F16" s="324">
        <v>0</v>
      </c>
      <c r="G16" s="324">
        <v>0</v>
      </c>
      <c r="H16" s="324">
        <v>0</v>
      </c>
      <c r="I16" s="324">
        <v>0</v>
      </c>
      <c r="J16" s="324">
        <v>0</v>
      </c>
      <c r="K16" s="324">
        <v>0</v>
      </c>
      <c r="L16" s="324">
        <v>0</v>
      </c>
      <c r="M16" s="324">
        <v>0</v>
      </c>
      <c r="N16" s="324">
        <v>0</v>
      </c>
      <c r="O16" s="325">
        <f t="shared" si="2"/>
        <v>0</v>
      </c>
      <c r="Q16" s="12"/>
      <c r="R16" s="178"/>
    </row>
    <row r="17" spans="1:18" x14ac:dyDescent="0.2">
      <c r="A17" s="22">
        <f>+A16+5</f>
        <v>410220</v>
      </c>
      <c r="B17" s="23" t="s">
        <v>34</v>
      </c>
      <c r="C17" s="324">
        <v>0</v>
      </c>
      <c r="D17" s="324">
        <v>0</v>
      </c>
      <c r="E17" s="324">
        <v>0</v>
      </c>
      <c r="F17" s="324">
        <v>0</v>
      </c>
      <c r="G17" s="324">
        <v>0</v>
      </c>
      <c r="H17" s="324">
        <v>0</v>
      </c>
      <c r="I17" s="324">
        <v>0</v>
      </c>
      <c r="J17" s="324">
        <v>0</v>
      </c>
      <c r="K17" s="324">
        <v>0</v>
      </c>
      <c r="L17" s="324">
        <v>0</v>
      </c>
      <c r="M17" s="324">
        <v>0</v>
      </c>
      <c r="N17" s="324">
        <v>0</v>
      </c>
      <c r="O17" s="325">
        <f t="shared" si="2"/>
        <v>0</v>
      </c>
      <c r="Q17" s="12"/>
      <c r="R17" s="178"/>
    </row>
    <row r="18" spans="1:18" x14ac:dyDescent="0.2">
      <c r="A18" s="22">
        <f>+A17+5</f>
        <v>410225</v>
      </c>
      <c r="B18" s="23" t="s">
        <v>35</v>
      </c>
      <c r="C18" s="324">
        <v>0</v>
      </c>
      <c r="D18" s="324">
        <v>0</v>
      </c>
      <c r="E18" s="324">
        <v>0</v>
      </c>
      <c r="F18" s="324">
        <v>0</v>
      </c>
      <c r="G18" s="324">
        <v>0</v>
      </c>
      <c r="H18" s="324">
        <v>0</v>
      </c>
      <c r="I18" s="324">
        <v>0</v>
      </c>
      <c r="J18" s="324">
        <v>0</v>
      </c>
      <c r="K18" s="324">
        <v>0</v>
      </c>
      <c r="L18" s="324">
        <v>0</v>
      </c>
      <c r="M18" s="324">
        <v>0</v>
      </c>
      <c r="N18" s="324">
        <v>0</v>
      </c>
      <c r="O18" s="325">
        <f t="shared" si="2"/>
        <v>0</v>
      </c>
      <c r="Q18" s="12"/>
      <c r="R18" s="178"/>
    </row>
    <row r="19" spans="1:18" x14ac:dyDescent="0.2">
      <c r="A19" s="22">
        <f>+A18+5</f>
        <v>410230</v>
      </c>
      <c r="B19" s="23" t="s">
        <v>36</v>
      </c>
      <c r="C19" s="324">
        <v>0</v>
      </c>
      <c r="D19" s="324">
        <v>0</v>
      </c>
      <c r="E19" s="324">
        <v>0</v>
      </c>
      <c r="F19" s="324">
        <v>0</v>
      </c>
      <c r="G19" s="324">
        <v>0</v>
      </c>
      <c r="H19" s="324">
        <v>0</v>
      </c>
      <c r="I19" s="324">
        <v>0</v>
      </c>
      <c r="J19" s="324">
        <v>0</v>
      </c>
      <c r="K19" s="324">
        <v>0</v>
      </c>
      <c r="L19" s="324">
        <v>0</v>
      </c>
      <c r="M19" s="324">
        <v>0</v>
      </c>
      <c r="N19" s="324">
        <v>0</v>
      </c>
      <c r="O19" s="325">
        <f t="shared" si="2"/>
        <v>0</v>
      </c>
      <c r="Q19" s="12"/>
      <c r="R19" s="178"/>
    </row>
    <row r="20" spans="1:18" x14ac:dyDescent="0.2">
      <c r="A20" s="181">
        <v>4103</v>
      </c>
      <c r="B20" s="182" t="s">
        <v>38</v>
      </c>
      <c r="C20" s="323">
        <f>SUM(C21:C24)</f>
        <v>0</v>
      </c>
      <c r="D20" s="323">
        <f t="shared" ref="D20:N20" si="5">SUM(D21:D24)</f>
        <v>0</v>
      </c>
      <c r="E20" s="323">
        <f t="shared" si="5"/>
        <v>0</v>
      </c>
      <c r="F20" s="323">
        <f t="shared" si="5"/>
        <v>0</v>
      </c>
      <c r="G20" s="323">
        <f t="shared" si="5"/>
        <v>0</v>
      </c>
      <c r="H20" s="323">
        <f t="shared" si="5"/>
        <v>0</v>
      </c>
      <c r="I20" s="323">
        <f t="shared" si="5"/>
        <v>0</v>
      </c>
      <c r="J20" s="323">
        <f t="shared" si="5"/>
        <v>0</v>
      </c>
      <c r="K20" s="323">
        <f t="shared" si="5"/>
        <v>0</v>
      </c>
      <c r="L20" s="323">
        <f t="shared" si="5"/>
        <v>0</v>
      </c>
      <c r="M20" s="323">
        <f t="shared" si="5"/>
        <v>0</v>
      </c>
      <c r="N20" s="323">
        <f t="shared" si="5"/>
        <v>0</v>
      </c>
      <c r="O20" s="323">
        <f t="shared" si="2"/>
        <v>0</v>
      </c>
      <c r="Q20" s="12"/>
      <c r="R20" s="178"/>
    </row>
    <row r="21" spans="1:18" x14ac:dyDescent="0.2">
      <c r="A21" s="22">
        <v>410305</v>
      </c>
      <c r="B21" s="23" t="s">
        <v>39</v>
      </c>
      <c r="C21" s="324">
        <v>0</v>
      </c>
      <c r="D21" s="324">
        <v>0</v>
      </c>
      <c r="E21" s="324">
        <v>0</v>
      </c>
      <c r="F21" s="324">
        <v>0</v>
      </c>
      <c r="G21" s="324">
        <v>0</v>
      </c>
      <c r="H21" s="324">
        <v>0</v>
      </c>
      <c r="I21" s="324">
        <v>0</v>
      </c>
      <c r="J21" s="324">
        <v>0</v>
      </c>
      <c r="K21" s="324">
        <v>0</v>
      </c>
      <c r="L21" s="324">
        <v>0</v>
      </c>
      <c r="M21" s="324">
        <v>0</v>
      </c>
      <c r="N21" s="324">
        <v>0</v>
      </c>
      <c r="O21" s="325">
        <f t="shared" si="2"/>
        <v>0</v>
      </c>
      <c r="Q21" s="12"/>
      <c r="R21" s="178"/>
    </row>
    <row r="22" spans="1:18" x14ac:dyDescent="0.2">
      <c r="A22" s="22">
        <f>+A21+5</f>
        <v>410310</v>
      </c>
      <c r="B22" s="23" t="s">
        <v>40</v>
      </c>
      <c r="C22" s="324">
        <v>0</v>
      </c>
      <c r="D22" s="324">
        <v>0</v>
      </c>
      <c r="E22" s="324">
        <v>0</v>
      </c>
      <c r="F22" s="324">
        <v>0</v>
      </c>
      <c r="G22" s="324">
        <v>0</v>
      </c>
      <c r="H22" s="324">
        <v>0</v>
      </c>
      <c r="I22" s="324">
        <v>0</v>
      </c>
      <c r="J22" s="324">
        <v>0</v>
      </c>
      <c r="K22" s="324">
        <v>0</v>
      </c>
      <c r="L22" s="324">
        <v>0</v>
      </c>
      <c r="M22" s="324">
        <v>0</v>
      </c>
      <c r="N22" s="324">
        <v>0</v>
      </c>
      <c r="O22" s="325">
        <f t="shared" si="2"/>
        <v>0</v>
      </c>
      <c r="Q22" s="12"/>
      <c r="R22" s="178"/>
    </row>
    <row r="23" spans="1:18" x14ac:dyDescent="0.2">
      <c r="A23" s="22">
        <f>+A22+5</f>
        <v>410315</v>
      </c>
      <c r="B23" s="23" t="s">
        <v>41</v>
      </c>
      <c r="C23" s="324">
        <v>0</v>
      </c>
      <c r="D23" s="324">
        <v>0</v>
      </c>
      <c r="E23" s="324">
        <v>0</v>
      </c>
      <c r="F23" s="324">
        <v>0</v>
      </c>
      <c r="G23" s="324">
        <v>0</v>
      </c>
      <c r="H23" s="324">
        <v>0</v>
      </c>
      <c r="I23" s="324">
        <v>0</v>
      </c>
      <c r="J23" s="324">
        <v>0</v>
      </c>
      <c r="K23" s="324">
        <v>0</v>
      </c>
      <c r="L23" s="324">
        <v>0</v>
      </c>
      <c r="M23" s="324">
        <v>0</v>
      </c>
      <c r="N23" s="324">
        <v>0</v>
      </c>
      <c r="O23" s="325">
        <f t="shared" si="2"/>
        <v>0</v>
      </c>
      <c r="Q23" s="12"/>
      <c r="R23" s="178"/>
    </row>
    <row r="24" spans="1:18" x14ac:dyDescent="0.2">
      <c r="A24" s="22">
        <f>+A23+5</f>
        <v>410320</v>
      </c>
      <c r="B24" s="23" t="s">
        <v>42</v>
      </c>
      <c r="C24" s="324">
        <v>0</v>
      </c>
      <c r="D24" s="324">
        <v>0</v>
      </c>
      <c r="E24" s="324">
        <v>0</v>
      </c>
      <c r="F24" s="324">
        <v>0</v>
      </c>
      <c r="G24" s="324">
        <v>0</v>
      </c>
      <c r="H24" s="324">
        <v>0</v>
      </c>
      <c r="I24" s="324">
        <v>0</v>
      </c>
      <c r="J24" s="324">
        <v>0</v>
      </c>
      <c r="K24" s="324">
        <v>0</v>
      </c>
      <c r="L24" s="324">
        <v>0</v>
      </c>
      <c r="M24" s="324">
        <v>0</v>
      </c>
      <c r="N24" s="324">
        <v>0</v>
      </c>
      <c r="O24" s="325">
        <f t="shared" si="2"/>
        <v>0</v>
      </c>
      <c r="Q24" s="12"/>
      <c r="R24" s="178"/>
    </row>
    <row r="25" spans="1:18" x14ac:dyDescent="0.2">
      <c r="A25" s="181">
        <v>4104</v>
      </c>
      <c r="B25" s="182" t="s">
        <v>43</v>
      </c>
      <c r="C25" s="323">
        <f>+SUM(C26:C28)</f>
        <v>0</v>
      </c>
      <c r="D25" s="323">
        <f t="shared" ref="D25:N25" si="6">+SUM(D26:D28)</f>
        <v>0</v>
      </c>
      <c r="E25" s="323">
        <f t="shared" si="6"/>
        <v>0</v>
      </c>
      <c r="F25" s="323">
        <f t="shared" si="6"/>
        <v>0</v>
      </c>
      <c r="G25" s="323">
        <f t="shared" si="6"/>
        <v>0</v>
      </c>
      <c r="H25" s="323">
        <f t="shared" si="6"/>
        <v>0</v>
      </c>
      <c r="I25" s="323">
        <f t="shared" si="6"/>
        <v>0</v>
      </c>
      <c r="J25" s="323">
        <f t="shared" si="6"/>
        <v>0</v>
      </c>
      <c r="K25" s="323">
        <f t="shared" si="6"/>
        <v>0</v>
      </c>
      <c r="L25" s="323">
        <f t="shared" si="6"/>
        <v>0</v>
      </c>
      <c r="M25" s="323">
        <f t="shared" si="6"/>
        <v>0</v>
      </c>
      <c r="N25" s="323">
        <f t="shared" si="6"/>
        <v>0</v>
      </c>
      <c r="O25" s="323">
        <f t="shared" si="2"/>
        <v>0</v>
      </c>
      <c r="Q25" s="12"/>
      <c r="R25" s="178"/>
    </row>
    <row r="26" spans="1:18" x14ac:dyDescent="0.2">
      <c r="A26" s="22">
        <v>410405</v>
      </c>
      <c r="B26" s="23" t="s">
        <v>44</v>
      </c>
      <c r="C26" s="324">
        <v>0</v>
      </c>
      <c r="D26" s="324">
        <v>0</v>
      </c>
      <c r="E26" s="324">
        <v>0</v>
      </c>
      <c r="F26" s="324">
        <v>0</v>
      </c>
      <c r="G26" s="324">
        <v>0</v>
      </c>
      <c r="H26" s="324">
        <v>0</v>
      </c>
      <c r="I26" s="324">
        <v>0</v>
      </c>
      <c r="J26" s="324">
        <v>0</v>
      </c>
      <c r="K26" s="324">
        <v>0</v>
      </c>
      <c r="L26" s="324">
        <v>0</v>
      </c>
      <c r="M26" s="324">
        <v>0</v>
      </c>
      <c r="N26" s="324">
        <v>0</v>
      </c>
      <c r="O26" s="325">
        <f t="shared" si="2"/>
        <v>0</v>
      </c>
      <c r="Q26" s="12"/>
      <c r="R26" s="178"/>
    </row>
    <row r="27" spans="1:18" x14ac:dyDescent="0.2">
      <c r="A27" s="22">
        <f>+A26+5</f>
        <v>410410</v>
      </c>
      <c r="B27" s="23" t="s">
        <v>45</v>
      </c>
      <c r="C27" s="324">
        <v>0</v>
      </c>
      <c r="D27" s="324">
        <v>0</v>
      </c>
      <c r="E27" s="324">
        <v>0</v>
      </c>
      <c r="F27" s="324">
        <v>0</v>
      </c>
      <c r="G27" s="324">
        <v>0</v>
      </c>
      <c r="H27" s="324">
        <v>0</v>
      </c>
      <c r="I27" s="324">
        <v>0</v>
      </c>
      <c r="J27" s="324">
        <v>0</v>
      </c>
      <c r="K27" s="324">
        <v>0</v>
      </c>
      <c r="L27" s="324">
        <v>0</v>
      </c>
      <c r="M27" s="324">
        <v>0</v>
      </c>
      <c r="N27" s="324">
        <v>0</v>
      </c>
      <c r="O27" s="325">
        <f t="shared" si="2"/>
        <v>0</v>
      </c>
      <c r="Q27" s="12"/>
      <c r="R27" s="178"/>
    </row>
    <row r="28" spans="1:18" x14ac:dyDescent="0.2">
      <c r="A28" s="22">
        <f>+A27+5</f>
        <v>410415</v>
      </c>
      <c r="B28" s="23" t="s">
        <v>46</v>
      </c>
      <c r="C28" s="324">
        <v>0</v>
      </c>
      <c r="D28" s="324">
        <v>0</v>
      </c>
      <c r="E28" s="324">
        <v>0</v>
      </c>
      <c r="F28" s="324">
        <v>0</v>
      </c>
      <c r="G28" s="324">
        <v>0</v>
      </c>
      <c r="H28" s="324">
        <v>0</v>
      </c>
      <c r="I28" s="324">
        <v>0</v>
      </c>
      <c r="J28" s="324">
        <v>0</v>
      </c>
      <c r="K28" s="324">
        <v>0</v>
      </c>
      <c r="L28" s="324">
        <v>0</v>
      </c>
      <c r="M28" s="324">
        <v>0</v>
      </c>
      <c r="N28" s="324">
        <v>0</v>
      </c>
      <c r="O28" s="325">
        <f t="shared" si="2"/>
        <v>0</v>
      </c>
      <c r="Q28" s="12"/>
      <c r="R28" s="178"/>
    </row>
    <row r="29" spans="1:18" x14ac:dyDescent="0.2">
      <c r="A29" s="181">
        <v>4105</v>
      </c>
      <c r="B29" s="182" t="s">
        <v>47</v>
      </c>
      <c r="C29" s="323">
        <f>+SUM(C30:C35)</f>
        <v>0</v>
      </c>
      <c r="D29" s="323">
        <f t="shared" ref="D29:N29" si="7">+SUM(D30:D35)</f>
        <v>0</v>
      </c>
      <c r="E29" s="323">
        <f t="shared" si="7"/>
        <v>0</v>
      </c>
      <c r="F29" s="323">
        <f t="shared" si="7"/>
        <v>0</v>
      </c>
      <c r="G29" s="323">
        <f t="shared" si="7"/>
        <v>0</v>
      </c>
      <c r="H29" s="323">
        <f t="shared" si="7"/>
        <v>0</v>
      </c>
      <c r="I29" s="323">
        <f t="shared" si="7"/>
        <v>0</v>
      </c>
      <c r="J29" s="323">
        <f t="shared" si="7"/>
        <v>0</v>
      </c>
      <c r="K29" s="323">
        <f t="shared" si="7"/>
        <v>0</v>
      </c>
      <c r="L29" s="323">
        <f t="shared" si="7"/>
        <v>0</v>
      </c>
      <c r="M29" s="323">
        <f t="shared" si="7"/>
        <v>0</v>
      </c>
      <c r="N29" s="323">
        <f t="shared" si="7"/>
        <v>0</v>
      </c>
      <c r="O29" s="323">
        <f t="shared" si="2"/>
        <v>0</v>
      </c>
      <c r="Q29" s="12"/>
      <c r="R29" s="178"/>
    </row>
    <row r="30" spans="1:18" x14ac:dyDescent="0.2">
      <c r="A30" s="22">
        <v>410505</v>
      </c>
      <c r="B30" s="23" t="s">
        <v>48</v>
      </c>
      <c r="C30" s="324">
        <v>0</v>
      </c>
      <c r="D30" s="324">
        <v>0</v>
      </c>
      <c r="E30" s="324">
        <v>0</v>
      </c>
      <c r="F30" s="324">
        <v>0</v>
      </c>
      <c r="G30" s="324">
        <v>0</v>
      </c>
      <c r="H30" s="324">
        <v>0</v>
      </c>
      <c r="I30" s="324">
        <v>0</v>
      </c>
      <c r="J30" s="324">
        <v>0</v>
      </c>
      <c r="K30" s="324">
        <v>0</v>
      </c>
      <c r="L30" s="324">
        <v>0</v>
      </c>
      <c r="M30" s="324">
        <v>0</v>
      </c>
      <c r="N30" s="324">
        <v>0</v>
      </c>
      <c r="O30" s="325">
        <f t="shared" si="2"/>
        <v>0</v>
      </c>
      <c r="Q30" s="12"/>
      <c r="R30" s="178"/>
    </row>
    <row r="31" spans="1:18" x14ac:dyDescent="0.2">
      <c r="A31" s="22">
        <f>+A30+5</f>
        <v>410510</v>
      </c>
      <c r="B31" s="23" t="s">
        <v>49</v>
      </c>
      <c r="C31" s="324">
        <v>0</v>
      </c>
      <c r="D31" s="324">
        <v>0</v>
      </c>
      <c r="E31" s="324">
        <v>0</v>
      </c>
      <c r="F31" s="324">
        <v>0</v>
      </c>
      <c r="G31" s="324">
        <v>0</v>
      </c>
      <c r="H31" s="324">
        <v>0</v>
      </c>
      <c r="I31" s="324">
        <v>0</v>
      </c>
      <c r="J31" s="324">
        <v>0</v>
      </c>
      <c r="K31" s="324">
        <v>0</v>
      </c>
      <c r="L31" s="324">
        <v>0</v>
      </c>
      <c r="M31" s="324">
        <v>0</v>
      </c>
      <c r="N31" s="324">
        <v>0</v>
      </c>
      <c r="O31" s="325">
        <f t="shared" si="2"/>
        <v>0</v>
      </c>
      <c r="Q31" s="12"/>
      <c r="R31" s="178"/>
    </row>
    <row r="32" spans="1:18" x14ac:dyDescent="0.2">
      <c r="A32" s="22">
        <f>+A31+5</f>
        <v>410515</v>
      </c>
      <c r="B32" s="23" t="s">
        <v>50</v>
      </c>
      <c r="C32" s="324">
        <v>0</v>
      </c>
      <c r="D32" s="324">
        <v>0</v>
      </c>
      <c r="E32" s="324">
        <v>0</v>
      </c>
      <c r="F32" s="324">
        <v>0</v>
      </c>
      <c r="G32" s="324">
        <v>0</v>
      </c>
      <c r="H32" s="324">
        <v>0</v>
      </c>
      <c r="I32" s="324">
        <v>0</v>
      </c>
      <c r="J32" s="324">
        <v>0</v>
      </c>
      <c r="K32" s="324">
        <v>0</v>
      </c>
      <c r="L32" s="324">
        <v>0</v>
      </c>
      <c r="M32" s="324">
        <v>0</v>
      </c>
      <c r="N32" s="324">
        <v>0</v>
      </c>
      <c r="O32" s="325">
        <f t="shared" si="2"/>
        <v>0</v>
      </c>
      <c r="Q32" s="12"/>
      <c r="R32" s="178"/>
    </row>
    <row r="33" spans="1:18" x14ac:dyDescent="0.2">
      <c r="A33" s="22">
        <f>+A32+5</f>
        <v>410520</v>
      </c>
      <c r="B33" s="23" t="s">
        <v>51</v>
      </c>
      <c r="C33" s="324">
        <v>0</v>
      </c>
      <c r="D33" s="324">
        <v>0</v>
      </c>
      <c r="E33" s="324">
        <v>0</v>
      </c>
      <c r="F33" s="324">
        <v>0</v>
      </c>
      <c r="G33" s="324">
        <v>0</v>
      </c>
      <c r="H33" s="324">
        <v>0</v>
      </c>
      <c r="I33" s="324">
        <v>0</v>
      </c>
      <c r="J33" s="324">
        <v>0</v>
      </c>
      <c r="K33" s="324">
        <v>0</v>
      </c>
      <c r="L33" s="324">
        <v>0</v>
      </c>
      <c r="M33" s="324">
        <v>0</v>
      </c>
      <c r="N33" s="324">
        <v>0</v>
      </c>
      <c r="O33" s="325">
        <f t="shared" si="2"/>
        <v>0</v>
      </c>
      <c r="Q33" s="12"/>
      <c r="R33" s="178"/>
    </row>
    <row r="34" spans="1:18" x14ac:dyDescent="0.2">
      <c r="A34" s="22">
        <f>+A33+5</f>
        <v>410525</v>
      </c>
      <c r="B34" s="23" t="s">
        <v>52</v>
      </c>
      <c r="C34" s="324">
        <v>0</v>
      </c>
      <c r="D34" s="324">
        <v>0</v>
      </c>
      <c r="E34" s="324">
        <v>0</v>
      </c>
      <c r="F34" s="324">
        <v>0</v>
      </c>
      <c r="G34" s="324">
        <v>0</v>
      </c>
      <c r="H34" s="324">
        <v>0</v>
      </c>
      <c r="I34" s="324">
        <v>0</v>
      </c>
      <c r="J34" s="324">
        <v>0</v>
      </c>
      <c r="K34" s="324">
        <v>0</v>
      </c>
      <c r="L34" s="324">
        <v>0</v>
      </c>
      <c r="M34" s="324">
        <v>0</v>
      </c>
      <c r="N34" s="324">
        <v>0</v>
      </c>
      <c r="O34" s="325">
        <f t="shared" si="2"/>
        <v>0</v>
      </c>
      <c r="Q34" s="12"/>
      <c r="R34" s="178"/>
    </row>
    <row r="35" spans="1:18" x14ac:dyDescent="0.2">
      <c r="A35" s="22">
        <f>+A34+5</f>
        <v>410530</v>
      </c>
      <c r="B35" s="23" t="s">
        <v>53</v>
      </c>
      <c r="C35" s="324">
        <v>0</v>
      </c>
      <c r="D35" s="324">
        <v>0</v>
      </c>
      <c r="E35" s="324">
        <v>0</v>
      </c>
      <c r="F35" s="324">
        <v>0</v>
      </c>
      <c r="G35" s="324">
        <v>0</v>
      </c>
      <c r="H35" s="324">
        <v>0</v>
      </c>
      <c r="I35" s="324">
        <v>0</v>
      </c>
      <c r="J35" s="324">
        <v>0</v>
      </c>
      <c r="K35" s="324">
        <v>0</v>
      </c>
      <c r="L35" s="324">
        <v>0</v>
      </c>
      <c r="M35" s="324">
        <v>0</v>
      </c>
      <c r="N35" s="324">
        <v>0</v>
      </c>
      <c r="O35" s="325">
        <f t="shared" si="2"/>
        <v>0</v>
      </c>
      <c r="Q35" s="12"/>
      <c r="R35" s="178"/>
    </row>
    <row r="36" spans="1:18" x14ac:dyDescent="0.2">
      <c r="A36" s="179">
        <v>43</v>
      </c>
      <c r="B36" s="180" t="s">
        <v>54</v>
      </c>
      <c r="C36" s="322">
        <f>C37</f>
        <v>27975.069333333329</v>
      </c>
      <c r="D36" s="322">
        <f t="shared" ref="D36:N36" si="8">D37</f>
        <v>27975.069333333329</v>
      </c>
      <c r="E36" s="322">
        <f t="shared" si="8"/>
        <v>27975.069333333329</v>
      </c>
      <c r="F36" s="322">
        <f t="shared" si="8"/>
        <v>27975.069333333329</v>
      </c>
      <c r="G36" s="322">
        <f t="shared" si="8"/>
        <v>27975.069333333329</v>
      </c>
      <c r="H36" s="322">
        <f t="shared" si="8"/>
        <v>27975.069333333329</v>
      </c>
      <c r="I36" s="322">
        <f t="shared" si="8"/>
        <v>27975.069333333329</v>
      </c>
      <c r="J36" s="322">
        <f t="shared" si="8"/>
        <v>27975.069333333329</v>
      </c>
      <c r="K36" s="322">
        <f t="shared" si="8"/>
        <v>27975.069333333329</v>
      </c>
      <c r="L36" s="322">
        <f t="shared" si="8"/>
        <v>27975.069333333329</v>
      </c>
      <c r="M36" s="322">
        <f t="shared" si="8"/>
        <v>27975.069333333329</v>
      </c>
      <c r="N36" s="322">
        <f t="shared" si="8"/>
        <v>27975.069333333329</v>
      </c>
      <c r="O36" s="322">
        <f t="shared" si="2"/>
        <v>335700.83199999994</v>
      </c>
      <c r="Q36" s="12"/>
      <c r="R36" s="178"/>
    </row>
    <row r="37" spans="1:18" x14ac:dyDescent="0.2">
      <c r="A37" s="181">
        <v>4301</v>
      </c>
      <c r="B37" s="182" t="s">
        <v>55</v>
      </c>
      <c r="C37" s="323">
        <f>SUM(C38:C47)</f>
        <v>27975.069333333329</v>
      </c>
      <c r="D37" s="323">
        <f t="shared" ref="D37:N37" si="9">SUM(D38:D47)</f>
        <v>27975.069333333329</v>
      </c>
      <c r="E37" s="323">
        <f t="shared" si="9"/>
        <v>27975.069333333329</v>
      </c>
      <c r="F37" s="323">
        <f t="shared" si="9"/>
        <v>27975.069333333329</v>
      </c>
      <c r="G37" s="323">
        <f t="shared" si="9"/>
        <v>27975.069333333329</v>
      </c>
      <c r="H37" s="323">
        <f t="shared" si="9"/>
        <v>27975.069333333329</v>
      </c>
      <c r="I37" s="323">
        <f t="shared" si="9"/>
        <v>27975.069333333329</v>
      </c>
      <c r="J37" s="323">
        <f t="shared" si="9"/>
        <v>27975.069333333329</v>
      </c>
      <c r="K37" s="323">
        <f t="shared" si="9"/>
        <v>27975.069333333329</v>
      </c>
      <c r="L37" s="323">
        <f t="shared" si="9"/>
        <v>27975.069333333329</v>
      </c>
      <c r="M37" s="323">
        <f t="shared" si="9"/>
        <v>27975.069333333329</v>
      </c>
      <c r="N37" s="323">
        <f t="shared" si="9"/>
        <v>27975.069333333329</v>
      </c>
      <c r="O37" s="323">
        <f t="shared" si="2"/>
        <v>335700.83199999994</v>
      </c>
      <c r="Q37" s="12"/>
      <c r="R37" s="178"/>
    </row>
    <row r="38" spans="1:18" x14ac:dyDescent="0.2">
      <c r="A38" s="22">
        <v>430105</v>
      </c>
      <c r="B38" s="23" t="s">
        <v>56</v>
      </c>
      <c r="C38" s="324">
        <v>18730</v>
      </c>
      <c r="D38" s="324">
        <f>+C38</f>
        <v>18730</v>
      </c>
      <c r="E38" s="324">
        <f t="shared" ref="E38:N42" si="10">+D38</f>
        <v>18730</v>
      </c>
      <c r="F38" s="324">
        <f t="shared" si="10"/>
        <v>18730</v>
      </c>
      <c r="G38" s="324">
        <f t="shared" si="10"/>
        <v>18730</v>
      </c>
      <c r="H38" s="324">
        <f t="shared" si="10"/>
        <v>18730</v>
      </c>
      <c r="I38" s="324">
        <f t="shared" si="10"/>
        <v>18730</v>
      </c>
      <c r="J38" s="324">
        <f t="shared" si="10"/>
        <v>18730</v>
      </c>
      <c r="K38" s="324">
        <f t="shared" si="10"/>
        <v>18730</v>
      </c>
      <c r="L38" s="324">
        <f t="shared" si="10"/>
        <v>18730</v>
      </c>
      <c r="M38" s="324">
        <f t="shared" si="10"/>
        <v>18730</v>
      </c>
      <c r="N38" s="324">
        <f t="shared" si="10"/>
        <v>18730</v>
      </c>
      <c r="O38" s="325">
        <f t="shared" si="2"/>
        <v>224760</v>
      </c>
      <c r="Q38" s="12"/>
      <c r="R38" s="178"/>
    </row>
    <row r="39" spans="1:18" x14ac:dyDescent="0.2">
      <c r="A39" s="22">
        <f t="shared" ref="A39:A46" si="11">+A38+5</f>
        <v>430110</v>
      </c>
      <c r="B39" s="23" t="s">
        <v>57</v>
      </c>
      <c r="C39" s="324">
        <v>1447.0833333333333</v>
      </c>
      <c r="D39" s="324">
        <f>+C39</f>
        <v>1447.0833333333333</v>
      </c>
      <c r="E39" s="324">
        <f t="shared" si="10"/>
        <v>1447.0833333333333</v>
      </c>
      <c r="F39" s="324">
        <f t="shared" si="10"/>
        <v>1447.0833333333333</v>
      </c>
      <c r="G39" s="324">
        <f t="shared" si="10"/>
        <v>1447.0833333333333</v>
      </c>
      <c r="H39" s="324">
        <f t="shared" si="10"/>
        <v>1447.0833333333333</v>
      </c>
      <c r="I39" s="324">
        <f t="shared" si="10"/>
        <v>1447.0833333333333</v>
      </c>
      <c r="J39" s="324">
        <f t="shared" si="10"/>
        <v>1447.0833333333333</v>
      </c>
      <c r="K39" s="324">
        <f t="shared" si="10"/>
        <v>1447.0833333333333</v>
      </c>
      <c r="L39" s="324">
        <f t="shared" si="10"/>
        <v>1447.0833333333333</v>
      </c>
      <c r="M39" s="324">
        <f t="shared" si="10"/>
        <v>1447.0833333333333</v>
      </c>
      <c r="N39" s="324">
        <f t="shared" si="10"/>
        <v>1447.0833333333333</v>
      </c>
      <c r="O39" s="325">
        <f t="shared" si="2"/>
        <v>17365.000000000004</v>
      </c>
      <c r="Q39" s="12"/>
      <c r="R39" s="178"/>
    </row>
    <row r="40" spans="1:18" x14ac:dyDescent="0.2">
      <c r="A40" s="22">
        <f t="shared" si="11"/>
        <v>430115</v>
      </c>
      <c r="B40" s="23" t="s">
        <v>58</v>
      </c>
      <c r="C40" s="324">
        <v>2143.5</v>
      </c>
      <c r="D40" s="324">
        <f>+C40</f>
        <v>2143.5</v>
      </c>
      <c r="E40" s="324">
        <f t="shared" si="10"/>
        <v>2143.5</v>
      </c>
      <c r="F40" s="324">
        <f t="shared" si="10"/>
        <v>2143.5</v>
      </c>
      <c r="G40" s="324">
        <f t="shared" si="10"/>
        <v>2143.5</v>
      </c>
      <c r="H40" s="324">
        <f t="shared" si="10"/>
        <v>2143.5</v>
      </c>
      <c r="I40" s="324">
        <f t="shared" si="10"/>
        <v>2143.5</v>
      </c>
      <c r="J40" s="324">
        <f t="shared" si="10"/>
        <v>2143.5</v>
      </c>
      <c r="K40" s="324">
        <f t="shared" si="10"/>
        <v>2143.5</v>
      </c>
      <c r="L40" s="324">
        <f t="shared" si="10"/>
        <v>2143.5</v>
      </c>
      <c r="M40" s="324">
        <f t="shared" si="10"/>
        <v>2143.5</v>
      </c>
      <c r="N40" s="324">
        <f t="shared" si="10"/>
        <v>2143.5</v>
      </c>
      <c r="O40" s="325">
        <f t="shared" si="2"/>
        <v>25722</v>
      </c>
      <c r="Q40" s="12"/>
      <c r="R40" s="178"/>
    </row>
    <row r="41" spans="1:18" x14ac:dyDescent="0.2">
      <c r="A41" s="22">
        <f t="shared" si="11"/>
        <v>430120</v>
      </c>
      <c r="B41" s="23" t="s">
        <v>59</v>
      </c>
      <c r="C41" s="324">
        <v>2353.4549999999999</v>
      </c>
      <c r="D41" s="324">
        <f>+C41</f>
        <v>2353.4549999999999</v>
      </c>
      <c r="E41" s="324">
        <f t="shared" si="10"/>
        <v>2353.4549999999999</v>
      </c>
      <c r="F41" s="324">
        <f t="shared" si="10"/>
        <v>2353.4549999999999</v>
      </c>
      <c r="G41" s="324">
        <f t="shared" si="10"/>
        <v>2353.4549999999999</v>
      </c>
      <c r="H41" s="324">
        <f t="shared" si="10"/>
        <v>2353.4549999999999</v>
      </c>
      <c r="I41" s="324">
        <f t="shared" si="10"/>
        <v>2353.4549999999999</v>
      </c>
      <c r="J41" s="324">
        <f t="shared" si="10"/>
        <v>2353.4549999999999</v>
      </c>
      <c r="K41" s="324">
        <f t="shared" si="10"/>
        <v>2353.4549999999999</v>
      </c>
      <c r="L41" s="324">
        <f t="shared" si="10"/>
        <v>2353.4549999999999</v>
      </c>
      <c r="M41" s="324">
        <f t="shared" si="10"/>
        <v>2353.4549999999999</v>
      </c>
      <c r="N41" s="324">
        <f t="shared" si="10"/>
        <v>2353.4549999999999</v>
      </c>
      <c r="O41" s="325">
        <f t="shared" si="2"/>
        <v>28241.460000000006</v>
      </c>
      <c r="Q41" s="12"/>
      <c r="R41" s="178"/>
    </row>
    <row r="42" spans="1:18" x14ac:dyDescent="0.2">
      <c r="A42" s="22">
        <f t="shared" si="11"/>
        <v>430125</v>
      </c>
      <c r="B42" s="23" t="s">
        <v>60</v>
      </c>
      <c r="C42" s="324">
        <v>1613.521</v>
      </c>
      <c r="D42" s="324">
        <f>+C42</f>
        <v>1613.521</v>
      </c>
      <c r="E42" s="324">
        <f t="shared" si="10"/>
        <v>1613.521</v>
      </c>
      <c r="F42" s="324">
        <f t="shared" si="10"/>
        <v>1613.521</v>
      </c>
      <c r="G42" s="324">
        <f t="shared" si="10"/>
        <v>1613.521</v>
      </c>
      <c r="H42" s="324">
        <f t="shared" si="10"/>
        <v>1613.521</v>
      </c>
      <c r="I42" s="324">
        <f t="shared" si="10"/>
        <v>1613.521</v>
      </c>
      <c r="J42" s="324">
        <f t="shared" si="10"/>
        <v>1613.521</v>
      </c>
      <c r="K42" s="324">
        <f t="shared" si="10"/>
        <v>1613.521</v>
      </c>
      <c r="L42" s="324">
        <f t="shared" si="10"/>
        <v>1613.521</v>
      </c>
      <c r="M42" s="324">
        <f t="shared" si="10"/>
        <v>1613.521</v>
      </c>
      <c r="N42" s="324">
        <f t="shared" si="10"/>
        <v>1613.521</v>
      </c>
      <c r="O42" s="325">
        <f t="shared" si="2"/>
        <v>19362.252000000004</v>
      </c>
      <c r="Q42" s="12"/>
      <c r="R42" s="178"/>
    </row>
    <row r="43" spans="1:18" x14ac:dyDescent="0.2">
      <c r="A43" s="22">
        <f t="shared" si="11"/>
        <v>430130</v>
      </c>
      <c r="B43" s="23" t="s">
        <v>61</v>
      </c>
      <c r="C43" s="324">
        <v>0</v>
      </c>
      <c r="D43" s="324">
        <v>0</v>
      </c>
      <c r="E43" s="324">
        <v>0</v>
      </c>
      <c r="F43" s="324">
        <v>0</v>
      </c>
      <c r="G43" s="324">
        <v>0</v>
      </c>
      <c r="H43" s="324">
        <v>0</v>
      </c>
      <c r="I43" s="324">
        <v>0</v>
      </c>
      <c r="J43" s="324">
        <v>0</v>
      </c>
      <c r="K43" s="324">
        <v>0</v>
      </c>
      <c r="L43" s="324">
        <v>0</v>
      </c>
      <c r="M43" s="324">
        <v>0</v>
      </c>
      <c r="N43" s="324">
        <v>0</v>
      </c>
      <c r="O43" s="325">
        <f t="shared" si="2"/>
        <v>0</v>
      </c>
      <c r="Q43" s="12"/>
      <c r="R43" s="178"/>
    </row>
    <row r="44" spans="1:18" x14ac:dyDescent="0.2">
      <c r="A44" s="22">
        <f t="shared" si="11"/>
        <v>430135</v>
      </c>
      <c r="B44" s="23" t="s">
        <v>62</v>
      </c>
      <c r="C44" s="324">
        <v>0</v>
      </c>
      <c r="D44" s="324">
        <v>0</v>
      </c>
      <c r="E44" s="324">
        <v>0</v>
      </c>
      <c r="F44" s="324">
        <v>0</v>
      </c>
      <c r="G44" s="324">
        <v>0</v>
      </c>
      <c r="H44" s="324">
        <v>0</v>
      </c>
      <c r="I44" s="324">
        <v>0</v>
      </c>
      <c r="J44" s="324">
        <v>0</v>
      </c>
      <c r="K44" s="324">
        <v>0</v>
      </c>
      <c r="L44" s="324">
        <v>0</v>
      </c>
      <c r="M44" s="324">
        <v>0</v>
      </c>
      <c r="N44" s="324">
        <v>0</v>
      </c>
      <c r="O44" s="325">
        <f t="shared" si="2"/>
        <v>0</v>
      </c>
      <c r="Q44" s="12"/>
      <c r="R44" s="178"/>
    </row>
    <row r="45" spans="1:18" x14ac:dyDescent="0.2">
      <c r="A45" s="22">
        <f t="shared" si="11"/>
        <v>430140</v>
      </c>
      <c r="B45" s="23" t="s">
        <v>63</v>
      </c>
      <c r="C45" s="324">
        <v>500</v>
      </c>
      <c r="D45" s="324">
        <f>+C45</f>
        <v>500</v>
      </c>
      <c r="E45" s="324">
        <f t="shared" ref="E45:N45" si="12">+D45</f>
        <v>500</v>
      </c>
      <c r="F45" s="324">
        <f t="shared" si="12"/>
        <v>500</v>
      </c>
      <c r="G45" s="324">
        <f t="shared" si="12"/>
        <v>500</v>
      </c>
      <c r="H45" s="324">
        <f t="shared" si="12"/>
        <v>500</v>
      </c>
      <c r="I45" s="324">
        <f t="shared" si="12"/>
        <v>500</v>
      </c>
      <c r="J45" s="324">
        <f t="shared" si="12"/>
        <v>500</v>
      </c>
      <c r="K45" s="324">
        <f t="shared" si="12"/>
        <v>500</v>
      </c>
      <c r="L45" s="324">
        <f t="shared" si="12"/>
        <v>500</v>
      </c>
      <c r="M45" s="324">
        <f t="shared" si="12"/>
        <v>500</v>
      </c>
      <c r="N45" s="324">
        <f t="shared" si="12"/>
        <v>500</v>
      </c>
      <c r="O45" s="325">
        <f t="shared" si="2"/>
        <v>6000</v>
      </c>
      <c r="Q45" s="12"/>
      <c r="R45" s="178"/>
    </row>
    <row r="46" spans="1:18" x14ac:dyDescent="0.2">
      <c r="A46" s="22">
        <f t="shared" si="11"/>
        <v>430145</v>
      </c>
      <c r="B46" s="23" t="s">
        <v>64</v>
      </c>
      <c r="C46" s="324">
        <v>0</v>
      </c>
      <c r="D46" s="324">
        <v>0</v>
      </c>
      <c r="E46" s="324">
        <v>0</v>
      </c>
      <c r="F46" s="324">
        <v>0</v>
      </c>
      <c r="G46" s="324">
        <v>0</v>
      </c>
      <c r="H46" s="324">
        <v>0</v>
      </c>
      <c r="I46" s="324">
        <v>0</v>
      </c>
      <c r="J46" s="324">
        <v>0</v>
      </c>
      <c r="K46" s="324">
        <v>0</v>
      </c>
      <c r="L46" s="324">
        <v>0</v>
      </c>
      <c r="M46" s="324">
        <v>0</v>
      </c>
      <c r="N46" s="324">
        <v>0</v>
      </c>
      <c r="O46" s="325">
        <f t="shared" si="2"/>
        <v>0</v>
      </c>
      <c r="Q46" s="12"/>
      <c r="R46" s="178"/>
    </row>
    <row r="47" spans="1:18" x14ac:dyDescent="0.2">
      <c r="A47" s="22">
        <v>430190</v>
      </c>
      <c r="B47" s="23" t="s">
        <v>65</v>
      </c>
      <c r="C47" s="324">
        <v>1187.51</v>
      </c>
      <c r="D47" s="324">
        <f>+C47</f>
        <v>1187.51</v>
      </c>
      <c r="E47" s="324">
        <f t="shared" ref="E47:N47" si="13">+D47</f>
        <v>1187.51</v>
      </c>
      <c r="F47" s="324">
        <f t="shared" si="13"/>
        <v>1187.51</v>
      </c>
      <c r="G47" s="324">
        <f t="shared" si="13"/>
        <v>1187.51</v>
      </c>
      <c r="H47" s="324">
        <f t="shared" si="13"/>
        <v>1187.51</v>
      </c>
      <c r="I47" s="324">
        <f t="shared" si="13"/>
        <v>1187.51</v>
      </c>
      <c r="J47" s="324">
        <f t="shared" si="13"/>
        <v>1187.51</v>
      </c>
      <c r="K47" s="324">
        <f t="shared" si="13"/>
        <v>1187.51</v>
      </c>
      <c r="L47" s="324">
        <f t="shared" si="13"/>
        <v>1187.51</v>
      </c>
      <c r="M47" s="324">
        <f t="shared" si="13"/>
        <v>1187.51</v>
      </c>
      <c r="N47" s="324">
        <f t="shared" si="13"/>
        <v>1187.51</v>
      </c>
      <c r="O47" s="325">
        <f t="shared" si="2"/>
        <v>14250.12</v>
      </c>
      <c r="Q47" s="12"/>
      <c r="R47" s="178"/>
    </row>
    <row r="48" spans="1:18" x14ac:dyDescent="0.2">
      <c r="A48" s="179">
        <v>44</v>
      </c>
      <c r="B48" s="180" t="s">
        <v>66</v>
      </c>
      <c r="C48" s="322">
        <f>+C49+C57+C62+C68+C74+C79+C82</f>
        <v>68180.042000000001</v>
      </c>
      <c r="D48" s="322">
        <f t="shared" ref="D48:N48" si="14">+D49+D57+D62+D68+D74+D79+D82</f>
        <v>68180.042000000001</v>
      </c>
      <c r="E48" s="322">
        <f t="shared" si="14"/>
        <v>68180.042000000001</v>
      </c>
      <c r="F48" s="322">
        <f t="shared" si="14"/>
        <v>68180.042000000001</v>
      </c>
      <c r="G48" s="322">
        <f t="shared" si="14"/>
        <v>68180.042000000001</v>
      </c>
      <c r="H48" s="322">
        <f t="shared" si="14"/>
        <v>68180.042000000001</v>
      </c>
      <c r="I48" s="322">
        <f t="shared" si="14"/>
        <v>68180.042000000001</v>
      </c>
      <c r="J48" s="322">
        <f t="shared" si="14"/>
        <v>68180.042000000001</v>
      </c>
      <c r="K48" s="322">
        <f t="shared" si="14"/>
        <v>68180.042000000001</v>
      </c>
      <c r="L48" s="322">
        <f t="shared" si="14"/>
        <v>68180.042000000001</v>
      </c>
      <c r="M48" s="322">
        <f t="shared" si="14"/>
        <v>68180.042000000001</v>
      </c>
      <c r="N48" s="322">
        <f t="shared" si="14"/>
        <v>68180.042000000001</v>
      </c>
      <c r="O48" s="322">
        <f t="shared" si="2"/>
        <v>818160.50400000007</v>
      </c>
      <c r="Q48" s="12"/>
      <c r="R48" s="178"/>
    </row>
    <row r="49" spans="1:18" x14ac:dyDescent="0.2">
      <c r="A49" s="181">
        <v>4401</v>
      </c>
      <c r="B49" s="182" t="s">
        <v>67</v>
      </c>
      <c r="C49" s="323">
        <f>+SUM(C50:C56)</f>
        <v>5328.1799333333338</v>
      </c>
      <c r="D49" s="323">
        <f t="shared" ref="D49:N49" si="15">SUM(D50:D56)</f>
        <v>5328.1799333333338</v>
      </c>
      <c r="E49" s="323">
        <f t="shared" si="15"/>
        <v>5328.1799333333338</v>
      </c>
      <c r="F49" s="323">
        <f t="shared" si="15"/>
        <v>5328.1799333333338</v>
      </c>
      <c r="G49" s="323">
        <f t="shared" si="15"/>
        <v>5328.1799333333338</v>
      </c>
      <c r="H49" s="323">
        <f t="shared" si="15"/>
        <v>5328.1799333333338</v>
      </c>
      <c r="I49" s="323">
        <f t="shared" si="15"/>
        <v>5328.1799333333338</v>
      </c>
      <c r="J49" s="323">
        <f t="shared" si="15"/>
        <v>5328.1799333333338</v>
      </c>
      <c r="K49" s="323">
        <f t="shared" si="15"/>
        <v>5328.1799333333338</v>
      </c>
      <c r="L49" s="323">
        <f t="shared" si="15"/>
        <v>5328.1799333333338</v>
      </c>
      <c r="M49" s="323">
        <f t="shared" si="15"/>
        <v>5328.1799333333338</v>
      </c>
      <c r="N49" s="323">
        <f t="shared" si="15"/>
        <v>5328.1799333333338</v>
      </c>
      <c r="O49" s="323">
        <f t="shared" si="2"/>
        <v>63938.159200000002</v>
      </c>
      <c r="Q49" s="12"/>
      <c r="R49" s="178"/>
    </row>
    <row r="50" spans="1:18" x14ac:dyDescent="0.2">
      <c r="A50" s="22">
        <v>440105</v>
      </c>
      <c r="B50" s="23" t="s">
        <v>68</v>
      </c>
      <c r="C50" s="324">
        <f>150+350+50+150+380</f>
        <v>1080</v>
      </c>
      <c r="D50" s="324">
        <f t="shared" ref="D50:N56" si="16">+C50</f>
        <v>1080</v>
      </c>
      <c r="E50" s="324">
        <f t="shared" si="16"/>
        <v>1080</v>
      </c>
      <c r="F50" s="324">
        <f t="shared" si="16"/>
        <v>1080</v>
      </c>
      <c r="G50" s="324">
        <f t="shared" si="16"/>
        <v>1080</v>
      </c>
      <c r="H50" s="324">
        <f t="shared" si="16"/>
        <v>1080</v>
      </c>
      <c r="I50" s="324">
        <f t="shared" si="16"/>
        <v>1080</v>
      </c>
      <c r="J50" s="324">
        <f t="shared" si="16"/>
        <v>1080</v>
      </c>
      <c r="K50" s="324">
        <f t="shared" si="16"/>
        <v>1080</v>
      </c>
      <c r="L50" s="324">
        <f t="shared" si="16"/>
        <v>1080</v>
      </c>
      <c r="M50" s="324">
        <f t="shared" si="16"/>
        <v>1080</v>
      </c>
      <c r="N50" s="324">
        <f t="shared" si="16"/>
        <v>1080</v>
      </c>
      <c r="O50" s="325">
        <f t="shared" si="2"/>
        <v>12960</v>
      </c>
      <c r="Q50" s="12"/>
      <c r="R50" s="178"/>
    </row>
    <row r="51" spans="1:18" x14ac:dyDescent="0.2">
      <c r="A51" s="22">
        <f>+A50+5</f>
        <v>440110</v>
      </c>
      <c r="B51" s="23" t="s">
        <v>69</v>
      </c>
      <c r="C51" s="324">
        <v>565</v>
      </c>
      <c r="D51" s="324">
        <f t="shared" si="16"/>
        <v>565</v>
      </c>
      <c r="E51" s="324">
        <f t="shared" si="16"/>
        <v>565</v>
      </c>
      <c r="F51" s="324">
        <f t="shared" si="16"/>
        <v>565</v>
      </c>
      <c r="G51" s="324">
        <f t="shared" si="16"/>
        <v>565</v>
      </c>
      <c r="H51" s="324">
        <f t="shared" si="16"/>
        <v>565</v>
      </c>
      <c r="I51" s="324">
        <f t="shared" si="16"/>
        <v>565</v>
      </c>
      <c r="J51" s="324">
        <f t="shared" si="16"/>
        <v>565</v>
      </c>
      <c r="K51" s="324">
        <f t="shared" si="16"/>
        <v>565</v>
      </c>
      <c r="L51" s="324">
        <f t="shared" si="16"/>
        <v>565</v>
      </c>
      <c r="M51" s="324">
        <f t="shared" si="16"/>
        <v>565</v>
      </c>
      <c r="N51" s="324">
        <f t="shared" si="16"/>
        <v>565</v>
      </c>
      <c r="O51" s="325">
        <f t="shared" si="2"/>
        <v>6780</v>
      </c>
      <c r="Q51" s="12"/>
      <c r="R51" s="178"/>
    </row>
    <row r="52" spans="1:18" x14ac:dyDescent="0.2">
      <c r="A52" s="22">
        <f>+A51+5</f>
        <v>440115</v>
      </c>
      <c r="B52" s="23" t="s">
        <v>70</v>
      </c>
      <c r="C52" s="324">
        <v>145</v>
      </c>
      <c r="D52" s="324">
        <f t="shared" si="16"/>
        <v>145</v>
      </c>
      <c r="E52" s="324">
        <f t="shared" si="16"/>
        <v>145</v>
      </c>
      <c r="F52" s="324">
        <f t="shared" si="16"/>
        <v>145</v>
      </c>
      <c r="G52" s="324">
        <f t="shared" si="16"/>
        <v>145</v>
      </c>
      <c r="H52" s="324">
        <f t="shared" si="16"/>
        <v>145</v>
      </c>
      <c r="I52" s="324">
        <f t="shared" si="16"/>
        <v>145</v>
      </c>
      <c r="J52" s="324">
        <f t="shared" si="16"/>
        <v>145</v>
      </c>
      <c r="K52" s="324">
        <f t="shared" si="16"/>
        <v>145</v>
      </c>
      <c r="L52" s="324">
        <f t="shared" si="16"/>
        <v>145</v>
      </c>
      <c r="M52" s="324">
        <f t="shared" si="16"/>
        <v>145</v>
      </c>
      <c r="N52" s="324">
        <f t="shared" si="16"/>
        <v>145</v>
      </c>
      <c r="O52" s="325">
        <f t="shared" si="2"/>
        <v>1740</v>
      </c>
      <c r="Q52" s="12"/>
      <c r="R52" s="178"/>
    </row>
    <row r="53" spans="1:18" x14ac:dyDescent="0.2">
      <c r="A53" s="22">
        <f>+A52+5</f>
        <v>440120</v>
      </c>
      <c r="B53" s="23" t="s">
        <v>71</v>
      </c>
      <c r="C53" s="324">
        <v>16.666666666666668</v>
      </c>
      <c r="D53" s="324">
        <f t="shared" si="16"/>
        <v>16.666666666666668</v>
      </c>
      <c r="E53" s="324">
        <f t="shared" si="16"/>
        <v>16.666666666666668</v>
      </c>
      <c r="F53" s="324">
        <f t="shared" si="16"/>
        <v>16.666666666666668</v>
      </c>
      <c r="G53" s="324">
        <f t="shared" si="16"/>
        <v>16.666666666666668</v>
      </c>
      <c r="H53" s="324">
        <f t="shared" si="16"/>
        <v>16.666666666666668</v>
      </c>
      <c r="I53" s="324">
        <f t="shared" si="16"/>
        <v>16.666666666666668</v>
      </c>
      <c r="J53" s="324">
        <f t="shared" si="16"/>
        <v>16.666666666666668</v>
      </c>
      <c r="K53" s="324">
        <f t="shared" si="16"/>
        <v>16.666666666666668</v>
      </c>
      <c r="L53" s="324">
        <f t="shared" si="16"/>
        <v>16.666666666666668</v>
      </c>
      <c r="M53" s="324">
        <f t="shared" si="16"/>
        <v>16.666666666666668</v>
      </c>
      <c r="N53" s="324">
        <f t="shared" si="16"/>
        <v>16.666666666666668</v>
      </c>
      <c r="O53" s="325">
        <f t="shared" si="2"/>
        <v>199.99999999999997</v>
      </c>
      <c r="Q53" s="12"/>
      <c r="R53" s="178"/>
    </row>
    <row r="54" spans="1:18" x14ac:dyDescent="0.2">
      <c r="A54" s="22">
        <f>+A53+5</f>
        <v>440125</v>
      </c>
      <c r="B54" s="23" t="s">
        <v>72</v>
      </c>
      <c r="C54" s="324">
        <v>2200</v>
      </c>
      <c r="D54" s="324">
        <f t="shared" si="16"/>
        <v>2200</v>
      </c>
      <c r="E54" s="324">
        <f t="shared" si="16"/>
        <v>2200</v>
      </c>
      <c r="F54" s="324">
        <f t="shared" si="16"/>
        <v>2200</v>
      </c>
      <c r="G54" s="324">
        <f t="shared" si="16"/>
        <v>2200</v>
      </c>
      <c r="H54" s="324">
        <f t="shared" si="16"/>
        <v>2200</v>
      </c>
      <c r="I54" s="324">
        <f t="shared" si="16"/>
        <v>2200</v>
      </c>
      <c r="J54" s="324">
        <f t="shared" si="16"/>
        <v>2200</v>
      </c>
      <c r="K54" s="324">
        <f t="shared" si="16"/>
        <v>2200</v>
      </c>
      <c r="L54" s="324">
        <f t="shared" si="16"/>
        <v>2200</v>
      </c>
      <c r="M54" s="324">
        <f t="shared" si="16"/>
        <v>2200</v>
      </c>
      <c r="N54" s="324">
        <f t="shared" si="16"/>
        <v>2200</v>
      </c>
      <c r="O54" s="325">
        <f t="shared" si="2"/>
        <v>26400</v>
      </c>
      <c r="Q54" s="12"/>
      <c r="R54" s="178"/>
    </row>
    <row r="55" spans="1:18" x14ac:dyDescent="0.2">
      <c r="A55" s="22">
        <f>+A54+5</f>
        <v>440130</v>
      </c>
      <c r="B55" s="23" t="s">
        <v>73</v>
      </c>
      <c r="C55" s="324">
        <v>450</v>
      </c>
      <c r="D55" s="324">
        <f t="shared" si="16"/>
        <v>450</v>
      </c>
      <c r="E55" s="324">
        <f t="shared" si="16"/>
        <v>450</v>
      </c>
      <c r="F55" s="324">
        <f t="shared" si="16"/>
        <v>450</v>
      </c>
      <c r="G55" s="324">
        <f t="shared" si="16"/>
        <v>450</v>
      </c>
      <c r="H55" s="324">
        <f t="shared" si="16"/>
        <v>450</v>
      </c>
      <c r="I55" s="324">
        <f t="shared" si="16"/>
        <v>450</v>
      </c>
      <c r="J55" s="324">
        <f t="shared" si="16"/>
        <v>450</v>
      </c>
      <c r="K55" s="324">
        <f t="shared" si="16"/>
        <v>450</v>
      </c>
      <c r="L55" s="324">
        <f t="shared" si="16"/>
        <v>450</v>
      </c>
      <c r="M55" s="324">
        <f t="shared" si="16"/>
        <v>450</v>
      </c>
      <c r="N55" s="324">
        <f t="shared" si="16"/>
        <v>450</v>
      </c>
      <c r="O55" s="325">
        <f t="shared" si="2"/>
        <v>5400</v>
      </c>
      <c r="Q55" s="12"/>
      <c r="R55" s="178"/>
    </row>
    <row r="56" spans="1:18" x14ac:dyDescent="0.2">
      <c r="A56" s="22">
        <v>440190</v>
      </c>
      <c r="B56" s="23" t="s">
        <v>74</v>
      </c>
      <c r="C56" s="324">
        <v>871.51326666666671</v>
      </c>
      <c r="D56" s="324">
        <f t="shared" si="16"/>
        <v>871.51326666666671</v>
      </c>
      <c r="E56" s="324">
        <f t="shared" si="16"/>
        <v>871.51326666666671</v>
      </c>
      <c r="F56" s="324">
        <f t="shared" si="16"/>
        <v>871.51326666666671</v>
      </c>
      <c r="G56" s="324">
        <f t="shared" si="16"/>
        <v>871.51326666666671</v>
      </c>
      <c r="H56" s="324">
        <f t="shared" si="16"/>
        <v>871.51326666666671</v>
      </c>
      <c r="I56" s="324">
        <f t="shared" si="16"/>
        <v>871.51326666666671</v>
      </c>
      <c r="J56" s="324">
        <f t="shared" si="16"/>
        <v>871.51326666666671</v>
      </c>
      <c r="K56" s="324">
        <f t="shared" si="16"/>
        <v>871.51326666666671</v>
      </c>
      <c r="L56" s="324">
        <f t="shared" si="16"/>
        <v>871.51326666666671</v>
      </c>
      <c r="M56" s="324">
        <f t="shared" si="16"/>
        <v>871.51326666666671</v>
      </c>
      <c r="N56" s="324">
        <f t="shared" si="16"/>
        <v>871.51326666666671</v>
      </c>
      <c r="O56" s="325">
        <f t="shared" si="2"/>
        <v>10458.1592</v>
      </c>
      <c r="Q56" s="12"/>
      <c r="R56" s="178"/>
    </row>
    <row r="57" spans="1:18" x14ac:dyDescent="0.2">
      <c r="A57" s="181">
        <v>4402</v>
      </c>
      <c r="B57" s="182" t="s">
        <v>75</v>
      </c>
      <c r="C57" s="323">
        <f>SUM(C58:C61)</f>
        <v>1533.8777333333333</v>
      </c>
      <c r="D57" s="323">
        <f t="shared" ref="D57:N57" si="17">SUM(D58:D61)</f>
        <v>1533.8777333333333</v>
      </c>
      <c r="E57" s="323">
        <f t="shared" si="17"/>
        <v>1533.8777333333333</v>
      </c>
      <c r="F57" s="323">
        <f t="shared" si="17"/>
        <v>1533.8777333333333</v>
      </c>
      <c r="G57" s="323">
        <f t="shared" si="17"/>
        <v>1533.8777333333333</v>
      </c>
      <c r="H57" s="323">
        <f t="shared" si="17"/>
        <v>1533.8777333333333</v>
      </c>
      <c r="I57" s="323">
        <f t="shared" si="17"/>
        <v>1533.8777333333333</v>
      </c>
      <c r="J57" s="323">
        <f t="shared" si="17"/>
        <v>1533.8777333333333</v>
      </c>
      <c r="K57" s="323">
        <f t="shared" si="17"/>
        <v>1533.8777333333333</v>
      </c>
      <c r="L57" s="323">
        <f t="shared" si="17"/>
        <v>1533.8777333333333</v>
      </c>
      <c r="M57" s="323">
        <f t="shared" si="17"/>
        <v>1533.8777333333333</v>
      </c>
      <c r="N57" s="323">
        <f t="shared" si="17"/>
        <v>1533.8777333333333</v>
      </c>
      <c r="O57" s="323">
        <f t="shared" si="2"/>
        <v>18406.532799999997</v>
      </c>
      <c r="Q57" s="12"/>
      <c r="R57" s="178"/>
    </row>
    <row r="58" spans="1:18" x14ac:dyDescent="0.2">
      <c r="A58" s="22">
        <v>440205</v>
      </c>
      <c r="B58" s="23" t="s">
        <v>76</v>
      </c>
      <c r="C58" s="324">
        <v>524.20646666666664</v>
      </c>
      <c r="D58" s="324">
        <f>+C58</f>
        <v>524.20646666666664</v>
      </c>
      <c r="E58" s="324">
        <f t="shared" ref="E58:N58" si="18">+D58</f>
        <v>524.20646666666664</v>
      </c>
      <c r="F58" s="324">
        <f t="shared" si="18"/>
        <v>524.20646666666664</v>
      </c>
      <c r="G58" s="324">
        <f t="shared" si="18"/>
        <v>524.20646666666664</v>
      </c>
      <c r="H58" s="324">
        <f t="shared" si="18"/>
        <v>524.20646666666664</v>
      </c>
      <c r="I58" s="324">
        <f t="shared" si="18"/>
        <v>524.20646666666664</v>
      </c>
      <c r="J58" s="324">
        <f t="shared" si="18"/>
        <v>524.20646666666664</v>
      </c>
      <c r="K58" s="324">
        <f t="shared" si="18"/>
        <v>524.20646666666664</v>
      </c>
      <c r="L58" s="324">
        <f t="shared" si="18"/>
        <v>524.20646666666664</v>
      </c>
      <c r="M58" s="324">
        <f t="shared" si="18"/>
        <v>524.20646666666664</v>
      </c>
      <c r="N58" s="324">
        <f t="shared" si="18"/>
        <v>524.20646666666664</v>
      </c>
      <c r="O58" s="325">
        <f t="shared" si="2"/>
        <v>6290.4775999999993</v>
      </c>
      <c r="Q58" s="12"/>
      <c r="R58" s="178"/>
    </row>
    <row r="59" spans="1:18" x14ac:dyDescent="0.2">
      <c r="A59" s="22">
        <f>+A58+5</f>
        <v>440210</v>
      </c>
      <c r="B59" s="23" t="s">
        <v>77</v>
      </c>
      <c r="C59" s="324">
        <v>0</v>
      </c>
      <c r="D59" s="324">
        <v>0</v>
      </c>
      <c r="E59" s="324">
        <v>0</v>
      </c>
      <c r="F59" s="324">
        <v>0</v>
      </c>
      <c r="G59" s="324">
        <v>0</v>
      </c>
      <c r="H59" s="324">
        <v>0</v>
      </c>
      <c r="I59" s="324">
        <v>0</v>
      </c>
      <c r="J59" s="324">
        <v>0</v>
      </c>
      <c r="K59" s="324">
        <v>0</v>
      </c>
      <c r="L59" s="324">
        <v>0</v>
      </c>
      <c r="M59" s="324">
        <v>0</v>
      </c>
      <c r="N59" s="324">
        <v>0</v>
      </c>
      <c r="O59" s="325">
        <f t="shared" si="2"/>
        <v>0</v>
      </c>
      <c r="Q59" s="12"/>
      <c r="R59" s="178"/>
    </row>
    <row r="60" spans="1:18" x14ac:dyDescent="0.2">
      <c r="A60" s="22">
        <f>+A59+5</f>
        <v>440215</v>
      </c>
      <c r="B60" s="23" t="s">
        <v>78</v>
      </c>
      <c r="C60" s="324">
        <v>1009.6712666666666</v>
      </c>
      <c r="D60" s="324">
        <f>+C60</f>
        <v>1009.6712666666666</v>
      </c>
      <c r="E60" s="324">
        <f t="shared" ref="E60:N60" si="19">+D60</f>
        <v>1009.6712666666666</v>
      </c>
      <c r="F60" s="324">
        <f t="shared" si="19"/>
        <v>1009.6712666666666</v>
      </c>
      <c r="G60" s="324">
        <f t="shared" si="19"/>
        <v>1009.6712666666666</v>
      </c>
      <c r="H60" s="324">
        <f t="shared" si="19"/>
        <v>1009.6712666666666</v>
      </c>
      <c r="I60" s="324">
        <f t="shared" si="19"/>
        <v>1009.6712666666666</v>
      </c>
      <c r="J60" s="324">
        <f t="shared" si="19"/>
        <v>1009.6712666666666</v>
      </c>
      <c r="K60" s="324">
        <f t="shared" si="19"/>
        <v>1009.6712666666666</v>
      </c>
      <c r="L60" s="324">
        <f t="shared" si="19"/>
        <v>1009.6712666666666</v>
      </c>
      <c r="M60" s="324">
        <f t="shared" si="19"/>
        <v>1009.6712666666666</v>
      </c>
      <c r="N60" s="324">
        <f t="shared" si="19"/>
        <v>1009.6712666666666</v>
      </c>
      <c r="O60" s="325">
        <f t="shared" si="2"/>
        <v>12116.055199999997</v>
      </c>
      <c r="Q60" s="12"/>
      <c r="R60" s="178"/>
    </row>
    <row r="61" spans="1:18" x14ac:dyDescent="0.2">
      <c r="A61" s="22">
        <f>+A60+5</f>
        <v>440220</v>
      </c>
      <c r="B61" s="23" t="s">
        <v>79</v>
      </c>
      <c r="C61" s="324">
        <v>0</v>
      </c>
      <c r="D61" s="324">
        <v>0</v>
      </c>
      <c r="E61" s="324">
        <v>0</v>
      </c>
      <c r="F61" s="324">
        <v>0</v>
      </c>
      <c r="G61" s="324">
        <v>0</v>
      </c>
      <c r="H61" s="324">
        <v>0</v>
      </c>
      <c r="I61" s="324">
        <v>0</v>
      </c>
      <c r="J61" s="324">
        <v>0</v>
      </c>
      <c r="K61" s="324">
        <v>0</v>
      </c>
      <c r="L61" s="324">
        <v>0</v>
      </c>
      <c r="M61" s="324">
        <v>0</v>
      </c>
      <c r="N61" s="324">
        <v>0</v>
      </c>
      <c r="O61" s="325">
        <f t="shared" si="2"/>
        <v>0</v>
      </c>
      <c r="Q61" s="12"/>
      <c r="R61" s="178"/>
    </row>
    <row r="62" spans="1:18" x14ac:dyDescent="0.2">
      <c r="A62" s="181">
        <v>4403</v>
      </c>
      <c r="B62" s="182" t="s">
        <v>80</v>
      </c>
      <c r="C62" s="323">
        <f>SUM(C63:C67)</f>
        <v>19737.07526666667</v>
      </c>
      <c r="D62" s="323">
        <f t="shared" ref="D62:N62" si="20">SUM(D63:D67)</f>
        <v>19737.07526666667</v>
      </c>
      <c r="E62" s="323">
        <f t="shared" si="20"/>
        <v>19737.07526666667</v>
      </c>
      <c r="F62" s="323">
        <f t="shared" si="20"/>
        <v>19737.07526666667</v>
      </c>
      <c r="G62" s="323">
        <f t="shared" si="20"/>
        <v>19737.07526666667</v>
      </c>
      <c r="H62" s="323">
        <f t="shared" si="20"/>
        <v>19737.07526666667</v>
      </c>
      <c r="I62" s="323">
        <f t="shared" si="20"/>
        <v>19737.07526666667</v>
      </c>
      <c r="J62" s="323">
        <f t="shared" si="20"/>
        <v>19737.07526666667</v>
      </c>
      <c r="K62" s="323">
        <f t="shared" si="20"/>
        <v>19737.07526666667</v>
      </c>
      <c r="L62" s="323">
        <f t="shared" si="20"/>
        <v>19737.07526666667</v>
      </c>
      <c r="M62" s="323">
        <f t="shared" si="20"/>
        <v>19737.07526666667</v>
      </c>
      <c r="N62" s="323">
        <f t="shared" si="20"/>
        <v>19737.07526666667</v>
      </c>
      <c r="O62" s="323">
        <f t="shared" si="2"/>
        <v>236844.90320000009</v>
      </c>
      <c r="Q62" s="12"/>
      <c r="R62" s="178"/>
    </row>
    <row r="63" spans="1:18" x14ac:dyDescent="0.2">
      <c r="A63" s="22">
        <v>440305</v>
      </c>
      <c r="B63" s="23" t="s">
        <v>81</v>
      </c>
      <c r="C63" s="324"/>
      <c r="D63" s="324"/>
      <c r="E63" s="324"/>
      <c r="F63" s="324"/>
      <c r="G63" s="324"/>
      <c r="H63" s="324"/>
      <c r="I63" s="324"/>
      <c r="J63" s="324"/>
      <c r="K63" s="324"/>
      <c r="L63" s="324"/>
      <c r="M63" s="324"/>
      <c r="N63" s="324"/>
      <c r="O63" s="325">
        <f t="shared" si="2"/>
        <v>0</v>
      </c>
      <c r="Q63" s="12"/>
      <c r="R63" s="178"/>
    </row>
    <row r="64" spans="1:18" x14ac:dyDescent="0.2">
      <c r="A64" s="22">
        <f>+A63+5</f>
        <v>440310</v>
      </c>
      <c r="B64" s="23" t="s">
        <v>82</v>
      </c>
      <c r="C64" s="324">
        <f>368.779533333333+((200000)/12)+((20000)/12)</f>
        <v>18702.11286666667</v>
      </c>
      <c r="D64" s="324">
        <f>+C64</f>
        <v>18702.11286666667</v>
      </c>
      <c r="E64" s="324">
        <f t="shared" ref="E64:N65" si="21">+D64</f>
        <v>18702.11286666667</v>
      </c>
      <c r="F64" s="324">
        <f t="shared" si="21"/>
        <v>18702.11286666667</v>
      </c>
      <c r="G64" s="324">
        <f t="shared" si="21"/>
        <v>18702.11286666667</v>
      </c>
      <c r="H64" s="324">
        <f t="shared" si="21"/>
        <v>18702.11286666667</v>
      </c>
      <c r="I64" s="324">
        <f t="shared" si="21"/>
        <v>18702.11286666667</v>
      </c>
      <c r="J64" s="324">
        <f t="shared" si="21"/>
        <v>18702.11286666667</v>
      </c>
      <c r="K64" s="324">
        <f t="shared" si="21"/>
        <v>18702.11286666667</v>
      </c>
      <c r="L64" s="324">
        <f t="shared" si="21"/>
        <v>18702.11286666667</v>
      </c>
      <c r="M64" s="324">
        <f t="shared" si="21"/>
        <v>18702.11286666667</v>
      </c>
      <c r="N64" s="324">
        <f t="shared" si="21"/>
        <v>18702.11286666667</v>
      </c>
      <c r="O64" s="325">
        <f t="shared" si="2"/>
        <v>224425.35439999998</v>
      </c>
      <c r="Q64" s="12"/>
      <c r="R64" s="178"/>
    </row>
    <row r="65" spans="1:18" x14ac:dyDescent="0.2">
      <c r="A65" s="22">
        <f>+A64+5</f>
        <v>440315</v>
      </c>
      <c r="B65" s="23" t="s">
        <v>83</v>
      </c>
      <c r="C65" s="324">
        <v>1034.9624000000001</v>
      </c>
      <c r="D65" s="324">
        <f>+C65</f>
        <v>1034.9624000000001</v>
      </c>
      <c r="E65" s="324">
        <f t="shared" si="21"/>
        <v>1034.9624000000001</v>
      </c>
      <c r="F65" s="324">
        <f t="shared" si="21"/>
        <v>1034.9624000000001</v>
      </c>
      <c r="G65" s="324">
        <f t="shared" si="21"/>
        <v>1034.9624000000001</v>
      </c>
      <c r="H65" s="324">
        <f t="shared" si="21"/>
        <v>1034.9624000000001</v>
      </c>
      <c r="I65" s="324">
        <f t="shared" si="21"/>
        <v>1034.9624000000001</v>
      </c>
      <c r="J65" s="324">
        <f t="shared" si="21"/>
        <v>1034.9624000000001</v>
      </c>
      <c r="K65" s="324">
        <f t="shared" si="21"/>
        <v>1034.9624000000001</v>
      </c>
      <c r="L65" s="324">
        <f t="shared" si="21"/>
        <v>1034.9624000000001</v>
      </c>
      <c r="M65" s="324">
        <f t="shared" si="21"/>
        <v>1034.9624000000001</v>
      </c>
      <c r="N65" s="324">
        <f t="shared" si="21"/>
        <v>1034.9624000000001</v>
      </c>
      <c r="O65" s="325">
        <f t="shared" si="2"/>
        <v>12419.548800000002</v>
      </c>
      <c r="Q65" s="12"/>
      <c r="R65" s="178"/>
    </row>
    <row r="66" spans="1:18" x14ac:dyDescent="0.2">
      <c r="A66" s="22">
        <f>+A65+5</f>
        <v>440320</v>
      </c>
      <c r="B66" s="23" t="s">
        <v>84</v>
      </c>
      <c r="C66" s="324">
        <v>0</v>
      </c>
      <c r="D66" s="324">
        <v>0</v>
      </c>
      <c r="E66" s="324">
        <v>0</v>
      </c>
      <c r="F66" s="324">
        <v>0</v>
      </c>
      <c r="G66" s="324">
        <v>0</v>
      </c>
      <c r="H66" s="324">
        <v>0</v>
      </c>
      <c r="I66" s="324">
        <v>0</v>
      </c>
      <c r="J66" s="324">
        <v>0</v>
      </c>
      <c r="K66" s="324">
        <v>0</v>
      </c>
      <c r="L66" s="324">
        <v>0</v>
      </c>
      <c r="M66" s="324">
        <v>0</v>
      </c>
      <c r="N66" s="324">
        <v>0</v>
      </c>
      <c r="O66" s="325">
        <f t="shared" si="2"/>
        <v>0</v>
      </c>
      <c r="Q66" s="12"/>
      <c r="R66" s="178"/>
    </row>
    <row r="67" spans="1:18" x14ac:dyDescent="0.2">
      <c r="A67" s="22">
        <v>440390</v>
      </c>
      <c r="B67" s="23" t="s">
        <v>85</v>
      </c>
      <c r="C67" s="324"/>
      <c r="D67" s="324"/>
      <c r="E67" s="324"/>
      <c r="F67" s="324"/>
      <c r="G67" s="324"/>
      <c r="H67" s="324"/>
      <c r="I67" s="324"/>
      <c r="J67" s="324"/>
      <c r="K67" s="324"/>
      <c r="L67" s="324"/>
      <c r="M67" s="324"/>
      <c r="N67" s="324"/>
      <c r="O67" s="325">
        <f t="shared" si="2"/>
        <v>0</v>
      </c>
      <c r="Q67" s="12"/>
      <c r="R67" s="178"/>
    </row>
    <row r="68" spans="1:18" x14ac:dyDescent="0.2">
      <c r="A68" s="181">
        <v>4404</v>
      </c>
      <c r="B68" s="182" t="s">
        <v>86</v>
      </c>
      <c r="C68" s="323">
        <f>SUM(C69:C73)</f>
        <v>470</v>
      </c>
      <c r="D68" s="323">
        <f t="shared" ref="D68:N68" si="22">SUM(D69:D73)</f>
        <v>470</v>
      </c>
      <c r="E68" s="323">
        <f t="shared" si="22"/>
        <v>470</v>
      </c>
      <c r="F68" s="323">
        <f t="shared" si="22"/>
        <v>470</v>
      </c>
      <c r="G68" s="323">
        <f t="shared" si="22"/>
        <v>470</v>
      </c>
      <c r="H68" s="323">
        <f t="shared" si="22"/>
        <v>470</v>
      </c>
      <c r="I68" s="323">
        <f t="shared" si="22"/>
        <v>470</v>
      </c>
      <c r="J68" s="323">
        <f t="shared" si="22"/>
        <v>470</v>
      </c>
      <c r="K68" s="323">
        <f t="shared" si="22"/>
        <v>470</v>
      </c>
      <c r="L68" s="323">
        <f t="shared" si="22"/>
        <v>470</v>
      </c>
      <c r="M68" s="323">
        <f t="shared" si="22"/>
        <v>470</v>
      </c>
      <c r="N68" s="323">
        <f t="shared" si="22"/>
        <v>470</v>
      </c>
      <c r="O68" s="323">
        <f t="shared" si="2"/>
        <v>5640</v>
      </c>
      <c r="Q68" s="12"/>
      <c r="R68" s="178"/>
    </row>
    <row r="69" spans="1:18" x14ac:dyDescent="0.2">
      <c r="A69" s="22">
        <v>440405</v>
      </c>
      <c r="B69" s="23" t="s">
        <v>87</v>
      </c>
      <c r="C69" s="324">
        <v>470</v>
      </c>
      <c r="D69" s="324">
        <f>+C69</f>
        <v>470</v>
      </c>
      <c r="E69" s="324">
        <f t="shared" ref="E69:N69" si="23">+D69</f>
        <v>470</v>
      </c>
      <c r="F69" s="324">
        <f t="shared" si="23"/>
        <v>470</v>
      </c>
      <c r="G69" s="324">
        <f t="shared" si="23"/>
        <v>470</v>
      </c>
      <c r="H69" s="324">
        <f t="shared" si="23"/>
        <v>470</v>
      </c>
      <c r="I69" s="324">
        <f t="shared" si="23"/>
        <v>470</v>
      </c>
      <c r="J69" s="324">
        <f t="shared" si="23"/>
        <v>470</v>
      </c>
      <c r="K69" s="324">
        <f t="shared" si="23"/>
        <v>470</v>
      </c>
      <c r="L69" s="324">
        <f t="shared" si="23"/>
        <v>470</v>
      </c>
      <c r="M69" s="324">
        <f t="shared" si="23"/>
        <v>470</v>
      </c>
      <c r="N69" s="324">
        <f t="shared" si="23"/>
        <v>470</v>
      </c>
      <c r="O69" s="325">
        <f t="shared" ref="O69:O134" si="24">+SUM(C69:N69)</f>
        <v>5640</v>
      </c>
      <c r="Q69" s="12"/>
      <c r="R69" s="178"/>
    </row>
    <row r="70" spans="1:18" x14ac:dyDescent="0.2">
      <c r="A70" s="22">
        <f>+A69+5</f>
        <v>440410</v>
      </c>
      <c r="B70" s="23" t="s">
        <v>88</v>
      </c>
      <c r="C70" s="324">
        <v>0</v>
      </c>
      <c r="D70" s="324">
        <v>0</v>
      </c>
      <c r="E70" s="324">
        <v>0</v>
      </c>
      <c r="F70" s="324">
        <v>0</v>
      </c>
      <c r="G70" s="324">
        <v>0</v>
      </c>
      <c r="H70" s="324">
        <v>0</v>
      </c>
      <c r="I70" s="324">
        <v>0</v>
      </c>
      <c r="J70" s="324">
        <v>0</v>
      </c>
      <c r="K70" s="324">
        <v>0</v>
      </c>
      <c r="L70" s="324">
        <v>0</v>
      </c>
      <c r="M70" s="324">
        <v>0</v>
      </c>
      <c r="N70" s="324">
        <v>0</v>
      </c>
      <c r="O70" s="325">
        <f t="shared" si="24"/>
        <v>0</v>
      </c>
      <c r="Q70" s="12"/>
      <c r="R70" s="178"/>
    </row>
    <row r="71" spans="1:18" x14ac:dyDescent="0.2">
      <c r="A71" s="22">
        <f>+A70+5</f>
        <v>440415</v>
      </c>
      <c r="B71" s="23" t="s">
        <v>89</v>
      </c>
      <c r="C71" s="324">
        <v>0</v>
      </c>
      <c r="D71" s="324">
        <v>0</v>
      </c>
      <c r="E71" s="324">
        <v>0</v>
      </c>
      <c r="F71" s="324">
        <v>0</v>
      </c>
      <c r="G71" s="324">
        <v>0</v>
      </c>
      <c r="H71" s="324">
        <v>0</v>
      </c>
      <c r="I71" s="324">
        <v>0</v>
      </c>
      <c r="J71" s="324">
        <v>0</v>
      </c>
      <c r="K71" s="324">
        <v>0</v>
      </c>
      <c r="L71" s="324">
        <v>0</v>
      </c>
      <c r="M71" s="324">
        <v>0</v>
      </c>
      <c r="N71" s="324">
        <v>0</v>
      </c>
      <c r="O71" s="325">
        <f t="shared" si="24"/>
        <v>0</v>
      </c>
      <c r="Q71" s="12"/>
      <c r="R71" s="178"/>
    </row>
    <row r="72" spans="1:18" x14ac:dyDescent="0.2">
      <c r="A72" s="22">
        <f>+A71+5</f>
        <v>440420</v>
      </c>
      <c r="B72" s="23" t="s">
        <v>90</v>
      </c>
      <c r="C72" s="324">
        <v>0</v>
      </c>
      <c r="D72" s="324">
        <v>0</v>
      </c>
      <c r="E72" s="324">
        <v>0</v>
      </c>
      <c r="F72" s="324">
        <v>0</v>
      </c>
      <c r="G72" s="324">
        <v>0</v>
      </c>
      <c r="H72" s="324">
        <v>0</v>
      </c>
      <c r="I72" s="324">
        <v>0</v>
      </c>
      <c r="J72" s="324">
        <v>0</v>
      </c>
      <c r="K72" s="324">
        <v>0</v>
      </c>
      <c r="L72" s="324">
        <v>0</v>
      </c>
      <c r="M72" s="324">
        <v>0</v>
      </c>
      <c r="N72" s="324">
        <v>0</v>
      </c>
      <c r="O72" s="325">
        <f t="shared" si="24"/>
        <v>0</v>
      </c>
      <c r="Q72" s="12"/>
      <c r="R72" s="178"/>
    </row>
    <row r="73" spans="1:18" x14ac:dyDescent="0.2">
      <c r="A73" s="22">
        <v>440490</v>
      </c>
      <c r="B73" s="23" t="s">
        <v>65</v>
      </c>
      <c r="C73" s="324">
        <v>0</v>
      </c>
      <c r="D73" s="324">
        <v>0</v>
      </c>
      <c r="E73" s="324">
        <v>0</v>
      </c>
      <c r="F73" s="324">
        <v>0</v>
      </c>
      <c r="G73" s="324">
        <v>0</v>
      </c>
      <c r="H73" s="324">
        <v>0</v>
      </c>
      <c r="I73" s="324">
        <v>0</v>
      </c>
      <c r="J73" s="324">
        <v>0</v>
      </c>
      <c r="K73" s="324">
        <v>0</v>
      </c>
      <c r="L73" s="324">
        <v>0</v>
      </c>
      <c r="M73" s="324">
        <v>0</v>
      </c>
      <c r="N73" s="324">
        <v>0</v>
      </c>
      <c r="O73" s="325">
        <f t="shared" si="24"/>
        <v>0</v>
      </c>
      <c r="Q73" s="12"/>
      <c r="R73" s="178"/>
    </row>
    <row r="74" spans="1:18" x14ac:dyDescent="0.2">
      <c r="A74" s="181">
        <v>4405</v>
      </c>
      <c r="B74" s="182" t="s">
        <v>91</v>
      </c>
      <c r="C74" s="323">
        <f>SUM(C75:C78)</f>
        <v>19191.663333333334</v>
      </c>
      <c r="D74" s="323">
        <f t="shared" ref="D74:N74" si="25">SUM(D75:D78)</f>
        <v>19191.663333333334</v>
      </c>
      <c r="E74" s="323">
        <f t="shared" si="25"/>
        <v>19191.663333333334</v>
      </c>
      <c r="F74" s="323">
        <f t="shared" si="25"/>
        <v>19191.663333333334</v>
      </c>
      <c r="G74" s="323">
        <f t="shared" si="25"/>
        <v>19191.663333333334</v>
      </c>
      <c r="H74" s="323">
        <f t="shared" si="25"/>
        <v>19191.663333333334</v>
      </c>
      <c r="I74" s="323">
        <f t="shared" si="25"/>
        <v>19191.663333333334</v>
      </c>
      <c r="J74" s="323">
        <f t="shared" si="25"/>
        <v>19191.663333333334</v>
      </c>
      <c r="K74" s="323">
        <f t="shared" si="25"/>
        <v>19191.663333333334</v>
      </c>
      <c r="L74" s="323">
        <f t="shared" si="25"/>
        <v>19191.663333333334</v>
      </c>
      <c r="M74" s="323">
        <f t="shared" si="25"/>
        <v>19191.663333333334</v>
      </c>
      <c r="N74" s="323">
        <f t="shared" si="25"/>
        <v>19191.663333333334</v>
      </c>
      <c r="O74" s="323">
        <f t="shared" si="24"/>
        <v>230299.96</v>
      </c>
      <c r="Q74" s="12"/>
      <c r="R74" s="178"/>
    </row>
    <row r="75" spans="1:18" x14ac:dyDescent="0.2">
      <c r="A75" s="22">
        <v>440505</v>
      </c>
      <c r="B75" s="23" t="s">
        <v>92</v>
      </c>
      <c r="C75" s="324">
        <f>441.67+833.33</f>
        <v>1275</v>
      </c>
      <c r="D75" s="324">
        <f>+C75</f>
        <v>1275</v>
      </c>
      <c r="E75" s="324">
        <f t="shared" ref="E75:N77" si="26">+D75</f>
        <v>1275</v>
      </c>
      <c r="F75" s="324">
        <f t="shared" si="26"/>
        <v>1275</v>
      </c>
      <c r="G75" s="324">
        <f t="shared" si="26"/>
        <v>1275</v>
      </c>
      <c r="H75" s="324">
        <f t="shared" si="26"/>
        <v>1275</v>
      </c>
      <c r="I75" s="324">
        <f t="shared" si="26"/>
        <v>1275</v>
      </c>
      <c r="J75" s="324">
        <f t="shared" si="26"/>
        <v>1275</v>
      </c>
      <c r="K75" s="324">
        <f t="shared" si="26"/>
        <v>1275</v>
      </c>
      <c r="L75" s="324">
        <f t="shared" si="26"/>
        <v>1275</v>
      </c>
      <c r="M75" s="324">
        <f t="shared" si="26"/>
        <v>1275</v>
      </c>
      <c r="N75" s="324">
        <f t="shared" si="26"/>
        <v>1275</v>
      </c>
      <c r="O75" s="325">
        <f t="shared" si="24"/>
        <v>15300</v>
      </c>
      <c r="Q75" s="12"/>
      <c r="R75" s="178"/>
    </row>
    <row r="76" spans="1:18" x14ac:dyDescent="0.2">
      <c r="A76" s="22">
        <f>+A75+5</f>
        <v>440510</v>
      </c>
      <c r="B76" s="23" t="s">
        <v>93</v>
      </c>
      <c r="C76" s="324">
        <v>833.33333333333337</v>
      </c>
      <c r="D76" s="324">
        <f>+C76</f>
        <v>833.33333333333337</v>
      </c>
      <c r="E76" s="324">
        <f t="shared" si="26"/>
        <v>833.33333333333337</v>
      </c>
      <c r="F76" s="324">
        <f t="shared" si="26"/>
        <v>833.33333333333337</v>
      </c>
      <c r="G76" s="324">
        <f t="shared" si="26"/>
        <v>833.33333333333337</v>
      </c>
      <c r="H76" s="324">
        <f t="shared" si="26"/>
        <v>833.33333333333337</v>
      </c>
      <c r="I76" s="324">
        <f t="shared" si="26"/>
        <v>833.33333333333337</v>
      </c>
      <c r="J76" s="324">
        <f t="shared" si="26"/>
        <v>833.33333333333337</v>
      </c>
      <c r="K76" s="324">
        <f t="shared" si="26"/>
        <v>833.33333333333337</v>
      </c>
      <c r="L76" s="324">
        <f t="shared" si="26"/>
        <v>833.33333333333337</v>
      </c>
      <c r="M76" s="324">
        <f t="shared" si="26"/>
        <v>833.33333333333337</v>
      </c>
      <c r="N76" s="324">
        <f t="shared" si="26"/>
        <v>833.33333333333337</v>
      </c>
      <c r="O76" s="325">
        <f t="shared" si="24"/>
        <v>10000</v>
      </c>
      <c r="Q76" s="12"/>
      <c r="R76" s="178"/>
    </row>
    <row r="77" spans="1:18" x14ac:dyDescent="0.2">
      <c r="A77" s="22">
        <f>+A76+5</f>
        <v>440515</v>
      </c>
      <c r="B77" s="23" t="s">
        <v>94</v>
      </c>
      <c r="C77" s="324">
        <f>15000+2083.33</f>
        <v>17083.330000000002</v>
      </c>
      <c r="D77" s="324">
        <f>+C77</f>
        <v>17083.330000000002</v>
      </c>
      <c r="E77" s="324">
        <f t="shared" si="26"/>
        <v>17083.330000000002</v>
      </c>
      <c r="F77" s="324">
        <f t="shared" si="26"/>
        <v>17083.330000000002</v>
      </c>
      <c r="G77" s="324">
        <f t="shared" si="26"/>
        <v>17083.330000000002</v>
      </c>
      <c r="H77" s="324">
        <f t="shared" si="26"/>
        <v>17083.330000000002</v>
      </c>
      <c r="I77" s="324">
        <f t="shared" si="26"/>
        <v>17083.330000000002</v>
      </c>
      <c r="J77" s="324">
        <f t="shared" si="26"/>
        <v>17083.330000000002</v>
      </c>
      <c r="K77" s="324">
        <f t="shared" si="26"/>
        <v>17083.330000000002</v>
      </c>
      <c r="L77" s="324">
        <f t="shared" si="26"/>
        <v>17083.330000000002</v>
      </c>
      <c r="M77" s="324">
        <f t="shared" si="26"/>
        <v>17083.330000000002</v>
      </c>
      <c r="N77" s="324">
        <f t="shared" si="26"/>
        <v>17083.330000000002</v>
      </c>
      <c r="O77" s="325">
        <f t="shared" si="24"/>
        <v>204999.96000000008</v>
      </c>
      <c r="Q77" s="12"/>
      <c r="R77" s="178"/>
    </row>
    <row r="78" spans="1:18" x14ac:dyDescent="0.2">
      <c r="A78" s="22">
        <f>+A77+5</f>
        <v>440520</v>
      </c>
      <c r="B78" s="23" t="s">
        <v>95</v>
      </c>
      <c r="C78" s="324"/>
      <c r="D78" s="324"/>
      <c r="E78" s="324"/>
      <c r="F78" s="324"/>
      <c r="G78" s="324"/>
      <c r="H78" s="324"/>
      <c r="I78" s="324"/>
      <c r="J78" s="324"/>
      <c r="K78" s="324"/>
      <c r="L78" s="324"/>
      <c r="M78" s="324"/>
      <c r="N78" s="324"/>
      <c r="O78" s="325">
        <f t="shared" si="24"/>
        <v>0</v>
      </c>
      <c r="Q78" s="12"/>
      <c r="R78" s="178"/>
    </row>
    <row r="79" spans="1:18" x14ac:dyDescent="0.2">
      <c r="A79" s="181">
        <v>4406</v>
      </c>
      <c r="B79" s="182" t="s">
        <v>96</v>
      </c>
      <c r="C79" s="323">
        <f>SUM(C80:C81)</f>
        <v>13275.608</v>
      </c>
      <c r="D79" s="323">
        <f t="shared" ref="D79:N79" si="27">SUM(D80:D81)</f>
        <v>13275.608</v>
      </c>
      <c r="E79" s="323">
        <f t="shared" si="27"/>
        <v>13275.608</v>
      </c>
      <c r="F79" s="323">
        <f t="shared" si="27"/>
        <v>13275.608</v>
      </c>
      <c r="G79" s="323">
        <f t="shared" si="27"/>
        <v>13275.608</v>
      </c>
      <c r="H79" s="323">
        <f t="shared" si="27"/>
        <v>13275.608</v>
      </c>
      <c r="I79" s="323">
        <f t="shared" si="27"/>
        <v>13275.608</v>
      </c>
      <c r="J79" s="323">
        <f t="shared" si="27"/>
        <v>13275.608</v>
      </c>
      <c r="K79" s="323">
        <f t="shared" si="27"/>
        <v>13275.608</v>
      </c>
      <c r="L79" s="323">
        <f t="shared" si="27"/>
        <v>13275.608</v>
      </c>
      <c r="M79" s="323">
        <f t="shared" si="27"/>
        <v>13275.608</v>
      </c>
      <c r="N79" s="323">
        <f t="shared" si="27"/>
        <v>13275.608</v>
      </c>
      <c r="O79" s="323">
        <f t="shared" si="24"/>
        <v>159307.29600000006</v>
      </c>
      <c r="Q79" s="12"/>
      <c r="R79" s="178"/>
    </row>
    <row r="80" spans="1:18" x14ac:dyDescent="0.2">
      <c r="A80" s="22">
        <v>440605</v>
      </c>
      <c r="B80" s="23" t="s">
        <v>97</v>
      </c>
      <c r="C80" s="324">
        <v>446.55260000000015</v>
      </c>
      <c r="D80" s="324">
        <f>+C80</f>
        <v>446.55260000000015</v>
      </c>
      <c r="E80" s="324">
        <f t="shared" ref="E80:N81" si="28">+D80</f>
        <v>446.55260000000015</v>
      </c>
      <c r="F80" s="324">
        <f t="shared" si="28"/>
        <v>446.55260000000015</v>
      </c>
      <c r="G80" s="324">
        <f t="shared" si="28"/>
        <v>446.55260000000015</v>
      </c>
      <c r="H80" s="324">
        <f t="shared" si="28"/>
        <v>446.55260000000015</v>
      </c>
      <c r="I80" s="324">
        <f t="shared" si="28"/>
        <v>446.55260000000015</v>
      </c>
      <c r="J80" s="324">
        <f t="shared" si="28"/>
        <v>446.55260000000015</v>
      </c>
      <c r="K80" s="324">
        <f t="shared" si="28"/>
        <v>446.55260000000015</v>
      </c>
      <c r="L80" s="324">
        <f t="shared" si="28"/>
        <v>446.55260000000015</v>
      </c>
      <c r="M80" s="324">
        <f t="shared" si="28"/>
        <v>446.55260000000015</v>
      </c>
      <c r="N80" s="324">
        <f t="shared" si="28"/>
        <v>446.55260000000015</v>
      </c>
      <c r="O80" s="325">
        <f t="shared" si="24"/>
        <v>5358.6312000000007</v>
      </c>
      <c r="Q80" s="12"/>
      <c r="R80" s="178"/>
    </row>
    <row r="81" spans="1:18" x14ac:dyDescent="0.2">
      <c r="A81" s="22">
        <f>+A80+5</f>
        <v>440610</v>
      </c>
      <c r="B81" s="23" t="s">
        <v>98</v>
      </c>
      <c r="C81" s="324">
        <f>329.0554+12500</f>
        <v>12829.055399999999</v>
      </c>
      <c r="D81" s="324">
        <f>+C81</f>
        <v>12829.055399999999</v>
      </c>
      <c r="E81" s="324">
        <f t="shared" si="28"/>
        <v>12829.055399999999</v>
      </c>
      <c r="F81" s="324">
        <f t="shared" si="28"/>
        <v>12829.055399999999</v>
      </c>
      <c r="G81" s="324">
        <f t="shared" si="28"/>
        <v>12829.055399999999</v>
      </c>
      <c r="H81" s="324">
        <f t="shared" si="28"/>
        <v>12829.055399999999</v>
      </c>
      <c r="I81" s="324">
        <f t="shared" si="28"/>
        <v>12829.055399999999</v>
      </c>
      <c r="J81" s="324">
        <f t="shared" si="28"/>
        <v>12829.055399999999</v>
      </c>
      <c r="K81" s="324">
        <f t="shared" si="28"/>
        <v>12829.055399999999</v>
      </c>
      <c r="L81" s="324">
        <f t="shared" si="28"/>
        <v>12829.055399999999</v>
      </c>
      <c r="M81" s="324">
        <f t="shared" si="28"/>
        <v>12829.055399999999</v>
      </c>
      <c r="N81" s="324">
        <f t="shared" si="28"/>
        <v>12829.055399999999</v>
      </c>
      <c r="O81" s="325">
        <f t="shared" si="24"/>
        <v>153948.6648</v>
      </c>
      <c r="Q81" s="12"/>
      <c r="R81" s="178"/>
    </row>
    <row r="82" spans="1:18" x14ac:dyDescent="0.2">
      <c r="A82" s="181">
        <v>4407</v>
      </c>
      <c r="B82" s="182" t="s">
        <v>99</v>
      </c>
      <c r="C82" s="323">
        <f>SUM(C83:C85)</f>
        <v>8643.637733333333</v>
      </c>
      <c r="D82" s="323">
        <f t="shared" ref="D82:N82" si="29">SUM(D83:D85)</f>
        <v>8643.637733333333</v>
      </c>
      <c r="E82" s="323">
        <f t="shared" si="29"/>
        <v>8643.637733333333</v>
      </c>
      <c r="F82" s="323">
        <f t="shared" si="29"/>
        <v>8643.637733333333</v>
      </c>
      <c r="G82" s="323">
        <f t="shared" si="29"/>
        <v>8643.637733333333</v>
      </c>
      <c r="H82" s="323">
        <f t="shared" si="29"/>
        <v>8643.637733333333</v>
      </c>
      <c r="I82" s="323">
        <f t="shared" si="29"/>
        <v>8643.637733333333</v>
      </c>
      <c r="J82" s="323">
        <f t="shared" si="29"/>
        <v>8643.637733333333</v>
      </c>
      <c r="K82" s="323">
        <f t="shared" si="29"/>
        <v>8643.637733333333</v>
      </c>
      <c r="L82" s="323">
        <f t="shared" si="29"/>
        <v>8643.637733333333</v>
      </c>
      <c r="M82" s="323">
        <f t="shared" si="29"/>
        <v>8643.637733333333</v>
      </c>
      <c r="N82" s="323">
        <f t="shared" si="29"/>
        <v>8643.637733333333</v>
      </c>
      <c r="O82" s="323">
        <f t="shared" si="24"/>
        <v>103723.65280000003</v>
      </c>
      <c r="Q82" s="12"/>
      <c r="R82" s="178"/>
    </row>
    <row r="83" spans="1:18" x14ac:dyDescent="0.2">
      <c r="A83" s="22">
        <v>440705</v>
      </c>
      <c r="B83" s="23" t="s">
        <v>100</v>
      </c>
      <c r="C83" s="324">
        <v>5500</v>
      </c>
      <c r="D83" s="324">
        <f>+C83</f>
        <v>5500</v>
      </c>
      <c r="E83" s="324">
        <f t="shared" ref="E83:N83" si="30">+D83</f>
        <v>5500</v>
      </c>
      <c r="F83" s="324">
        <f t="shared" si="30"/>
        <v>5500</v>
      </c>
      <c r="G83" s="324">
        <f t="shared" si="30"/>
        <v>5500</v>
      </c>
      <c r="H83" s="324">
        <f t="shared" si="30"/>
        <v>5500</v>
      </c>
      <c r="I83" s="324">
        <f t="shared" si="30"/>
        <v>5500</v>
      </c>
      <c r="J83" s="324">
        <f t="shared" si="30"/>
        <v>5500</v>
      </c>
      <c r="K83" s="324">
        <f t="shared" si="30"/>
        <v>5500</v>
      </c>
      <c r="L83" s="324">
        <f t="shared" si="30"/>
        <v>5500</v>
      </c>
      <c r="M83" s="324">
        <f t="shared" si="30"/>
        <v>5500</v>
      </c>
      <c r="N83" s="324">
        <f t="shared" si="30"/>
        <v>5500</v>
      </c>
      <c r="O83" s="325">
        <f t="shared" si="24"/>
        <v>66000</v>
      </c>
      <c r="Q83" s="12"/>
      <c r="R83" s="178"/>
    </row>
    <row r="84" spans="1:18" x14ac:dyDescent="0.2">
      <c r="A84" s="22">
        <f>+A83+5</f>
        <v>440710</v>
      </c>
      <c r="B84" s="23" t="s">
        <v>101</v>
      </c>
      <c r="C84" s="324">
        <v>1816.67</v>
      </c>
      <c r="D84" s="324">
        <v>1816.67</v>
      </c>
      <c r="E84" s="324">
        <v>1816.67</v>
      </c>
      <c r="F84" s="324">
        <v>1816.67</v>
      </c>
      <c r="G84" s="324">
        <v>1816.67</v>
      </c>
      <c r="H84" s="324">
        <v>1816.67</v>
      </c>
      <c r="I84" s="324">
        <v>1816.67</v>
      </c>
      <c r="J84" s="324">
        <v>1816.67</v>
      </c>
      <c r="K84" s="324">
        <v>1816.67</v>
      </c>
      <c r="L84" s="324">
        <v>1816.67</v>
      </c>
      <c r="M84" s="324">
        <v>1816.67</v>
      </c>
      <c r="N84" s="324">
        <v>1816.67</v>
      </c>
      <c r="O84" s="325">
        <f t="shared" si="24"/>
        <v>21800.04</v>
      </c>
      <c r="Q84" s="12"/>
      <c r="R84" s="178"/>
    </row>
    <row r="85" spans="1:18" x14ac:dyDescent="0.2">
      <c r="A85" s="22">
        <v>440790</v>
      </c>
      <c r="B85" s="23" t="s">
        <v>65</v>
      </c>
      <c r="C85" s="324">
        <v>1326.9677333333334</v>
      </c>
      <c r="D85" s="324">
        <f>+C85</f>
        <v>1326.9677333333334</v>
      </c>
      <c r="E85" s="324">
        <f t="shared" ref="E85:N85" si="31">+D85</f>
        <v>1326.9677333333334</v>
      </c>
      <c r="F85" s="324">
        <f t="shared" si="31"/>
        <v>1326.9677333333334</v>
      </c>
      <c r="G85" s="324">
        <f t="shared" si="31"/>
        <v>1326.9677333333334</v>
      </c>
      <c r="H85" s="324">
        <f t="shared" si="31"/>
        <v>1326.9677333333334</v>
      </c>
      <c r="I85" s="324">
        <f t="shared" si="31"/>
        <v>1326.9677333333334</v>
      </c>
      <c r="J85" s="324">
        <f t="shared" si="31"/>
        <v>1326.9677333333334</v>
      </c>
      <c r="K85" s="324">
        <f t="shared" si="31"/>
        <v>1326.9677333333334</v>
      </c>
      <c r="L85" s="324">
        <f t="shared" si="31"/>
        <v>1326.9677333333334</v>
      </c>
      <c r="M85" s="324">
        <f t="shared" si="31"/>
        <v>1326.9677333333334</v>
      </c>
      <c r="N85" s="324">
        <f t="shared" si="31"/>
        <v>1326.9677333333334</v>
      </c>
      <c r="O85" s="325">
        <f t="shared" si="24"/>
        <v>15923.612799999997</v>
      </c>
      <c r="Q85" s="12"/>
      <c r="R85" s="178"/>
    </row>
    <row r="86" spans="1:18" x14ac:dyDescent="0.2">
      <c r="A86" s="179">
        <v>45</v>
      </c>
      <c r="B86" s="180" t="s">
        <v>102</v>
      </c>
      <c r="C86" s="322">
        <f>+C87+C90+C93+C94</f>
        <v>5689.4991333333337</v>
      </c>
      <c r="D86" s="322">
        <f t="shared" ref="D86:N86" si="32">+D87+D90+D93+D94</f>
        <v>5689.4991333333337</v>
      </c>
      <c r="E86" s="322">
        <f t="shared" si="32"/>
        <v>5689.4991333333337</v>
      </c>
      <c r="F86" s="322">
        <f t="shared" si="32"/>
        <v>5689.4991333333337</v>
      </c>
      <c r="G86" s="322">
        <f t="shared" si="32"/>
        <v>5689.4991333333337</v>
      </c>
      <c r="H86" s="322">
        <f t="shared" si="32"/>
        <v>5689.4991333333337</v>
      </c>
      <c r="I86" s="322">
        <f t="shared" si="32"/>
        <v>5689.4991333333337</v>
      </c>
      <c r="J86" s="322">
        <f t="shared" si="32"/>
        <v>5689.4991333333337</v>
      </c>
      <c r="K86" s="322">
        <f t="shared" si="32"/>
        <v>5689.4991333333337</v>
      </c>
      <c r="L86" s="322">
        <f t="shared" si="32"/>
        <v>5689.4991333333337</v>
      </c>
      <c r="M86" s="322">
        <f t="shared" si="32"/>
        <v>5689.4991333333337</v>
      </c>
      <c r="N86" s="322">
        <f t="shared" si="32"/>
        <v>5689.4991333333337</v>
      </c>
      <c r="O86" s="322">
        <f t="shared" si="24"/>
        <v>68273.989599999986</v>
      </c>
      <c r="Q86" s="12"/>
      <c r="R86" s="178"/>
    </row>
    <row r="87" spans="1:18" x14ac:dyDescent="0.2">
      <c r="A87" s="181">
        <v>4501</v>
      </c>
      <c r="B87" s="182" t="s">
        <v>103</v>
      </c>
      <c r="C87" s="323">
        <f>SUM(C88:C89)</f>
        <v>0</v>
      </c>
      <c r="D87" s="323">
        <f t="shared" ref="D87:N87" si="33">SUM(D88:D89)</f>
        <v>0</v>
      </c>
      <c r="E87" s="323">
        <f t="shared" si="33"/>
        <v>0</v>
      </c>
      <c r="F87" s="323">
        <f t="shared" si="33"/>
        <v>0</v>
      </c>
      <c r="G87" s="323">
        <f t="shared" si="33"/>
        <v>0</v>
      </c>
      <c r="H87" s="323">
        <f t="shared" si="33"/>
        <v>0</v>
      </c>
      <c r="I87" s="323">
        <f t="shared" si="33"/>
        <v>0</v>
      </c>
      <c r="J87" s="323">
        <f t="shared" si="33"/>
        <v>0</v>
      </c>
      <c r="K87" s="323">
        <f t="shared" si="33"/>
        <v>0</v>
      </c>
      <c r="L87" s="323">
        <f t="shared" si="33"/>
        <v>0</v>
      </c>
      <c r="M87" s="323">
        <f t="shared" si="33"/>
        <v>0</v>
      </c>
      <c r="N87" s="323">
        <f t="shared" si="33"/>
        <v>0</v>
      </c>
      <c r="O87" s="323">
        <f t="shared" si="24"/>
        <v>0</v>
      </c>
      <c r="Q87" s="12"/>
      <c r="R87" s="178"/>
    </row>
    <row r="88" spans="1:18" x14ac:dyDescent="0.2">
      <c r="A88" s="22">
        <v>450105</v>
      </c>
      <c r="B88" s="23" t="s">
        <v>104</v>
      </c>
      <c r="C88" s="324"/>
      <c r="D88" s="324"/>
      <c r="E88" s="324"/>
      <c r="F88" s="324"/>
      <c r="G88" s="324"/>
      <c r="H88" s="324"/>
      <c r="I88" s="324"/>
      <c r="J88" s="324"/>
      <c r="K88" s="324"/>
      <c r="L88" s="324"/>
      <c r="M88" s="324"/>
      <c r="N88" s="324"/>
      <c r="O88" s="325">
        <f t="shared" si="24"/>
        <v>0</v>
      </c>
      <c r="Q88" s="12"/>
      <c r="R88" s="178"/>
    </row>
    <row r="89" spans="1:18" x14ac:dyDescent="0.2">
      <c r="A89" s="22">
        <f>+A88+5</f>
        <v>450110</v>
      </c>
      <c r="B89" s="23" t="s">
        <v>105</v>
      </c>
      <c r="C89" s="324"/>
      <c r="D89" s="324"/>
      <c r="E89" s="324"/>
      <c r="F89" s="324"/>
      <c r="G89" s="324"/>
      <c r="H89" s="324"/>
      <c r="I89" s="324"/>
      <c r="J89" s="324"/>
      <c r="K89" s="324"/>
      <c r="L89" s="324"/>
      <c r="M89" s="324"/>
      <c r="N89" s="324"/>
      <c r="O89" s="325">
        <f t="shared" si="24"/>
        <v>0</v>
      </c>
      <c r="Q89" s="12"/>
      <c r="R89" s="178"/>
    </row>
    <row r="90" spans="1:18" x14ac:dyDescent="0.2">
      <c r="A90" s="181">
        <v>4502</v>
      </c>
      <c r="B90" s="182" t="s">
        <v>106</v>
      </c>
      <c r="C90" s="323">
        <f>SUM(C91:C92)</f>
        <v>3783.2491333333337</v>
      </c>
      <c r="D90" s="323">
        <f t="shared" ref="D90:N90" si="34">SUM(D91:D92)</f>
        <v>3783.2491333333337</v>
      </c>
      <c r="E90" s="323">
        <f t="shared" si="34"/>
        <v>3783.2491333333337</v>
      </c>
      <c r="F90" s="323">
        <f t="shared" si="34"/>
        <v>3783.2491333333337</v>
      </c>
      <c r="G90" s="323">
        <f t="shared" si="34"/>
        <v>3783.2491333333337</v>
      </c>
      <c r="H90" s="323">
        <f t="shared" si="34"/>
        <v>3783.2491333333337</v>
      </c>
      <c r="I90" s="323">
        <f t="shared" si="34"/>
        <v>3783.2491333333337</v>
      </c>
      <c r="J90" s="323">
        <f t="shared" si="34"/>
        <v>3783.2491333333337</v>
      </c>
      <c r="K90" s="323">
        <f t="shared" si="34"/>
        <v>3783.2491333333337</v>
      </c>
      <c r="L90" s="323">
        <f t="shared" si="34"/>
        <v>3783.2491333333337</v>
      </c>
      <c r="M90" s="323">
        <f t="shared" si="34"/>
        <v>3783.2491333333337</v>
      </c>
      <c r="N90" s="323">
        <f t="shared" si="34"/>
        <v>3783.2491333333337</v>
      </c>
      <c r="O90" s="323">
        <f t="shared" si="24"/>
        <v>45398.989600000001</v>
      </c>
      <c r="Q90" s="12"/>
      <c r="R90" s="178"/>
    </row>
    <row r="91" spans="1:18" x14ac:dyDescent="0.2">
      <c r="A91" s="22">
        <v>450205</v>
      </c>
      <c r="B91" s="23" t="s">
        <v>107</v>
      </c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5">
        <f t="shared" si="24"/>
        <v>0</v>
      </c>
      <c r="Q91" s="12"/>
      <c r="R91" s="178"/>
    </row>
    <row r="92" spans="1:18" x14ac:dyDescent="0.2">
      <c r="A92" s="22">
        <v>450210</v>
      </c>
      <c r="B92" s="23" t="s">
        <v>108</v>
      </c>
      <c r="C92" s="324">
        <v>3783.2491333333337</v>
      </c>
      <c r="D92" s="324">
        <f>+C92</f>
        <v>3783.2491333333337</v>
      </c>
      <c r="E92" s="324">
        <f t="shared" ref="E92:N92" si="35">+D92</f>
        <v>3783.2491333333337</v>
      </c>
      <c r="F92" s="324">
        <f t="shared" si="35"/>
        <v>3783.2491333333337</v>
      </c>
      <c r="G92" s="324">
        <f t="shared" si="35"/>
        <v>3783.2491333333337</v>
      </c>
      <c r="H92" s="324">
        <f t="shared" si="35"/>
        <v>3783.2491333333337</v>
      </c>
      <c r="I92" s="324">
        <f t="shared" si="35"/>
        <v>3783.2491333333337</v>
      </c>
      <c r="J92" s="324">
        <f t="shared" si="35"/>
        <v>3783.2491333333337</v>
      </c>
      <c r="K92" s="324">
        <f t="shared" si="35"/>
        <v>3783.2491333333337</v>
      </c>
      <c r="L92" s="324">
        <f t="shared" si="35"/>
        <v>3783.2491333333337</v>
      </c>
      <c r="M92" s="324">
        <f t="shared" si="35"/>
        <v>3783.2491333333337</v>
      </c>
      <c r="N92" s="324">
        <f t="shared" si="35"/>
        <v>3783.2491333333337</v>
      </c>
      <c r="O92" s="325">
        <f t="shared" si="24"/>
        <v>45398.989600000001</v>
      </c>
      <c r="Q92" s="12"/>
      <c r="R92" s="178"/>
    </row>
    <row r="93" spans="1:18" x14ac:dyDescent="0.2">
      <c r="A93" s="181">
        <v>4503</v>
      </c>
      <c r="B93" s="182" t="s">
        <v>109</v>
      </c>
      <c r="C93" s="323">
        <v>0</v>
      </c>
      <c r="D93" s="323">
        <v>0</v>
      </c>
      <c r="E93" s="323">
        <v>0</v>
      </c>
      <c r="F93" s="323">
        <v>0</v>
      </c>
      <c r="G93" s="323">
        <v>0</v>
      </c>
      <c r="H93" s="323">
        <v>0</v>
      </c>
      <c r="I93" s="323">
        <v>0</v>
      </c>
      <c r="J93" s="323">
        <v>0</v>
      </c>
      <c r="K93" s="323">
        <v>0</v>
      </c>
      <c r="L93" s="323">
        <v>0</v>
      </c>
      <c r="M93" s="323">
        <v>0</v>
      </c>
      <c r="N93" s="323">
        <v>0</v>
      </c>
      <c r="O93" s="323">
        <f t="shared" si="24"/>
        <v>0</v>
      </c>
      <c r="Q93" s="12"/>
      <c r="R93" s="178"/>
    </row>
    <row r="94" spans="1:18" x14ac:dyDescent="0.2">
      <c r="A94" s="181">
        <v>4504</v>
      </c>
      <c r="B94" s="182" t="s">
        <v>110</v>
      </c>
      <c r="C94" s="323">
        <v>1906.25</v>
      </c>
      <c r="D94" s="323">
        <f>+C94</f>
        <v>1906.25</v>
      </c>
      <c r="E94" s="323">
        <f t="shared" ref="E94:N94" si="36">+D94</f>
        <v>1906.25</v>
      </c>
      <c r="F94" s="323">
        <f t="shared" si="36"/>
        <v>1906.25</v>
      </c>
      <c r="G94" s="323">
        <f t="shared" si="36"/>
        <v>1906.25</v>
      </c>
      <c r="H94" s="323">
        <f t="shared" si="36"/>
        <v>1906.25</v>
      </c>
      <c r="I94" s="323">
        <f t="shared" si="36"/>
        <v>1906.25</v>
      </c>
      <c r="J94" s="323">
        <f t="shared" si="36"/>
        <v>1906.25</v>
      </c>
      <c r="K94" s="323">
        <f t="shared" si="36"/>
        <v>1906.25</v>
      </c>
      <c r="L94" s="323">
        <f t="shared" si="36"/>
        <v>1906.25</v>
      </c>
      <c r="M94" s="323">
        <f t="shared" si="36"/>
        <v>1906.25</v>
      </c>
      <c r="N94" s="323">
        <f t="shared" si="36"/>
        <v>1906.25</v>
      </c>
      <c r="O94" s="323">
        <f t="shared" si="24"/>
        <v>22875</v>
      </c>
      <c r="Q94" s="12"/>
      <c r="R94" s="178"/>
    </row>
    <row r="95" spans="1:18" x14ac:dyDescent="0.2">
      <c r="A95" s="179">
        <v>46</v>
      </c>
      <c r="B95" s="180" t="s">
        <v>111</v>
      </c>
      <c r="C95" s="322">
        <f>+C96</f>
        <v>12422.666239999999</v>
      </c>
      <c r="D95" s="322">
        <f t="shared" ref="D95:N95" si="37">+D96</f>
        <v>12422.666239999999</v>
      </c>
      <c r="E95" s="322">
        <f t="shared" si="37"/>
        <v>12422.666239999999</v>
      </c>
      <c r="F95" s="322">
        <f t="shared" si="37"/>
        <v>12422.666239999999</v>
      </c>
      <c r="G95" s="322">
        <f t="shared" si="37"/>
        <v>12422.666239999999</v>
      </c>
      <c r="H95" s="322">
        <f t="shared" si="37"/>
        <v>12422.666239999999</v>
      </c>
      <c r="I95" s="322">
        <f t="shared" si="37"/>
        <v>12422.666239999999</v>
      </c>
      <c r="J95" s="322">
        <f t="shared" si="37"/>
        <v>12422.666239999999</v>
      </c>
      <c r="K95" s="322">
        <f t="shared" si="37"/>
        <v>12422.666239999999</v>
      </c>
      <c r="L95" s="322">
        <f t="shared" si="37"/>
        <v>12422.666239999999</v>
      </c>
      <c r="M95" s="322">
        <f t="shared" si="37"/>
        <v>12422.666239999999</v>
      </c>
      <c r="N95" s="322">
        <f t="shared" si="37"/>
        <v>12422.666239999999</v>
      </c>
      <c r="O95" s="322">
        <f t="shared" si="24"/>
        <v>149071.99487999995</v>
      </c>
      <c r="Q95" s="12"/>
      <c r="R95" s="178"/>
    </row>
    <row r="96" spans="1:18" x14ac:dyDescent="0.2">
      <c r="A96" s="181">
        <v>4601</v>
      </c>
      <c r="B96" s="182" t="s">
        <v>112</v>
      </c>
      <c r="C96" s="323">
        <f>SUM(C97:C99)</f>
        <v>12422.666239999999</v>
      </c>
      <c r="D96" s="323">
        <f t="shared" ref="D96:N96" si="38">SUM(D97:D99)</f>
        <v>12422.666239999999</v>
      </c>
      <c r="E96" s="323">
        <f t="shared" si="38"/>
        <v>12422.666239999999</v>
      </c>
      <c r="F96" s="323">
        <f t="shared" si="38"/>
        <v>12422.666239999999</v>
      </c>
      <c r="G96" s="323">
        <f t="shared" si="38"/>
        <v>12422.666239999999</v>
      </c>
      <c r="H96" s="323">
        <f t="shared" si="38"/>
        <v>12422.666239999999</v>
      </c>
      <c r="I96" s="323">
        <f t="shared" si="38"/>
        <v>12422.666239999999</v>
      </c>
      <c r="J96" s="323">
        <f t="shared" si="38"/>
        <v>12422.666239999999</v>
      </c>
      <c r="K96" s="323">
        <f t="shared" si="38"/>
        <v>12422.666239999999</v>
      </c>
      <c r="L96" s="323">
        <f t="shared" si="38"/>
        <v>12422.666239999999</v>
      </c>
      <c r="M96" s="323">
        <f t="shared" si="38"/>
        <v>12422.666239999999</v>
      </c>
      <c r="N96" s="323">
        <f t="shared" si="38"/>
        <v>12422.666239999999</v>
      </c>
      <c r="O96" s="323">
        <f t="shared" si="24"/>
        <v>149071.99487999995</v>
      </c>
      <c r="Q96" s="12"/>
      <c r="R96" s="178"/>
    </row>
    <row r="97" spans="1:18" x14ac:dyDescent="0.2">
      <c r="A97" s="22">
        <v>460105</v>
      </c>
      <c r="B97" s="23" t="s">
        <v>113</v>
      </c>
      <c r="C97" s="324">
        <f>(C47+C53+C54+C55+C56+C58+C60+C64+C65+C69+C75+C76+C77+C80+C81+C84+C85+C83)*12%</f>
        <v>8109.306239999999</v>
      </c>
      <c r="D97" s="324">
        <f t="shared" ref="D97:N97" si="39">(D47+D53+D54+D55+D56+D58+D60+D64+D65+D69+D75+D76+D77+D80+D81+D84+D85+D83)*12%</f>
        <v>8109.306239999999</v>
      </c>
      <c r="E97" s="324">
        <f t="shared" si="39"/>
        <v>8109.306239999999</v>
      </c>
      <c r="F97" s="324">
        <f t="shared" si="39"/>
        <v>8109.306239999999</v>
      </c>
      <c r="G97" s="324">
        <f t="shared" si="39"/>
        <v>8109.306239999999</v>
      </c>
      <c r="H97" s="324">
        <f t="shared" si="39"/>
        <v>8109.306239999999</v>
      </c>
      <c r="I97" s="324">
        <f t="shared" si="39"/>
        <v>8109.306239999999</v>
      </c>
      <c r="J97" s="324">
        <f t="shared" si="39"/>
        <v>8109.306239999999</v>
      </c>
      <c r="K97" s="324">
        <f t="shared" si="39"/>
        <v>8109.306239999999</v>
      </c>
      <c r="L97" s="324">
        <f t="shared" si="39"/>
        <v>8109.306239999999</v>
      </c>
      <c r="M97" s="324">
        <f t="shared" si="39"/>
        <v>8109.306239999999</v>
      </c>
      <c r="N97" s="324">
        <f t="shared" si="39"/>
        <v>8109.306239999999</v>
      </c>
      <c r="O97" s="325">
        <f t="shared" si="24"/>
        <v>97311.674880000006</v>
      </c>
      <c r="Q97" s="12"/>
      <c r="R97" s="178"/>
    </row>
    <row r="98" spans="1:18" x14ac:dyDescent="0.2">
      <c r="A98" s="22">
        <f>+A97+5</f>
        <v>460110</v>
      </c>
      <c r="B98" s="23" t="s">
        <v>114</v>
      </c>
      <c r="C98" s="324">
        <v>3963.36</v>
      </c>
      <c r="D98" s="324">
        <f>+C98</f>
        <v>3963.36</v>
      </c>
      <c r="E98" s="324">
        <f t="shared" ref="E98:N98" si="40">+D98</f>
        <v>3963.36</v>
      </c>
      <c r="F98" s="324">
        <f t="shared" si="40"/>
        <v>3963.36</v>
      </c>
      <c r="G98" s="324">
        <f t="shared" si="40"/>
        <v>3963.36</v>
      </c>
      <c r="H98" s="324">
        <f t="shared" si="40"/>
        <v>3963.36</v>
      </c>
      <c r="I98" s="324">
        <f t="shared" si="40"/>
        <v>3963.36</v>
      </c>
      <c r="J98" s="324">
        <f t="shared" si="40"/>
        <v>3963.36</v>
      </c>
      <c r="K98" s="324">
        <f t="shared" si="40"/>
        <v>3963.36</v>
      </c>
      <c r="L98" s="324">
        <f t="shared" si="40"/>
        <v>3963.36</v>
      </c>
      <c r="M98" s="324">
        <f t="shared" si="40"/>
        <v>3963.36</v>
      </c>
      <c r="N98" s="324">
        <f t="shared" si="40"/>
        <v>3963.36</v>
      </c>
      <c r="O98" s="325">
        <f t="shared" si="24"/>
        <v>47560.32</v>
      </c>
      <c r="Q98" s="12"/>
      <c r="R98" s="178"/>
    </row>
    <row r="99" spans="1:18" x14ac:dyDescent="0.2">
      <c r="A99" s="22">
        <v>460190</v>
      </c>
      <c r="B99" s="23" t="s">
        <v>65</v>
      </c>
      <c r="C99" s="324">
        <v>350</v>
      </c>
      <c r="D99" s="324">
        <v>350</v>
      </c>
      <c r="E99" s="324">
        <v>350</v>
      </c>
      <c r="F99" s="324">
        <v>350</v>
      </c>
      <c r="G99" s="324">
        <v>350</v>
      </c>
      <c r="H99" s="324">
        <v>350</v>
      </c>
      <c r="I99" s="324">
        <v>350</v>
      </c>
      <c r="J99" s="324">
        <v>350</v>
      </c>
      <c r="K99" s="324">
        <v>350</v>
      </c>
      <c r="L99" s="324">
        <v>350</v>
      </c>
      <c r="M99" s="324">
        <v>350</v>
      </c>
      <c r="N99" s="324">
        <v>350</v>
      </c>
      <c r="O99" s="325">
        <f t="shared" si="24"/>
        <v>4200</v>
      </c>
      <c r="Q99" s="12"/>
      <c r="R99" s="178"/>
    </row>
    <row r="100" spans="1:18" x14ac:dyDescent="0.2">
      <c r="A100" s="179">
        <v>47</v>
      </c>
      <c r="B100" s="180" t="s">
        <v>115</v>
      </c>
      <c r="C100" s="322">
        <f>+C101+C108+C111+C115+C120+C126+C129+C136</f>
        <v>10634.721583333334</v>
      </c>
      <c r="D100" s="322">
        <f t="shared" ref="D100:N100" si="41">+D101+D108+D111+D115+D120+D126+D129+D136</f>
        <v>10634.721583333334</v>
      </c>
      <c r="E100" s="322">
        <f t="shared" si="41"/>
        <v>10634.721583333334</v>
      </c>
      <c r="F100" s="322">
        <f t="shared" si="41"/>
        <v>10634.339583333334</v>
      </c>
      <c r="G100" s="322">
        <f t="shared" si="41"/>
        <v>10631.116249999999</v>
      </c>
      <c r="H100" s="322">
        <f t="shared" si="41"/>
        <v>10623.245222222224</v>
      </c>
      <c r="I100" s="322">
        <f t="shared" si="41"/>
        <v>10503.515305555557</v>
      </c>
      <c r="J100" s="322">
        <f t="shared" si="41"/>
        <v>10503.205305555555</v>
      </c>
      <c r="K100" s="322">
        <f t="shared" si="41"/>
        <v>10501.825305555556</v>
      </c>
      <c r="L100" s="322">
        <f t="shared" si="41"/>
        <v>10466.455305555555</v>
      </c>
      <c r="M100" s="322">
        <f t="shared" si="41"/>
        <v>10466.411972222224</v>
      </c>
      <c r="N100" s="322">
        <f t="shared" si="41"/>
        <v>10463.321972222224</v>
      </c>
      <c r="O100" s="322">
        <f t="shared" si="24"/>
        <v>126697.60097222224</v>
      </c>
      <c r="Q100" s="12"/>
      <c r="R100" s="178"/>
    </row>
    <row r="101" spans="1:18" x14ac:dyDescent="0.2">
      <c r="A101" s="181">
        <v>4701</v>
      </c>
      <c r="B101" s="182" t="s">
        <v>116</v>
      </c>
      <c r="C101" s="323">
        <f>SUM(C102:C107)</f>
        <v>4784.0360277777781</v>
      </c>
      <c r="D101" s="323">
        <f t="shared" ref="D101:N101" si="42">SUM(D102:D107)</f>
        <v>4784.0360277777781</v>
      </c>
      <c r="E101" s="323">
        <f t="shared" si="42"/>
        <v>4784.0360277777781</v>
      </c>
      <c r="F101" s="323">
        <f t="shared" si="42"/>
        <v>4783.6540277777776</v>
      </c>
      <c r="G101" s="323">
        <f t="shared" si="42"/>
        <v>4780.4306944444443</v>
      </c>
      <c r="H101" s="323">
        <f t="shared" si="42"/>
        <v>4772.559666666667</v>
      </c>
      <c r="I101" s="323">
        <f t="shared" si="42"/>
        <v>4652.8297500000008</v>
      </c>
      <c r="J101" s="323">
        <f t="shared" si="42"/>
        <v>4652.5197500000004</v>
      </c>
      <c r="K101" s="323">
        <f t="shared" si="42"/>
        <v>4651.1397500000003</v>
      </c>
      <c r="L101" s="323">
        <f t="shared" si="42"/>
        <v>4615.7697500000004</v>
      </c>
      <c r="M101" s="323">
        <f t="shared" si="42"/>
        <v>4615.7264166666673</v>
      </c>
      <c r="N101" s="323">
        <f t="shared" si="42"/>
        <v>4612.6364166666672</v>
      </c>
      <c r="O101" s="323">
        <f t="shared" si="24"/>
        <v>56489.374305555553</v>
      </c>
      <c r="Q101" s="12"/>
      <c r="R101" s="178"/>
    </row>
    <row r="102" spans="1:18" x14ac:dyDescent="0.2">
      <c r="A102" s="22">
        <v>470105</v>
      </c>
      <c r="B102" s="23" t="s">
        <v>117</v>
      </c>
      <c r="C102" s="324">
        <v>0</v>
      </c>
      <c r="D102" s="324">
        <v>0</v>
      </c>
      <c r="E102" s="324">
        <v>0</v>
      </c>
      <c r="F102" s="324">
        <v>0</v>
      </c>
      <c r="G102" s="324">
        <v>0</v>
      </c>
      <c r="H102" s="324">
        <v>0</v>
      </c>
      <c r="I102" s="324">
        <v>0</v>
      </c>
      <c r="J102" s="324">
        <v>0</v>
      </c>
      <c r="K102" s="324">
        <v>0</v>
      </c>
      <c r="L102" s="324">
        <v>0</v>
      </c>
      <c r="M102" s="324">
        <v>0</v>
      </c>
      <c r="N102" s="324">
        <v>0</v>
      </c>
      <c r="O102" s="325">
        <f t="shared" si="24"/>
        <v>0</v>
      </c>
      <c r="Q102" s="12"/>
      <c r="R102" s="178"/>
    </row>
    <row r="103" spans="1:18" x14ac:dyDescent="0.2">
      <c r="A103" s="22">
        <f>+A102+5</f>
        <v>470110</v>
      </c>
      <c r="B103" s="23" t="s">
        <v>118</v>
      </c>
      <c r="C103" s="324">
        <v>1627.1125</v>
      </c>
      <c r="D103" s="324">
        <v>1627.1125</v>
      </c>
      <c r="E103" s="324">
        <v>1627.1125</v>
      </c>
      <c r="F103" s="324">
        <v>1627.1125</v>
      </c>
      <c r="G103" s="324">
        <v>1627.1125</v>
      </c>
      <c r="H103" s="324">
        <v>1627.1125</v>
      </c>
      <c r="I103" s="324">
        <v>1627.1125</v>
      </c>
      <c r="J103" s="324">
        <v>1627.1125</v>
      </c>
      <c r="K103" s="324">
        <v>1627.1125</v>
      </c>
      <c r="L103" s="324">
        <v>1627.1125</v>
      </c>
      <c r="M103" s="324">
        <v>1627.1125</v>
      </c>
      <c r="N103" s="324">
        <v>1627.1125</v>
      </c>
      <c r="O103" s="325">
        <f t="shared" si="24"/>
        <v>19525.349999999995</v>
      </c>
      <c r="Q103" s="12"/>
      <c r="R103" s="178"/>
    </row>
    <row r="104" spans="1:18" x14ac:dyDescent="0.2">
      <c r="A104" s="22">
        <f>+A103+5</f>
        <v>470115</v>
      </c>
      <c r="B104" s="23" t="s">
        <v>119</v>
      </c>
      <c r="C104" s="324">
        <v>222.76333333333346</v>
      </c>
      <c r="D104" s="324">
        <v>222.76333333333346</v>
      </c>
      <c r="E104" s="324">
        <v>222.76333333333346</v>
      </c>
      <c r="F104" s="324">
        <v>222.76333333333346</v>
      </c>
      <c r="G104" s="324">
        <v>222.76333333333346</v>
      </c>
      <c r="H104" s="324">
        <v>221.48008333333345</v>
      </c>
      <c r="I104" s="324">
        <v>221.02008333333347</v>
      </c>
      <c r="J104" s="324">
        <v>221.02008333333347</v>
      </c>
      <c r="K104" s="324">
        <v>221.02008333333347</v>
      </c>
      <c r="L104" s="324">
        <v>221.02008333333347</v>
      </c>
      <c r="M104" s="324">
        <v>220.97675000000012</v>
      </c>
      <c r="N104" s="324">
        <v>217.88675000000023</v>
      </c>
      <c r="O104" s="325">
        <f t="shared" si="24"/>
        <v>2658.2405833333351</v>
      </c>
      <c r="Q104" s="12"/>
      <c r="R104" s="178"/>
    </row>
    <row r="105" spans="1:18" x14ac:dyDescent="0.2">
      <c r="A105" s="22">
        <f>+A104+5</f>
        <v>470120</v>
      </c>
      <c r="B105" s="23" t="s">
        <v>120</v>
      </c>
      <c r="C105" s="324">
        <v>116.15283333333333</v>
      </c>
      <c r="D105" s="324">
        <v>116.15283333333333</v>
      </c>
      <c r="E105" s="324">
        <v>116.15283333333333</v>
      </c>
      <c r="F105" s="324">
        <v>115.77083333333333</v>
      </c>
      <c r="G105" s="324">
        <v>112.5475</v>
      </c>
      <c r="H105" s="324">
        <v>111.4075</v>
      </c>
      <c r="I105" s="324">
        <v>110.96758333333334</v>
      </c>
      <c r="J105" s="324">
        <v>110.65758333333333</v>
      </c>
      <c r="K105" s="324">
        <v>109.27758333333333</v>
      </c>
      <c r="L105" s="324">
        <v>73.907583333333335</v>
      </c>
      <c r="M105" s="324">
        <v>73.907583333333335</v>
      </c>
      <c r="N105" s="324">
        <v>73.907583333333335</v>
      </c>
      <c r="O105" s="325">
        <f t="shared" si="24"/>
        <v>1240.8098333333335</v>
      </c>
      <c r="Q105" s="12"/>
      <c r="R105" s="178"/>
    </row>
    <row r="106" spans="1:18" x14ac:dyDescent="0.2">
      <c r="A106" s="22">
        <f>+A105+5</f>
        <v>470125</v>
      </c>
      <c r="B106" s="23" t="s">
        <v>121</v>
      </c>
      <c r="C106" s="324">
        <v>2818.0073611111111</v>
      </c>
      <c r="D106" s="324">
        <v>2818.0073611111111</v>
      </c>
      <c r="E106" s="324">
        <v>2818.0073611111111</v>
      </c>
      <c r="F106" s="324">
        <v>2818.0073611111111</v>
      </c>
      <c r="G106" s="324">
        <v>2818.0073611111111</v>
      </c>
      <c r="H106" s="324">
        <v>2812.5595833333336</v>
      </c>
      <c r="I106" s="324">
        <v>2693.7295833333337</v>
      </c>
      <c r="J106" s="324">
        <v>2693.7295833333337</v>
      </c>
      <c r="K106" s="324">
        <v>2693.7295833333337</v>
      </c>
      <c r="L106" s="324">
        <v>2693.7295833333337</v>
      </c>
      <c r="M106" s="324">
        <v>2693.7295833333337</v>
      </c>
      <c r="N106" s="324">
        <v>2693.7295833333337</v>
      </c>
      <c r="O106" s="325">
        <f t="shared" si="24"/>
        <v>33064.97388888889</v>
      </c>
      <c r="Q106" s="12"/>
      <c r="R106" s="178"/>
    </row>
    <row r="107" spans="1:18" x14ac:dyDescent="0.2">
      <c r="A107" s="22">
        <f>+A106+5</f>
        <v>470130</v>
      </c>
      <c r="B107" s="23" t="s">
        <v>122</v>
      </c>
      <c r="C107" s="324">
        <v>0</v>
      </c>
      <c r="D107" s="324">
        <v>0</v>
      </c>
      <c r="E107" s="324">
        <v>0</v>
      </c>
      <c r="F107" s="324">
        <v>0</v>
      </c>
      <c r="G107" s="324">
        <v>0</v>
      </c>
      <c r="H107" s="324">
        <v>0</v>
      </c>
      <c r="I107" s="324">
        <v>0</v>
      </c>
      <c r="J107" s="324">
        <v>0</v>
      </c>
      <c r="K107" s="324">
        <v>0</v>
      </c>
      <c r="L107" s="324">
        <v>0</v>
      </c>
      <c r="M107" s="324">
        <v>0</v>
      </c>
      <c r="N107" s="324">
        <v>0</v>
      </c>
      <c r="O107" s="325">
        <f t="shared" si="24"/>
        <v>0</v>
      </c>
      <c r="Q107" s="12"/>
      <c r="R107" s="178"/>
    </row>
    <row r="108" spans="1:18" x14ac:dyDescent="0.2">
      <c r="A108" s="181">
        <v>4702</v>
      </c>
      <c r="B108" s="182" t="s">
        <v>123</v>
      </c>
      <c r="C108" s="323">
        <f>SUM(C109:C110)</f>
        <v>159.05555555555557</v>
      </c>
      <c r="D108" s="323">
        <f t="shared" ref="D108:N108" si="43">SUM(D109:D110)</f>
        <v>159.05555555555557</v>
      </c>
      <c r="E108" s="323">
        <f t="shared" si="43"/>
        <v>159.05555555555557</v>
      </c>
      <c r="F108" s="323">
        <f t="shared" si="43"/>
        <v>159.05555555555557</v>
      </c>
      <c r="G108" s="323">
        <f t="shared" si="43"/>
        <v>159.05555555555557</v>
      </c>
      <c r="H108" s="323">
        <f t="shared" si="43"/>
        <v>159.05555555555557</v>
      </c>
      <c r="I108" s="323">
        <f t="shared" si="43"/>
        <v>159.05555555555557</v>
      </c>
      <c r="J108" s="323">
        <f t="shared" si="43"/>
        <v>159.05555555555557</v>
      </c>
      <c r="K108" s="323">
        <f t="shared" si="43"/>
        <v>159.05555555555557</v>
      </c>
      <c r="L108" s="323">
        <f t="shared" si="43"/>
        <v>159.05555555555557</v>
      </c>
      <c r="M108" s="323">
        <f t="shared" si="43"/>
        <v>159.05555555555557</v>
      </c>
      <c r="N108" s="323">
        <f t="shared" si="43"/>
        <v>159.05555555555557</v>
      </c>
      <c r="O108" s="323">
        <f t="shared" si="24"/>
        <v>1908.6666666666672</v>
      </c>
      <c r="Q108" s="12"/>
      <c r="R108" s="178"/>
    </row>
    <row r="109" spans="1:18" x14ac:dyDescent="0.2">
      <c r="A109" s="22">
        <v>470205</v>
      </c>
      <c r="B109" s="23" t="s">
        <v>124</v>
      </c>
      <c r="C109" s="324">
        <v>0</v>
      </c>
      <c r="D109" s="324">
        <v>0</v>
      </c>
      <c r="E109" s="324">
        <v>0</v>
      </c>
      <c r="F109" s="324">
        <v>0</v>
      </c>
      <c r="G109" s="324">
        <v>0</v>
      </c>
      <c r="H109" s="324">
        <v>0</v>
      </c>
      <c r="I109" s="324">
        <v>0</v>
      </c>
      <c r="J109" s="324">
        <v>0</v>
      </c>
      <c r="K109" s="324">
        <v>0</v>
      </c>
      <c r="L109" s="324">
        <v>0</v>
      </c>
      <c r="M109" s="324">
        <v>0</v>
      </c>
      <c r="N109" s="324">
        <v>0</v>
      </c>
      <c r="O109" s="325">
        <f t="shared" si="24"/>
        <v>0</v>
      </c>
      <c r="Q109" s="12"/>
      <c r="R109" s="178"/>
    </row>
    <row r="110" spans="1:18" x14ac:dyDescent="0.2">
      <c r="A110" s="22">
        <f>+A109+5</f>
        <v>470210</v>
      </c>
      <c r="B110" s="23" t="s">
        <v>125</v>
      </c>
      <c r="C110" s="324">
        <v>159.05555555555557</v>
      </c>
      <c r="D110" s="324">
        <v>159.05555555555557</v>
      </c>
      <c r="E110" s="324">
        <v>159.05555555555557</v>
      </c>
      <c r="F110" s="324">
        <v>159.05555555555557</v>
      </c>
      <c r="G110" s="324">
        <v>159.05555555555557</v>
      </c>
      <c r="H110" s="324">
        <v>159.05555555555557</v>
      </c>
      <c r="I110" s="324">
        <v>159.05555555555557</v>
      </c>
      <c r="J110" s="324">
        <v>159.05555555555557</v>
      </c>
      <c r="K110" s="324">
        <v>159.05555555555557</v>
      </c>
      <c r="L110" s="324">
        <v>159.05555555555557</v>
      </c>
      <c r="M110" s="324">
        <v>159.05555555555557</v>
      </c>
      <c r="N110" s="324">
        <v>159.05555555555557</v>
      </c>
      <c r="O110" s="325">
        <f t="shared" si="24"/>
        <v>1908.6666666666672</v>
      </c>
      <c r="Q110" s="12"/>
      <c r="R110" s="178"/>
    </row>
    <row r="111" spans="1:18" x14ac:dyDescent="0.2">
      <c r="A111" s="181">
        <v>4703</v>
      </c>
      <c r="B111" s="182" t="s">
        <v>126</v>
      </c>
      <c r="C111" s="323">
        <f>SUM(C112:C114)</f>
        <v>0</v>
      </c>
      <c r="D111" s="323">
        <f t="shared" ref="D111:O111" si="44">SUM(D112:D114)</f>
        <v>0</v>
      </c>
      <c r="E111" s="323">
        <f t="shared" si="44"/>
        <v>0</v>
      </c>
      <c r="F111" s="323">
        <f t="shared" si="44"/>
        <v>0</v>
      </c>
      <c r="G111" s="323">
        <f t="shared" si="44"/>
        <v>0</v>
      </c>
      <c r="H111" s="323">
        <f t="shared" si="44"/>
        <v>0</v>
      </c>
      <c r="I111" s="323">
        <f t="shared" si="44"/>
        <v>0</v>
      </c>
      <c r="J111" s="323">
        <f t="shared" si="44"/>
        <v>0</v>
      </c>
      <c r="K111" s="323">
        <f t="shared" si="44"/>
        <v>0</v>
      </c>
      <c r="L111" s="323">
        <f t="shared" si="44"/>
        <v>0</v>
      </c>
      <c r="M111" s="323">
        <f t="shared" si="44"/>
        <v>0</v>
      </c>
      <c r="N111" s="323">
        <f t="shared" si="44"/>
        <v>0</v>
      </c>
      <c r="O111" s="323">
        <f t="shared" si="44"/>
        <v>0</v>
      </c>
      <c r="Q111" s="12"/>
      <c r="R111" s="178"/>
    </row>
    <row r="112" spans="1:18" x14ac:dyDescent="0.2">
      <c r="A112" s="22">
        <v>47030001</v>
      </c>
      <c r="B112" s="23" t="s">
        <v>572</v>
      </c>
      <c r="C112" s="324">
        <v>0</v>
      </c>
      <c r="D112" s="324">
        <v>0</v>
      </c>
      <c r="E112" s="324">
        <v>0</v>
      </c>
      <c r="F112" s="324">
        <v>0</v>
      </c>
      <c r="G112" s="324">
        <v>0</v>
      </c>
      <c r="H112" s="324">
        <v>0</v>
      </c>
      <c r="I112" s="324">
        <v>0</v>
      </c>
      <c r="J112" s="324">
        <v>0</v>
      </c>
      <c r="K112" s="324">
        <v>0</v>
      </c>
      <c r="L112" s="324">
        <v>0</v>
      </c>
      <c r="M112" s="324">
        <v>0</v>
      </c>
      <c r="N112" s="324">
        <v>0</v>
      </c>
      <c r="O112" s="325">
        <f t="shared" si="24"/>
        <v>0</v>
      </c>
      <c r="Q112" s="12"/>
      <c r="R112" s="178"/>
    </row>
    <row r="113" spans="1:18" x14ac:dyDescent="0.2">
      <c r="A113" s="22">
        <v>47030002</v>
      </c>
      <c r="B113" s="23" t="s">
        <v>573</v>
      </c>
      <c r="C113" s="324">
        <v>0</v>
      </c>
      <c r="D113" s="324">
        <v>0</v>
      </c>
      <c r="E113" s="324">
        <v>0</v>
      </c>
      <c r="F113" s="324">
        <v>0</v>
      </c>
      <c r="G113" s="324">
        <v>0</v>
      </c>
      <c r="H113" s="324">
        <v>0</v>
      </c>
      <c r="I113" s="324">
        <v>0</v>
      </c>
      <c r="J113" s="324">
        <v>0</v>
      </c>
      <c r="K113" s="324">
        <v>0</v>
      </c>
      <c r="L113" s="324">
        <v>0</v>
      </c>
      <c r="M113" s="324">
        <v>0</v>
      </c>
      <c r="N113" s="324">
        <v>0</v>
      </c>
      <c r="O113" s="325">
        <f t="shared" ref="O113" si="45">+SUM(C113:N113)</f>
        <v>0</v>
      </c>
      <c r="Q113" s="12"/>
      <c r="R113" s="178"/>
    </row>
    <row r="114" spans="1:18" x14ac:dyDescent="0.2">
      <c r="A114" s="22">
        <v>470390</v>
      </c>
      <c r="B114" s="23" t="s">
        <v>127</v>
      </c>
      <c r="C114" s="324">
        <v>0</v>
      </c>
      <c r="D114" s="324">
        <v>0</v>
      </c>
      <c r="E114" s="324">
        <v>0</v>
      </c>
      <c r="F114" s="324">
        <v>0</v>
      </c>
      <c r="G114" s="324">
        <v>0</v>
      </c>
      <c r="H114" s="324">
        <v>0</v>
      </c>
      <c r="I114" s="324">
        <v>0</v>
      </c>
      <c r="J114" s="324">
        <v>0</v>
      </c>
      <c r="K114" s="324">
        <v>0</v>
      </c>
      <c r="L114" s="324">
        <v>0</v>
      </c>
      <c r="M114" s="324">
        <v>0</v>
      </c>
      <c r="N114" s="324">
        <v>0</v>
      </c>
      <c r="O114" s="325">
        <f t="shared" si="24"/>
        <v>0</v>
      </c>
      <c r="Q114" s="12"/>
      <c r="R114" s="178"/>
    </row>
    <row r="115" spans="1:18" x14ac:dyDescent="0.2">
      <c r="A115" s="181">
        <v>4704</v>
      </c>
      <c r="B115" s="182" t="s">
        <v>128</v>
      </c>
      <c r="C115" s="323">
        <f>SUM(C116:C119)</f>
        <v>5691.63</v>
      </c>
      <c r="D115" s="323">
        <f t="shared" ref="D115:N115" si="46">SUM(D116:D119)</f>
        <v>5691.63</v>
      </c>
      <c r="E115" s="323">
        <f t="shared" si="46"/>
        <v>5691.63</v>
      </c>
      <c r="F115" s="323">
        <f t="shared" si="46"/>
        <v>5691.63</v>
      </c>
      <c r="G115" s="323">
        <f t="shared" si="46"/>
        <v>5691.63</v>
      </c>
      <c r="H115" s="323">
        <f t="shared" si="46"/>
        <v>5691.63</v>
      </c>
      <c r="I115" s="323">
        <f t="shared" si="46"/>
        <v>5691.63</v>
      </c>
      <c r="J115" s="323">
        <f t="shared" si="46"/>
        <v>5691.63</v>
      </c>
      <c r="K115" s="323">
        <f t="shared" si="46"/>
        <v>5691.63</v>
      </c>
      <c r="L115" s="323">
        <f t="shared" si="46"/>
        <v>5691.63</v>
      </c>
      <c r="M115" s="323">
        <f t="shared" si="46"/>
        <v>5691.63</v>
      </c>
      <c r="N115" s="323">
        <f t="shared" si="46"/>
        <v>5691.63</v>
      </c>
      <c r="O115" s="323">
        <f t="shared" si="24"/>
        <v>68299.559999999983</v>
      </c>
      <c r="Q115" s="12"/>
      <c r="R115" s="178"/>
    </row>
    <row r="116" spans="1:18" x14ac:dyDescent="0.2">
      <c r="A116" s="22">
        <v>470405</v>
      </c>
      <c r="B116" s="23" t="s">
        <v>129</v>
      </c>
      <c r="C116" s="324">
        <v>5691.63</v>
      </c>
      <c r="D116" s="324">
        <v>5691.63</v>
      </c>
      <c r="E116" s="324">
        <v>5691.63</v>
      </c>
      <c r="F116" s="324">
        <v>5691.63</v>
      </c>
      <c r="G116" s="324">
        <v>5691.63</v>
      </c>
      <c r="H116" s="324">
        <v>5691.63</v>
      </c>
      <c r="I116" s="324">
        <v>5691.63</v>
      </c>
      <c r="J116" s="324">
        <v>5691.63</v>
      </c>
      <c r="K116" s="324">
        <v>5691.63</v>
      </c>
      <c r="L116" s="324">
        <v>5691.63</v>
      </c>
      <c r="M116" s="324">
        <v>5691.63</v>
      </c>
      <c r="N116" s="324">
        <v>5691.63</v>
      </c>
      <c r="O116" s="325">
        <f t="shared" si="24"/>
        <v>68299.559999999983</v>
      </c>
      <c r="Q116" s="12"/>
      <c r="R116" s="178"/>
    </row>
    <row r="117" spans="1:18" x14ac:dyDescent="0.2">
      <c r="A117" s="22">
        <f>+A116+5</f>
        <v>470410</v>
      </c>
      <c r="B117" s="23" t="s">
        <v>130</v>
      </c>
      <c r="C117" s="324">
        <v>0</v>
      </c>
      <c r="D117" s="324">
        <v>0</v>
      </c>
      <c r="E117" s="324">
        <v>0</v>
      </c>
      <c r="F117" s="324">
        <v>0</v>
      </c>
      <c r="G117" s="324">
        <v>0</v>
      </c>
      <c r="H117" s="324">
        <v>0</v>
      </c>
      <c r="I117" s="324">
        <v>0</v>
      </c>
      <c r="J117" s="324">
        <v>0</v>
      </c>
      <c r="K117" s="324">
        <v>0</v>
      </c>
      <c r="L117" s="324">
        <v>0</v>
      </c>
      <c r="M117" s="324">
        <v>0</v>
      </c>
      <c r="N117" s="324">
        <v>0</v>
      </c>
      <c r="O117" s="325">
        <f t="shared" si="24"/>
        <v>0</v>
      </c>
      <c r="Q117" s="12"/>
      <c r="R117" s="178"/>
    </row>
    <row r="118" spans="1:18" x14ac:dyDescent="0.2">
      <c r="A118" s="22">
        <f>+A117+5</f>
        <v>470415</v>
      </c>
      <c r="B118" s="23" t="s">
        <v>131</v>
      </c>
      <c r="C118" s="324">
        <v>0</v>
      </c>
      <c r="D118" s="324">
        <v>0</v>
      </c>
      <c r="E118" s="324">
        <v>0</v>
      </c>
      <c r="F118" s="324">
        <v>0</v>
      </c>
      <c r="G118" s="324">
        <v>0</v>
      </c>
      <c r="H118" s="324">
        <v>0</v>
      </c>
      <c r="I118" s="324">
        <v>0</v>
      </c>
      <c r="J118" s="324">
        <v>0</v>
      </c>
      <c r="K118" s="324">
        <v>0</v>
      </c>
      <c r="L118" s="324">
        <v>0</v>
      </c>
      <c r="M118" s="324">
        <v>0</v>
      </c>
      <c r="N118" s="324">
        <v>0</v>
      </c>
      <c r="O118" s="325">
        <f t="shared" si="24"/>
        <v>0</v>
      </c>
      <c r="Q118" s="12"/>
      <c r="R118" s="178"/>
    </row>
    <row r="119" spans="1:18" x14ac:dyDescent="0.2">
      <c r="A119" s="22">
        <v>470490</v>
      </c>
      <c r="B119" s="23" t="s">
        <v>127</v>
      </c>
      <c r="C119" s="324">
        <v>0</v>
      </c>
      <c r="D119" s="324">
        <v>0</v>
      </c>
      <c r="E119" s="324">
        <v>0</v>
      </c>
      <c r="F119" s="324">
        <v>0</v>
      </c>
      <c r="G119" s="324">
        <v>0</v>
      </c>
      <c r="H119" s="324">
        <v>0</v>
      </c>
      <c r="I119" s="324">
        <v>0</v>
      </c>
      <c r="J119" s="324">
        <v>0</v>
      </c>
      <c r="K119" s="324">
        <v>0</v>
      </c>
      <c r="L119" s="324">
        <v>0</v>
      </c>
      <c r="M119" s="324">
        <v>0</v>
      </c>
      <c r="N119" s="324">
        <v>0</v>
      </c>
      <c r="O119" s="325">
        <f t="shared" si="24"/>
        <v>0</v>
      </c>
      <c r="Q119" s="12"/>
      <c r="R119" s="178"/>
    </row>
    <row r="120" spans="1:18" x14ac:dyDescent="0.2">
      <c r="A120" s="181">
        <v>4705</v>
      </c>
      <c r="B120" s="182" t="s">
        <v>132</v>
      </c>
      <c r="C120" s="323">
        <f>SUM(C121:C125)</f>
        <v>0</v>
      </c>
      <c r="D120" s="323">
        <f t="shared" ref="D120:N120" si="47">SUM(D121:D125)</f>
        <v>0</v>
      </c>
      <c r="E120" s="323">
        <f t="shared" si="47"/>
        <v>0</v>
      </c>
      <c r="F120" s="323">
        <f t="shared" si="47"/>
        <v>0</v>
      </c>
      <c r="G120" s="323">
        <f t="shared" si="47"/>
        <v>0</v>
      </c>
      <c r="H120" s="323">
        <f t="shared" si="47"/>
        <v>0</v>
      </c>
      <c r="I120" s="323">
        <f t="shared" si="47"/>
        <v>0</v>
      </c>
      <c r="J120" s="323">
        <f t="shared" si="47"/>
        <v>0</v>
      </c>
      <c r="K120" s="323">
        <f t="shared" si="47"/>
        <v>0</v>
      </c>
      <c r="L120" s="323">
        <f t="shared" si="47"/>
        <v>0</v>
      </c>
      <c r="M120" s="323">
        <f t="shared" si="47"/>
        <v>0</v>
      </c>
      <c r="N120" s="323">
        <f t="shared" si="47"/>
        <v>0</v>
      </c>
      <c r="O120" s="323">
        <f t="shared" si="24"/>
        <v>0</v>
      </c>
      <c r="Q120" s="12"/>
      <c r="R120" s="178"/>
    </row>
    <row r="121" spans="1:18" x14ac:dyDescent="0.2">
      <c r="A121" s="22">
        <v>470505</v>
      </c>
      <c r="B121" s="23" t="s">
        <v>133</v>
      </c>
      <c r="C121" s="324">
        <v>0</v>
      </c>
      <c r="D121" s="324">
        <v>0</v>
      </c>
      <c r="E121" s="324">
        <v>0</v>
      </c>
      <c r="F121" s="324">
        <v>0</v>
      </c>
      <c r="G121" s="324">
        <v>0</v>
      </c>
      <c r="H121" s="324">
        <v>0</v>
      </c>
      <c r="I121" s="324">
        <v>0</v>
      </c>
      <c r="J121" s="324">
        <v>0</v>
      </c>
      <c r="K121" s="324">
        <v>0</v>
      </c>
      <c r="L121" s="324">
        <v>0</v>
      </c>
      <c r="M121" s="324">
        <v>0</v>
      </c>
      <c r="N121" s="324">
        <v>0</v>
      </c>
      <c r="O121" s="325">
        <f t="shared" si="24"/>
        <v>0</v>
      </c>
      <c r="Q121" s="12"/>
      <c r="R121" s="178"/>
    </row>
    <row r="122" spans="1:18" x14ac:dyDescent="0.2">
      <c r="A122" s="22">
        <f>+A121+5</f>
        <v>470510</v>
      </c>
      <c r="B122" s="23" t="s">
        <v>134</v>
      </c>
      <c r="C122" s="324">
        <v>0</v>
      </c>
      <c r="D122" s="324">
        <v>0</v>
      </c>
      <c r="E122" s="324">
        <v>0</v>
      </c>
      <c r="F122" s="324">
        <v>0</v>
      </c>
      <c r="G122" s="324">
        <v>0</v>
      </c>
      <c r="H122" s="324">
        <v>0</v>
      </c>
      <c r="I122" s="324">
        <v>0</v>
      </c>
      <c r="J122" s="324">
        <v>0</v>
      </c>
      <c r="K122" s="324">
        <v>0</v>
      </c>
      <c r="L122" s="324">
        <v>0</v>
      </c>
      <c r="M122" s="324">
        <v>0</v>
      </c>
      <c r="N122" s="324">
        <v>0</v>
      </c>
      <c r="O122" s="325">
        <f t="shared" si="24"/>
        <v>0</v>
      </c>
      <c r="Q122" s="12"/>
      <c r="R122" s="178"/>
    </row>
    <row r="123" spans="1:18" x14ac:dyDescent="0.2">
      <c r="A123" s="22">
        <f>+A122+5</f>
        <v>470515</v>
      </c>
      <c r="B123" s="23" t="s">
        <v>135</v>
      </c>
      <c r="C123" s="324">
        <v>0</v>
      </c>
      <c r="D123" s="324">
        <v>0</v>
      </c>
      <c r="E123" s="324">
        <v>0</v>
      </c>
      <c r="F123" s="324">
        <v>0</v>
      </c>
      <c r="G123" s="324">
        <v>0</v>
      </c>
      <c r="H123" s="324">
        <v>0</v>
      </c>
      <c r="I123" s="324">
        <v>0</v>
      </c>
      <c r="J123" s="324">
        <v>0</v>
      </c>
      <c r="K123" s="324">
        <v>0</v>
      </c>
      <c r="L123" s="324">
        <v>0</v>
      </c>
      <c r="M123" s="324">
        <v>0</v>
      </c>
      <c r="N123" s="324">
        <v>0</v>
      </c>
      <c r="O123" s="325">
        <f t="shared" si="24"/>
        <v>0</v>
      </c>
      <c r="Q123" s="12"/>
      <c r="R123" s="178"/>
    </row>
    <row r="124" spans="1:18" x14ac:dyDescent="0.2">
      <c r="A124" s="22">
        <f>+A123+5</f>
        <v>470520</v>
      </c>
      <c r="B124" s="23" t="s">
        <v>136</v>
      </c>
      <c r="C124" s="324">
        <v>0</v>
      </c>
      <c r="D124" s="324">
        <v>0</v>
      </c>
      <c r="E124" s="324">
        <v>0</v>
      </c>
      <c r="F124" s="324">
        <v>0</v>
      </c>
      <c r="G124" s="324">
        <v>0</v>
      </c>
      <c r="H124" s="324">
        <v>0</v>
      </c>
      <c r="I124" s="324">
        <v>0</v>
      </c>
      <c r="J124" s="324">
        <v>0</v>
      </c>
      <c r="K124" s="324">
        <v>0</v>
      </c>
      <c r="L124" s="324">
        <v>0</v>
      </c>
      <c r="M124" s="324">
        <v>0</v>
      </c>
      <c r="N124" s="324">
        <v>0</v>
      </c>
      <c r="O124" s="325">
        <f t="shared" si="24"/>
        <v>0</v>
      </c>
      <c r="Q124" s="12"/>
      <c r="R124" s="178"/>
    </row>
    <row r="125" spans="1:18" x14ac:dyDescent="0.2">
      <c r="A125" s="22">
        <v>470590</v>
      </c>
      <c r="B125" s="23" t="s">
        <v>127</v>
      </c>
      <c r="C125" s="324">
        <v>0</v>
      </c>
      <c r="D125" s="324">
        <v>0</v>
      </c>
      <c r="E125" s="324">
        <v>0</v>
      </c>
      <c r="F125" s="324">
        <v>0</v>
      </c>
      <c r="G125" s="324">
        <v>0</v>
      </c>
      <c r="H125" s="324">
        <v>0</v>
      </c>
      <c r="I125" s="324">
        <v>0</v>
      </c>
      <c r="J125" s="324">
        <v>0</v>
      </c>
      <c r="K125" s="324">
        <v>0</v>
      </c>
      <c r="L125" s="324">
        <v>0</v>
      </c>
      <c r="M125" s="324">
        <v>0</v>
      </c>
      <c r="N125" s="324">
        <v>0</v>
      </c>
      <c r="O125" s="325">
        <f t="shared" si="24"/>
        <v>0</v>
      </c>
      <c r="Q125" s="12"/>
      <c r="R125" s="178"/>
    </row>
    <row r="126" spans="1:18" x14ac:dyDescent="0.2">
      <c r="A126" s="181">
        <v>4706</v>
      </c>
      <c r="B126" s="182" t="s">
        <v>137</v>
      </c>
      <c r="C126" s="326">
        <f>SUM(C127:C128)</f>
        <v>0</v>
      </c>
      <c r="D126" s="326">
        <f t="shared" ref="D126:N126" si="48">SUM(D127:D128)</f>
        <v>0</v>
      </c>
      <c r="E126" s="326">
        <f t="shared" si="48"/>
        <v>0</v>
      </c>
      <c r="F126" s="326">
        <f t="shared" si="48"/>
        <v>0</v>
      </c>
      <c r="G126" s="326">
        <f t="shared" si="48"/>
        <v>0</v>
      </c>
      <c r="H126" s="326">
        <f t="shared" si="48"/>
        <v>0</v>
      </c>
      <c r="I126" s="326">
        <f t="shared" si="48"/>
        <v>0</v>
      </c>
      <c r="J126" s="326">
        <f t="shared" si="48"/>
        <v>0</v>
      </c>
      <c r="K126" s="326">
        <f t="shared" si="48"/>
        <v>0</v>
      </c>
      <c r="L126" s="326">
        <f t="shared" si="48"/>
        <v>0</v>
      </c>
      <c r="M126" s="326">
        <f t="shared" si="48"/>
        <v>0</v>
      </c>
      <c r="N126" s="326">
        <f t="shared" si="48"/>
        <v>0</v>
      </c>
      <c r="O126" s="323">
        <f t="shared" si="24"/>
        <v>0</v>
      </c>
      <c r="Q126" s="12"/>
      <c r="R126" s="178"/>
    </row>
    <row r="127" spans="1:18" x14ac:dyDescent="0.2">
      <c r="A127" s="22">
        <v>470605</v>
      </c>
      <c r="B127" s="23" t="s">
        <v>138</v>
      </c>
      <c r="C127" s="324">
        <v>0</v>
      </c>
      <c r="D127" s="324">
        <v>0</v>
      </c>
      <c r="E127" s="324">
        <v>0</v>
      </c>
      <c r="F127" s="324">
        <v>0</v>
      </c>
      <c r="G127" s="324">
        <v>0</v>
      </c>
      <c r="H127" s="324">
        <v>0</v>
      </c>
      <c r="I127" s="324">
        <v>0</v>
      </c>
      <c r="J127" s="324">
        <v>0</v>
      </c>
      <c r="K127" s="324">
        <v>0</v>
      </c>
      <c r="L127" s="324">
        <v>0</v>
      </c>
      <c r="M127" s="324">
        <v>0</v>
      </c>
      <c r="N127" s="324">
        <v>0</v>
      </c>
      <c r="O127" s="325">
        <f t="shared" si="24"/>
        <v>0</v>
      </c>
      <c r="Q127" s="12"/>
      <c r="R127" s="178"/>
    </row>
    <row r="128" spans="1:18" x14ac:dyDescent="0.2">
      <c r="A128" s="22">
        <v>470610</v>
      </c>
      <c r="B128" s="23" t="s">
        <v>139</v>
      </c>
      <c r="C128" s="324">
        <v>0</v>
      </c>
      <c r="D128" s="324">
        <v>0</v>
      </c>
      <c r="E128" s="324">
        <v>0</v>
      </c>
      <c r="F128" s="324">
        <v>0</v>
      </c>
      <c r="G128" s="324">
        <v>0</v>
      </c>
      <c r="H128" s="324">
        <v>0</v>
      </c>
      <c r="I128" s="324">
        <v>0</v>
      </c>
      <c r="J128" s="324">
        <v>0</v>
      </c>
      <c r="K128" s="324">
        <v>0</v>
      </c>
      <c r="L128" s="324">
        <v>0</v>
      </c>
      <c r="M128" s="324">
        <v>0</v>
      </c>
      <c r="N128" s="324">
        <v>0</v>
      </c>
      <c r="O128" s="325">
        <f t="shared" si="24"/>
        <v>0</v>
      </c>
      <c r="Q128" s="12"/>
      <c r="R128" s="178"/>
    </row>
    <row r="129" spans="1:18" x14ac:dyDescent="0.2">
      <c r="A129" s="181">
        <v>4707</v>
      </c>
      <c r="B129" s="182" t="s">
        <v>140</v>
      </c>
      <c r="C129" s="323">
        <f>SUM(C130:C135)</f>
        <v>0</v>
      </c>
      <c r="D129" s="323">
        <f t="shared" ref="D129:N129" si="49">SUM(D130:D135)</f>
        <v>0</v>
      </c>
      <c r="E129" s="323">
        <f t="shared" si="49"/>
        <v>0</v>
      </c>
      <c r="F129" s="323">
        <f t="shared" si="49"/>
        <v>0</v>
      </c>
      <c r="G129" s="323">
        <f t="shared" si="49"/>
        <v>0</v>
      </c>
      <c r="H129" s="323">
        <f t="shared" si="49"/>
        <v>0</v>
      </c>
      <c r="I129" s="323">
        <f t="shared" si="49"/>
        <v>0</v>
      </c>
      <c r="J129" s="323">
        <f t="shared" si="49"/>
        <v>0</v>
      </c>
      <c r="K129" s="323">
        <f t="shared" si="49"/>
        <v>0</v>
      </c>
      <c r="L129" s="323">
        <f t="shared" si="49"/>
        <v>0</v>
      </c>
      <c r="M129" s="323">
        <f t="shared" si="49"/>
        <v>0</v>
      </c>
      <c r="N129" s="323">
        <f t="shared" si="49"/>
        <v>0</v>
      </c>
      <c r="O129" s="323">
        <f t="shared" si="24"/>
        <v>0</v>
      </c>
      <c r="Q129" s="12"/>
      <c r="R129" s="178"/>
    </row>
    <row r="130" spans="1:18" x14ac:dyDescent="0.2">
      <c r="A130" s="22">
        <v>470705</v>
      </c>
      <c r="B130" s="23" t="s">
        <v>141</v>
      </c>
      <c r="C130" s="324">
        <v>0</v>
      </c>
      <c r="D130" s="324">
        <v>0</v>
      </c>
      <c r="E130" s="324">
        <v>0</v>
      </c>
      <c r="F130" s="324">
        <v>0</v>
      </c>
      <c r="G130" s="324">
        <v>0</v>
      </c>
      <c r="H130" s="324">
        <v>0</v>
      </c>
      <c r="I130" s="324">
        <v>0</v>
      </c>
      <c r="J130" s="324">
        <v>0</v>
      </c>
      <c r="K130" s="324">
        <v>0</v>
      </c>
      <c r="L130" s="324">
        <v>0</v>
      </c>
      <c r="M130" s="324">
        <v>0</v>
      </c>
      <c r="N130" s="324">
        <v>0</v>
      </c>
      <c r="O130" s="325">
        <f t="shared" si="24"/>
        <v>0</v>
      </c>
      <c r="Q130" s="12"/>
      <c r="R130" s="178"/>
    </row>
    <row r="131" spans="1:18" x14ac:dyDescent="0.2">
      <c r="A131" s="22">
        <f>+A130+5</f>
        <v>470710</v>
      </c>
      <c r="B131" s="23" t="s">
        <v>142</v>
      </c>
      <c r="C131" s="324">
        <v>0</v>
      </c>
      <c r="D131" s="324">
        <v>0</v>
      </c>
      <c r="E131" s="324">
        <v>0</v>
      </c>
      <c r="F131" s="324">
        <v>0</v>
      </c>
      <c r="G131" s="324">
        <v>0</v>
      </c>
      <c r="H131" s="324">
        <v>0</v>
      </c>
      <c r="I131" s="324">
        <v>0</v>
      </c>
      <c r="J131" s="324">
        <v>0</v>
      </c>
      <c r="K131" s="324">
        <v>0</v>
      </c>
      <c r="L131" s="324">
        <v>0</v>
      </c>
      <c r="M131" s="324">
        <v>0</v>
      </c>
      <c r="N131" s="324">
        <v>0</v>
      </c>
      <c r="O131" s="325">
        <f t="shared" si="24"/>
        <v>0</v>
      </c>
      <c r="Q131" s="12"/>
      <c r="R131" s="178"/>
    </row>
    <row r="132" spans="1:18" x14ac:dyDescent="0.2">
      <c r="A132" s="22">
        <f>+A131+5</f>
        <v>470715</v>
      </c>
      <c r="B132" s="23" t="s">
        <v>143</v>
      </c>
      <c r="C132" s="324">
        <v>0</v>
      </c>
      <c r="D132" s="324">
        <v>0</v>
      </c>
      <c r="E132" s="324">
        <v>0</v>
      </c>
      <c r="F132" s="324">
        <v>0</v>
      </c>
      <c r="G132" s="324">
        <v>0</v>
      </c>
      <c r="H132" s="324">
        <v>0</v>
      </c>
      <c r="I132" s="324">
        <v>0</v>
      </c>
      <c r="J132" s="324">
        <v>0</v>
      </c>
      <c r="K132" s="324">
        <v>0</v>
      </c>
      <c r="L132" s="324">
        <v>0</v>
      </c>
      <c r="M132" s="324">
        <v>0</v>
      </c>
      <c r="N132" s="324">
        <v>0</v>
      </c>
      <c r="O132" s="325">
        <f t="shared" si="24"/>
        <v>0</v>
      </c>
      <c r="Q132" s="12"/>
      <c r="R132" s="178"/>
    </row>
    <row r="133" spans="1:18" x14ac:dyDescent="0.2">
      <c r="A133" s="22">
        <f>+A132+5</f>
        <v>470720</v>
      </c>
      <c r="B133" s="23" t="s">
        <v>144</v>
      </c>
      <c r="C133" s="324">
        <v>0</v>
      </c>
      <c r="D133" s="324">
        <v>0</v>
      </c>
      <c r="E133" s="324">
        <v>0</v>
      </c>
      <c r="F133" s="324">
        <v>0</v>
      </c>
      <c r="G133" s="324">
        <v>0</v>
      </c>
      <c r="H133" s="324">
        <v>0</v>
      </c>
      <c r="I133" s="324">
        <v>0</v>
      </c>
      <c r="J133" s="324">
        <v>0</v>
      </c>
      <c r="K133" s="324">
        <v>0</v>
      </c>
      <c r="L133" s="324">
        <v>0</v>
      </c>
      <c r="M133" s="324">
        <v>0</v>
      </c>
      <c r="N133" s="324">
        <v>0</v>
      </c>
      <c r="O133" s="325">
        <f t="shared" si="24"/>
        <v>0</v>
      </c>
      <c r="Q133" s="12"/>
      <c r="R133" s="178"/>
    </row>
    <row r="134" spans="1:18" x14ac:dyDescent="0.2">
      <c r="A134" s="22">
        <f>+A133+5</f>
        <v>470725</v>
      </c>
      <c r="B134" s="23" t="s">
        <v>145</v>
      </c>
      <c r="C134" s="324">
        <v>0</v>
      </c>
      <c r="D134" s="324">
        <v>0</v>
      </c>
      <c r="E134" s="324">
        <v>0</v>
      </c>
      <c r="F134" s="324">
        <v>0</v>
      </c>
      <c r="G134" s="324">
        <v>0</v>
      </c>
      <c r="H134" s="324">
        <v>0</v>
      </c>
      <c r="I134" s="324">
        <v>0</v>
      </c>
      <c r="J134" s="324">
        <v>0</v>
      </c>
      <c r="K134" s="324">
        <v>0</v>
      </c>
      <c r="L134" s="324">
        <v>0</v>
      </c>
      <c r="M134" s="324">
        <v>0</v>
      </c>
      <c r="N134" s="324">
        <v>0</v>
      </c>
      <c r="O134" s="325">
        <f t="shared" si="24"/>
        <v>0</v>
      </c>
      <c r="Q134" s="12"/>
      <c r="R134" s="178"/>
    </row>
    <row r="135" spans="1:18" x14ac:dyDescent="0.2">
      <c r="A135" s="22">
        <v>470790</v>
      </c>
      <c r="B135" s="23" t="s">
        <v>65</v>
      </c>
      <c r="C135" s="324">
        <v>0</v>
      </c>
      <c r="D135" s="324">
        <v>0</v>
      </c>
      <c r="E135" s="324">
        <v>0</v>
      </c>
      <c r="F135" s="324">
        <v>0</v>
      </c>
      <c r="G135" s="324">
        <v>0</v>
      </c>
      <c r="H135" s="324">
        <v>0</v>
      </c>
      <c r="I135" s="324">
        <v>0</v>
      </c>
      <c r="J135" s="324">
        <v>0</v>
      </c>
      <c r="K135" s="324">
        <v>0</v>
      </c>
      <c r="L135" s="324">
        <v>0</v>
      </c>
      <c r="M135" s="324">
        <v>0</v>
      </c>
      <c r="N135" s="324">
        <v>0</v>
      </c>
      <c r="O135" s="325">
        <f t="shared" ref="O135:O197" si="50">+SUM(C135:N135)</f>
        <v>0</v>
      </c>
      <c r="Q135" s="12"/>
      <c r="R135" s="178"/>
    </row>
    <row r="136" spans="1:18" x14ac:dyDescent="0.2">
      <c r="A136" s="181">
        <v>4708</v>
      </c>
      <c r="B136" s="182" t="s">
        <v>146</v>
      </c>
      <c r="C136" s="326">
        <f>SUM(C137:C138)</f>
        <v>0</v>
      </c>
      <c r="D136" s="326">
        <f t="shared" ref="D136:N136" si="51">SUM(D137:D138)</f>
        <v>0</v>
      </c>
      <c r="E136" s="326">
        <f t="shared" si="51"/>
        <v>0</v>
      </c>
      <c r="F136" s="326">
        <f t="shared" si="51"/>
        <v>0</v>
      </c>
      <c r="G136" s="326">
        <f t="shared" si="51"/>
        <v>0</v>
      </c>
      <c r="H136" s="326">
        <f t="shared" si="51"/>
        <v>0</v>
      </c>
      <c r="I136" s="326">
        <f t="shared" si="51"/>
        <v>0</v>
      </c>
      <c r="J136" s="326">
        <f t="shared" si="51"/>
        <v>0</v>
      </c>
      <c r="K136" s="326">
        <f t="shared" si="51"/>
        <v>0</v>
      </c>
      <c r="L136" s="326">
        <f t="shared" si="51"/>
        <v>0</v>
      </c>
      <c r="M136" s="326">
        <f t="shared" si="51"/>
        <v>0</v>
      </c>
      <c r="N136" s="326">
        <f t="shared" si="51"/>
        <v>0</v>
      </c>
      <c r="O136" s="323">
        <f t="shared" si="50"/>
        <v>0</v>
      </c>
      <c r="Q136" s="12"/>
      <c r="R136" s="178"/>
    </row>
    <row r="137" spans="1:18" x14ac:dyDescent="0.2">
      <c r="A137" s="22">
        <v>470805</v>
      </c>
      <c r="B137" s="23" t="s">
        <v>147</v>
      </c>
      <c r="C137" s="324">
        <v>0</v>
      </c>
      <c r="D137" s="324">
        <v>0</v>
      </c>
      <c r="E137" s="324">
        <v>0</v>
      </c>
      <c r="F137" s="324">
        <v>0</v>
      </c>
      <c r="G137" s="324">
        <v>0</v>
      </c>
      <c r="H137" s="324">
        <v>0</v>
      </c>
      <c r="I137" s="324">
        <v>0</v>
      </c>
      <c r="J137" s="324">
        <v>0</v>
      </c>
      <c r="K137" s="324">
        <v>0</v>
      </c>
      <c r="L137" s="324">
        <v>0</v>
      </c>
      <c r="M137" s="324">
        <v>0</v>
      </c>
      <c r="N137" s="324">
        <v>0</v>
      </c>
      <c r="O137" s="325">
        <f t="shared" si="50"/>
        <v>0</v>
      </c>
      <c r="Q137" s="12"/>
      <c r="R137" s="178"/>
    </row>
    <row r="138" spans="1:18" x14ac:dyDescent="0.2">
      <c r="A138" s="22">
        <v>470890</v>
      </c>
      <c r="B138" s="23" t="s">
        <v>65</v>
      </c>
      <c r="C138" s="324">
        <v>0</v>
      </c>
      <c r="D138" s="324">
        <v>0</v>
      </c>
      <c r="E138" s="324">
        <v>0</v>
      </c>
      <c r="F138" s="324">
        <v>0</v>
      </c>
      <c r="G138" s="324">
        <v>0</v>
      </c>
      <c r="H138" s="324">
        <v>0</v>
      </c>
      <c r="I138" s="324">
        <v>0</v>
      </c>
      <c r="J138" s="324">
        <v>0</v>
      </c>
      <c r="K138" s="324">
        <v>0</v>
      </c>
      <c r="L138" s="324">
        <v>0</v>
      </c>
      <c r="M138" s="324">
        <v>0</v>
      </c>
      <c r="N138" s="324">
        <v>0</v>
      </c>
      <c r="O138" s="325">
        <f t="shared" si="50"/>
        <v>0</v>
      </c>
      <c r="Q138" s="12"/>
      <c r="R138" s="178"/>
    </row>
    <row r="139" spans="1:18" x14ac:dyDescent="0.2">
      <c r="A139" s="179">
        <v>48</v>
      </c>
      <c r="B139" s="180" t="s">
        <v>148</v>
      </c>
      <c r="C139" s="322">
        <f>+C140+C141</f>
        <v>7916.666666666667</v>
      </c>
      <c r="D139" s="322">
        <f t="shared" ref="D139:N139" si="52">+D140+D141</f>
        <v>7916.666666666667</v>
      </c>
      <c r="E139" s="322">
        <f t="shared" si="52"/>
        <v>7916.666666666667</v>
      </c>
      <c r="F139" s="322">
        <f t="shared" si="52"/>
        <v>7916.666666666667</v>
      </c>
      <c r="G139" s="322">
        <f t="shared" si="52"/>
        <v>7916.666666666667</v>
      </c>
      <c r="H139" s="322">
        <f t="shared" si="52"/>
        <v>7916.666666666667</v>
      </c>
      <c r="I139" s="322">
        <f t="shared" si="52"/>
        <v>7916.666666666667</v>
      </c>
      <c r="J139" s="322">
        <f t="shared" si="52"/>
        <v>7916.666666666667</v>
      </c>
      <c r="K139" s="322">
        <f t="shared" si="52"/>
        <v>7916.666666666667</v>
      </c>
      <c r="L139" s="322">
        <f t="shared" si="52"/>
        <v>7916.666666666667</v>
      </c>
      <c r="M139" s="322">
        <f t="shared" si="52"/>
        <v>7916.666666666667</v>
      </c>
      <c r="N139" s="322">
        <f t="shared" si="52"/>
        <v>7916.666666666667</v>
      </c>
      <c r="O139" s="322">
        <f t="shared" si="50"/>
        <v>95000.000000000015</v>
      </c>
      <c r="Q139" s="12"/>
      <c r="R139" s="178"/>
    </row>
    <row r="140" spans="1:18" x14ac:dyDescent="0.2">
      <c r="A140" s="181">
        <v>4801</v>
      </c>
      <c r="B140" s="182" t="s">
        <v>149</v>
      </c>
      <c r="C140" s="323">
        <v>0</v>
      </c>
      <c r="D140" s="323">
        <v>0</v>
      </c>
      <c r="E140" s="323">
        <v>0</v>
      </c>
      <c r="F140" s="323">
        <v>0</v>
      </c>
      <c r="G140" s="323">
        <v>0</v>
      </c>
      <c r="H140" s="323">
        <v>0</v>
      </c>
      <c r="I140" s="323">
        <v>0</v>
      </c>
      <c r="J140" s="323">
        <v>0</v>
      </c>
      <c r="K140" s="323">
        <v>0</v>
      </c>
      <c r="L140" s="323">
        <v>0</v>
      </c>
      <c r="M140" s="323">
        <v>0</v>
      </c>
      <c r="N140" s="323">
        <v>0</v>
      </c>
      <c r="O140" s="323">
        <f t="shared" si="50"/>
        <v>0</v>
      </c>
      <c r="Q140" s="12"/>
      <c r="R140" s="178"/>
    </row>
    <row r="141" spans="1:18" x14ac:dyDescent="0.2">
      <c r="A141" s="181">
        <v>4890</v>
      </c>
      <c r="B141" s="182" t="s">
        <v>150</v>
      </c>
      <c r="C141" s="323">
        <f>SUM(C142:C143)</f>
        <v>7916.666666666667</v>
      </c>
      <c r="D141" s="323">
        <f t="shared" ref="D141:N141" si="53">SUM(D142:D143)</f>
        <v>7916.666666666667</v>
      </c>
      <c r="E141" s="323">
        <f t="shared" si="53"/>
        <v>7916.666666666667</v>
      </c>
      <c r="F141" s="323">
        <f t="shared" si="53"/>
        <v>7916.666666666667</v>
      </c>
      <c r="G141" s="323">
        <f t="shared" si="53"/>
        <v>7916.666666666667</v>
      </c>
      <c r="H141" s="323">
        <f t="shared" si="53"/>
        <v>7916.666666666667</v>
      </c>
      <c r="I141" s="323">
        <f t="shared" si="53"/>
        <v>7916.666666666667</v>
      </c>
      <c r="J141" s="323">
        <f t="shared" si="53"/>
        <v>7916.666666666667</v>
      </c>
      <c r="K141" s="323">
        <f t="shared" si="53"/>
        <v>7916.666666666667</v>
      </c>
      <c r="L141" s="323">
        <f t="shared" si="53"/>
        <v>7916.666666666667</v>
      </c>
      <c r="M141" s="323">
        <f t="shared" si="53"/>
        <v>7916.666666666667</v>
      </c>
      <c r="N141" s="323">
        <f t="shared" si="53"/>
        <v>7916.666666666667</v>
      </c>
      <c r="O141" s="323">
        <f t="shared" si="50"/>
        <v>95000.000000000015</v>
      </c>
      <c r="Q141" s="12"/>
      <c r="R141" s="178"/>
    </row>
    <row r="142" spans="1:18" x14ac:dyDescent="0.2">
      <c r="A142" s="22">
        <v>489005</v>
      </c>
      <c r="B142" s="23" t="s">
        <v>151</v>
      </c>
      <c r="C142" s="324">
        <v>0</v>
      </c>
      <c r="D142" s="324">
        <v>0</v>
      </c>
      <c r="E142" s="324">
        <v>0</v>
      </c>
      <c r="F142" s="324">
        <v>0</v>
      </c>
      <c r="G142" s="324">
        <v>0</v>
      </c>
      <c r="H142" s="324">
        <v>0</v>
      </c>
      <c r="I142" s="324">
        <v>0</v>
      </c>
      <c r="J142" s="324">
        <v>0</v>
      </c>
      <c r="K142" s="324">
        <v>0</v>
      </c>
      <c r="L142" s="324">
        <v>0</v>
      </c>
      <c r="M142" s="324">
        <v>0</v>
      </c>
      <c r="N142" s="324">
        <v>0</v>
      </c>
      <c r="O142" s="325">
        <f t="shared" si="50"/>
        <v>0</v>
      </c>
      <c r="Q142" s="12"/>
      <c r="R142" s="178"/>
    </row>
    <row r="143" spans="1:18" x14ac:dyDescent="0.2">
      <c r="A143" s="22">
        <v>489090</v>
      </c>
      <c r="B143" s="23" t="s">
        <v>65</v>
      </c>
      <c r="C143" s="324">
        <v>7916.666666666667</v>
      </c>
      <c r="D143" s="324">
        <f>+C143</f>
        <v>7916.666666666667</v>
      </c>
      <c r="E143" s="324">
        <f t="shared" ref="E143:N143" si="54">+D143</f>
        <v>7916.666666666667</v>
      </c>
      <c r="F143" s="324">
        <f t="shared" si="54"/>
        <v>7916.666666666667</v>
      </c>
      <c r="G143" s="324">
        <f t="shared" si="54"/>
        <v>7916.666666666667</v>
      </c>
      <c r="H143" s="324">
        <f t="shared" si="54"/>
        <v>7916.666666666667</v>
      </c>
      <c r="I143" s="324">
        <f t="shared" si="54"/>
        <v>7916.666666666667</v>
      </c>
      <c r="J143" s="324">
        <f t="shared" si="54"/>
        <v>7916.666666666667</v>
      </c>
      <c r="K143" s="324">
        <f t="shared" si="54"/>
        <v>7916.666666666667</v>
      </c>
      <c r="L143" s="324">
        <f t="shared" si="54"/>
        <v>7916.666666666667</v>
      </c>
      <c r="M143" s="324">
        <f t="shared" si="54"/>
        <v>7916.666666666667</v>
      </c>
      <c r="N143" s="324">
        <f t="shared" si="54"/>
        <v>7916.666666666667</v>
      </c>
      <c r="O143" s="325">
        <f t="shared" si="50"/>
        <v>95000.000000000015</v>
      </c>
      <c r="Q143" s="12"/>
      <c r="R143" s="178"/>
    </row>
    <row r="144" spans="1:18" x14ac:dyDescent="0.2">
      <c r="A144" s="17">
        <v>5</v>
      </c>
      <c r="B144" s="18" t="s">
        <v>152</v>
      </c>
      <c r="C144" s="321">
        <f>+C145+C158+C190</f>
        <v>550458.27249999996</v>
      </c>
      <c r="D144" s="321">
        <f t="shared" ref="D144:N144" si="55">+D145+D158+D190</f>
        <v>550458.27249999996</v>
      </c>
      <c r="E144" s="321">
        <f t="shared" si="55"/>
        <v>550458.27249999996</v>
      </c>
      <c r="F144" s="321">
        <f t="shared" si="55"/>
        <v>550458.27249999996</v>
      </c>
      <c r="G144" s="321">
        <f t="shared" si="55"/>
        <v>550458.27249999996</v>
      </c>
      <c r="H144" s="321">
        <f t="shared" si="55"/>
        <v>550458.27249999996</v>
      </c>
      <c r="I144" s="321">
        <f t="shared" si="55"/>
        <v>550458.27249999996</v>
      </c>
      <c r="J144" s="321">
        <f t="shared" si="55"/>
        <v>550458.27249999996</v>
      </c>
      <c r="K144" s="321">
        <f t="shared" si="55"/>
        <v>550458.27249999996</v>
      </c>
      <c r="L144" s="321">
        <f t="shared" si="55"/>
        <v>550458.27249999996</v>
      </c>
      <c r="M144" s="321">
        <f t="shared" si="55"/>
        <v>550458.27249999996</v>
      </c>
      <c r="N144" s="321">
        <f t="shared" si="55"/>
        <v>550458.27249999996</v>
      </c>
      <c r="O144" s="321">
        <f t="shared" si="50"/>
        <v>6605499.2699999996</v>
      </c>
      <c r="Q144" s="12"/>
      <c r="R144" s="178"/>
    </row>
    <row r="145" spans="1:20" x14ac:dyDescent="0.2">
      <c r="A145" s="179">
        <v>51</v>
      </c>
      <c r="B145" s="180" t="s">
        <v>153</v>
      </c>
      <c r="C145" s="322">
        <f>+C146+C153+C157</f>
        <v>550458.27249999996</v>
      </c>
      <c r="D145" s="322">
        <f t="shared" ref="D145:N145" si="56">+D146+D153+D157</f>
        <v>550458.27249999996</v>
      </c>
      <c r="E145" s="322">
        <f t="shared" si="56"/>
        <v>550458.27249999996</v>
      </c>
      <c r="F145" s="322">
        <f t="shared" si="56"/>
        <v>550458.27249999996</v>
      </c>
      <c r="G145" s="322">
        <f t="shared" si="56"/>
        <v>550458.27249999996</v>
      </c>
      <c r="H145" s="322">
        <f t="shared" si="56"/>
        <v>550458.27249999996</v>
      </c>
      <c r="I145" s="322">
        <f t="shared" si="56"/>
        <v>550458.27249999996</v>
      </c>
      <c r="J145" s="322">
        <f t="shared" si="56"/>
        <v>550458.27249999996</v>
      </c>
      <c r="K145" s="322">
        <f t="shared" si="56"/>
        <v>550458.27249999996</v>
      </c>
      <c r="L145" s="322">
        <f t="shared" si="56"/>
        <v>550458.27249999996</v>
      </c>
      <c r="M145" s="322">
        <f t="shared" si="56"/>
        <v>550458.27249999996</v>
      </c>
      <c r="N145" s="322">
        <f t="shared" si="56"/>
        <v>550458.27249999996</v>
      </c>
      <c r="O145" s="322">
        <f t="shared" si="50"/>
        <v>6605499.2699999996</v>
      </c>
      <c r="Q145" s="12"/>
      <c r="R145" s="178"/>
    </row>
    <row r="146" spans="1:20" x14ac:dyDescent="0.2">
      <c r="A146" s="183">
        <v>5101</v>
      </c>
      <c r="B146" s="182" t="s">
        <v>154</v>
      </c>
      <c r="C146" s="323">
        <f t="shared" ref="C146:N146" si="57">+SUM(C147:C152)</f>
        <v>159515.05333333332</v>
      </c>
      <c r="D146" s="323">
        <f t="shared" si="57"/>
        <v>159515.05333333332</v>
      </c>
      <c r="E146" s="323">
        <f t="shared" si="57"/>
        <v>159515.05333333332</v>
      </c>
      <c r="F146" s="323">
        <f t="shared" si="57"/>
        <v>159515.05333333332</v>
      </c>
      <c r="G146" s="323">
        <f t="shared" si="57"/>
        <v>159515.05333333332</v>
      </c>
      <c r="H146" s="323">
        <f t="shared" si="57"/>
        <v>159515.05333333332</v>
      </c>
      <c r="I146" s="323">
        <f t="shared" si="57"/>
        <v>159515.05333333332</v>
      </c>
      <c r="J146" s="323">
        <f t="shared" si="57"/>
        <v>159515.05333333332</v>
      </c>
      <c r="K146" s="323">
        <f t="shared" si="57"/>
        <v>159515.05333333332</v>
      </c>
      <c r="L146" s="323">
        <f t="shared" si="57"/>
        <v>159515.05333333332</v>
      </c>
      <c r="M146" s="323">
        <f t="shared" si="57"/>
        <v>159515.05333333332</v>
      </c>
      <c r="N146" s="323">
        <f t="shared" si="57"/>
        <v>159515.05333333332</v>
      </c>
      <c r="O146" s="323">
        <f t="shared" si="50"/>
        <v>1914180.6399999994</v>
      </c>
      <c r="Q146" s="12"/>
      <c r="R146" s="178"/>
    </row>
    <row r="147" spans="1:20" x14ac:dyDescent="0.2">
      <c r="A147" s="22">
        <v>510105</v>
      </c>
      <c r="B147" s="23" t="s">
        <v>31</v>
      </c>
      <c r="C147" s="324">
        <f>+[1]INVERSIONES!$D$23</f>
        <v>159515.05333333332</v>
      </c>
      <c r="D147" s="324">
        <f>+[1]INVERSIONES!$D$23</f>
        <v>159515.05333333332</v>
      </c>
      <c r="E147" s="324">
        <f>+[1]INVERSIONES!$D$23</f>
        <v>159515.05333333332</v>
      </c>
      <c r="F147" s="324">
        <f>+[1]INVERSIONES!$D$23</f>
        <v>159515.05333333332</v>
      </c>
      <c r="G147" s="324">
        <f>+[1]INVERSIONES!$D$23</f>
        <v>159515.05333333332</v>
      </c>
      <c r="H147" s="324">
        <f>+[1]INVERSIONES!$D$23</f>
        <v>159515.05333333332</v>
      </c>
      <c r="I147" s="324">
        <f>+[1]INVERSIONES!$D$23</f>
        <v>159515.05333333332</v>
      </c>
      <c r="J147" s="324">
        <f>+[1]INVERSIONES!$D$23</f>
        <v>159515.05333333332</v>
      </c>
      <c r="K147" s="324">
        <f>+[1]INVERSIONES!$D$23</f>
        <v>159515.05333333332</v>
      </c>
      <c r="L147" s="324">
        <f>+[1]INVERSIONES!$D$23</f>
        <v>159515.05333333332</v>
      </c>
      <c r="M147" s="324">
        <f>+[1]INVERSIONES!$D$23</f>
        <v>159515.05333333332</v>
      </c>
      <c r="N147" s="324">
        <f>+[1]INVERSIONES!$D$23</f>
        <v>159515.05333333332</v>
      </c>
      <c r="O147" s="325">
        <f t="shared" si="50"/>
        <v>1914180.6399999994</v>
      </c>
      <c r="Q147" s="12"/>
      <c r="R147" s="178"/>
    </row>
    <row r="148" spans="1:20" x14ac:dyDescent="0.2">
      <c r="A148" s="22">
        <f>+A147+5</f>
        <v>510110</v>
      </c>
      <c r="B148" s="23" t="s">
        <v>32</v>
      </c>
      <c r="C148" s="324">
        <v>0</v>
      </c>
      <c r="D148" s="324">
        <v>0</v>
      </c>
      <c r="E148" s="324">
        <v>0</v>
      </c>
      <c r="F148" s="324">
        <v>0</v>
      </c>
      <c r="G148" s="324">
        <v>0</v>
      </c>
      <c r="H148" s="324">
        <v>0</v>
      </c>
      <c r="I148" s="324">
        <v>0</v>
      </c>
      <c r="J148" s="324">
        <v>0</v>
      </c>
      <c r="K148" s="324">
        <v>0</v>
      </c>
      <c r="L148" s="324">
        <v>0</v>
      </c>
      <c r="M148" s="324">
        <v>0</v>
      </c>
      <c r="N148" s="324">
        <v>0</v>
      </c>
      <c r="O148" s="325">
        <f t="shared" si="50"/>
        <v>0</v>
      </c>
      <c r="Q148" s="12"/>
      <c r="R148" s="178"/>
    </row>
    <row r="149" spans="1:20" x14ac:dyDescent="0.2">
      <c r="A149" s="22">
        <f>+A148+5</f>
        <v>510115</v>
      </c>
      <c r="B149" s="23" t="s">
        <v>33</v>
      </c>
      <c r="C149" s="324">
        <v>0</v>
      </c>
      <c r="D149" s="324">
        <v>0</v>
      </c>
      <c r="E149" s="324">
        <v>0</v>
      </c>
      <c r="F149" s="324">
        <v>0</v>
      </c>
      <c r="G149" s="324">
        <v>0</v>
      </c>
      <c r="H149" s="324">
        <v>0</v>
      </c>
      <c r="I149" s="324">
        <v>0</v>
      </c>
      <c r="J149" s="324">
        <v>0</v>
      </c>
      <c r="K149" s="324">
        <v>0</v>
      </c>
      <c r="L149" s="324">
        <v>0</v>
      </c>
      <c r="M149" s="324">
        <v>0</v>
      </c>
      <c r="N149" s="324">
        <v>0</v>
      </c>
      <c r="O149" s="325">
        <f t="shared" si="50"/>
        <v>0</v>
      </c>
      <c r="Q149" s="12"/>
      <c r="R149" s="178"/>
    </row>
    <row r="150" spans="1:20" x14ac:dyDescent="0.2">
      <c r="A150" s="22">
        <f>+A149+5</f>
        <v>510120</v>
      </c>
      <c r="B150" s="23" t="s">
        <v>34</v>
      </c>
      <c r="C150" s="324">
        <v>0</v>
      </c>
      <c r="D150" s="324">
        <v>0</v>
      </c>
      <c r="E150" s="324">
        <v>0</v>
      </c>
      <c r="F150" s="324">
        <v>0</v>
      </c>
      <c r="G150" s="324">
        <v>0</v>
      </c>
      <c r="H150" s="324">
        <v>0</v>
      </c>
      <c r="I150" s="324">
        <v>0</v>
      </c>
      <c r="J150" s="324">
        <v>0</v>
      </c>
      <c r="K150" s="324">
        <v>0</v>
      </c>
      <c r="L150" s="324">
        <v>0</v>
      </c>
      <c r="M150" s="324">
        <v>0</v>
      </c>
      <c r="N150" s="324">
        <v>0</v>
      </c>
      <c r="O150" s="325">
        <f t="shared" si="50"/>
        <v>0</v>
      </c>
      <c r="Q150" s="12"/>
      <c r="R150" s="178"/>
    </row>
    <row r="151" spans="1:20" x14ac:dyDescent="0.2">
      <c r="A151" s="22">
        <f>+A150+5</f>
        <v>510125</v>
      </c>
      <c r="B151" s="23" t="s">
        <v>35</v>
      </c>
      <c r="C151" s="324">
        <v>0</v>
      </c>
      <c r="D151" s="324">
        <v>0</v>
      </c>
      <c r="E151" s="324">
        <v>0</v>
      </c>
      <c r="F151" s="324">
        <v>0</v>
      </c>
      <c r="G151" s="324">
        <v>0</v>
      </c>
      <c r="H151" s="324">
        <v>0</v>
      </c>
      <c r="I151" s="324">
        <v>0</v>
      </c>
      <c r="J151" s="324">
        <v>0</v>
      </c>
      <c r="K151" s="324">
        <v>0</v>
      </c>
      <c r="L151" s="324">
        <v>0</v>
      </c>
      <c r="M151" s="324">
        <v>0</v>
      </c>
      <c r="N151" s="324">
        <v>0</v>
      </c>
      <c r="O151" s="325">
        <f t="shared" si="50"/>
        <v>0</v>
      </c>
      <c r="Q151" s="12"/>
      <c r="R151" s="178"/>
    </row>
    <row r="152" spans="1:20" x14ac:dyDescent="0.2">
      <c r="A152" s="22">
        <f>+A151+5</f>
        <v>510130</v>
      </c>
      <c r="B152" s="23" t="s">
        <v>36</v>
      </c>
      <c r="C152" s="324">
        <v>0</v>
      </c>
      <c r="D152" s="324">
        <v>0</v>
      </c>
      <c r="E152" s="324">
        <v>0</v>
      </c>
      <c r="F152" s="324">
        <v>0</v>
      </c>
      <c r="G152" s="324">
        <v>0</v>
      </c>
      <c r="H152" s="324">
        <v>0</v>
      </c>
      <c r="I152" s="324">
        <v>0</v>
      </c>
      <c r="J152" s="324">
        <v>0</v>
      </c>
      <c r="K152" s="324">
        <v>0</v>
      </c>
      <c r="L152" s="324">
        <v>0</v>
      </c>
      <c r="M152" s="324">
        <v>0</v>
      </c>
      <c r="N152" s="324">
        <v>0</v>
      </c>
      <c r="O152" s="325">
        <f t="shared" si="50"/>
        <v>0</v>
      </c>
      <c r="Q152" s="12"/>
      <c r="R152" s="178"/>
    </row>
    <row r="153" spans="1:20" x14ac:dyDescent="0.2">
      <c r="A153" s="183">
        <v>5102</v>
      </c>
      <c r="B153" s="182" t="s">
        <v>155</v>
      </c>
      <c r="C153" s="323">
        <f>SUM(C154:C156)</f>
        <v>390943.21916666662</v>
      </c>
      <c r="D153" s="323">
        <f t="shared" ref="D153:N153" si="58">SUM(D154:D156)</f>
        <v>390943.21916666662</v>
      </c>
      <c r="E153" s="323">
        <f t="shared" si="58"/>
        <v>390943.21916666662</v>
      </c>
      <c r="F153" s="323">
        <f t="shared" si="58"/>
        <v>390943.21916666662</v>
      </c>
      <c r="G153" s="323">
        <f t="shared" si="58"/>
        <v>390943.21916666662</v>
      </c>
      <c r="H153" s="323">
        <f t="shared" si="58"/>
        <v>390943.21916666662</v>
      </c>
      <c r="I153" s="323">
        <f t="shared" si="58"/>
        <v>390943.21916666662</v>
      </c>
      <c r="J153" s="323">
        <f t="shared" si="58"/>
        <v>390943.21916666662</v>
      </c>
      <c r="K153" s="323">
        <f t="shared" si="58"/>
        <v>390943.21916666662</v>
      </c>
      <c r="L153" s="323">
        <f t="shared" si="58"/>
        <v>390943.21916666662</v>
      </c>
      <c r="M153" s="323">
        <f t="shared" si="58"/>
        <v>390943.21916666662</v>
      </c>
      <c r="N153" s="323">
        <f t="shared" si="58"/>
        <v>390943.21916666662</v>
      </c>
      <c r="O153" s="323">
        <f t="shared" si="50"/>
        <v>4691318.63</v>
      </c>
      <c r="Q153" s="12"/>
      <c r="R153" s="178"/>
    </row>
    <row r="154" spans="1:20" x14ac:dyDescent="0.2">
      <c r="A154" s="22">
        <v>510205</v>
      </c>
      <c r="B154" s="23" t="s">
        <v>156</v>
      </c>
      <c r="C154" s="324">
        <v>372276.11916666664</v>
      </c>
      <c r="D154" s="324">
        <v>372276.11916666664</v>
      </c>
      <c r="E154" s="324">
        <v>372276.11916666664</v>
      </c>
      <c r="F154" s="324">
        <v>372276.11916666664</v>
      </c>
      <c r="G154" s="324">
        <v>372276.11916666664</v>
      </c>
      <c r="H154" s="324">
        <v>372276.11916666664</v>
      </c>
      <c r="I154" s="324">
        <v>372276.11916666664</v>
      </c>
      <c r="J154" s="324">
        <v>372276.11916666664</v>
      </c>
      <c r="K154" s="324">
        <v>372276.11916666664</v>
      </c>
      <c r="L154" s="324">
        <v>372276.11916666664</v>
      </c>
      <c r="M154" s="324">
        <v>372276.11916666664</v>
      </c>
      <c r="N154" s="324">
        <v>372276.11916666664</v>
      </c>
      <c r="O154" s="325">
        <f t="shared" si="50"/>
        <v>4467313.43</v>
      </c>
      <c r="Q154" s="12"/>
      <c r="R154" s="178"/>
    </row>
    <row r="155" spans="1:20" x14ac:dyDescent="0.2">
      <c r="A155" s="22">
        <f>+A154+5</f>
        <v>510210</v>
      </c>
      <c r="B155" s="23" t="s">
        <v>157</v>
      </c>
      <c r="C155" s="324">
        <v>0</v>
      </c>
      <c r="D155" s="324">
        <v>0</v>
      </c>
      <c r="E155" s="324">
        <v>0</v>
      </c>
      <c r="F155" s="324">
        <v>0</v>
      </c>
      <c r="G155" s="324">
        <v>0</v>
      </c>
      <c r="H155" s="324">
        <v>0</v>
      </c>
      <c r="I155" s="324">
        <v>0</v>
      </c>
      <c r="J155" s="324">
        <v>0</v>
      </c>
      <c r="K155" s="324">
        <v>0</v>
      </c>
      <c r="L155" s="324">
        <v>0</v>
      </c>
      <c r="M155" s="324">
        <v>0</v>
      </c>
      <c r="N155" s="324">
        <v>0</v>
      </c>
      <c r="O155" s="325">
        <f t="shared" si="50"/>
        <v>0</v>
      </c>
      <c r="Q155" s="12"/>
      <c r="R155" s="178"/>
    </row>
    <row r="156" spans="1:20" x14ac:dyDescent="0.2">
      <c r="A156" s="22">
        <f>+A155+5</f>
        <v>510215</v>
      </c>
      <c r="B156" s="23" t="s">
        <v>158</v>
      </c>
      <c r="C156" s="324">
        <v>18667.099999999999</v>
      </c>
      <c r="D156" s="324">
        <v>18667.099999999999</v>
      </c>
      <c r="E156" s="324">
        <v>18667.099999999999</v>
      </c>
      <c r="F156" s="324">
        <v>18667.099999999999</v>
      </c>
      <c r="G156" s="324">
        <v>18667.099999999999</v>
      </c>
      <c r="H156" s="324">
        <v>18667.099999999999</v>
      </c>
      <c r="I156" s="324">
        <v>18667.099999999999</v>
      </c>
      <c r="J156" s="324">
        <v>18667.099999999999</v>
      </c>
      <c r="K156" s="324">
        <v>18667.099999999999</v>
      </c>
      <c r="L156" s="324">
        <v>18667.099999999999</v>
      </c>
      <c r="M156" s="324">
        <v>18667.099999999999</v>
      </c>
      <c r="N156" s="324">
        <v>18667.099999999999</v>
      </c>
      <c r="O156" s="325">
        <f t="shared" si="50"/>
        <v>224005.20000000004</v>
      </c>
      <c r="Q156" s="12"/>
      <c r="R156" s="178"/>
    </row>
    <row r="157" spans="1:20" x14ac:dyDescent="0.2">
      <c r="A157" s="183">
        <v>5190</v>
      </c>
      <c r="B157" s="182" t="s">
        <v>159</v>
      </c>
      <c r="C157" s="323">
        <v>0</v>
      </c>
      <c r="D157" s="323">
        <v>0</v>
      </c>
      <c r="E157" s="323">
        <v>0</v>
      </c>
      <c r="F157" s="323">
        <v>0</v>
      </c>
      <c r="G157" s="323">
        <v>0</v>
      </c>
      <c r="H157" s="323">
        <v>0</v>
      </c>
      <c r="I157" s="323">
        <v>0</v>
      </c>
      <c r="J157" s="323">
        <v>0</v>
      </c>
      <c r="K157" s="323">
        <v>0</v>
      </c>
      <c r="L157" s="323">
        <v>0</v>
      </c>
      <c r="M157" s="323">
        <v>0</v>
      </c>
      <c r="N157" s="323">
        <v>0</v>
      </c>
      <c r="O157" s="323">
        <f t="shared" si="50"/>
        <v>0</v>
      </c>
      <c r="Q157" s="12"/>
      <c r="R157" s="178"/>
    </row>
    <row r="158" spans="1:20" x14ac:dyDescent="0.2">
      <c r="A158" s="179">
        <v>52</v>
      </c>
      <c r="B158" s="180" t="s">
        <v>160</v>
      </c>
      <c r="C158" s="322">
        <f>+C159+C166+C173+C177+C182+C183</f>
        <v>0</v>
      </c>
      <c r="D158" s="322">
        <f t="shared" ref="D158:N158" si="59">+D159+D166+D173+D177+D182+D183</f>
        <v>0</v>
      </c>
      <c r="E158" s="322">
        <f t="shared" si="59"/>
        <v>0</v>
      </c>
      <c r="F158" s="322">
        <f t="shared" si="59"/>
        <v>0</v>
      </c>
      <c r="G158" s="322">
        <f t="shared" si="59"/>
        <v>0</v>
      </c>
      <c r="H158" s="322">
        <f t="shared" si="59"/>
        <v>0</v>
      </c>
      <c r="I158" s="322">
        <f t="shared" si="59"/>
        <v>0</v>
      </c>
      <c r="J158" s="322">
        <f t="shared" si="59"/>
        <v>0</v>
      </c>
      <c r="K158" s="322">
        <f t="shared" si="59"/>
        <v>0</v>
      </c>
      <c r="L158" s="322">
        <f t="shared" si="59"/>
        <v>0</v>
      </c>
      <c r="M158" s="322">
        <f t="shared" si="59"/>
        <v>0</v>
      </c>
      <c r="N158" s="322">
        <f t="shared" si="59"/>
        <v>0</v>
      </c>
      <c r="O158" s="322">
        <f t="shared" si="50"/>
        <v>0</v>
      </c>
      <c r="Q158" s="12"/>
      <c r="R158" s="178"/>
      <c r="T158" s="11">
        <v>35</v>
      </c>
    </row>
    <row r="159" spans="1:20" x14ac:dyDescent="0.2">
      <c r="A159" s="183">
        <v>5201</v>
      </c>
      <c r="B159" s="182" t="s">
        <v>161</v>
      </c>
      <c r="C159" s="323">
        <f>SUM(C160:C165)</f>
        <v>0</v>
      </c>
      <c r="D159" s="323">
        <f t="shared" ref="D159:N159" si="60">SUM(D160:D165)</f>
        <v>0</v>
      </c>
      <c r="E159" s="323">
        <f t="shared" si="60"/>
        <v>0</v>
      </c>
      <c r="F159" s="323">
        <f t="shared" si="60"/>
        <v>0</v>
      </c>
      <c r="G159" s="323">
        <f t="shared" si="60"/>
        <v>0</v>
      </c>
      <c r="H159" s="323">
        <f t="shared" si="60"/>
        <v>0</v>
      </c>
      <c r="I159" s="323">
        <f t="shared" si="60"/>
        <v>0</v>
      </c>
      <c r="J159" s="323">
        <f t="shared" si="60"/>
        <v>0</v>
      </c>
      <c r="K159" s="323">
        <f t="shared" si="60"/>
        <v>0</v>
      </c>
      <c r="L159" s="323">
        <f t="shared" si="60"/>
        <v>0</v>
      </c>
      <c r="M159" s="323">
        <f t="shared" si="60"/>
        <v>0</v>
      </c>
      <c r="N159" s="323">
        <f t="shared" si="60"/>
        <v>0</v>
      </c>
      <c r="O159" s="323">
        <f t="shared" si="50"/>
        <v>0</v>
      </c>
      <c r="Q159" s="12"/>
      <c r="R159" s="178"/>
      <c r="T159" s="12">
        <f>+T158*386</f>
        <v>13510</v>
      </c>
    </row>
    <row r="160" spans="1:20" x14ac:dyDescent="0.2">
      <c r="A160" s="22">
        <v>520105</v>
      </c>
      <c r="B160" s="23" t="s">
        <v>31</v>
      </c>
      <c r="C160" s="324">
        <v>0</v>
      </c>
      <c r="D160" s="324">
        <v>0</v>
      </c>
      <c r="E160" s="324">
        <v>0</v>
      </c>
      <c r="F160" s="324">
        <v>0</v>
      </c>
      <c r="G160" s="324">
        <v>0</v>
      </c>
      <c r="H160" s="324">
        <v>0</v>
      </c>
      <c r="I160" s="324">
        <v>0</v>
      </c>
      <c r="J160" s="324">
        <v>0</v>
      </c>
      <c r="K160" s="324">
        <v>0</v>
      </c>
      <c r="L160" s="324">
        <v>0</v>
      </c>
      <c r="M160" s="324">
        <v>0</v>
      </c>
      <c r="N160" s="324">
        <v>0</v>
      </c>
      <c r="O160" s="325">
        <f t="shared" si="50"/>
        <v>0</v>
      </c>
      <c r="Q160" s="12"/>
      <c r="R160" s="178"/>
      <c r="T160" s="12">
        <f>+T159+8000</f>
        <v>21510</v>
      </c>
    </row>
    <row r="161" spans="1:18" x14ac:dyDescent="0.2">
      <c r="A161" s="22">
        <f>+A160+5</f>
        <v>520110</v>
      </c>
      <c r="B161" s="23" t="s">
        <v>32</v>
      </c>
      <c r="C161" s="324">
        <v>0</v>
      </c>
      <c r="D161" s="324">
        <v>0</v>
      </c>
      <c r="E161" s="324">
        <v>0</v>
      </c>
      <c r="F161" s="324">
        <v>0</v>
      </c>
      <c r="G161" s="324">
        <v>0</v>
      </c>
      <c r="H161" s="324">
        <v>0</v>
      </c>
      <c r="I161" s="324">
        <v>0</v>
      </c>
      <c r="J161" s="324">
        <v>0</v>
      </c>
      <c r="K161" s="324">
        <v>0</v>
      </c>
      <c r="L161" s="324">
        <v>0</v>
      </c>
      <c r="M161" s="324">
        <v>0</v>
      </c>
      <c r="N161" s="324">
        <v>0</v>
      </c>
      <c r="O161" s="325">
        <f t="shared" si="50"/>
        <v>0</v>
      </c>
      <c r="Q161" s="12"/>
      <c r="R161" s="178"/>
    </row>
    <row r="162" spans="1:18" x14ac:dyDescent="0.2">
      <c r="A162" s="22">
        <f>+A161+5</f>
        <v>520115</v>
      </c>
      <c r="B162" s="23" t="s">
        <v>33</v>
      </c>
      <c r="C162" s="324">
        <v>0</v>
      </c>
      <c r="D162" s="324">
        <v>0</v>
      </c>
      <c r="E162" s="324">
        <v>0</v>
      </c>
      <c r="F162" s="324">
        <v>0</v>
      </c>
      <c r="G162" s="324">
        <v>0</v>
      </c>
      <c r="H162" s="324">
        <v>0</v>
      </c>
      <c r="I162" s="324">
        <v>0</v>
      </c>
      <c r="J162" s="324">
        <v>0</v>
      </c>
      <c r="K162" s="324">
        <v>0</v>
      </c>
      <c r="L162" s="324">
        <v>0</v>
      </c>
      <c r="M162" s="324">
        <v>0</v>
      </c>
      <c r="N162" s="324">
        <v>0</v>
      </c>
      <c r="O162" s="325">
        <f t="shared" si="50"/>
        <v>0</v>
      </c>
      <c r="Q162" s="12"/>
      <c r="R162" s="178"/>
    </row>
    <row r="163" spans="1:18" x14ac:dyDescent="0.2">
      <c r="A163" s="22">
        <f>+A162+5</f>
        <v>520120</v>
      </c>
      <c r="B163" s="23" t="s">
        <v>34</v>
      </c>
      <c r="C163" s="324">
        <v>0</v>
      </c>
      <c r="D163" s="324">
        <v>0</v>
      </c>
      <c r="E163" s="324">
        <v>0</v>
      </c>
      <c r="F163" s="324">
        <v>0</v>
      </c>
      <c r="G163" s="324">
        <v>0</v>
      </c>
      <c r="H163" s="324">
        <v>0</v>
      </c>
      <c r="I163" s="324">
        <v>0</v>
      </c>
      <c r="J163" s="324">
        <v>0</v>
      </c>
      <c r="K163" s="324">
        <v>0</v>
      </c>
      <c r="L163" s="324">
        <v>0</v>
      </c>
      <c r="M163" s="324">
        <v>0</v>
      </c>
      <c r="N163" s="324">
        <v>0</v>
      </c>
      <c r="O163" s="325">
        <f t="shared" si="50"/>
        <v>0</v>
      </c>
      <c r="Q163" s="12"/>
      <c r="R163" s="178"/>
    </row>
    <row r="164" spans="1:18" x14ac:dyDescent="0.2">
      <c r="A164" s="22">
        <f>+A163+5</f>
        <v>520125</v>
      </c>
      <c r="B164" s="23" t="s">
        <v>35</v>
      </c>
      <c r="C164" s="324">
        <v>0</v>
      </c>
      <c r="D164" s="324">
        <v>0</v>
      </c>
      <c r="E164" s="324">
        <v>0</v>
      </c>
      <c r="F164" s="324">
        <v>0</v>
      </c>
      <c r="G164" s="324">
        <v>0</v>
      </c>
      <c r="H164" s="324">
        <v>0</v>
      </c>
      <c r="I164" s="324">
        <v>0</v>
      </c>
      <c r="J164" s="324">
        <v>0</v>
      </c>
      <c r="K164" s="324">
        <v>0</v>
      </c>
      <c r="L164" s="324">
        <v>0</v>
      </c>
      <c r="M164" s="324">
        <v>0</v>
      </c>
      <c r="N164" s="324">
        <v>0</v>
      </c>
      <c r="O164" s="325">
        <f t="shared" si="50"/>
        <v>0</v>
      </c>
      <c r="Q164" s="12"/>
      <c r="R164" s="178"/>
    </row>
    <row r="165" spans="1:18" x14ac:dyDescent="0.2">
      <c r="A165" s="22">
        <f>+A164+5</f>
        <v>520130</v>
      </c>
      <c r="B165" s="23" t="s">
        <v>36</v>
      </c>
      <c r="C165" s="324">
        <v>0</v>
      </c>
      <c r="D165" s="324">
        <v>0</v>
      </c>
      <c r="E165" s="324">
        <v>0</v>
      </c>
      <c r="F165" s="324">
        <v>0</v>
      </c>
      <c r="G165" s="324">
        <v>0</v>
      </c>
      <c r="H165" s="324">
        <v>0</v>
      </c>
      <c r="I165" s="324">
        <v>0</v>
      </c>
      <c r="J165" s="324">
        <v>0</v>
      </c>
      <c r="K165" s="324">
        <v>0</v>
      </c>
      <c r="L165" s="324">
        <v>0</v>
      </c>
      <c r="M165" s="324">
        <v>0</v>
      </c>
      <c r="N165" s="324">
        <v>0</v>
      </c>
      <c r="O165" s="325">
        <f t="shared" si="50"/>
        <v>0</v>
      </c>
      <c r="Q165" s="12"/>
      <c r="R165" s="178"/>
    </row>
    <row r="166" spans="1:18" x14ac:dyDescent="0.2">
      <c r="A166" s="183">
        <v>5202</v>
      </c>
      <c r="B166" s="182" t="s">
        <v>162</v>
      </c>
      <c r="C166" s="323">
        <f>SUM(C167:C172)</f>
        <v>0</v>
      </c>
      <c r="D166" s="323">
        <f t="shared" ref="D166:N166" si="61">SUM(D167:D172)</f>
        <v>0</v>
      </c>
      <c r="E166" s="323">
        <f t="shared" si="61"/>
        <v>0</v>
      </c>
      <c r="F166" s="323">
        <f t="shared" si="61"/>
        <v>0</v>
      </c>
      <c r="G166" s="323">
        <f t="shared" si="61"/>
        <v>0</v>
      </c>
      <c r="H166" s="323">
        <f t="shared" si="61"/>
        <v>0</v>
      </c>
      <c r="I166" s="323">
        <f t="shared" si="61"/>
        <v>0</v>
      </c>
      <c r="J166" s="323">
        <f t="shared" si="61"/>
        <v>0</v>
      </c>
      <c r="K166" s="323">
        <f t="shared" si="61"/>
        <v>0</v>
      </c>
      <c r="L166" s="323">
        <f t="shared" si="61"/>
        <v>0</v>
      </c>
      <c r="M166" s="323">
        <f t="shared" si="61"/>
        <v>0</v>
      </c>
      <c r="N166" s="323">
        <f t="shared" si="61"/>
        <v>0</v>
      </c>
      <c r="O166" s="323">
        <f t="shared" si="50"/>
        <v>0</v>
      </c>
      <c r="Q166" s="12"/>
      <c r="R166" s="178"/>
    </row>
    <row r="167" spans="1:18" x14ac:dyDescent="0.2">
      <c r="A167" s="22">
        <v>520205</v>
      </c>
      <c r="B167" s="23" t="s">
        <v>31</v>
      </c>
      <c r="C167" s="324">
        <v>0</v>
      </c>
      <c r="D167" s="324">
        <v>0</v>
      </c>
      <c r="E167" s="324">
        <v>0</v>
      </c>
      <c r="F167" s="324">
        <v>0</v>
      </c>
      <c r="G167" s="324">
        <v>0</v>
      </c>
      <c r="H167" s="324">
        <v>0</v>
      </c>
      <c r="I167" s="324">
        <v>0</v>
      </c>
      <c r="J167" s="324">
        <v>0</v>
      </c>
      <c r="K167" s="324">
        <v>0</v>
      </c>
      <c r="L167" s="324">
        <v>0</v>
      </c>
      <c r="M167" s="324">
        <v>0</v>
      </c>
      <c r="N167" s="324">
        <v>0</v>
      </c>
      <c r="O167" s="325">
        <f t="shared" si="50"/>
        <v>0</v>
      </c>
      <c r="Q167" s="12"/>
      <c r="R167" s="178"/>
    </row>
    <row r="168" spans="1:18" x14ac:dyDescent="0.2">
      <c r="A168" s="22">
        <f>+A167+5</f>
        <v>520210</v>
      </c>
      <c r="B168" s="23" t="s">
        <v>32</v>
      </c>
      <c r="C168" s="324">
        <v>0</v>
      </c>
      <c r="D168" s="324">
        <v>0</v>
      </c>
      <c r="E168" s="324">
        <v>0</v>
      </c>
      <c r="F168" s="324">
        <v>0</v>
      </c>
      <c r="G168" s="324">
        <v>0</v>
      </c>
      <c r="H168" s="324">
        <v>0</v>
      </c>
      <c r="I168" s="324">
        <v>0</v>
      </c>
      <c r="J168" s="324">
        <v>0</v>
      </c>
      <c r="K168" s="324">
        <v>0</v>
      </c>
      <c r="L168" s="324">
        <v>0</v>
      </c>
      <c r="M168" s="324">
        <v>0</v>
      </c>
      <c r="N168" s="324">
        <v>0</v>
      </c>
      <c r="O168" s="325">
        <f t="shared" si="50"/>
        <v>0</v>
      </c>
      <c r="Q168" s="12"/>
      <c r="R168" s="178"/>
    </row>
    <row r="169" spans="1:18" x14ac:dyDescent="0.2">
      <c r="A169" s="22">
        <f>+A168+5</f>
        <v>520215</v>
      </c>
      <c r="B169" s="23" t="s">
        <v>33</v>
      </c>
      <c r="C169" s="324">
        <v>0</v>
      </c>
      <c r="D169" s="324">
        <v>0</v>
      </c>
      <c r="E169" s="324">
        <v>0</v>
      </c>
      <c r="F169" s="324">
        <v>0</v>
      </c>
      <c r="G169" s="324">
        <v>0</v>
      </c>
      <c r="H169" s="324">
        <v>0</v>
      </c>
      <c r="I169" s="324">
        <v>0</v>
      </c>
      <c r="J169" s="324">
        <v>0</v>
      </c>
      <c r="K169" s="324">
        <v>0</v>
      </c>
      <c r="L169" s="324">
        <v>0</v>
      </c>
      <c r="M169" s="324">
        <v>0</v>
      </c>
      <c r="N169" s="324">
        <v>0</v>
      </c>
      <c r="O169" s="325">
        <f t="shared" si="50"/>
        <v>0</v>
      </c>
      <c r="Q169" s="12"/>
      <c r="R169" s="178"/>
    </row>
    <row r="170" spans="1:18" x14ac:dyDescent="0.2">
      <c r="A170" s="22">
        <f>+A169+5</f>
        <v>520220</v>
      </c>
      <c r="B170" s="23" t="s">
        <v>34</v>
      </c>
      <c r="C170" s="324">
        <v>0</v>
      </c>
      <c r="D170" s="324">
        <v>0</v>
      </c>
      <c r="E170" s="324">
        <v>0</v>
      </c>
      <c r="F170" s="324">
        <v>0</v>
      </c>
      <c r="G170" s="324">
        <v>0</v>
      </c>
      <c r="H170" s="324">
        <v>0</v>
      </c>
      <c r="I170" s="324">
        <v>0</v>
      </c>
      <c r="J170" s="324">
        <v>0</v>
      </c>
      <c r="K170" s="324">
        <v>0</v>
      </c>
      <c r="L170" s="324">
        <v>0</v>
      </c>
      <c r="M170" s="324">
        <v>0</v>
      </c>
      <c r="N170" s="324">
        <v>0</v>
      </c>
      <c r="O170" s="325">
        <f t="shared" si="50"/>
        <v>0</v>
      </c>
      <c r="Q170" s="12"/>
      <c r="R170" s="178"/>
    </row>
    <row r="171" spans="1:18" x14ac:dyDescent="0.2">
      <c r="A171" s="22">
        <f>+A170+5</f>
        <v>520225</v>
      </c>
      <c r="B171" s="23" t="s">
        <v>35</v>
      </c>
      <c r="C171" s="324">
        <v>0</v>
      </c>
      <c r="D171" s="324">
        <v>0</v>
      </c>
      <c r="E171" s="324">
        <v>0</v>
      </c>
      <c r="F171" s="324">
        <v>0</v>
      </c>
      <c r="G171" s="324">
        <v>0</v>
      </c>
      <c r="H171" s="324">
        <v>0</v>
      </c>
      <c r="I171" s="324">
        <v>0</v>
      </c>
      <c r="J171" s="324">
        <v>0</v>
      </c>
      <c r="K171" s="324">
        <v>0</v>
      </c>
      <c r="L171" s="324">
        <v>0</v>
      </c>
      <c r="M171" s="324">
        <v>0</v>
      </c>
      <c r="N171" s="324">
        <v>0</v>
      </c>
      <c r="O171" s="325">
        <f t="shared" si="50"/>
        <v>0</v>
      </c>
      <c r="Q171" s="12"/>
      <c r="R171" s="178"/>
    </row>
    <row r="172" spans="1:18" x14ac:dyDescent="0.2">
      <c r="A172" s="22">
        <f>+A171+5</f>
        <v>520230</v>
      </c>
      <c r="B172" s="23" t="s">
        <v>36</v>
      </c>
      <c r="C172" s="324">
        <v>0</v>
      </c>
      <c r="D172" s="324">
        <v>0</v>
      </c>
      <c r="E172" s="324">
        <v>0</v>
      </c>
      <c r="F172" s="324">
        <v>0</v>
      </c>
      <c r="G172" s="324">
        <v>0</v>
      </c>
      <c r="H172" s="324">
        <v>0</v>
      </c>
      <c r="I172" s="324">
        <v>0</v>
      </c>
      <c r="J172" s="324">
        <v>0</v>
      </c>
      <c r="K172" s="324">
        <v>0</v>
      </c>
      <c r="L172" s="324">
        <v>0</v>
      </c>
      <c r="M172" s="324">
        <v>0</v>
      </c>
      <c r="N172" s="324">
        <v>0</v>
      </c>
      <c r="O172" s="325">
        <f t="shared" si="50"/>
        <v>0</v>
      </c>
      <c r="Q172" s="12"/>
      <c r="R172" s="178"/>
    </row>
    <row r="173" spans="1:18" x14ac:dyDescent="0.2">
      <c r="A173" s="183">
        <v>5203</v>
      </c>
      <c r="B173" s="182" t="s">
        <v>163</v>
      </c>
      <c r="C173" s="323">
        <f>SUM(C174:C176)</f>
        <v>0</v>
      </c>
      <c r="D173" s="323">
        <f t="shared" ref="D173:N173" si="62">SUM(D174:D176)</f>
        <v>0</v>
      </c>
      <c r="E173" s="323">
        <f t="shared" si="62"/>
        <v>0</v>
      </c>
      <c r="F173" s="323">
        <f t="shared" si="62"/>
        <v>0</v>
      </c>
      <c r="G173" s="323">
        <f t="shared" si="62"/>
        <v>0</v>
      </c>
      <c r="H173" s="323">
        <f t="shared" si="62"/>
        <v>0</v>
      </c>
      <c r="I173" s="323">
        <f t="shared" si="62"/>
        <v>0</v>
      </c>
      <c r="J173" s="323">
        <f t="shared" si="62"/>
        <v>0</v>
      </c>
      <c r="K173" s="323">
        <f t="shared" si="62"/>
        <v>0</v>
      </c>
      <c r="L173" s="323">
        <f t="shared" si="62"/>
        <v>0</v>
      </c>
      <c r="M173" s="323">
        <f t="shared" si="62"/>
        <v>0</v>
      </c>
      <c r="N173" s="323">
        <f t="shared" si="62"/>
        <v>0</v>
      </c>
      <c r="O173" s="323">
        <f t="shared" si="50"/>
        <v>0</v>
      </c>
      <c r="Q173" s="12"/>
      <c r="R173" s="178"/>
    </row>
    <row r="174" spans="1:18" x14ac:dyDescent="0.2">
      <c r="A174" s="22">
        <v>520305</v>
      </c>
      <c r="B174" s="23" t="s">
        <v>156</v>
      </c>
      <c r="C174" s="324">
        <v>0</v>
      </c>
      <c r="D174" s="324">
        <v>0</v>
      </c>
      <c r="E174" s="324">
        <v>0</v>
      </c>
      <c r="F174" s="324">
        <v>0</v>
      </c>
      <c r="G174" s="324">
        <v>0</v>
      </c>
      <c r="H174" s="324">
        <v>0</v>
      </c>
      <c r="I174" s="324">
        <v>0</v>
      </c>
      <c r="J174" s="324">
        <v>0</v>
      </c>
      <c r="K174" s="324">
        <v>0</v>
      </c>
      <c r="L174" s="324">
        <v>0</v>
      </c>
      <c r="M174" s="324">
        <v>0</v>
      </c>
      <c r="N174" s="324">
        <v>0</v>
      </c>
      <c r="O174" s="325">
        <f t="shared" si="50"/>
        <v>0</v>
      </c>
      <c r="Q174" s="12"/>
      <c r="R174" s="178"/>
    </row>
    <row r="175" spans="1:18" x14ac:dyDescent="0.2">
      <c r="A175" s="22">
        <f>+A174+5</f>
        <v>520310</v>
      </c>
      <c r="B175" s="23" t="s">
        <v>157</v>
      </c>
      <c r="C175" s="324">
        <v>0</v>
      </c>
      <c r="D175" s="324">
        <v>0</v>
      </c>
      <c r="E175" s="324">
        <v>0</v>
      </c>
      <c r="F175" s="324">
        <v>0</v>
      </c>
      <c r="G175" s="324">
        <v>0</v>
      </c>
      <c r="H175" s="324">
        <v>0</v>
      </c>
      <c r="I175" s="324">
        <v>0</v>
      </c>
      <c r="J175" s="324">
        <v>0</v>
      </c>
      <c r="K175" s="324">
        <v>0</v>
      </c>
      <c r="L175" s="324">
        <v>0</v>
      </c>
      <c r="M175" s="324">
        <v>0</v>
      </c>
      <c r="N175" s="324">
        <v>0</v>
      </c>
      <c r="O175" s="325">
        <f t="shared" si="50"/>
        <v>0</v>
      </c>
      <c r="Q175" s="12"/>
      <c r="R175" s="178"/>
    </row>
    <row r="176" spans="1:18" x14ac:dyDescent="0.2">
      <c r="A176" s="22">
        <f>+A175+5</f>
        <v>520315</v>
      </c>
      <c r="B176" s="23" t="s">
        <v>158</v>
      </c>
      <c r="C176" s="324">
        <v>0</v>
      </c>
      <c r="D176" s="324">
        <v>0</v>
      </c>
      <c r="E176" s="324">
        <v>0</v>
      </c>
      <c r="F176" s="324">
        <v>0</v>
      </c>
      <c r="G176" s="324">
        <v>0</v>
      </c>
      <c r="H176" s="324">
        <v>0</v>
      </c>
      <c r="I176" s="324">
        <v>0</v>
      </c>
      <c r="J176" s="324">
        <v>0</v>
      </c>
      <c r="K176" s="324">
        <v>0</v>
      </c>
      <c r="L176" s="324">
        <v>0</v>
      </c>
      <c r="M176" s="324">
        <v>0</v>
      </c>
      <c r="N176" s="324">
        <v>0</v>
      </c>
      <c r="O176" s="325">
        <f t="shared" si="50"/>
        <v>0</v>
      </c>
      <c r="Q176" s="12"/>
      <c r="R176" s="178"/>
    </row>
    <row r="177" spans="1:18" x14ac:dyDescent="0.2">
      <c r="A177" s="183">
        <v>5204</v>
      </c>
      <c r="B177" s="182" t="s">
        <v>164</v>
      </c>
      <c r="C177" s="323">
        <f>+SUM(C178:C181)</f>
        <v>0</v>
      </c>
      <c r="D177" s="323">
        <f t="shared" ref="D177:N177" si="63">+SUM(D178:D181)</f>
        <v>0</v>
      </c>
      <c r="E177" s="323">
        <f t="shared" si="63"/>
        <v>0</v>
      </c>
      <c r="F177" s="323">
        <f t="shared" si="63"/>
        <v>0</v>
      </c>
      <c r="G177" s="323">
        <f t="shared" si="63"/>
        <v>0</v>
      </c>
      <c r="H177" s="323">
        <f t="shared" si="63"/>
        <v>0</v>
      </c>
      <c r="I177" s="323">
        <f t="shared" si="63"/>
        <v>0</v>
      </c>
      <c r="J177" s="323">
        <f t="shared" si="63"/>
        <v>0</v>
      </c>
      <c r="K177" s="323">
        <f t="shared" si="63"/>
        <v>0</v>
      </c>
      <c r="L177" s="323">
        <f t="shared" si="63"/>
        <v>0</v>
      </c>
      <c r="M177" s="323">
        <f t="shared" si="63"/>
        <v>0</v>
      </c>
      <c r="N177" s="323">
        <f t="shared" si="63"/>
        <v>0</v>
      </c>
      <c r="O177" s="323">
        <f t="shared" si="50"/>
        <v>0</v>
      </c>
      <c r="Q177" s="12"/>
      <c r="R177" s="178"/>
    </row>
    <row r="178" spans="1:18" x14ac:dyDescent="0.2">
      <c r="A178" s="22">
        <v>520405</v>
      </c>
      <c r="B178" s="23" t="s">
        <v>165</v>
      </c>
      <c r="C178" s="324">
        <v>0</v>
      </c>
      <c r="D178" s="324">
        <v>0</v>
      </c>
      <c r="E178" s="324">
        <v>0</v>
      </c>
      <c r="F178" s="324">
        <v>0</v>
      </c>
      <c r="G178" s="324">
        <v>0</v>
      </c>
      <c r="H178" s="324">
        <v>0</v>
      </c>
      <c r="I178" s="324">
        <v>0</v>
      </c>
      <c r="J178" s="324">
        <v>0</v>
      </c>
      <c r="K178" s="324">
        <v>0</v>
      </c>
      <c r="L178" s="324">
        <v>0</v>
      </c>
      <c r="M178" s="324">
        <v>0</v>
      </c>
      <c r="N178" s="324">
        <v>0</v>
      </c>
      <c r="O178" s="325">
        <f t="shared" si="50"/>
        <v>0</v>
      </c>
      <c r="Q178" s="12"/>
      <c r="R178" s="178"/>
    </row>
    <row r="179" spans="1:18" x14ac:dyDescent="0.2">
      <c r="A179" s="22">
        <f>+A178+5</f>
        <v>520410</v>
      </c>
      <c r="B179" s="23" t="s">
        <v>166</v>
      </c>
      <c r="C179" s="324">
        <v>0</v>
      </c>
      <c r="D179" s="324">
        <v>0</v>
      </c>
      <c r="E179" s="324">
        <v>0</v>
      </c>
      <c r="F179" s="324">
        <v>0</v>
      </c>
      <c r="G179" s="324">
        <v>0</v>
      </c>
      <c r="H179" s="324">
        <v>0</v>
      </c>
      <c r="I179" s="324">
        <v>0</v>
      </c>
      <c r="J179" s="324">
        <v>0</v>
      </c>
      <c r="K179" s="324">
        <v>0</v>
      </c>
      <c r="L179" s="324">
        <v>0</v>
      </c>
      <c r="M179" s="324">
        <v>0</v>
      </c>
      <c r="N179" s="324">
        <v>0</v>
      </c>
      <c r="O179" s="325">
        <f t="shared" si="50"/>
        <v>0</v>
      </c>
      <c r="Q179" s="12"/>
      <c r="R179" s="178"/>
    </row>
    <row r="180" spans="1:18" x14ac:dyDescent="0.2">
      <c r="A180" s="22">
        <f>+A179+5</f>
        <v>520415</v>
      </c>
      <c r="B180" s="23" t="s">
        <v>167</v>
      </c>
      <c r="C180" s="324">
        <v>0</v>
      </c>
      <c r="D180" s="324">
        <v>0</v>
      </c>
      <c r="E180" s="324">
        <v>0</v>
      </c>
      <c r="F180" s="324">
        <v>0</v>
      </c>
      <c r="G180" s="324">
        <v>0</v>
      </c>
      <c r="H180" s="324">
        <v>0</v>
      </c>
      <c r="I180" s="324">
        <v>0</v>
      </c>
      <c r="J180" s="324">
        <v>0</v>
      </c>
      <c r="K180" s="324">
        <v>0</v>
      </c>
      <c r="L180" s="324">
        <v>0</v>
      </c>
      <c r="M180" s="324">
        <v>0</v>
      </c>
      <c r="N180" s="324">
        <v>0</v>
      </c>
      <c r="O180" s="325">
        <f t="shared" si="50"/>
        <v>0</v>
      </c>
      <c r="Q180" s="12"/>
      <c r="R180" s="178"/>
    </row>
    <row r="181" spans="1:18" x14ac:dyDescent="0.2">
      <c r="A181" s="22">
        <f>+A180+5</f>
        <v>520420</v>
      </c>
      <c r="B181" s="23" t="s">
        <v>168</v>
      </c>
      <c r="C181" s="324">
        <v>0</v>
      </c>
      <c r="D181" s="324">
        <v>0</v>
      </c>
      <c r="E181" s="324">
        <v>0</v>
      </c>
      <c r="F181" s="324">
        <v>0</v>
      </c>
      <c r="G181" s="324">
        <v>0</v>
      </c>
      <c r="H181" s="324">
        <v>0</v>
      </c>
      <c r="I181" s="324">
        <v>0</v>
      </c>
      <c r="J181" s="324">
        <v>0</v>
      </c>
      <c r="K181" s="324">
        <v>0</v>
      </c>
      <c r="L181" s="324">
        <v>0</v>
      </c>
      <c r="M181" s="324">
        <v>0</v>
      </c>
      <c r="N181" s="324">
        <v>0</v>
      </c>
      <c r="O181" s="325">
        <f t="shared" si="50"/>
        <v>0</v>
      </c>
      <c r="Q181" s="12"/>
      <c r="R181" s="178"/>
    </row>
    <row r="182" spans="1:18" ht="25.5" x14ac:dyDescent="0.2">
      <c r="A182" s="183">
        <v>5205</v>
      </c>
      <c r="B182" s="182" t="s">
        <v>169</v>
      </c>
      <c r="C182" s="323">
        <v>0</v>
      </c>
      <c r="D182" s="323">
        <v>0</v>
      </c>
      <c r="E182" s="323">
        <v>0</v>
      </c>
      <c r="F182" s="323">
        <v>0</v>
      </c>
      <c r="G182" s="323">
        <v>0</v>
      </c>
      <c r="H182" s="323">
        <v>0</v>
      </c>
      <c r="I182" s="323">
        <v>0</v>
      </c>
      <c r="J182" s="323">
        <v>0</v>
      </c>
      <c r="K182" s="323">
        <v>0</v>
      </c>
      <c r="L182" s="323">
        <v>0</v>
      </c>
      <c r="M182" s="323">
        <v>0</v>
      </c>
      <c r="N182" s="323">
        <v>0</v>
      </c>
      <c r="O182" s="323">
        <f t="shared" si="50"/>
        <v>0</v>
      </c>
      <c r="Q182" s="12"/>
      <c r="R182" s="178"/>
    </row>
    <row r="183" spans="1:18" x14ac:dyDescent="0.2">
      <c r="A183" s="183">
        <v>5206</v>
      </c>
      <c r="B183" s="182" t="s">
        <v>170</v>
      </c>
      <c r="C183" s="323">
        <f>+SUM(C184:C189)</f>
        <v>0</v>
      </c>
      <c r="D183" s="323">
        <f t="shared" ref="D183:N183" si="64">+SUM(D184:D189)</f>
        <v>0</v>
      </c>
      <c r="E183" s="323">
        <f t="shared" si="64"/>
        <v>0</v>
      </c>
      <c r="F183" s="323">
        <f t="shared" si="64"/>
        <v>0</v>
      </c>
      <c r="G183" s="323">
        <f t="shared" si="64"/>
        <v>0</v>
      </c>
      <c r="H183" s="323">
        <f t="shared" si="64"/>
        <v>0</v>
      </c>
      <c r="I183" s="323">
        <f t="shared" si="64"/>
        <v>0</v>
      </c>
      <c r="J183" s="323">
        <f t="shared" si="64"/>
        <v>0</v>
      </c>
      <c r="K183" s="323">
        <f t="shared" si="64"/>
        <v>0</v>
      </c>
      <c r="L183" s="323">
        <f t="shared" si="64"/>
        <v>0</v>
      </c>
      <c r="M183" s="323">
        <f t="shared" si="64"/>
        <v>0</v>
      </c>
      <c r="N183" s="323">
        <f t="shared" si="64"/>
        <v>0</v>
      </c>
      <c r="O183" s="323">
        <f t="shared" si="50"/>
        <v>0</v>
      </c>
      <c r="Q183" s="12"/>
      <c r="R183" s="178"/>
    </row>
    <row r="184" spans="1:18" x14ac:dyDescent="0.2">
      <c r="A184" s="22">
        <v>520605</v>
      </c>
      <c r="B184" s="23" t="s">
        <v>48</v>
      </c>
      <c r="C184" s="324">
        <v>0</v>
      </c>
      <c r="D184" s="324">
        <v>0</v>
      </c>
      <c r="E184" s="324">
        <v>0</v>
      </c>
      <c r="F184" s="324">
        <v>0</v>
      </c>
      <c r="G184" s="324">
        <v>0</v>
      </c>
      <c r="H184" s="324">
        <v>0</v>
      </c>
      <c r="I184" s="324">
        <v>0</v>
      </c>
      <c r="J184" s="324">
        <v>0</v>
      </c>
      <c r="K184" s="324">
        <v>0</v>
      </c>
      <c r="L184" s="324">
        <v>0</v>
      </c>
      <c r="M184" s="324">
        <v>0</v>
      </c>
      <c r="N184" s="324">
        <v>0</v>
      </c>
      <c r="O184" s="325">
        <f t="shared" si="50"/>
        <v>0</v>
      </c>
      <c r="Q184" s="12"/>
      <c r="R184" s="178"/>
    </row>
    <row r="185" spans="1:18" x14ac:dyDescent="0.2">
      <c r="A185" s="22">
        <f>+A184+5</f>
        <v>520610</v>
      </c>
      <c r="B185" s="23" t="s">
        <v>49</v>
      </c>
      <c r="C185" s="324">
        <v>0</v>
      </c>
      <c r="D185" s="324">
        <v>0</v>
      </c>
      <c r="E185" s="324">
        <v>0</v>
      </c>
      <c r="F185" s="324">
        <v>0</v>
      </c>
      <c r="G185" s="324">
        <v>0</v>
      </c>
      <c r="H185" s="324">
        <v>0</v>
      </c>
      <c r="I185" s="324">
        <v>0</v>
      </c>
      <c r="J185" s="324">
        <v>0</v>
      </c>
      <c r="K185" s="324">
        <v>0</v>
      </c>
      <c r="L185" s="324">
        <v>0</v>
      </c>
      <c r="M185" s="324">
        <v>0</v>
      </c>
      <c r="N185" s="324">
        <v>0</v>
      </c>
      <c r="O185" s="325">
        <f t="shared" si="50"/>
        <v>0</v>
      </c>
      <c r="Q185" s="12"/>
      <c r="R185" s="178"/>
    </row>
    <row r="186" spans="1:18" x14ac:dyDescent="0.2">
      <c r="A186" s="22">
        <f>+A185+5</f>
        <v>520615</v>
      </c>
      <c r="B186" s="23" t="s">
        <v>50</v>
      </c>
      <c r="C186" s="324">
        <v>0</v>
      </c>
      <c r="D186" s="324">
        <v>0</v>
      </c>
      <c r="E186" s="324">
        <v>0</v>
      </c>
      <c r="F186" s="324">
        <v>0</v>
      </c>
      <c r="G186" s="324">
        <v>0</v>
      </c>
      <c r="H186" s="324">
        <v>0</v>
      </c>
      <c r="I186" s="324">
        <v>0</v>
      </c>
      <c r="J186" s="324">
        <v>0</v>
      </c>
      <c r="K186" s="324">
        <v>0</v>
      </c>
      <c r="L186" s="324">
        <v>0</v>
      </c>
      <c r="M186" s="324">
        <v>0</v>
      </c>
      <c r="N186" s="324">
        <v>0</v>
      </c>
      <c r="O186" s="325">
        <f t="shared" si="50"/>
        <v>0</v>
      </c>
      <c r="Q186" s="12"/>
      <c r="R186" s="178"/>
    </row>
    <row r="187" spans="1:18" x14ac:dyDescent="0.2">
      <c r="A187" s="22">
        <f>+A186+5</f>
        <v>520620</v>
      </c>
      <c r="B187" s="23" t="s">
        <v>51</v>
      </c>
      <c r="C187" s="324">
        <v>0</v>
      </c>
      <c r="D187" s="324">
        <v>0</v>
      </c>
      <c r="E187" s="324">
        <v>0</v>
      </c>
      <c r="F187" s="324">
        <v>0</v>
      </c>
      <c r="G187" s="324">
        <v>0</v>
      </c>
      <c r="H187" s="324">
        <v>0</v>
      </c>
      <c r="I187" s="324">
        <v>0</v>
      </c>
      <c r="J187" s="324">
        <v>0</v>
      </c>
      <c r="K187" s="324">
        <v>0</v>
      </c>
      <c r="L187" s="324">
        <v>0</v>
      </c>
      <c r="M187" s="324">
        <v>0</v>
      </c>
      <c r="N187" s="324">
        <v>0</v>
      </c>
      <c r="O187" s="325">
        <f t="shared" si="50"/>
        <v>0</v>
      </c>
      <c r="Q187" s="12"/>
      <c r="R187" s="178"/>
    </row>
    <row r="188" spans="1:18" x14ac:dyDescent="0.2">
      <c r="A188" s="22">
        <f>+A187+5</f>
        <v>520625</v>
      </c>
      <c r="B188" s="23" t="s">
        <v>52</v>
      </c>
      <c r="C188" s="324">
        <v>0</v>
      </c>
      <c r="D188" s="324">
        <v>0</v>
      </c>
      <c r="E188" s="324">
        <v>0</v>
      </c>
      <c r="F188" s="324">
        <v>0</v>
      </c>
      <c r="G188" s="324">
        <v>0</v>
      </c>
      <c r="H188" s="324">
        <v>0</v>
      </c>
      <c r="I188" s="324">
        <v>0</v>
      </c>
      <c r="J188" s="324">
        <v>0</v>
      </c>
      <c r="K188" s="324">
        <v>0</v>
      </c>
      <c r="L188" s="324">
        <v>0</v>
      </c>
      <c r="M188" s="324">
        <v>0</v>
      </c>
      <c r="N188" s="324">
        <v>0</v>
      </c>
      <c r="O188" s="325">
        <f t="shared" si="50"/>
        <v>0</v>
      </c>
      <c r="Q188" s="12"/>
      <c r="R188" s="178"/>
    </row>
    <row r="189" spans="1:18" x14ac:dyDescent="0.2">
      <c r="A189" s="22">
        <f>+A188+5</f>
        <v>520630</v>
      </c>
      <c r="B189" s="23" t="s">
        <v>53</v>
      </c>
      <c r="C189" s="324">
        <v>0</v>
      </c>
      <c r="D189" s="324">
        <v>0</v>
      </c>
      <c r="E189" s="324">
        <v>0</v>
      </c>
      <c r="F189" s="324">
        <v>0</v>
      </c>
      <c r="G189" s="324">
        <v>0</v>
      </c>
      <c r="H189" s="324">
        <v>0</v>
      </c>
      <c r="I189" s="324">
        <v>0</v>
      </c>
      <c r="J189" s="324">
        <v>0</v>
      </c>
      <c r="K189" s="324">
        <v>0</v>
      </c>
      <c r="L189" s="324">
        <v>0</v>
      </c>
      <c r="M189" s="324">
        <v>0</v>
      </c>
      <c r="N189" s="324">
        <v>0</v>
      </c>
      <c r="O189" s="325">
        <f t="shared" si="50"/>
        <v>0</v>
      </c>
      <c r="Q189" s="12"/>
      <c r="R189" s="178"/>
    </row>
    <row r="190" spans="1:18" x14ac:dyDescent="0.2">
      <c r="A190" s="179">
        <v>53</v>
      </c>
      <c r="B190" s="180" t="s">
        <v>171</v>
      </c>
      <c r="C190" s="322">
        <f>SUM(C191:C194)</f>
        <v>0</v>
      </c>
      <c r="D190" s="322">
        <f t="shared" ref="D190:N190" si="65">SUM(D191:D194)</f>
        <v>0</v>
      </c>
      <c r="E190" s="322">
        <f t="shared" si="65"/>
        <v>0</v>
      </c>
      <c r="F190" s="322">
        <f t="shared" si="65"/>
        <v>0</v>
      </c>
      <c r="G190" s="322">
        <f t="shared" si="65"/>
        <v>0</v>
      </c>
      <c r="H190" s="322">
        <f t="shared" si="65"/>
        <v>0</v>
      </c>
      <c r="I190" s="322">
        <f t="shared" si="65"/>
        <v>0</v>
      </c>
      <c r="J190" s="322">
        <f t="shared" si="65"/>
        <v>0</v>
      </c>
      <c r="K190" s="322">
        <f t="shared" si="65"/>
        <v>0</v>
      </c>
      <c r="L190" s="322">
        <f t="shared" si="65"/>
        <v>0</v>
      </c>
      <c r="M190" s="322">
        <f t="shared" si="65"/>
        <v>0</v>
      </c>
      <c r="N190" s="322">
        <f t="shared" si="65"/>
        <v>0</v>
      </c>
      <c r="O190" s="322">
        <f t="shared" si="50"/>
        <v>0</v>
      </c>
      <c r="Q190" s="12"/>
      <c r="R190" s="178"/>
    </row>
    <row r="191" spans="1:18" x14ac:dyDescent="0.2">
      <c r="A191" s="183">
        <v>5301</v>
      </c>
      <c r="B191" s="182" t="s">
        <v>172</v>
      </c>
      <c r="C191" s="323">
        <v>0</v>
      </c>
      <c r="D191" s="323">
        <v>0</v>
      </c>
      <c r="E191" s="323">
        <v>0</v>
      </c>
      <c r="F191" s="323">
        <v>0</v>
      </c>
      <c r="G191" s="323">
        <v>0</v>
      </c>
      <c r="H191" s="323">
        <v>0</v>
      </c>
      <c r="I191" s="323">
        <v>0</v>
      </c>
      <c r="J191" s="323">
        <v>0</v>
      </c>
      <c r="K191" s="323">
        <v>0</v>
      </c>
      <c r="L191" s="323">
        <v>0</v>
      </c>
      <c r="M191" s="323">
        <v>0</v>
      </c>
      <c r="N191" s="323">
        <v>0</v>
      </c>
      <c r="O191" s="323">
        <f t="shared" si="50"/>
        <v>0</v>
      </c>
      <c r="Q191" s="12"/>
      <c r="R191" s="178"/>
    </row>
    <row r="192" spans="1:18" x14ac:dyDescent="0.2">
      <c r="A192" s="183">
        <v>5302</v>
      </c>
      <c r="B192" s="182" t="s">
        <v>173</v>
      </c>
      <c r="C192" s="323">
        <v>0</v>
      </c>
      <c r="D192" s="323">
        <v>0</v>
      </c>
      <c r="E192" s="323">
        <v>0</v>
      </c>
      <c r="F192" s="323">
        <v>0</v>
      </c>
      <c r="G192" s="323">
        <v>0</v>
      </c>
      <c r="H192" s="323">
        <v>0</v>
      </c>
      <c r="I192" s="323">
        <v>0</v>
      </c>
      <c r="J192" s="323">
        <v>0</v>
      </c>
      <c r="K192" s="323">
        <v>0</v>
      </c>
      <c r="L192" s="323">
        <v>0</v>
      </c>
      <c r="M192" s="323">
        <v>0</v>
      </c>
      <c r="N192" s="323">
        <v>0</v>
      </c>
      <c r="O192" s="323">
        <f t="shared" si="50"/>
        <v>0</v>
      </c>
      <c r="Q192" s="12"/>
      <c r="R192" s="178"/>
    </row>
    <row r="193" spans="1:18" x14ac:dyDescent="0.2">
      <c r="A193" s="183">
        <v>5303</v>
      </c>
      <c r="B193" s="182" t="s">
        <v>398</v>
      </c>
      <c r="C193" s="323">
        <v>0</v>
      </c>
      <c r="D193" s="323">
        <v>0</v>
      </c>
      <c r="E193" s="323">
        <v>0</v>
      </c>
      <c r="F193" s="323">
        <v>0</v>
      </c>
      <c r="G193" s="323">
        <v>0</v>
      </c>
      <c r="H193" s="323">
        <v>0</v>
      </c>
      <c r="I193" s="323">
        <v>0</v>
      </c>
      <c r="J193" s="323">
        <v>0</v>
      </c>
      <c r="K193" s="323">
        <v>0</v>
      </c>
      <c r="L193" s="323">
        <v>0</v>
      </c>
      <c r="M193" s="323">
        <v>0</v>
      </c>
      <c r="N193" s="323">
        <v>0</v>
      </c>
      <c r="O193" s="323">
        <f t="shared" si="50"/>
        <v>0</v>
      </c>
      <c r="Q193" s="12"/>
      <c r="R193" s="178"/>
    </row>
    <row r="194" spans="1:18" x14ac:dyDescent="0.2">
      <c r="A194" s="183">
        <v>5390</v>
      </c>
      <c r="B194" s="182" t="s">
        <v>174</v>
      </c>
      <c r="C194" s="323">
        <f>SUM(C195:C196)</f>
        <v>0</v>
      </c>
      <c r="D194" s="323">
        <f t="shared" ref="D194:N194" si="66">SUM(D195:D196)</f>
        <v>0</v>
      </c>
      <c r="E194" s="323">
        <f t="shared" si="66"/>
        <v>0</v>
      </c>
      <c r="F194" s="323">
        <f t="shared" si="66"/>
        <v>0</v>
      </c>
      <c r="G194" s="323">
        <f t="shared" si="66"/>
        <v>0</v>
      </c>
      <c r="H194" s="323">
        <f t="shared" si="66"/>
        <v>0</v>
      </c>
      <c r="I194" s="323">
        <f t="shared" si="66"/>
        <v>0</v>
      </c>
      <c r="J194" s="323">
        <f t="shared" si="66"/>
        <v>0</v>
      </c>
      <c r="K194" s="323">
        <f t="shared" si="66"/>
        <v>0</v>
      </c>
      <c r="L194" s="323">
        <f t="shared" si="66"/>
        <v>0</v>
      </c>
      <c r="M194" s="323">
        <f t="shared" si="66"/>
        <v>0</v>
      </c>
      <c r="N194" s="323">
        <f t="shared" si="66"/>
        <v>0</v>
      </c>
      <c r="O194" s="323">
        <f t="shared" si="50"/>
        <v>0</v>
      </c>
      <c r="Q194" s="12"/>
      <c r="R194" s="178"/>
    </row>
    <row r="195" spans="1:18" x14ac:dyDescent="0.2">
      <c r="A195" s="22">
        <v>539005</v>
      </c>
      <c r="B195" s="23" t="s">
        <v>175</v>
      </c>
      <c r="C195" s="324">
        <v>0</v>
      </c>
      <c r="D195" s="324">
        <v>0</v>
      </c>
      <c r="E195" s="324">
        <v>0</v>
      </c>
      <c r="F195" s="324">
        <v>0</v>
      </c>
      <c r="G195" s="324">
        <v>0</v>
      </c>
      <c r="H195" s="324">
        <v>0</v>
      </c>
      <c r="I195" s="324">
        <v>0</v>
      </c>
      <c r="J195" s="324">
        <v>0</v>
      </c>
      <c r="K195" s="324">
        <v>0</v>
      </c>
      <c r="L195" s="324">
        <v>0</v>
      </c>
      <c r="M195" s="324">
        <v>0</v>
      </c>
      <c r="N195" s="324">
        <v>0</v>
      </c>
      <c r="O195" s="325">
        <f t="shared" si="50"/>
        <v>0</v>
      </c>
      <c r="Q195" s="12"/>
      <c r="R195" s="178"/>
    </row>
    <row r="196" spans="1:18" x14ac:dyDescent="0.2">
      <c r="A196" s="22">
        <v>539090</v>
      </c>
      <c r="B196" s="23" t="s">
        <v>176</v>
      </c>
      <c r="C196" s="324">
        <v>0</v>
      </c>
      <c r="D196" s="324">
        <v>0</v>
      </c>
      <c r="E196" s="324">
        <v>0</v>
      </c>
      <c r="F196" s="324">
        <v>0</v>
      </c>
      <c r="G196" s="324">
        <v>0</v>
      </c>
      <c r="H196" s="324">
        <v>0</v>
      </c>
      <c r="I196" s="324">
        <v>0</v>
      </c>
      <c r="J196" s="324">
        <v>0</v>
      </c>
      <c r="K196" s="324">
        <v>0</v>
      </c>
      <c r="L196" s="324">
        <v>0</v>
      </c>
      <c r="M196" s="324">
        <v>0</v>
      </c>
      <c r="N196" s="324">
        <v>0</v>
      </c>
      <c r="O196" s="325">
        <f t="shared" si="50"/>
        <v>0</v>
      </c>
      <c r="Q196" s="12"/>
      <c r="R196" s="178"/>
    </row>
    <row r="197" spans="1:18" x14ac:dyDescent="0.2">
      <c r="A197" s="17">
        <v>59</v>
      </c>
      <c r="B197" s="18" t="s">
        <v>177</v>
      </c>
      <c r="C197" s="321">
        <f>+C144-C4</f>
        <v>417639.60754333332</v>
      </c>
      <c r="D197" s="321">
        <f t="shared" ref="D197:N197" si="67">+D144-D4</f>
        <v>417639.60754333332</v>
      </c>
      <c r="E197" s="321">
        <f t="shared" si="67"/>
        <v>417639.60754333332</v>
      </c>
      <c r="F197" s="321">
        <f t="shared" si="67"/>
        <v>417639.9895433333</v>
      </c>
      <c r="G197" s="321">
        <f t="shared" si="67"/>
        <v>417643.21287666669</v>
      </c>
      <c r="H197" s="321">
        <f t="shared" si="67"/>
        <v>417651.08390444441</v>
      </c>
      <c r="I197" s="321">
        <f t="shared" si="67"/>
        <v>417770.81382111111</v>
      </c>
      <c r="J197" s="321">
        <f t="shared" si="67"/>
        <v>417771.12382111105</v>
      </c>
      <c r="K197" s="321">
        <f t="shared" si="67"/>
        <v>417772.50382111105</v>
      </c>
      <c r="L197" s="321">
        <f t="shared" si="67"/>
        <v>417807.87382111105</v>
      </c>
      <c r="M197" s="321">
        <f t="shared" si="67"/>
        <v>417807.91715444438</v>
      </c>
      <c r="N197" s="321">
        <f t="shared" si="67"/>
        <v>417811.00715444441</v>
      </c>
      <c r="O197" s="321">
        <f t="shared" si="50"/>
        <v>5012594.3485477772</v>
      </c>
      <c r="Q197" s="12"/>
      <c r="R197" s="178"/>
    </row>
    <row r="202" spans="1:18" x14ac:dyDescent="0.2">
      <c r="B202" s="171"/>
    </row>
    <row r="203" spans="1:18" x14ac:dyDescent="0.2">
      <c r="B203" s="171" t="s">
        <v>565</v>
      </c>
      <c r="H203" s="168"/>
      <c r="I203" s="169"/>
      <c r="J203" s="403" t="s">
        <v>568</v>
      </c>
      <c r="K203" s="403"/>
      <c r="L203" s="403"/>
    </row>
    <row r="204" spans="1:18" x14ac:dyDescent="0.2">
      <c r="B204" s="171" t="s">
        <v>566</v>
      </c>
      <c r="H204" s="170"/>
      <c r="I204" s="170"/>
      <c r="J204" s="403" t="s">
        <v>567</v>
      </c>
      <c r="K204" s="403"/>
      <c r="L204" s="403"/>
    </row>
    <row r="205" spans="1:18" x14ac:dyDescent="0.2">
      <c r="B205" s="151"/>
      <c r="H205" s="170"/>
      <c r="I205" s="170"/>
    </row>
    <row r="206" spans="1:18" x14ac:dyDescent="0.2">
      <c r="B206" s="151"/>
    </row>
    <row r="207" spans="1:18" x14ac:dyDescent="0.2">
      <c r="B207" s="151"/>
    </row>
  </sheetData>
  <mergeCells count="4">
    <mergeCell ref="J204:L204"/>
    <mergeCell ref="A1:O1"/>
    <mergeCell ref="A2:O2"/>
    <mergeCell ref="J203:L203"/>
  </mergeCells>
  <pageMargins left="3.937007874015748E-2" right="3.937007874015748E-2" top="0.74803149606299213" bottom="0.74803149606299213" header="0.31496062992125984" footer="0.31496062992125984"/>
  <pageSetup paperSize="9" scale="67" orientation="landscape" r:id="rId1"/>
  <headerFooter>
    <oddHeader>&amp;L  &amp;G</oddHeader>
    <oddFooter>Página &amp;P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24"/>
  <sheetViews>
    <sheetView topLeftCell="A103" zoomScale="106" zoomScaleNormal="106" workbookViewId="0">
      <selection activeCell="E107" sqref="E107"/>
    </sheetView>
  </sheetViews>
  <sheetFormatPr baseColWidth="10" defaultColWidth="13" defaultRowHeight="12" x14ac:dyDescent="0.2"/>
  <cols>
    <col min="1" max="1" width="13" style="34"/>
    <col min="2" max="2" width="4.42578125" style="47" bestFit="1" customWidth="1"/>
    <col min="3" max="3" width="41" style="42" bestFit="1" customWidth="1"/>
    <col min="4" max="4" width="14.28515625" style="43" bestFit="1" customWidth="1"/>
    <col min="5" max="5" width="7.7109375" style="42" bestFit="1" customWidth="1"/>
    <col min="6" max="6" width="17.42578125" style="34" bestFit="1" customWidth="1"/>
    <col min="7" max="7" width="13" style="34"/>
    <col min="8" max="8" width="3.140625" style="35" bestFit="1" customWidth="1"/>
    <col min="9" max="9" width="14.85546875" style="36" bestFit="1" customWidth="1"/>
    <col min="10" max="16384" width="13" style="34"/>
  </cols>
  <sheetData>
    <row r="2" spans="2:6" ht="12.75" x14ac:dyDescent="0.2">
      <c r="B2" s="405" t="s">
        <v>400</v>
      </c>
      <c r="C2" s="405"/>
      <c r="D2" s="405"/>
      <c r="E2" s="405"/>
    </row>
    <row r="3" spans="2:6" ht="12.75" x14ac:dyDescent="0.2">
      <c r="B3" s="405" t="s">
        <v>574</v>
      </c>
      <c r="C3" s="405"/>
      <c r="D3" s="405"/>
      <c r="E3" s="405"/>
    </row>
    <row r="4" spans="2:6" ht="12.75" x14ac:dyDescent="0.2">
      <c r="B4" s="405" t="s">
        <v>575</v>
      </c>
      <c r="C4" s="405"/>
      <c r="D4" s="405"/>
      <c r="E4" s="405"/>
    </row>
    <row r="5" spans="2:6" ht="8.25" customHeight="1" x14ac:dyDescent="0.2">
      <c r="B5" s="184"/>
      <c r="C5" s="185"/>
      <c r="D5" s="185"/>
      <c r="E5" s="185"/>
    </row>
    <row r="6" spans="2:6" x14ac:dyDescent="0.2">
      <c r="B6" s="186">
        <v>1</v>
      </c>
      <c r="C6" s="187" t="s">
        <v>191</v>
      </c>
      <c r="D6" s="188">
        <v>43800</v>
      </c>
      <c r="E6" s="189" t="s">
        <v>402</v>
      </c>
    </row>
    <row r="7" spans="2:6" x14ac:dyDescent="0.2">
      <c r="B7" s="190">
        <v>11</v>
      </c>
      <c r="C7" s="191" t="s">
        <v>403</v>
      </c>
      <c r="D7" s="309">
        <f>+SUM(D8:D9)</f>
        <v>5645308.1060694903</v>
      </c>
      <c r="E7" s="193">
        <f>+D7/$D$40</f>
        <v>7.7447409885436316E-2</v>
      </c>
      <c r="F7" s="37"/>
    </row>
    <row r="8" spans="2:6" x14ac:dyDescent="0.2">
      <c r="B8" s="194">
        <v>1101</v>
      </c>
      <c r="C8" s="195" t="s">
        <v>404</v>
      </c>
      <c r="D8" s="310">
        <f>+'Balance General'!O6</f>
        <v>772</v>
      </c>
      <c r="E8" s="197"/>
    </row>
    <row r="9" spans="2:6" x14ac:dyDescent="0.2">
      <c r="B9" s="194">
        <v>1102</v>
      </c>
      <c r="C9" s="195" t="s">
        <v>405</v>
      </c>
      <c r="D9" s="310">
        <f>+'Balance General'!O9</f>
        <v>5644536.1060694903</v>
      </c>
      <c r="E9" s="197"/>
    </row>
    <row r="10" spans="2:6" x14ac:dyDescent="0.2">
      <c r="B10" s="198">
        <v>12</v>
      </c>
      <c r="C10" s="199" t="s">
        <v>406</v>
      </c>
      <c r="D10" s="311">
        <f>+SUM(D11:D14)</f>
        <v>29447455.379999999</v>
      </c>
      <c r="E10" s="201">
        <f>+D10/$D$40</f>
        <v>0.40398665653801319</v>
      </c>
    </row>
    <row r="11" spans="2:6" x14ac:dyDescent="0.2">
      <c r="B11" s="194">
        <v>1201</v>
      </c>
      <c r="C11" s="195" t="s">
        <v>407</v>
      </c>
      <c r="D11" s="310">
        <f>+'Balance General'!O15</f>
        <v>29447455.379999999</v>
      </c>
      <c r="E11" s="197"/>
    </row>
    <row r="12" spans="2:6" x14ac:dyDescent="0.2">
      <c r="B12" s="194">
        <v>1202</v>
      </c>
      <c r="C12" s="195" t="s">
        <v>408</v>
      </c>
      <c r="D12" s="310">
        <v>0</v>
      </c>
      <c r="E12" s="197"/>
    </row>
    <row r="13" spans="2:6" x14ac:dyDescent="0.2">
      <c r="B13" s="194">
        <v>1203</v>
      </c>
      <c r="C13" s="195" t="s">
        <v>409</v>
      </c>
      <c r="D13" s="310">
        <v>0</v>
      </c>
      <c r="E13" s="197"/>
    </row>
    <row r="14" spans="2:6" x14ac:dyDescent="0.2">
      <c r="B14" s="194">
        <v>1299</v>
      </c>
      <c r="C14" s="195" t="s">
        <v>410</v>
      </c>
      <c r="D14" s="310">
        <v>0</v>
      </c>
      <c r="E14" s="197"/>
    </row>
    <row r="15" spans="2:6" x14ac:dyDescent="0.2">
      <c r="B15" s="198">
        <v>13</v>
      </c>
      <c r="C15" s="199" t="s">
        <v>411</v>
      </c>
      <c r="D15" s="311">
        <f>+SUM(D16:D21)</f>
        <v>34432823.050000004</v>
      </c>
      <c r="E15" s="201">
        <f>+D15/$D$40</f>
        <v>0.47238041045074963</v>
      </c>
    </row>
    <row r="16" spans="2:6" x14ac:dyDescent="0.2">
      <c r="B16" s="194">
        <v>1301</v>
      </c>
      <c r="C16" s="195" t="s">
        <v>412</v>
      </c>
      <c r="D16" s="310">
        <f>+'Balance General'!O55</f>
        <v>31473769.870000001</v>
      </c>
      <c r="E16" s="197"/>
    </row>
    <row r="17" spans="2:5" x14ac:dyDescent="0.2">
      <c r="B17" s="194">
        <v>1303</v>
      </c>
      <c r="C17" s="195" t="s">
        <v>413</v>
      </c>
      <c r="D17" s="310">
        <f>+'Balance General'!O57</f>
        <v>368986.8</v>
      </c>
      <c r="E17" s="197"/>
    </row>
    <row r="18" spans="2:5" x14ac:dyDescent="0.2">
      <c r="B18" s="194">
        <v>1304</v>
      </c>
      <c r="C18" s="195" t="s">
        <v>414</v>
      </c>
      <c r="D18" s="310">
        <f>+'Balance General'!O58</f>
        <v>1009201.9099999999</v>
      </c>
      <c r="E18" s="197"/>
    </row>
    <row r="19" spans="2:5" x14ac:dyDescent="0.2">
      <c r="B19" s="194">
        <v>1309</v>
      </c>
      <c r="C19" s="195" t="s">
        <v>415</v>
      </c>
      <c r="D19" s="310">
        <f>+'Balance General'!O63</f>
        <v>2144863.61</v>
      </c>
      <c r="E19" s="197"/>
    </row>
    <row r="20" spans="2:5" x14ac:dyDescent="0.2">
      <c r="B20" s="194">
        <v>1312</v>
      </c>
      <c r="C20" s="195" t="s">
        <v>416</v>
      </c>
      <c r="D20" s="310">
        <f>+'Balance General'!O66</f>
        <v>18703.349999999999</v>
      </c>
      <c r="E20" s="197"/>
    </row>
    <row r="21" spans="2:5" x14ac:dyDescent="0.2">
      <c r="B21" s="194">
        <v>1399</v>
      </c>
      <c r="C21" s="195" t="s">
        <v>417</v>
      </c>
      <c r="D21" s="310">
        <f>+'Balance General'!O67</f>
        <v>-582702.49</v>
      </c>
      <c r="E21" s="197"/>
    </row>
    <row r="22" spans="2:5" x14ac:dyDescent="0.2">
      <c r="B22" s="198">
        <v>14</v>
      </c>
      <c r="C22" s="199" t="s">
        <v>418</v>
      </c>
      <c r="D22" s="311">
        <f>+SUM(D23:D27)</f>
        <v>2952952.15</v>
      </c>
      <c r="E22" s="201">
        <f>+D22/$D$40</f>
        <v>4.0511251332278529E-2</v>
      </c>
    </row>
    <row r="23" spans="2:5" ht="24" x14ac:dyDescent="0.2">
      <c r="B23" s="194">
        <v>1401</v>
      </c>
      <c r="C23" s="195" t="s">
        <v>419</v>
      </c>
      <c r="D23" s="310">
        <f>+'Balance General'!O73</f>
        <v>234030.16</v>
      </c>
      <c r="E23" s="197"/>
    </row>
    <row r="24" spans="2:5" x14ac:dyDescent="0.2">
      <c r="B24" s="194">
        <v>1403</v>
      </c>
      <c r="C24" s="195" t="s">
        <v>420</v>
      </c>
      <c r="D24" s="310">
        <f>+'Balance General'!O84</f>
        <v>24565.5</v>
      </c>
      <c r="E24" s="197"/>
    </row>
    <row r="25" spans="2:5" x14ac:dyDescent="0.2">
      <c r="B25" s="194">
        <v>1404</v>
      </c>
      <c r="C25" s="195" t="s">
        <v>421</v>
      </c>
      <c r="D25" s="310">
        <v>0</v>
      </c>
      <c r="E25" s="197"/>
    </row>
    <row r="26" spans="2:5" x14ac:dyDescent="0.2">
      <c r="B26" s="194">
        <v>1405</v>
      </c>
      <c r="C26" s="195" t="s">
        <v>422</v>
      </c>
      <c r="D26" s="310">
        <f>+'Balance General'!O95</f>
        <v>2657025.34</v>
      </c>
      <c r="E26" s="197"/>
    </row>
    <row r="27" spans="2:5" x14ac:dyDescent="0.2">
      <c r="B27" s="194">
        <v>1490</v>
      </c>
      <c r="C27" s="195" t="s">
        <v>423</v>
      </c>
      <c r="D27" s="310">
        <f>+'Balance General'!O98</f>
        <v>37331.15</v>
      </c>
      <c r="E27" s="197"/>
    </row>
    <row r="28" spans="2:5" x14ac:dyDescent="0.2">
      <c r="B28" s="198">
        <v>15</v>
      </c>
      <c r="C28" s="199" t="s">
        <v>424</v>
      </c>
      <c r="D28" s="311">
        <f>+SUM(D29:D30)</f>
        <v>149687.18</v>
      </c>
      <c r="E28" s="201">
        <f>+D28/$D$40</f>
        <v>2.0535432550778097E-3</v>
      </c>
    </row>
    <row r="29" spans="2:5" x14ac:dyDescent="0.2">
      <c r="B29" s="194">
        <v>1501</v>
      </c>
      <c r="C29" s="195" t="s">
        <v>425</v>
      </c>
      <c r="D29" s="310">
        <f>+'Balance General'!O110</f>
        <v>149687.18</v>
      </c>
      <c r="E29" s="197"/>
    </row>
    <row r="30" spans="2:5" x14ac:dyDescent="0.2">
      <c r="B30" s="194">
        <v>1502</v>
      </c>
      <c r="C30" s="195" t="s">
        <v>426</v>
      </c>
      <c r="D30" s="310">
        <v>0</v>
      </c>
      <c r="E30" s="197"/>
    </row>
    <row r="31" spans="2:5" x14ac:dyDescent="0.2">
      <c r="B31" s="198">
        <v>16</v>
      </c>
      <c r="C31" s="199" t="s">
        <v>427</v>
      </c>
      <c r="D31" s="311">
        <f>+SUM(D32:D34)</f>
        <v>213058.56247826049</v>
      </c>
      <c r="E31" s="201">
        <f>+D31/$D$40</f>
        <v>2.9229288300695218E-3</v>
      </c>
    </row>
    <row r="32" spans="2:5" x14ac:dyDescent="0.2">
      <c r="B32" s="194">
        <v>1601</v>
      </c>
      <c r="C32" s="195" t="s">
        <v>428</v>
      </c>
      <c r="D32" s="310">
        <f>+'Balance General'!O121</f>
        <v>390507</v>
      </c>
      <c r="E32" s="197"/>
    </row>
    <row r="33" spans="2:9" x14ac:dyDescent="0.2">
      <c r="B33" s="194">
        <v>1602</v>
      </c>
      <c r="C33" s="195" t="s">
        <v>429</v>
      </c>
      <c r="D33" s="310">
        <f>+'Balance General'!O125</f>
        <v>441477.31</v>
      </c>
      <c r="E33" s="197"/>
    </row>
    <row r="34" spans="2:9" x14ac:dyDescent="0.2">
      <c r="B34" s="194">
        <v>1699</v>
      </c>
      <c r="C34" s="195" t="s">
        <v>430</v>
      </c>
      <c r="D34" s="310">
        <f>+'Balance General'!O131</f>
        <v>-618925.74752173957</v>
      </c>
      <c r="E34" s="197"/>
    </row>
    <row r="35" spans="2:9" x14ac:dyDescent="0.2">
      <c r="B35" s="198">
        <v>17</v>
      </c>
      <c r="C35" s="199" t="s">
        <v>431</v>
      </c>
      <c r="D35" s="311">
        <f>+SUM(D36)</f>
        <v>0</v>
      </c>
      <c r="E35" s="201">
        <f>+D35/$D$40</f>
        <v>0</v>
      </c>
    </row>
    <row r="36" spans="2:9" x14ac:dyDescent="0.2">
      <c r="B36" s="194">
        <v>1702</v>
      </c>
      <c r="C36" s="195" t="s">
        <v>142</v>
      </c>
      <c r="D36" s="310">
        <v>0</v>
      </c>
      <c r="E36" s="197"/>
    </row>
    <row r="37" spans="2:9" x14ac:dyDescent="0.2">
      <c r="B37" s="198">
        <v>19</v>
      </c>
      <c r="C37" s="199" t="s">
        <v>432</v>
      </c>
      <c r="D37" s="311">
        <f>+SUM(D38:D38)</f>
        <v>50864.119999999995</v>
      </c>
      <c r="E37" s="201">
        <f>+D37/$D$40</f>
        <v>6.9779970837494771E-4</v>
      </c>
    </row>
    <row r="38" spans="2:9" x14ac:dyDescent="0.2">
      <c r="B38" s="194">
        <v>1902</v>
      </c>
      <c r="C38" s="195" t="s">
        <v>433</v>
      </c>
      <c r="D38" s="310">
        <f>+'Balance General'!O159</f>
        <v>50864.119999999995</v>
      </c>
      <c r="E38" s="197"/>
    </row>
    <row r="39" spans="2:9" ht="5.25" customHeight="1" x14ac:dyDescent="0.2">
      <c r="B39" s="202"/>
      <c r="C39" s="203"/>
      <c r="D39" s="204"/>
      <c r="E39" s="205"/>
    </row>
    <row r="40" spans="2:9" ht="15" customHeight="1" x14ac:dyDescent="0.2">
      <c r="B40" s="206"/>
      <c r="C40" s="207" t="s">
        <v>434</v>
      </c>
      <c r="D40" s="208">
        <f>+D7+D10+D15+D22+D28+D31+D35+D37</f>
        <v>72892148.54854776</v>
      </c>
      <c r="E40" s="209">
        <f>+E7+E10+E15+E22+E28+E31+E35+E37</f>
        <v>0.99999999999999989</v>
      </c>
    </row>
    <row r="42" spans="2:9" ht="12.75" x14ac:dyDescent="0.2">
      <c r="B42" s="405" t="s">
        <v>400</v>
      </c>
      <c r="C42" s="405"/>
      <c r="D42" s="405"/>
      <c r="E42" s="405"/>
    </row>
    <row r="43" spans="2:9" ht="12.75" x14ac:dyDescent="0.2">
      <c r="B43" s="405" t="s">
        <v>401</v>
      </c>
      <c r="C43" s="405"/>
      <c r="D43" s="405"/>
      <c r="E43" s="405"/>
    </row>
    <row r="44" spans="2:9" ht="12.75" x14ac:dyDescent="0.2">
      <c r="B44" s="405" t="str">
        <f>+B4</f>
        <v>AL 31 DE DICIEMBRE DE 2019</v>
      </c>
      <c r="C44" s="405"/>
      <c r="D44" s="405"/>
      <c r="E44" s="405"/>
    </row>
    <row r="45" spans="2:9" ht="6.75" customHeight="1" x14ac:dyDescent="0.2">
      <c r="B45" s="210"/>
      <c r="E45" s="211"/>
    </row>
    <row r="46" spans="2:9" s="38" customFormat="1" x14ac:dyDescent="0.2">
      <c r="B46" s="212">
        <v>2</v>
      </c>
      <c r="C46" s="207" t="s">
        <v>435</v>
      </c>
      <c r="D46" s="213">
        <f>+D6</f>
        <v>43800</v>
      </c>
      <c r="E46" s="214" t="s">
        <v>402</v>
      </c>
      <c r="H46" s="35"/>
      <c r="I46" s="36"/>
    </row>
    <row r="47" spans="2:9" x14ac:dyDescent="0.2">
      <c r="B47" s="190">
        <v>21</v>
      </c>
      <c r="C47" s="215" t="s">
        <v>436</v>
      </c>
      <c r="D47" s="192">
        <f>+SUM(D48)</f>
        <v>58469167.709999993</v>
      </c>
      <c r="E47" s="216">
        <f>+D47/$D$78</f>
        <v>0.80213258731231185</v>
      </c>
    </row>
    <row r="48" spans="2:9" x14ac:dyDescent="0.2">
      <c r="B48" s="194">
        <v>2101</v>
      </c>
      <c r="C48" s="195" t="s">
        <v>336</v>
      </c>
      <c r="D48" s="196">
        <f>+'Balance General'!O180</f>
        <v>58469167.709999993</v>
      </c>
      <c r="E48" s="217"/>
      <c r="I48" s="39"/>
    </row>
    <row r="49" spans="2:5" x14ac:dyDescent="0.2">
      <c r="B49" s="198">
        <v>23</v>
      </c>
      <c r="C49" s="199" t="s">
        <v>437</v>
      </c>
      <c r="D49" s="200">
        <f>+SUM(D50:D55)</f>
        <v>6048842.7199999997</v>
      </c>
      <c r="E49" s="218">
        <f>+D49/$D$78</f>
        <v>8.2983460365025991E-2</v>
      </c>
    </row>
    <row r="50" spans="2:5" x14ac:dyDescent="0.2">
      <c r="B50" s="194">
        <v>2301</v>
      </c>
      <c r="C50" s="195" t="s">
        <v>438</v>
      </c>
      <c r="D50" s="196">
        <f>+'Balance General'!O201</f>
        <v>5245772.8899999997</v>
      </c>
      <c r="E50" s="217"/>
    </row>
    <row r="51" spans="2:5" x14ac:dyDescent="0.2">
      <c r="B51" s="194">
        <v>2302</v>
      </c>
      <c r="C51" s="195" t="s">
        <v>439</v>
      </c>
      <c r="D51" s="196">
        <v>0</v>
      </c>
      <c r="E51" s="217"/>
    </row>
    <row r="52" spans="2:5" x14ac:dyDescent="0.2">
      <c r="B52" s="194">
        <v>2303</v>
      </c>
      <c r="C52" s="195" t="s">
        <v>440</v>
      </c>
      <c r="D52" s="196">
        <f>+'Balance General'!O208</f>
        <v>0</v>
      </c>
      <c r="E52" s="217"/>
    </row>
    <row r="53" spans="2:5" x14ac:dyDescent="0.2">
      <c r="B53" s="194">
        <v>2304</v>
      </c>
      <c r="C53" s="195" t="s">
        <v>441</v>
      </c>
      <c r="D53" s="196">
        <f>+'Balance General'!O211</f>
        <v>7796.06</v>
      </c>
      <c r="E53" s="217"/>
    </row>
    <row r="54" spans="2:5" x14ac:dyDescent="0.2">
      <c r="B54" s="194">
        <v>2305</v>
      </c>
      <c r="C54" s="195" t="s">
        <v>442</v>
      </c>
      <c r="D54" s="196">
        <f>+'Balance General'!O215</f>
        <v>37987.370000000003</v>
      </c>
      <c r="E54" s="217"/>
    </row>
    <row r="55" spans="2:5" x14ac:dyDescent="0.2">
      <c r="B55" s="194">
        <v>2390</v>
      </c>
      <c r="C55" s="195" t="s">
        <v>443</v>
      </c>
      <c r="D55" s="196">
        <f>+'Balance General'!O217</f>
        <v>757286.40000000002</v>
      </c>
      <c r="E55" s="217"/>
    </row>
    <row r="56" spans="2:5" x14ac:dyDescent="0.2">
      <c r="B56" s="198">
        <v>25</v>
      </c>
      <c r="C56" s="199" t="s">
        <v>444</v>
      </c>
      <c r="D56" s="200">
        <f>+SUM(D57:D60)</f>
        <v>21955.550000000003</v>
      </c>
      <c r="E56" s="218">
        <f>+D56/$D$78</f>
        <v>3.0120596576155425E-4</v>
      </c>
    </row>
    <row r="57" spans="2:5" x14ac:dyDescent="0.2">
      <c r="B57" s="194">
        <v>2502</v>
      </c>
      <c r="C57" s="195" t="s">
        <v>445</v>
      </c>
      <c r="D57" s="196">
        <f>+'Balance General'!O232</f>
        <v>14345.95</v>
      </c>
      <c r="E57" s="217"/>
    </row>
    <row r="58" spans="2:5" x14ac:dyDescent="0.2">
      <c r="B58" s="194">
        <v>2503</v>
      </c>
      <c r="C58" s="195" t="s">
        <v>446</v>
      </c>
      <c r="D58" s="196">
        <f>+'Balance General'!O233</f>
        <v>5643.92</v>
      </c>
      <c r="E58" s="217"/>
    </row>
    <row r="59" spans="2:5" x14ac:dyDescent="0.2">
      <c r="B59" s="194">
        <v>2504</v>
      </c>
      <c r="C59" s="195" t="s">
        <v>447</v>
      </c>
      <c r="D59" s="196">
        <f>+'Balance General'!O234</f>
        <v>135.78</v>
      </c>
      <c r="E59" s="217"/>
    </row>
    <row r="60" spans="2:5" x14ac:dyDescent="0.2">
      <c r="B60" s="194">
        <v>2590</v>
      </c>
      <c r="C60" s="195" t="s">
        <v>448</v>
      </c>
      <c r="D60" s="196">
        <f>+'Balance General'!O238</f>
        <v>1829.9</v>
      </c>
      <c r="E60" s="217"/>
    </row>
    <row r="61" spans="2:5" x14ac:dyDescent="0.2">
      <c r="B61" s="198">
        <v>29</v>
      </c>
      <c r="C61" s="199" t="s">
        <v>449</v>
      </c>
      <c r="D61" s="200">
        <f>+SUM(D62:D65)</f>
        <v>3339588.2199999997</v>
      </c>
      <c r="E61" s="218">
        <f>+D61/$D$78</f>
        <v>4.5815472399963093E-2</v>
      </c>
    </row>
    <row r="62" spans="2:5" x14ac:dyDescent="0.2">
      <c r="B62" s="194">
        <v>2901</v>
      </c>
      <c r="C62" s="195" t="s">
        <v>450</v>
      </c>
      <c r="D62" s="196">
        <v>0</v>
      </c>
      <c r="E62" s="217"/>
    </row>
    <row r="63" spans="2:5" x14ac:dyDescent="0.2">
      <c r="B63" s="194">
        <v>2903</v>
      </c>
      <c r="C63" s="195" t="s">
        <v>451</v>
      </c>
      <c r="D63" s="196">
        <v>0</v>
      </c>
      <c r="E63" s="217"/>
    </row>
    <row r="64" spans="2:5" x14ac:dyDescent="0.2">
      <c r="B64" s="194">
        <v>2904</v>
      </c>
      <c r="C64" s="195" t="s">
        <v>452</v>
      </c>
      <c r="D64" s="196">
        <f>+'Balance General'!O249</f>
        <v>187006.71</v>
      </c>
      <c r="E64" s="217"/>
    </row>
    <row r="65" spans="2:8" x14ac:dyDescent="0.2">
      <c r="B65" s="194">
        <v>2990</v>
      </c>
      <c r="C65" s="195" t="s">
        <v>453</v>
      </c>
      <c r="D65" s="196">
        <f>+'Balance General'!O250</f>
        <v>3152581.51</v>
      </c>
      <c r="E65" s="217"/>
    </row>
    <row r="66" spans="2:8" ht="6" customHeight="1" x14ac:dyDescent="0.2">
      <c r="B66" s="202"/>
      <c r="C66" s="205"/>
      <c r="D66" s="219"/>
      <c r="E66" s="220"/>
    </row>
    <row r="67" spans="2:8" x14ac:dyDescent="0.2">
      <c r="B67" s="212"/>
      <c r="C67" s="207" t="s">
        <v>454</v>
      </c>
      <c r="D67" s="221">
        <f>+D47+D49+D56+D61</f>
        <v>67879554.199999988</v>
      </c>
      <c r="E67" s="222">
        <f>SUM(E47:E65)</f>
        <v>0.93123272604306251</v>
      </c>
    </row>
    <row r="68" spans="2:8" x14ac:dyDescent="0.2">
      <c r="B68" s="223"/>
      <c r="C68" s="224"/>
      <c r="D68" s="225"/>
      <c r="E68" s="226"/>
    </row>
    <row r="69" spans="2:8" x14ac:dyDescent="0.2">
      <c r="B69" s="212">
        <v>3</v>
      </c>
      <c r="C69" s="207" t="s">
        <v>455</v>
      </c>
      <c r="D69" s="213">
        <f>+D46</f>
        <v>43800</v>
      </c>
      <c r="E69" s="227"/>
    </row>
    <row r="70" spans="2:8" hidden="1" x14ac:dyDescent="0.2">
      <c r="B70" s="190">
        <v>31</v>
      </c>
      <c r="C70" s="215" t="s">
        <v>456</v>
      </c>
      <c r="D70" s="228">
        <f>+SUM(D71)</f>
        <v>0</v>
      </c>
      <c r="E70" s="216">
        <f>+D70/$D$78</f>
        <v>0</v>
      </c>
    </row>
    <row r="71" spans="2:8" hidden="1" x14ac:dyDescent="0.2">
      <c r="B71" s="229">
        <v>3101</v>
      </c>
      <c r="C71" s="230" t="s">
        <v>457</v>
      </c>
      <c r="D71" s="231">
        <v>0</v>
      </c>
      <c r="E71" s="217"/>
      <c r="H71" s="40"/>
    </row>
    <row r="72" spans="2:8" x14ac:dyDescent="0.2">
      <c r="B72" s="198">
        <v>34</v>
      </c>
      <c r="C72" s="199" t="s">
        <v>458</v>
      </c>
      <c r="D72" s="232">
        <f>+SUM(D73+D74)</f>
        <v>5012594.3485477772</v>
      </c>
      <c r="E72" s="218">
        <f>+D72/$D$78</f>
        <v>6.876727395693763E-2</v>
      </c>
    </row>
    <row r="73" spans="2:8" x14ac:dyDescent="0.2">
      <c r="B73" s="194">
        <v>3401</v>
      </c>
      <c r="C73" s="195" t="s">
        <v>459</v>
      </c>
      <c r="D73" s="233">
        <v>0</v>
      </c>
      <c r="E73" s="218"/>
    </row>
    <row r="74" spans="2:8" x14ac:dyDescent="0.2">
      <c r="B74" s="229">
        <v>3403</v>
      </c>
      <c r="C74" s="195" t="s">
        <v>460</v>
      </c>
      <c r="D74" s="233">
        <f>+D124</f>
        <v>5012594.3485477772</v>
      </c>
      <c r="E74" s="217"/>
    </row>
    <row r="75" spans="2:8" ht="7.5" customHeight="1" x14ac:dyDescent="0.2">
      <c r="B75" s="234"/>
      <c r="C75" s="235"/>
      <c r="D75" s="236"/>
      <c r="E75" s="220"/>
    </row>
    <row r="76" spans="2:8" x14ac:dyDescent="0.2">
      <c r="B76" s="206"/>
      <c r="C76" s="207" t="s">
        <v>461</v>
      </c>
      <c r="D76" s="221">
        <f>+D70+D72</f>
        <v>5012594.3485477772</v>
      </c>
      <c r="E76" s="222">
        <f>SUM(E70:E74)</f>
        <v>6.876727395693763E-2</v>
      </c>
    </row>
    <row r="77" spans="2:8" ht="8.25" customHeight="1" x14ac:dyDescent="0.2">
      <c r="B77" s="237"/>
      <c r="C77" s="238"/>
      <c r="D77" s="239"/>
      <c r="E77" s="226"/>
    </row>
    <row r="78" spans="2:8" x14ac:dyDescent="0.2">
      <c r="B78" s="240"/>
      <c r="C78" s="207" t="s">
        <v>462</v>
      </c>
      <c r="D78" s="221">
        <f>+D67+D76</f>
        <v>72892148.54854776</v>
      </c>
      <c r="E78" s="241">
        <f>+E67+E76</f>
        <v>1.0000000000000002</v>
      </c>
    </row>
    <row r="79" spans="2:8" ht="15" customHeight="1" thickBot="1" x14ac:dyDescent="0.25"/>
    <row r="80" spans="2:8" ht="15" customHeight="1" thickBot="1" x14ac:dyDescent="0.25">
      <c r="D80" s="44">
        <f>+D40-D78</f>
        <v>0</v>
      </c>
      <c r="F80" s="36"/>
    </row>
    <row r="81" spans="2:5" ht="15" customHeight="1" x14ac:dyDescent="0.2">
      <c r="D81" s="45"/>
    </row>
    <row r="82" spans="2:5" ht="12.75" x14ac:dyDescent="0.2">
      <c r="B82" s="405" t="s">
        <v>463</v>
      </c>
      <c r="C82" s="405"/>
      <c r="D82" s="405"/>
      <c r="E82" s="405"/>
    </row>
    <row r="83" spans="2:5" ht="12.75" x14ac:dyDescent="0.2">
      <c r="B83" s="405" t="s">
        <v>401</v>
      </c>
      <c r="C83" s="405"/>
      <c r="D83" s="405"/>
      <c r="E83" s="405"/>
    </row>
    <row r="84" spans="2:5" ht="12.75" x14ac:dyDescent="0.2">
      <c r="B84" s="405" t="str">
        <f>+B44</f>
        <v>AL 31 DE DICIEMBRE DE 2019</v>
      </c>
      <c r="C84" s="405"/>
      <c r="D84" s="405"/>
      <c r="E84" s="405"/>
    </row>
    <row r="86" spans="2:5" x14ac:dyDescent="0.2">
      <c r="B86" s="212">
        <v>4</v>
      </c>
      <c r="C86" s="207" t="s">
        <v>28</v>
      </c>
      <c r="D86" s="213">
        <f>+D46</f>
        <v>43800</v>
      </c>
      <c r="E86" s="214" t="s">
        <v>402</v>
      </c>
    </row>
    <row r="87" spans="2:5" x14ac:dyDescent="0.2">
      <c r="B87" s="190">
        <v>43</v>
      </c>
      <c r="C87" s="215" t="s">
        <v>464</v>
      </c>
      <c r="D87" s="192">
        <f>+SUM(D88)</f>
        <v>335700.83199999994</v>
      </c>
      <c r="E87" s="193">
        <f>+D87/$D$122</f>
        <v>5.0821416864678566E-2</v>
      </c>
    </row>
    <row r="88" spans="2:5" x14ac:dyDescent="0.2">
      <c r="B88" s="194">
        <v>4301</v>
      </c>
      <c r="C88" s="195" t="s">
        <v>465</v>
      </c>
      <c r="D88" s="196">
        <f>+SUM('Estado de Resultados'!C37:N37)</f>
        <v>335700.83199999994</v>
      </c>
      <c r="E88" s="217"/>
    </row>
    <row r="89" spans="2:5" x14ac:dyDescent="0.2">
      <c r="B89" s="198">
        <v>44</v>
      </c>
      <c r="C89" s="199" t="s">
        <v>466</v>
      </c>
      <c r="D89" s="200">
        <f>+SUM(D90:D96)</f>
        <v>818160.50400000019</v>
      </c>
      <c r="E89" s="201">
        <f>+D89/$D$122</f>
        <v>0.12386050933588254</v>
      </c>
    </row>
    <row r="90" spans="2:5" x14ac:dyDescent="0.2">
      <c r="B90" s="194">
        <v>4401</v>
      </c>
      <c r="C90" s="195" t="s">
        <v>467</v>
      </c>
      <c r="D90" s="196">
        <f>+SUM('Estado de Resultados'!C49:N49)</f>
        <v>63938.159200000002</v>
      </c>
      <c r="E90" s="217"/>
    </row>
    <row r="91" spans="2:5" x14ac:dyDescent="0.2">
      <c r="B91" s="194">
        <v>4402</v>
      </c>
      <c r="C91" s="195" t="s">
        <v>468</v>
      </c>
      <c r="D91" s="196">
        <f>+SUM('Estado de Resultados'!C57:N57)</f>
        <v>18406.532799999997</v>
      </c>
      <c r="E91" s="217"/>
    </row>
    <row r="92" spans="2:5" x14ac:dyDescent="0.2">
      <c r="B92" s="194">
        <v>4403</v>
      </c>
      <c r="C92" s="195" t="s">
        <v>469</v>
      </c>
      <c r="D92" s="196">
        <f>+SUM('Estado de Resultados'!C62:N62)</f>
        <v>236844.90320000009</v>
      </c>
      <c r="E92" s="217"/>
    </row>
    <row r="93" spans="2:5" x14ac:dyDescent="0.2">
      <c r="B93" s="194">
        <v>4404</v>
      </c>
      <c r="C93" s="195" t="s">
        <v>470</v>
      </c>
      <c r="D93" s="196">
        <f>+SUM('Estado de Resultados'!C68:N68)</f>
        <v>5640</v>
      </c>
      <c r="E93" s="217"/>
    </row>
    <row r="94" spans="2:5" x14ac:dyDescent="0.2">
      <c r="B94" s="194">
        <v>4405</v>
      </c>
      <c r="C94" s="195" t="s">
        <v>471</v>
      </c>
      <c r="D94" s="196">
        <f>+SUM('Estado de Resultados'!C74:N74)</f>
        <v>230299.96</v>
      </c>
      <c r="E94" s="217"/>
    </row>
    <row r="95" spans="2:5" x14ac:dyDescent="0.2">
      <c r="B95" s="194">
        <v>4406</v>
      </c>
      <c r="C95" s="195" t="s">
        <v>472</v>
      </c>
      <c r="D95" s="196">
        <f>+SUM('Estado de Resultados'!C79:N79)</f>
        <v>159307.29600000006</v>
      </c>
      <c r="E95" s="217"/>
    </row>
    <row r="96" spans="2:5" x14ac:dyDescent="0.2">
      <c r="B96" s="194">
        <v>4407</v>
      </c>
      <c r="C96" s="195" t="s">
        <v>473</v>
      </c>
      <c r="D96" s="196">
        <f>+SUM('Estado de Resultados'!C82:N82)</f>
        <v>103723.65280000003</v>
      </c>
      <c r="E96" s="217"/>
    </row>
    <row r="97" spans="2:6" x14ac:dyDescent="0.2">
      <c r="B97" s="198">
        <v>45</v>
      </c>
      <c r="C97" s="199" t="s">
        <v>474</v>
      </c>
      <c r="D97" s="200">
        <f>+SUM(D98:D100)</f>
        <v>68273.989600000001</v>
      </c>
      <c r="E97" s="201">
        <f>+D97/$D$122</f>
        <v>1.0335931745549948E-2</v>
      </c>
    </row>
    <row r="98" spans="2:6" x14ac:dyDescent="0.2">
      <c r="B98" s="194">
        <v>4501</v>
      </c>
      <c r="C98" s="195" t="s">
        <v>475</v>
      </c>
      <c r="D98" s="196">
        <f>+SUM('Estado de Resultados'!C87:N87)</f>
        <v>0</v>
      </c>
      <c r="E98" s="217"/>
    </row>
    <row r="99" spans="2:6" x14ac:dyDescent="0.2">
      <c r="B99" s="194">
        <v>4502</v>
      </c>
      <c r="C99" s="195" t="s">
        <v>476</v>
      </c>
      <c r="D99" s="196">
        <f>+SUM('Estado de Resultados'!C90:N90)</f>
        <v>45398.989600000001</v>
      </c>
      <c r="E99" s="217"/>
    </row>
    <row r="100" spans="2:6" x14ac:dyDescent="0.2">
      <c r="B100" s="194">
        <v>4504</v>
      </c>
      <c r="C100" s="195" t="s">
        <v>477</v>
      </c>
      <c r="D100" s="196">
        <f>+SUM('Estado de Resultados'!C94:N94)</f>
        <v>22875</v>
      </c>
      <c r="E100" s="217"/>
    </row>
    <row r="101" spans="2:6" x14ac:dyDescent="0.2">
      <c r="B101" s="198">
        <v>46</v>
      </c>
      <c r="C101" s="199" t="s">
        <v>478</v>
      </c>
      <c r="D101" s="200">
        <f>+SUM(D102)</f>
        <v>149071.99487999995</v>
      </c>
      <c r="E101" s="201">
        <f>+D101/$D$122</f>
        <v>2.2567861835521778E-2</v>
      </c>
    </row>
    <row r="102" spans="2:6" x14ac:dyDescent="0.2">
      <c r="B102" s="194">
        <v>4601</v>
      </c>
      <c r="C102" s="195" t="s">
        <v>479</v>
      </c>
      <c r="D102" s="196">
        <f>+SUM('Estado de Resultados'!C96:N96)</f>
        <v>149071.99487999995</v>
      </c>
      <c r="E102" s="217"/>
    </row>
    <row r="103" spans="2:6" x14ac:dyDescent="0.2">
      <c r="B103" s="198">
        <v>47</v>
      </c>
      <c r="C103" s="199" t="s">
        <v>480</v>
      </c>
      <c r="D103" s="200">
        <f>+SUM(D104:D106)</f>
        <v>126697.60097222219</v>
      </c>
      <c r="E103" s="201">
        <f>+D103/$D$122</f>
        <v>1.9180624475676037E-2</v>
      </c>
    </row>
    <row r="104" spans="2:6" x14ac:dyDescent="0.2">
      <c r="B104" s="194">
        <v>4701</v>
      </c>
      <c r="C104" s="195" t="s">
        <v>481</v>
      </c>
      <c r="D104" s="196">
        <f>+SUM('Estado de Resultados'!C101:N101)</f>
        <v>56489.374305555553</v>
      </c>
      <c r="E104" s="217"/>
    </row>
    <row r="105" spans="2:6" x14ac:dyDescent="0.2">
      <c r="B105" s="194">
        <v>4702</v>
      </c>
      <c r="C105" s="195" t="s">
        <v>482</v>
      </c>
      <c r="D105" s="196">
        <f>+SUM('Estado de Resultados'!C108:N108)</f>
        <v>1908.6666666666672</v>
      </c>
      <c r="E105" s="217"/>
    </row>
    <row r="106" spans="2:6" x14ac:dyDescent="0.2">
      <c r="B106" s="194">
        <v>4704</v>
      </c>
      <c r="C106" s="195" t="s">
        <v>483</v>
      </c>
      <c r="D106" s="196">
        <f>+SUM('Estado de Resultados'!C116:N119)</f>
        <v>68299.559999999983</v>
      </c>
      <c r="E106" s="217"/>
    </row>
    <row r="107" spans="2:6" x14ac:dyDescent="0.2">
      <c r="B107" s="198">
        <v>48</v>
      </c>
      <c r="C107" s="199" t="s">
        <v>484</v>
      </c>
      <c r="D107" s="200">
        <f>+SUM(D108)</f>
        <v>95000.000000000015</v>
      </c>
      <c r="E107" s="201">
        <f>+D107/$D$122</f>
        <v>1.4381956021319796E-2</v>
      </c>
    </row>
    <row r="108" spans="2:6" x14ac:dyDescent="0.2">
      <c r="B108" s="194">
        <v>4890</v>
      </c>
      <c r="C108" s="195" t="s">
        <v>485</v>
      </c>
      <c r="D108" s="196">
        <f>+SUM('Estado de Resultados'!C139:N139)</f>
        <v>95000.000000000015</v>
      </c>
      <c r="E108" s="217"/>
    </row>
    <row r="109" spans="2:6" ht="6" customHeight="1" x14ac:dyDescent="0.2">
      <c r="B109" s="202"/>
      <c r="C109" s="205"/>
      <c r="D109" s="204"/>
      <c r="E109" s="242"/>
    </row>
    <row r="110" spans="2:6" x14ac:dyDescent="0.2">
      <c r="B110" s="212"/>
      <c r="C110" s="207" t="s">
        <v>486</v>
      </c>
      <c r="D110" s="208">
        <f>+D87+D89+D97+D101+D103+D107</f>
        <v>1592904.9214522222</v>
      </c>
      <c r="E110" s="243">
        <f>SUM(E87:E108)</f>
        <v>0.24114830027862869</v>
      </c>
      <c r="F110" s="37"/>
    </row>
    <row r="112" spans="2:6" x14ac:dyDescent="0.2">
      <c r="B112" s="212">
        <v>5</v>
      </c>
      <c r="C112" s="207" t="s">
        <v>152</v>
      </c>
      <c r="D112" s="213">
        <f>+D86</f>
        <v>43800</v>
      </c>
      <c r="E112" s="214" t="s">
        <v>402</v>
      </c>
    </row>
    <row r="113" spans="2:6" x14ac:dyDescent="0.2">
      <c r="B113" s="190">
        <v>51</v>
      </c>
      <c r="C113" s="215" t="s">
        <v>487</v>
      </c>
      <c r="D113" s="192">
        <f>+SUM(D114:D116)</f>
        <v>6605499.2699999996</v>
      </c>
      <c r="E113" s="193"/>
    </row>
    <row r="114" spans="2:6" x14ac:dyDescent="0.2">
      <c r="B114" s="194">
        <v>5101</v>
      </c>
      <c r="C114" s="195" t="s">
        <v>488</v>
      </c>
      <c r="D114" s="196">
        <f>+SUM('Estado de Resultados'!C144:N144)</f>
        <v>6605499.2699999996</v>
      </c>
      <c r="E114" s="201">
        <f>+D114/$D$122</f>
        <v>1</v>
      </c>
    </row>
    <row r="115" spans="2:6" x14ac:dyDescent="0.2">
      <c r="B115" s="194">
        <v>5102</v>
      </c>
      <c r="C115" s="195" t="s">
        <v>489</v>
      </c>
      <c r="D115" s="196">
        <f>+SUM('Estado de Resultados'!C151:N151)</f>
        <v>0</v>
      </c>
      <c r="E115" s="201">
        <f>+D115/$D$122</f>
        <v>0</v>
      </c>
    </row>
    <row r="116" spans="2:6" x14ac:dyDescent="0.2">
      <c r="B116" s="194">
        <v>5190</v>
      </c>
      <c r="C116" s="195" t="s">
        <v>490</v>
      </c>
      <c r="D116" s="196">
        <f>+SUM('Estado de Resultados'!C155:N155)</f>
        <v>0</v>
      </c>
      <c r="E116" s="201">
        <f>+D116/$D$122</f>
        <v>0</v>
      </c>
    </row>
    <row r="117" spans="2:6" x14ac:dyDescent="0.2">
      <c r="B117" s="198">
        <v>52</v>
      </c>
      <c r="C117" s="199" t="s">
        <v>491</v>
      </c>
      <c r="D117" s="200">
        <f>+SUM(D118)</f>
        <v>0</v>
      </c>
      <c r="E117" s="201"/>
    </row>
    <row r="118" spans="2:6" x14ac:dyDescent="0.2">
      <c r="B118" s="194">
        <v>5205</v>
      </c>
      <c r="C118" s="195" t="s">
        <v>492</v>
      </c>
      <c r="D118" s="196">
        <f>+SUM('Estado de Resultados'!C180:N180)</f>
        <v>0</v>
      </c>
      <c r="E118" s="201">
        <f>+D118/$D$122</f>
        <v>0</v>
      </c>
    </row>
    <row r="119" spans="2:6" x14ac:dyDescent="0.2">
      <c r="B119" s="198">
        <v>53</v>
      </c>
      <c r="C119" s="199" t="s">
        <v>493</v>
      </c>
      <c r="D119" s="200">
        <f>+SUM(D120)</f>
        <v>0</v>
      </c>
      <c r="E119" s="201"/>
    </row>
    <row r="120" spans="2:6" x14ac:dyDescent="0.2">
      <c r="B120" s="194">
        <v>5390</v>
      </c>
      <c r="C120" s="195" t="s">
        <v>493</v>
      </c>
      <c r="D120" s="196">
        <f>+SUM('Estado de Resultados'!C192:N192)</f>
        <v>0</v>
      </c>
      <c r="E120" s="201">
        <f>+D120/$D$122</f>
        <v>0</v>
      </c>
    </row>
    <row r="121" spans="2:6" ht="6.75" customHeight="1" x14ac:dyDescent="0.2">
      <c r="B121" s="202"/>
      <c r="C121" s="203"/>
      <c r="D121" s="204"/>
      <c r="E121" s="244"/>
    </row>
    <row r="122" spans="2:6" x14ac:dyDescent="0.2">
      <c r="B122" s="245"/>
      <c r="C122" s="207" t="s">
        <v>494</v>
      </c>
      <c r="D122" s="208">
        <f>+D113+D117+D119:E119</f>
        <v>6605499.2699999996</v>
      </c>
      <c r="E122" s="246">
        <f>SUM(E114:E120)</f>
        <v>1</v>
      </c>
    </row>
    <row r="123" spans="2:6" x14ac:dyDescent="0.2">
      <c r="E123" s="247"/>
    </row>
    <row r="124" spans="2:6" x14ac:dyDescent="0.2">
      <c r="B124" s="245"/>
      <c r="C124" s="207" t="s">
        <v>495</v>
      </c>
      <c r="D124" s="208">
        <f>+D122-D110</f>
        <v>5012594.3485477772</v>
      </c>
      <c r="E124" s="246"/>
      <c r="F124" s="36"/>
    </row>
  </sheetData>
  <mergeCells count="9">
    <mergeCell ref="B82:E82"/>
    <mergeCell ref="B83:E83"/>
    <mergeCell ref="B84:E84"/>
    <mergeCell ref="B2:E2"/>
    <mergeCell ref="B3:E3"/>
    <mergeCell ref="B4:E4"/>
    <mergeCell ref="B42:E42"/>
    <mergeCell ref="B43:E43"/>
    <mergeCell ref="B44:E44"/>
  </mergeCells>
  <pageMargins left="0.7" right="0.7" top="0.75" bottom="0.75" header="0.3" footer="0.3"/>
  <pageSetup paperSize="9" orientation="portrait" r:id="rId1"/>
  <ignoredErrors>
    <ignoredError sqref="D11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62"/>
  <sheetViews>
    <sheetView topLeftCell="A49" workbookViewId="0">
      <selection activeCell="D68" sqref="D68"/>
    </sheetView>
  </sheetViews>
  <sheetFormatPr baseColWidth="10" defaultColWidth="13" defaultRowHeight="12.75" x14ac:dyDescent="0.2"/>
  <cols>
    <col min="1" max="1" width="13" style="48"/>
    <col min="2" max="2" width="5.5703125" style="13" bestFit="1" customWidth="1"/>
    <col min="3" max="3" width="43.5703125" style="11" customWidth="1"/>
    <col min="4" max="4" width="14.5703125" style="12" bestFit="1" customWidth="1"/>
    <col min="5" max="5" width="11.5703125" style="11" bestFit="1" customWidth="1"/>
    <col min="6" max="16384" width="13" style="48"/>
  </cols>
  <sheetData>
    <row r="2" spans="2:6" ht="15" x14ac:dyDescent="0.2">
      <c r="B2" s="407" t="s">
        <v>400</v>
      </c>
      <c r="C2" s="407"/>
      <c r="D2" s="407"/>
      <c r="E2" s="407"/>
    </row>
    <row r="3" spans="2:6" ht="15" x14ac:dyDescent="0.2">
      <c r="B3" s="407" t="s">
        <v>401</v>
      </c>
      <c r="C3" s="407"/>
      <c r="D3" s="407"/>
      <c r="E3" s="407"/>
    </row>
    <row r="4" spans="2:6" ht="15" x14ac:dyDescent="0.2">
      <c r="B4" s="407" t="str">
        <f>+'Nota 1'!B4:E4</f>
        <v>AL 31 DE DICIEMBRE DE 2019</v>
      </c>
      <c r="C4" s="407"/>
      <c r="D4" s="407"/>
      <c r="E4" s="407"/>
    </row>
    <row r="5" spans="2:6" ht="8.25" customHeight="1" x14ac:dyDescent="0.2">
      <c r="B5" s="46"/>
      <c r="C5" s="41"/>
      <c r="D5" s="41"/>
      <c r="E5" s="41"/>
    </row>
    <row r="6" spans="2:6" x14ac:dyDescent="0.2">
      <c r="B6" s="98">
        <v>1</v>
      </c>
      <c r="C6" s="88" t="s">
        <v>191</v>
      </c>
      <c r="D6" s="89">
        <f>+'Nota 1'!D6</f>
        <v>43800</v>
      </c>
      <c r="E6" s="90" t="s">
        <v>402</v>
      </c>
    </row>
    <row r="7" spans="2:6" x14ac:dyDescent="0.2">
      <c r="B7" s="99">
        <v>11</v>
      </c>
      <c r="C7" s="54" t="s">
        <v>403</v>
      </c>
      <c r="D7" s="55">
        <f>+'Nota 1'!D7</f>
        <v>5645308.1060694903</v>
      </c>
      <c r="E7" s="56">
        <f t="shared" ref="E7:E14" si="0">+D7/$D$16</f>
        <v>7.7447409885436316E-2</v>
      </c>
      <c r="F7" s="49"/>
    </row>
    <row r="8" spans="2:6" x14ac:dyDescent="0.2">
      <c r="B8" s="100">
        <v>12</v>
      </c>
      <c r="C8" s="57" t="s">
        <v>406</v>
      </c>
      <c r="D8" s="58">
        <f>+'Nota 1'!D10</f>
        <v>29447455.379999999</v>
      </c>
      <c r="E8" s="59">
        <f t="shared" si="0"/>
        <v>0.40398665653801319</v>
      </c>
    </row>
    <row r="9" spans="2:6" x14ac:dyDescent="0.2">
      <c r="B9" s="100">
        <v>13</v>
      </c>
      <c r="C9" s="57" t="s">
        <v>411</v>
      </c>
      <c r="D9" s="58">
        <f>+'Nota 1'!D15</f>
        <v>34432823.050000004</v>
      </c>
      <c r="E9" s="59">
        <f t="shared" si="0"/>
        <v>0.47238041045074963</v>
      </c>
    </row>
    <row r="10" spans="2:6" x14ac:dyDescent="0.2">
      <c r="B10" s="100">
        <v>14</v>
      </c>
      <c r="C10" s="57" t="s">
        <v>418</v>
      </c>
      <c r="D10" s="58">
        <f>+'Nota 1'!D22</f>
        <v>2952952.15</v>
      </c>
      <c r="E10" s="59">
        <f t="shared" si="0"/>
        <v>4.0511251332278529E-2</v>
      </c>
    </row>
    <row r="11" spans="2:6" x14ac:dyDescent="0.2">
      <c r="B11" s="100">
        <v>15</v>
      </c>
      <c r="C11" s="57" t="s">
        <v>424</v>
      </c>
      <c r="D11" s="58">
        <f>+'Nota 1'!D28</f>
        <v>149687.18</v>
      </c>
      <c r="E11" s="59">
        <f t="shared" si="0"/>
        <v>2.0535432550778097E-3</v>
      </c>
    </row>
    <row r="12" spans="2:6" x14ac:dyDescent="0.2">
      <c r="B12" s="100">
        <v>16</v>
      </c>
      <c r="C12" s="57" t="s">
        <v>427</v>
      </c>
      <c r="D12" s="58">
        <f>+'Nota 1'!D31</f>
        <v>213058.56247826049</v>
      </c>
      <c r="E12" s="59">
        <f t="shared" si="0"/>
        <v>2.9229288300695218E-3</v>
      </c>
    </row>
    <row r="13" spans="2:6" x14ac:dyDescent="0.2">
      <c r="B13" s="100">
        <v>17</v>
      </c>
      <c r="C13" s="57" t="s">
        <v>496</v>
      </c>
      <c r="D13" s="58">
        <f>+'Nota 1'!D35</f>
        <v>0</v>
      </c>
      <c r="E13" s="59">
        <f t="shared" si="0"/>
        <v>0</v>
      </c>
    </row>
    <row r="14" spans="2:6" x14ac:dyDescent="0.2">
      <c r="B14" s="100">
        <v>19</v>
      </c>
      <c r="C14" s="57" t="s">
        <v>432</v>
      </c>
      <c r="D14" s="58">
        <f>+'Nota 1'!D37</f>
        <v>50864.119999999995</v>
      </c>
      <c r="E14" s="59">
        <f t="shared" si="0"/>
        <v>6.9779970837494771E-4</v>
      </c>
    </row>
    <row r="15" spans="2:6" ht="5.25" customHeight="1" x14ac:dyDescent="0.2">
      <c r="B15" s="101"/>
      <c r="C15" s="60"/>
      <c r="D15" s="61"/>
      <c r="E15" s="62"/>
    </row>
    <row r="16" spans="2:6" ht="15" customHeight="1" x14ac:dyDescent="0.2">
      <c r="B16" s="102"/>
      <c r="C16" s="91" t="s">
        <v>434</v>
      </c>
      <c r="D16" s="94">
        <f>+D7+D8+D9+D10+D11+D12+D13+D14</f>
        <v>72892148.54854776</v>
      </c>
      <c r="E16" s="95">
        <f>+E7+E8+E9+E10+E11+E12+E13+E14</f>
        <v>0.99999999999999989</v>
      </c>
    </row>
    <row r="18" spans="2:8" ht="15" x14ac:dyDescent="0.2">
      <c r="B18" s="407" t="s">
        <v>400</v>
      </c>
      <c r="C18" s="407"/>
      <c r="D18" s="407"/>
      <c r="E18" s="407"/>
    </row>
    <row r="19" spans="2:8" ht="15" x14ac:dyDescent="0.2">
      <c r="B19" s="407" t="s">
        <v>401</v>
      </c>
      <c r="C19" s="407"/>
      <c r="D19" s="407"/>
      <c r="E19" s="407"/>
    </row>
    <row r="20" spans="2:8" ht="15" x14ac:dyDescent="0.2">
      <c r="B20" s="407" t="str">
        <f>+B4</f>
        <v>AL 31 DE DICIEMBRE DE 2019</v>
      </c>
      <c r="C20" s="407"/>
      <c r="D20" s="407"/>
      <c r="E20" s="407"/>
    </row>
    <row r="21" spans="2:8" ht="6.75" customHeight="1" x14ac:dyDescent="0.2">
      <c r="B21" s="103"/>
      <c r="E21" s="65"/>
    </row>
    <row r="22" spans="2:8" s="51" customFormat="1" x14ac:dyDescent="0.2">
      <c r="B22" s="104">
        <v>2</v>
      </c>
      <c r="C22" s="91" t="s">
        <v>435</v>
      </c>
      <c r="D22" s="92">
        <f>+D6</f>
        <v>43800</v>
      </c>
      <c r="E22" s="93" t="s">
        <v>402</v>
      </c>
    </row>
    <row r="23" spans="2:8" x14ac:dyDescent="0.2">
      <c r="B23" s="99">
        <v>21</v>
      </c>
      <c r="C23" s="53" t="s">
        <v>436</v>
      </c>
      <c r="D23" s="55">
        <f>+'Nota 1'!D47</f>
        <v>58469167.709999993</v>
      </c>
      <c r="E23" s="68">
        <f>+D23/$D$33</f>
        <v>0.80213258731231185</v>
      </c>
    </row>
    <row r="24" spans="2:8" x14ac:dyDescent="0.2">
      <c r="B24" s="100">
        <v>23</v>
      </c>
      <c r="C24" s="57" t="s">
        <v>437</v>
      </c>
      <c r="D24" s="58">
        <f>+'Nota 1'!D49</f>
        <v>6048842.7199999997</v>
      </c>
      <c r="E24" s="69">
        <f>+D24/$D$33</f>
        <v>8.2983460365025991E-2</v>
      </c>
      <c r="G24" s="52"/>
    </row>
    <row r="25" spans="2:8" x14ac:dyDescent="0.2">
      <c r="B25" s="100">
        <v>25</v>
      </c>
      <c r="C25" s="57" t="s">
        <v>444</v>
      </c>
      <c r="D25" s="58">
        <f>+'Nota 1'!D56</f>
        <v>21955.550000000003</v>
      </c>
      <c r="E25" s="69">
        <f>+D25/$D$33</f>
        <v>3.0120596576155425E-4</v>
      </c>
    </row>
    <row r="26" spans="2:8" x14ac:dyDescent="0.2">
      <c r="B26" s="100">
        <v>29</v>
      </c>
      <c r="C26" s="57" t="s">
        <v>449</v>
      </c>
      <c r="D26" s="58">
        <f>+'Nota 1'!D61</f>
        <v>3339588.2199999997</v>
      </c>
      <c r="E26" s="69">
        <f>+D26/$D$33</f>
        <v>4.5815472399963093E-2</v>
      </c>
    </row>
    <row r="27" spans="2:8" ht="8.25" customHeight="1" x14ac:dyDescent="0.2">
      <c r="B27" s="105"/>
      <c r="C27" s="70"/>
      <c r="D27" s="71"/>
      <c r="E27" s="72"/>
    </row>
    <row r="28" spans="2:8" x14ac:dyDescent="0.2">
      <c r="B28" s="104">
        <v>3</v>
      </c>
      <c r="C28" s="91" t="s">
        <v>382</v>
      </c>
      <c r="D28" s="92">
        <f>+D22</f>
        <v>43800</v>
      </c>
      <c r="E28" s="93" t="s">
        <v>402</v>
      </c>
      <c r="H28" s="50"/>
    </row>
    <row r="29" spans="2:8" x14ac:dyDescent="0.2">
      <c r="B29" s="99">
        <v>31</v>
      </c>
      <c r="C29" s="73" t="s">
        <v>456</v>
      </c>
      <c r="D29" s="55">
        <f>+'[2]BG OCT-2017'!D73</f>
        <v>0</v>
      </c>
      <c r="E29" s="68">
        <f>+D29/$D$33</f>
        <v>0</v>
      </c>
      <c r="H29" s="50"/>
    </row>
    <row r="30" spans="2:8" x14ac:dyDescent="0.2">
      <c r="B30" s="100">
        <v>34</v>
      </c>
      <c r="C30" s="74" t="s">
        <v>458</v>
      </c>
      <c r="D30" s="58">
        <f>+'Nota 1'!D72</f>
        <v>5012594.3485477772</v>
      </c>
      <c r="E30" s="69">
        <f>+D30/$D$33</f>
        <v>6.876727395693763E-2</v>
      </c>
      <c r="H30" s="50"/>
    </row>
    <row r="31" spans="2:8" ht="7.5" customHeight="1" x14ac:dyDescent="0.2">
      <c r="B31" s="106"/>
      <c r="C31" s="74"/>
      <c r="D31" s="75"/>
      <c r="E31" s="76"/>
    </row>
    <row r="32" spans="2:8" ht="8.25" customHeight="1" x14ac:dyDescent="0.2">
      <c r="B32" s="107"/>
      <c r="C32" s="60"/>
      <c r="D32" s="77"/>
      <c r="E32" s="78"/>
    </row>
    <row r="33" spans="2:6" x14ac:dyDescent="0.2">
      <c r="B33" s="108"/>
      <c r="C33" s="91" t="s">
        <v>462</v>
      </c>
      <c r="D33" s="96">
        <f>+SUM(D23:D26)+SUM(D29:D30)</f>
        <v>72892148.54854776</v>
      </c>
      <c r="E33" s="97">
        <f>+SUM(E23:E26)+SUM(E29:E30)</f>
        <v>1.0000000000000002</v>
      </c>
    </row>
    <row r="34" spans="2:6" ht="15" customHeight="1" thickBot="1" x14ac:dyDescent="0.25"/>
    <row r="35" spans="2:6" ht="15" customHeight="1" thickBot="1" x14ac:dyDescent="0.25">
      <c r="D35" s="79">
        <f>+D16-D33</f>
        <v>0</v>
      </c>
    </row>
    <row r="36" spans="2:6" x14ac:dyDescent="0.2">
      <c r="D36" s="80"/>
    </row>
    <row r="37" spans="2:6" x14ac:dyDescent="0.2">
      <c r="B37" s="406" t="s">
        <v>463</v>
      </c>
      <c r="C37" s="406"/>
      <c r="D37" s="406"/>
      <c r="E37" s="406"/>
    </row>
    <row r="38" spans="2:6" x14ac:dyDescent="0.2">
      <c r="B38" s="406" t="s">
        <v>401</v>
      </c>
      <c r="C38" s="406"/>
      <c r="D38" s="406"/>
      <c r="E38" s="406"/>
    </row>
    <row r="39" spans="2:6" x14ac:dyDescent="0.2">
      <c r="B39" s="406" t="str">
        <f>+B20</f>
        <v>AL 31 DE DICIEMBRE DE 2019</v>
      </c>
      <c r="C39" s="406"/>
      <c r="D39" s="406"/>
      <c r="E39" s="406"/>
    </row>
    <row r="41" spans="2:6" x14ac:dyDescent="0.2">
      <c r="B41" s="109">
        <v>4</v>
      </c>
      <c r="C41" s="63" t="s">
        <v>28</v>
      </c>
      <c r="D41" s="66">
        <f>+D22</f>
        <v>43800</v>
      </c>
      <c r="E41" s="67" t="s">
        <v>402</v>
      </c>
    </row>
    <row r="42" spans="2:6" x14ac:dyDescent="0.2">
      <c r="B42" s="99">
        <v>43</v>
      </c>
      <c r="C42" s="53" t="s">
        <v>464</v>
      </c>
      <c r="D42" s="55">
        <f>+'Nota 1'!D87</f>
        <v>335700.83199999994</v>
      </c>
      <c r="E42" s="56">
        <f t="shared" ref="E42:E47" si="1">+D42/$D$58</f>
        <v>5.0821416864678566E-2</v>
      </c>
      <c r="F42" s="49"/>
    </row>
    <row r="43" spans="2:6" x14ac:dyDescent="0.2">
      <c r="B43" s="100">
        <v>44</v>
      </c>
      <c r="C43" s="57" t="s">
        <v>466</v>
      </c>
      <c r="D43" s="58">
        <f>+'Nota 1'!D89</f>
        <v>818160.50400000019</v>
      </c>
      <c r="E43" s="59">
        <f t="shared" si="1"/>
        <v>0.12386050933588254</v>
      </c>
    </row>
    <row r="44" spans="2:6" x14ac:dyDescent="0.2">
      <c r="B44" s="100">
        <v>45</v>
      </c>
      <c r="C44" s="57" t="s">
        <v>474</v>
      </c>
      <c r="D44" s="58">
        <f>+'Nota 1'!D97</f>
        <v>68273.989600000001</v>
      </c>
      <c r="E44" s="59">
        <f t="shared" si="1"/>
        <v>1.0335931745549948E-2</v>
      </c>
    </row>
    <row r="45" spans="2:6" x14ac:dyDescent="0.2">
      <c r="B45" s="100">
        <v>46</v>
      </c>
      <c r="C45" s="57" t="s">
        <v>478</v>
      </c>
      <c r="D45" s="58">
        <f>+'Nota 1'!D101</f>
        <v>149071.99487999995</v>
      </c>
      <c r="E45" s="59">
        <f t="shared" si="1"/>
        <v>2.2567861835521778E-2</v>
      </c>
    </row>
    <row r="46" spans="2:6" x14ac:dyDescent="0.2">
      <c r="B46" s="100">
        <v>47</v>
      </c>
      <c r="C46" s="57" t="s">
        <v>480</v>
      </c>
      <c r="D46" s="58">
        <f>+'Nota 1'!D103</f>
        <v>126697.60097222219</v>
      </c>
      <c r="E46" s="59">
        <f t="shared" si="1"/>
        <v>1.9180624475676037E-2</v>
      </c>
    </row>
    <row r="47" spans="2:6" x14ac:dyDescent="0.2">
      <c r="B47" s="100">
        <v>48</v>
      </c>
      <c r="C47" s="57" t="s">
        <v>484</v>
      </c>
      <c r="D47" s="58">
        <f>+'Nota 1'!D107</f>
        <v>95000.000000000015</v>
      </c>
      <c r="E47" s="59">
        <f t="shared" si="1"/>
        <v>1.4381956021319796E-2</v>
      </c>
    </row>
    <row r="48" spans="2:6" ht="7.5" customHeight="1" x14ac:dyDescent="0.2">
      <c r="B48" s="101"/>
      <c r="C48" s="62"/>
      <c r="D48" s="61"/>
      <c r="E48" s="81"/>
    </row>
    <row r="49" spans="2:5" x14ac:dyDescent="0.2">
      <c r="B49" s="109"/>
      <c r="C49" s="63" t="s">
        <v>486</v>
      </c>
      <c r="D49" s="64">
        <f>+D42+D43+D44+D45+D46+D47</f>
        <v>1592904.9214522222</v>
      </c>
      <c r="E49" s="82">
        <f>SUM(E42:E48)</f>
        <v>0.24114830027862869</v>
      </c>
    </row>
    <row r="51" spans="2:5" x14ac:dyDescent="0.2">
      <c r="B51" s="109">
        <v>5</v>
      </c>
      <c r="C51" s="63" t="s">
        <v>152</v>
      </c>
      <c r="D51" s="66"/>
      <c r="E51" s="83"/>
    </row>
    <row r="52" spans="2:5" x14ac:dyDescent="0.2">
      <c r="B52" s="99">
        <v>5101</v>
      </c>
      <c r="C52" s="53" t="s">
        <v>488</v>
      </c>
      <c r="D52" s="55">
        <f>+'Nota 1'!D114</f>
        <v>6605499.2699999996</v>
      </c>
      <c r="E52" s="56">
        <f>+D52/$D$58</f>
        <v>1</v>
      </c>
    </row>
    <row r="53" spans="2:5" x14ac:dyDescent="0.2">
      <c r="B53" s="100">
        <v>5102</v>
      </c>
      <c r="C53" s="57" t="s">
        <v>489</v>
      </c>
      <c r="D53" s="58">
        <f>+'Nota 1'!D115</f>
        <v>0</v>
      </c>
      <c r="E53" s="59">
        <f>+D53/$D$58</f>
        <v>0</v>
      </c>
    </row>
    <row r="54" spans="2:5" x14ac:dyDescent="0.2">
      <c r="B54" s="100">
        <v>5190</v>
      </c>
      <c r="C54" s="57" t="s">
        <v>490</v>
      </c>
      <c r="D54" s="58">
        <f>+'Nota 1'!D116</f>
        <v>0</v>
      </c>
      <c r="E54" s="59">
        <f>+D54/$D$58</f>
        <v>0</v>
      </c>
    </row>
    <row r="55" spans="2:5" x14ac:dyDescent="0.2">
      <c r="B55" s="100">
        <v>5205</v>
      </c>
      <c r="C55" s="57" t="s">
        <v>497</v>
      </c>
      <c r="D55" s="58">
        <f>+'Nota 1'!D118</f>
        <v>0</v>
      </c>
      <c r="E55" s="59">
        <f>+D55/$D$58</f>
        <v>0</v>
      </c>
    </row>
    <row r="56" spans="2:5" x14ac:dyDescent="0.2">
      <c r="B56" s="100">
        <v>5390</v>
      </c>
      <c r="C56" s="57" t="s">
        <v>493</v>
      </c>
      <c r="D56" s="58">
        <f>+'Nota 1'!D120</f>
        <v>0</v>
      </c>
      <c r="E56" s="59">
        <f>+D56/$D$58</f>
        <v>0</v>
      </c>
    </row>
    <row r="57" spans="2:5" ht="5.25" customHeight="1" x14ac:dyDescent="0.2">
      <c r="B57" s="101"/>
      <c r="C57" s="60"/>
      <c r="D57" s="61"/>
      <c r="E57" s="84"/>
    </row>
    <row r="58" spans="2:5" x14ac:dyDescent="0.2">
      <c r="B58" s="110"/>
      <c r="C58" s="63" t="s">
        <v>494</v>
      </c>
      <c r="D58" s="64">
        <f>SUM(D52:D57)</f>
        <v>6605499.2699999996</v>
      </c>
      <c r="E58" s="85">
        <f>SUM(E52:E57)</f>
        <v>1</v>
      </c>
    </row>
    <row r="60" spans="2:5" x14ac:dyDescent="0.2">
      <c r="B60" s="110"/>
      <c r="C60" s="63" t="s">
        <v>495</v>
      </c>
      <c r="D60" s="64">
        <f>+D58-D49</f>
        <v>5012594.3485477772</v>
      </c>
      <c r="E60" s="86"/>
    </row>
    <row r="62" spans="2:5" x14ac:dyDescent="0.2">
      <c r="D62" s="87">
        <f>+D60-'Estado de Resultados'!O197</f>
        <v>0</v>
      </c>
    </row>
  </sheetData>
  <mergeCells count="9">
    <mergeCell ref="B37:E37"/>
    <mergeCell ref="B38:E38"/>
    <mergeCell ref="B39:E39"/>
    <mergeCell ref="B2:E2"/>
    <mergeCell ref="B3:E3"/>
    <mergeCell ref="B4:E4"/>
    <mergeCell ref="B18:E18"/>
    <mergeCell ref="B19:E19"/>
    <mergeCell ref="B20:E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38"/>
  <sheetViews>
    <sheetView topLeftCell="A97" zoomScale="85" zoomScaleNormal="85" workbookViewId="0">
      <pane xSplit="2" topLeftCell="I1" activePane="topRight" state="frozen"/>
      <selection pane="topRight" activeCell="P113" sqref="P113"/>
    </sheetView>
  </sheetViews>
  <sheetFormatPr baseColWidth="10" defaultColWidth="11.5703125" defaultRowHeight="12.75" x14ac:dyDescent="0.2"/>
  <cols>
    <col min="1" max="1" width="8.42578125" style="112" bestFit="1" customWidth="1"/>
    <col min="2" max="2" width="45.85546875" style="112" customWidth="1"/>
    <col min="3" max="3" width="13.5703125" style="112" customWidth="1"/>
    <col min="4" max="4" width="14.7109375" style="128" customWidth="1"/>
    <col min="5" max="5" width="12.85546875" style="118" bestFit="1" customWidth="1"/>
    <col min="6" max="7" width="10.140625" style="118" bestFit="1" customWidth="1"/>
    <col min="8" max="8" width="12.85546875" style="118" bestFit="1" customWidth="1"/>
    <col min="9" max="9" width="12.140625" style="118" customWidth="1"/>
    <col min="10" max="11" width="12.5703125" style="118" bestFit="1" customWidth="1"/>
    <col min="12" max="12" width="11.42578125" style="118" bestFit="1" customWidth="1"/>
    <col min="13" max="13" width="12" style="118" bestFit="1" customWidth="1"/>
    <col min="14" max="14" width="11.42578125" style="118" bestFit="1" customWidth="1"/>
    <col min="15" max="15" width="12.5703125" style="118" bestFit="1" customWidth="1"/>
    <col min="16" max="16" width="15.28515625" style="118" bestFit="1" customWidth="1"/>
    <col min="17" max="17" width="14.28515625" style="118" bestFit="1" customWidth="1"/>
    <col min="18" max="18" width="15.5703125" style="118" customWidth="1"/>
    <col min="19" max="16384" width="11.5703125" style="118"/>
  </cols>
  <sheetData>
    <row r="1" spans="1:18" ht="13.5" thickBot="1" x14ac:dyDescent="0.25">
      <c r="A1" s="152"/>
      <c r="D1" s="113" t="s">
        <v>502</v>
      </c>
      <c r="E1" s="113" t="s">
        <v>503</v>
      </c>
      <c r="F1" s="113" t="s">
        <v>504</v>
      </c>
      <c r="G1" s="113" t="s">
        <v>505</v>
      </c>
      <c r="H1" s="113" t="s">
        <v>506</v>
      </c>
      <c r="I1" s="114"/>
      <c r="J1" s="114"/>
      <c r="K1" s="115"/>
      <c r="L1" s="116" t="s">
        <v>507</v>
      </c>
      <c r="M1" s="115"/>
      <c r="N1" s="115"/>
      <c r="O1" s="115"/>
      <c r="P1" s="117"/>
      <c r="Q1" s="115"/>
      <c r="R1" s="115"/>
    </row>
    <row r="2" spans="1:18" ht="9.6" customHeight="1" x14ac:dyDescent="0.2">
      <c r="A2" s="417" t="s">
        <v>508</v>
      </c>
      <c r="B2" s="419" t="s">
        <v>509</v>
      </c>
      <c r="C2" s="422" t="s">
        <v>510</v>
      </c>
      <c r="D2" s="424" t="s">
        <v>511</v>
      </c>
      <c r="E2" s="422" t="s">
        <v>512</v>
      </c>
      <c r="F2" s="410" t="s">
        <v>513</v>
      </c>
      <c r="G2" s="411"/>
      <c r="H2" s="408" t="s">
        <v>514</v>
      </c>
      <c r="I2" s="410" t="s">
        <v>515</v>
      </c>
      <c r="J2" s="411"/>
      <c r="K2" s="408" t="s">
        <v>516</v>
      </c>
      <c r="L2" s="414" t="s">
        <v>517</v>
      </c>
      <c r="M2" s="415"/>
      <c r="N2" s="416"/>
      <c r="O2" s="175" t="s">
        <v>518</v>
      </c>
      <c r="P2" s="173" t="s">
        <v>518</v>
      </c>
      <c r="Q2" s="176" t="s">
        <v>519</v>
      </c>
    </row>
    <row r="3" spans="1:18" x14ac:dyDescent="0.2">
      <c r="A3" s="418"/>
      <c r="B3" s="420"/>
      <c r="C3" s="423"/>
      <c r="D3" s="425"/>
      <c r="E3" s="423"/>
      <c r="F3" s="412"/>
      <c r="G3" s="413"/>
      <c r="H3" s="409"/>
      <c r="I3" s="412"/>
      <c r="J3" s="413"/>
      <c r="K3" s="409"/>
      <c r="L3" s="119" t="s">
        <v>520</v>
      </c>
      <c r="M3" s="119" t="s">
        <v>521</v>
      </c>
      <c r="N3" s="119"/>
      <c r="O3" s="120" t="s">
        <v>522</v>
      </c>
      <c r="P3" s="174" t="s">
        <v>522</v>
      </c>
      <c r="Q3" s="177" t="s">
        <v>523</v>
      </c>
    </row>
    <row r="4" spans="1:18" ht="11.45" customHeight="1" thickBot="1" x14ac:dyDescent="0.25">
      <c r="A4" s="418"/>
      <c r="B4" s="421"/>
      <c r="C4" s="121" t="s">
        <v>633</v>
      </c>
      <c r="D4" s="122" t="s">
        <v>632</v>
      </c>
      <c r="E4" s="123" t="s">
        <v>514</v>
      </c>
      <c r="F4" s="124" t="s">
        <v>524</v>
      </c>
      <c r="G4" s="124" t="s">
        <v>525</v>
      </c>
      <c r="H4" s="123" t="s">
        <v>526</v>
      </c>
      <c r="I4" s="125" t="s">
        <v>527</v>
      </c>
      <c r="J4" s="125" t="s">
        <v>528</v>
      </c>
      <c r="K4" s="126" t="s">
        <v>529</v>
      </c>
      <c r="L4" s="126" t="s">
        <v>530</v>
      </c>
      <c r="M4" s="126" t="s">
        <v>531</v>
      </c>
      <c r="N4" s="126" t="s">
        <v>381</v>
      </c>
      <c r="O4" s="123" t="s">
        <v>532</v>
      </c>
      <c r="P4" s="126" t="s">
        <v>533</v>
      </c>
      <c r="Q4" s="122" t="s">
        <v>534</v>
      </c>
    </row>
    <row r="5" spans="1:18" ht="13.5" thickBot="1" x14ac:dyDescent="0.25">
      <c r="B5" s="127"/>
    </row>
    <row r="6" spans="1:18" ht="20.25" x14ac:dyDescent="0.55000000000000004">
      <c r="A6" s="129"/>
      <c r="B6" s="130" t="s">
        <v>400</v>
      </c>
      <c r="C6" s="131"/>
    </row>
    <row r="7" spans="1:18" x14ac:dyDescent="0.2">
      <c r="A7" s="153" t="s">
        <v>535</v>
      </c>
      <c r="B7" s="132" t="s">
        <v>536</v>
      </c>
      <c r="C7" s="351">
        <f>+C8+C11+C16+C23+C29+C32+C36+C38</f>
        <v>71162720.635000005</v>
      </c>
      <c r="D7" s="351">
        <f>+D8+D11+D16+D23+D29+D32+D36+D38</f>
        <v>72892148.54854776</v>
      </c>
      <c r="E7" s="352"/>
      <c r="F7" s="352"/>
      <c r="G7" s="352"/>
      <c r="H7" s="353" t="s">
        <v>537</v>
      </c>
      <c r="I7" s="352"/>
      <c r="J7" s="352"/>
      <c r="K7" s="352"/>
      <c r="L7" s="352"/>
      <c r="M7" s="352"/>
      <c r="N7" s="352"/>
      <c r="O7" s="352"/>
      <c r="P7" s="352"/>
      <c r="Q7" s="352"/>
    </row>
    <row r="8" spans="1:18" x14ac:dyDescent="0.2">
      <c r="A8" s="154">
        <v>11</v>
      </c>
      <c r="B8" s="134" t="s">
        <v>403</v>
      </c>
      <c r="C8" s="354">
        <v>3827941.145</v>
      </c>
      <c r="D8" s="354">
        <v>5645308.1060694903</v>
      </c>
      <c r="E8" s="355"/>
      <c r="F8" s="355"/>
      <c r="G8" s="355"/>
      <c r="H8" s="356"/>
      <c r="I8" s="356"/>
      <c r="J8" s="356"/>
      <c r="K8" s="355"/>
      <c r="L8" s="355"/>
      <c r="M8" s="355"/>
      <c r="N8" s="355"/>
      <c r="O8" s="355"/>
      <c r="P8" s="355"/>
      <c r="Q8" s="355"/>
    </row>
    <row r="9" spans="1:18" x14ac:dyDescent="0.2">
      <c r="A9" s="155">
        <v>1101</v>
      </c>
      <c r="B9" s="135" t="s">
        <v>404</v>
      </c>
      <c r="C9" s="357">
        <v>6152</v>
      </c>
      <c r="D9" s="357">
        <v>772</v>
      </c>
      <c r="E9" s="355">
        <f>+D9-C9</f>
        <v>-5380</v>
      </c>
      <c r="F9" s="355"/>
      <c r="G9" s="355"/>
      <c r="H9" s="358">
        <f>+E9+F9-G9</f>
        <v>-5380</v>
      </c>
      <c r="I9" s="356"/>
      <c r="J9" s="356"/>
      <c r="K9" s="355"/>
      <c r="L9" s="355"/>
      <c r="M9" s="355"/>
      <c r="N9" s="355"/>
      <c r="O9" s="355"/>
      <c r="P9" s="355"/>
      <c r="Q9" s="355"/>
    </row>
    <row r="10" spans="1:18" x14ac:dyDescent="0.2">
      <c r="A10" s="155">
        <v>1102</v>
      </c>
      <c r="B10" s="135" t="s">
        <v>405</v>
      </c>
      <c r="C10" s="357">
        <v>3821789.145</v>
      </c>
      <c r="D10" s="357">
        <v>5644536.1060694903</v>
      </c>
      <c r="E10" s="355">
        <f t="shared" ref="E10:E14" si="0">+D10-C10</f>
        <v>1822746.9610694903</v>
      </c>
      <c r="F10" s="355"/>
      <c r="G10" s="355"/>
      <c r="H10" s="358">
        <f>+E10+F10-G10</f>
        <v>1822746.9610694903</v>
      </c>
      <c r="I10" s="356"/>
      <c r="J10" s="356"/>
      <c r="K10" s="355"/>
      <c r="L10" s="355"/>
      <c r="M10" s="355"/>
      <c r="N10" s="355"/>
      <c r="O10" s="355"/>
      <c r="P10" s="355"/>
      <c r="Q10" s="355"/>
    </row>
    <row r="11" spans="1:18" x14ac:dyDescent="0.2">
      <c r="A11" s="154">
        <v>12</v>
      </c>
      <c r="B11" s="133" t="s">
        <v>406</v>
      </c>
      <c r="C11" s="354">
        <v>28501934.920000002</v>
      </c>
      <c r="D11" s="354">
        <v>29447455.379999999</v>
      </c>
      <c r="E11" s="355"/>
      <c r="F11" s="355"/>
      <c r="G11" s="355"/>
      <c r="H11" s="359"/>
      <c r="I11" s="356"/>
      <c r="J11" s="356"/>
      <c r="K11" s="355">
        <f t="shared" ref="K11:K69" si="1">+I11-J11</f>
        <v>0</v>
      </c>
      <c r="L11" s="355"/>
      <c r="M11" s="355"/>
      <c r="N11" s="355"/>
      <c r="O11" s="355"/>
      <c r="P11" s="355"/>
      <c r="Q11" s="355"/>
    </row>
    <row r="12" spans="1:18" x14ac:dyDescent="0.2">
      <c r="A12" s="155">
        <v>1201</v>
      </c>
      <c r="B12" s="135" t="s">
        <v>407</v>
      </c>
      <c r="C12" s="357">
        <v>28461348.82</v>
      </c>
      <c r="D12" s="357">
        <v>29447455.379999999</v>
      </c>
      <c r="E12" s="355">
        <f t="shared" si="0"/>
        <v>986106.55999999866</v>
      </c>
      <c r="F12" s="355"/>
      <c r="G12" s="355"/>
      <c r="H12" s="360">
        <f>+E12+F12-G12</f>
        <v>986106.55999999866</v>
      </c>
      <c r="I12" s="356"/>
      <c r="J12" s="356">
        <f>+H12</f>
        <v>986106.55999999866</v>
      </c>
      <c r="K12" s="355">
        <f t="shared" si="1"/>
        <v>-986106.55999999866</v>
      </c>
      <c r="L12" s="355"/>
      <c r="M12" s="355"/>
      <c r="N12" s="355"/>
      <c r="O12" s="355">
        <f>+K12</f>
        <v>-986106.55999999866</v>
      </c>
      <c r="P12" s="355"/>
      <c r="Q12" s="355"/>
    </row>
    <row r="13" spans="1:18" x14ac:dyDescent="0.2">
      <c r="A13" s="155">
        <v>1202</v>
      </c>
      <c r="B13" s="135" t="s">
        <v>408</v>
      </c>
      <c r="C13" s="357">
        <v>40586.1</v>
      </c>
      <c r="D13" s="357">
        <v>0</v>
      </c>
      <c r="E13" s="355">
        <f t="shared" si="0"/>
        <v>-40586.1</v>
      </c>
      <c r="F13" s="355"/>
      <c r="G13" s="355"/>
      <c r="H13" s="360">
        <f>+E13+F13-G13</f>
        <v>-40586.1</v>
      </c>
      <c r="I13" s="356">
        <f>-H13</f>
        <v>40586.1</v>
      </c>
      <c r="J13" s="356"/>
      <c r="K13" s="355">
        <f t="shared" si="1"/>
        <v>40586.1</v>
      </c>
      <c r="L13" s="355"/>
      <c r="M13" s="355"/>
      <c r="N13" s="355"/>
      <c r="O13" s="355">
        <f>+K13</f>
        <v>40586.1</v>
      </c>
      <c r="P13" s="355"/>
      <c r="Q13" s="355"/>
    </row>
    <row r="14" spans="1:18" x14ac:dyDescent="0.2">
      <c r="A14" s="155">
        <v>1203</v>
      </c>
      <c r="B14" s="135" t="s">
        <v>409</v>
      </c>
      <c r="C14" s="357">
        <v>0</v>
      </c>
      <c r="D14" s="357">
        <v>0</v>
      </c>
      <c r="E14" s="355">
        <f t="shared" si="0"/>
        <v>0</v>
      </c>
      <c r="F14" s="355"/>
      <c r="G14" s="355"/>
      <c r="H14" s="360">
        <f>+E14+F14-G14</f>
        <v>0</v>
      </c>
      <c r="I14" s="356">
        <f>-H14</f>
        <v>0</v>
      </c>
      <c r="J14" s="356"/>
      <c r="K14" s="355">
        <f t="shared" si="1"/>
        <v>0</v>
      </c>
      <c r="L14" s="355"/>
      <c r="M14" s="355"/>
      <c r="N14" s="355"/>
      <c r="O14" s="355"/>
      <c r="P14" s="355"/>
      <c r="Q14" s="355"/>
    </row>
    <row r="15" spans="1:18" x14ac:dyDescent="0.2">
      <c r="A15" s="155">
        <v>1299</v>
      </c>
      <c r="B15" s="135" t="s">
        <v>410</v>
      </c>
      <c r="C15" s="357">
        <v>0</v>
      </c>
      <c r="D15" s="357">
        <v>0</v>
      </c>
      <c r="E15" s="355">
        <f>+D15-C15</f>
        <v>0</v>
      </c>
      <c r="F15" s="355"/>
      <c r="G15" s="355"/>
      <c r="H15" s="360">
        <f t="shared" ref="H15:H39" si="2">+E15+F15-G15</f>
        <v>0</v>
      </c>
      <c r="I15" s="356"/>
      <c r="J15" s="356"/>
      <c r="K15" s="355">
        <f t="shared" si="1"/>
        <v>0</v>
      </c>
      <c r="L15" s="355"/>
      <c r="M15" s="355"/>
      <c r="N15" s="355"/>
      <c r="O15" s="355"/>
      <c r="P15" s="355"/>
      <c r="Q15" s="355"/>
    </row>
    <row r="16" spans="1:18" x14ac:dyDescent="0.2">
      <c r="A16" s="154">
        <v>13</v>
      </c>
      <c r="B16" s="133" t="s">
        <v>411</v>
      </c>
      <c r="C16" s="354">
        <v>35132823.050000004</v>
      </c>
      <c r="D16" s="354">
        <v>34432823.050000004</v>
      </c>
      <c r="E16" s="355"/>
      <c r="F16" s="355"/>
      <c r="G16" s="355"/>
      <c r="H16" s="360">
        <f t="shared" si="2"/>
        <v>0</v>
      </c>
      <c r="I16" s="356"/>
      <c r="J16" s="356"/>
      <c r="K16" s="355">
        <f t="shared" si="1"/>
        <v>0</v>
      </c>
      <c r="L16" s="355"/>
      <c r="M16" s="355"/>
      <c r="N16" s="355"/>
      <c r="O16" s="355"/>
      <c r="P16" s="355"/>
      <c r="Q16" s="355"/>
    </row>
    <row r="17" spans="1:17" x14ac:dyDescent="0.2">
      <c r="A17" s="155">
        <v>1301</v>
      </c>
      <c r="B17" s="135" t="s">
        <v>412</v>
      </c>
      <c r="C17" s="357">
        <v>31473769.870000001</v>
      </c>
      <c r="D17" s="357">
        <v>31473769.870000001</v>
      </c>
      <c r="E17" s="355">
        <f t="shared" ref="E17:E22" si="3">+D17-C17</f>
        <v>0</v>
      </c>
      <c r="F17" s="355"/>
      <c r="G17" s="355"/>
      <c r="H17" s="360">
        <f t="shared" si="2"/>
        <v>0</v>
      </c>
      <c r="I17" s="356"/>
      <c r="J17" s="356">
        <f>+H17</f>
        <v>0</v>
      </c>
      <c r="K17" s="355">
        <f t="shared" si="1"/>
        <v>0</v>
      </c>
      <c r="L17" s="355"/>
      <c r="M17" s="355"/>
      <c r="N17" s="355"/>
      <c r="O17" s="355">
        <f t="shared" ref="O17:O22" si="4">+K17</f>
        <v>0</v>
      </c>
      <c r="P17" s="355"/>
      <c r="Q17" s="355"/>
    </row>
    <row r="18" spans="1:17" x14ac:dyDescent="0.2">
      <c r="A18" s="155">
        <v>1303</v>
      </c>
      <c r="B18" s="135" t="s">
        <v>413</v>
      </c>
      <c r="C18" s="357">
        <v>368986.80000000005</v>
      </c>
      <c r="D18" s="357">
        <v>368986.8</v>
      </c>
      <c r="E18" s="355">
        <f t="shared" si="3"/>
        <v>0</v>
      </c>
      <c r="F18" s="355"/>
      <c r="G18" s="355"/>
      <c r="H18" s="360">
        <f t="shared" si="2"/>
        <v>0</v>
      </c>
      <c r="I18" s="356"/>
      <c r="J18" s="356">
        <f>+H18</f>
        <v>0</v>
      </c>
      <c r="K18" s="355">
        <f t="shared" si="1"/>
        <v>0</v>
      </c>
      <c r="L18" s="355"/>
      <c r="M18" s="355"/>
      <c r="N18" s="355"/>
      <c r="O18" s="355">
        <f t="shared" si="4"/>
        <v>0</v>
      </c>
      <c r="P18" s="355"/>
      <c r="Q18" s="355"/>
    </row>
    <row r="19" spans="1:17" x14ac:dyDescent="0.2">
      <c r="A19" s="155">
        <v>1304</v>
      </c>
      <c r="B19" s="135" t="s">
        <v>414</v>
      </c>
      <c r="C19" s="357">
        <v>1709201.9100000001</v>
      </c>
      <c r="D19" s="357">
        <v>1009201.9099999999</v>
      </c>
      <c r="E19" s="355">
        <f t="shared" si="3"/>
        <v>-700000.00000000023</v>
      </c>
      <c r="F19" s="355"/>
      <c r="G19" s="355"/>
      <c r="H19" s="360">
        <f t="shared" si="2"/>
        <v>-700000.00000000023</v>
      </c>
      <c r="I19" s="356">
        <f>-H19</f>
        <v>700000.00000000023</v>
      </c>
      <c r="J19" s="356"/>
      <c r="K19" s="355">
        <f t="shared" si="1"/>
        <v>700000.00000000023</v>
      </c>
      <c r="L19" s="355"/>
      <c r="M19" s="355"/>
      <c r="N19" s="355"/>
      <c r="O19" s="355">
        <f t="shared" si="4"/>
        <v>700000.00000000023</v>
      </c>
      <c r="P19" s="355"/>
      <c r="Q19" s="355"/>
    </row>
    <row r="20" spans="1:17" x14ac:dyDescent="0.2">
      <c r="A20" s="155">
        <v>1309</v>
      </c>
      <c r="B20" s="135" t="s">
        <v>415</v>
      </c>
      <c r="C20" s="357">
        <v>2144863.61</v>
      </c>
      <c r="D20" s="357">
        <v>2144863.61</v>
      </c>
      <c r="E20" s="355">
        <f t="shared" si="3"/>
        <v>0</v>
      </c>
      <c r="F20" s="355"/>
      <c r="G20" s="355"/>
      <c r="H20" s="360">
        <f t="shared" si="2"/>
        <v>0</v>
      </c>
      <c r="I20" s="356"/>
      <c r="J20" s="356">
        <f>+H20</f>
        <v>0</v>
      </c>
      <c r="K20" s="355">
        <f t="shared" si="1"/>
        <v>0</v>
      </c>
      <c r="L20" s="355"/>
      <c r="M20" s="355"/>
      <c r="N20" s="355"/>
      <c r="O20" s="355">
        <f t="shared" si="4"/>
        <v>0</v>
      </c>
      <c r="P20" s="355"/>
      <c r="Q20" s="355"/>
    </row>
    <row r="21" spans="1:17" x14ac:dyDescent="0.2">
      <c r="A21" s="155">
        <v>1312</v>
      </c>
      <c r="B21" s="135" t="s">
        <v>416</v>
      </c>
      <c r="C21" s="357">
        <v>18703.349999999999</v>
      </c>
      <c r="D21" s="357">
        <v>18703.349999999999</v>
      </c>
      <c r="E21" s="355">
        <f>+D21-C21</f>
        <v>0</v>
      </c>
      <c r="F21" s="355"/>
      <c r="G21" s="355"/>
      <c r="H21" s="360">
        <f t="shared" si="2"/>
        <v>0</v>
      </c>
      <c r="I21" s="356"/>
      <c r="J21" s="356">
        <f>+H21</f>
        <v>0</v>
      </c>
      <c r="K21" s="355">
        <f t="shared" si="1"/>
        <v>0</v>
      </c>
      <c r="L21" s="355"/>
      <c r="M21" s="355"/>
      <c r="N21" s="355"/>
      <c r="O21" s="355"/>
      <c r="P21" s="355"/>
      <c r="Q21" s="355"/>
    </row>
    <row r="22" spans="1:17" x14ac:dyDescent="0.2">
      <c r="A22" s="155">
        <v>1399</v>
      </c>
      <c r="B22" s="135" t="s">
        <v>417</v>
      </c>
      <c r="C22" s="357">
        <v>-582702.49</v>
      </c>
      <c r="D22" s="357">
        <v>-582702.49</v>
      </c>
      <c r="E22" s="355">
        <f t="shared" si="3"/>
        <v>0</v>
      </c>
      <c r="F22" s="355">
        <f>+G101</f>
        <v>68299.559999999983</v>
      </c>
      <c r="G22" s="355"/>
      <c r="H22" s="360">
        <f t="shared" si="2"/>
        <v>68299.559999999983</v>
      </c>
      <c r="I22" s="356"/>
      <c r="J22" s="356">
        <f>+H22</f>
        <v>68299.559999999983</v>
      </c>
      <c r="K22" s="355">
        <f t="shared" si="1"/>
        <v>-68299.559999999983</v>
      </c>
      <c r="L22" s="355"/>
      <c r="M22" s="355"/>
      <c r="N22" s="355"/>
      <c r="O22" s="355">
        <f t="shared" si="4"/>
        <v>-68299.559999999983</v>
      </c>
      <c r="P22" s="355"/>
      <c r="Q22" s="355"/>
    </row>
    <row r="23" spans="1:17" x14ac:dyDescent="0.2">
      <c r="A23" s="154">
        <v>14</v>
      </c>
      <c r="B23" s="133" t="s">
        <v>418</v>
      </c>
      <c r="C23" s="354">
        <v>2952981.7999999993</v>
      </c>
      <c r="D23" s="354">
        <v>2952952.15</v>
      </c>
      <c r="E23" s="355"/>
      <c r="F23" s="355"/>
      <c r="G23" s="355"/>
      <c r="H23" s="360">
        <f t="shared" si="2"/>
        <v>0</v>
      </c>
      <c r="I23" s="356"/>
      <c r="J23" s="356"/>
      <c r="K23" s="355">
        <f t="shared" si="1"/>
        <v>0</v>
      </c>
      <c r="L23" s="355"/>
      <c r="M23" s="355"/>
      <c r="N23" s="355"/>
      <c r="O23" s="355"/>
      <c r="P23" s="355"/>
      <c r="Q23" s="355"/>
    </row>
    <row r="24" spans="1:17" x14ac:dyDescent="0.2">
      <c r="A24" s="155">
        <v>1401</v>
      </c>
      <c r="B24" s="135" t="s">
        <v>419</v>
      </c>
      <c r="C24" s="357">
        <v>234030.15999999997</v>
      </c>
      <c r="D24" s="357">
        <v>234030.16</v>
      </c>
      <c r="E24" s="355">
        <f>+D24-C24</f>
        <v>0</v>
      </c>
      <c r="F24" s="355"/>
      <c r="G24" s="355"/>
      <c r="H24" s="360">
        <f t="shared" si="2"/>
        <v>0</v>
      </c>
      <c r="I24" s="356">
        <f>-H24</f>
        <v>0</v>
      </c>
      <c r="J24" s="356"/>
      <c r="K24" s="355">
        <f t="shared" si="1"/>
        <v>0</v>
      </c>
      <c r="L24" s="355"/>
      <c r="M24" s="355"/>
      <c r="N24" s="355"/>
      <c r="O24" s="355">
        <f>+K24</f>
        <v>0</v>
      </c>
      <c r="P24" s="355"/>
      <c r="Q24" s="355"/>
    </row>
    <row r="25" spans="1:17" x14ac:dyDescent="0.2">
      <c r="A25" s="155">
        <v>1403</v>
      </c>
      <c r="B25" s="135" t="s">
        <v>420</v>
      </c>
      <c r="C25" s="357">
        <v>24595.150000000005</v>
      </c>
      <c r="D25" s="357">
        <v>24565.5</v>
      </c>
      <c r="E25" s="355">
        <f>+D25-C25</f>
        <v>-29.650000000005093</v>
      </c>
      <c r="F25" s="355"/>
      <c r="G25" s="355"/>
      <c r="H25" s="360">
        <f t="shared" si="2"/>
        <v>-29.650000000005093</v>
      </c>
      <c r="I25" s="356">
        <f>-H25</f>
        <v>29.650000000005093</v>
      </c>
      <c r="J25" s="356"/>
      <c r="K25" s="355">
        <f t="shared" si="1"/>
        <v>29.650000000005093</v>
      </c>
      <c r="L25" s="355"/>
      <c r="M25" s="355">
        <f>+K25</f>
        <v>29.650000000005093</v>
      </c>
      <c r="N25" s="355"/>
      <c r="O25" s="355"/>
      <c r="P25" s="355"/>
      <c r="Q25" s="355">
        <f t="shared" ref="Q25" si="5">+K25</f>
        <v>29.650000000005093</v>
      </c>
    </row>
    <row r="26" spans="1:17" x14ac:dyDescent="0.2">
      <c r="A26" s="155">
        <v>1404</v>
      </c>
      <c r="B26" s="135" t="s">
        <v>421</v>
      </c>
      <c r="C26" s="357">
        <v>0</v>
      </c>
      <c r="D26" s="357">
        <v>0</v>
      </c>
      <c r="E26" s="355">
        <f>+D26-C26</f>
        <v>0</v>
      </c>
      <c r="F26" s="355"/>
      <c r="G26" s="355"/>
      <c r="H26" s="360">
        <f t="shared" si="2"/>
        <v>0</v>
      </c>
      <c r="I26" s="356"/>
      <c r="J26" s="356"/>
      <c r="K26" s="355">
        <f t="shared" si="1"/>
        <v>0</v>
      </c>
      <c r="L26" s="355"/>
      <c r="M26" s="355"/>
      <c r="N26" s="355"/>
      <c r="O26" s="355"/>
      <c r="P26" s="355"/>
      <c r="Q26" s="355"/>
    </row>
    <row r="27" spans="1:17" x14ac:dyDescent="0.2">
      <c r="A27" s="155">
        <v>1405</v>
      </c>
      <c r="B27" s="135" t="s">
        <v>422</v>
      </c>
      <c r="C27" s="357">
        <v>2657025.3399999994</v>
      </c>
      <c r="D27" s="357">
        <v>2657025.34</v>
      </c>
      <c r="E27" s="355">
        <f>+D27-C27</f>
        <v>0</v>
      </c>
      <c r="F27" s="355"/>
      <c r="G27" s="355"/>
      <c r="H27" s="360">
        <f t="shared" si="2"/>
        <v>0</v>
      </c>
      <c r="I27" s="356"/>
      <c r="J27" s="356">
        <f>+H27</f>
        <v>0</v>
      </c>
      <c r="K27" s="355">
        <f t="shared" si="1"/>
        <v>0</v>
      </c>
      <c r="L27" s="355"/>
      <c r="M27" s="355"/>
      <c r="N27" s="355"/>
      <c r="O27" s="355"/>
      <c r="P27" s="355"/>
      <c r="Q27" s="355"/>
    </row>
    <row r="28" spans="1:17" x14ac:dyDescent="0.2">
      <c r="A28" s="155">
        <v>1490</v>
      </c>
      <c r="B28" s="135" t="s">
        <v>423</v>
      </c>
      <c r="C28" s="357">
        <v>37331.15</v>
      </c>
      <c r="D28" s="357">
        <v>37331.15</v>
      </c>
      <c r="E28" s="355">
        <f>+D28-C28</f>
        <v>0</v>
      </c>
      <c r="F28" s="355"/>
      <c r="G28" s="355"/>
      <c r="H28" s="360">
        <f t="shared" si="2"/>
        <v>0</v>
      </c>
      <c r="I28" s="356">
        <f>-H28</f>
        <v>0</v>
      </c>
      <c r="J28" s="356"/>
      <c r="K28" s="355">
        <f t="shared" si="1"/>
        <v>0</v>
      </c>
      <c r="L28" s="355"/>
      <c r="M28" s="355"/>
      <c r="N28" s="355"/>
      <c r="O28" s="355"/>
      <c r="P28" s="355"/>
      <c r="Q28" s="355"/>
    </row>
    <row r="29" spans="1:17" x14ac:dyDescent="0.2">
      <c r="A29" s="154">
        <v>15</v>
      </c>
      <c r="B29" s="133" t="s">
        <v>424</v>
      </c>
      <c r="C29" s="354">
        <v>478020.85</v>
      </c>
      <c r="D29" s="354">
        <v>149687.18</v>
      </c>
      <c r="E29" s="355"/>
      <c r="F29" s="355"/>
      <c r="G29" s="355"/>
      <c r="H29" s="360">
        <f t="shared" si="2"/>
        <v>0</v>
      </c>
      <c r="I29" s="356"/>
      <c r="J29" s="356">
        <f>+H29</f>
        <v>0</v>
      </c>
      <c r="K29" s="355">
        <f t="shared" si="1"/>
        <v>0</v>
      </c>
      <c r="L29" s="355"/>
      <c r="M29" s="355"/>
      <c r="N29" s="355"/>
      <c r="O29" s="355"/>
      <c r="P29" s="355"/>
      <c r="Q29" s="355"/>
    </row>
    <row r="30" spans="1:17" x14ac:dyDescent="0.2">
      <c r="A30" s="155">
        <v>1501</v>
      </c>
      <c r="B30" s="135" t="s">
        <v>425</v>
      </c>
      <c r="C30" s="357">
        <v>149687.18</v>
      </c>
      <c r="D30" s="357">
        <v>149687.18</v>
      </c>
      <c r="E30" s="355">
        <f>+D30-C30</f>
        <v>0</v>
      </c>
      <c r="F30" s="355"/>
      <c r="G30" s="355"/>
      <c r="H30" s="360">
        <f t="shared" si="2"/>
        <v>0</v>
      </c>
      <c r="I30" s="356"/>
      <c r="J30" s="356">
        <f>+H30</f>
        <v>0</v>
      </c>
      <c r="K30" s="355">
        <f t="shared" si="1"/>
        <v>0</v>
      </c>
      <c r="L30" s="355"/>
      <c r="M30" s="355"/>
      <c r="N30" s="355"/>
      <c r="O30" s="355"/>
      <c r="P30" s="355"/>
      <c r="Q30" s="355"/>
    </row>
    <row r="31" spans="1:17" x14ac:dyDescent="0.2">
      <c r="A31" s="155">
        <v>1502</v>
      </c>
      <c r="B31" s="135" t="s">
        <v>426</v>
      </c>
      <c r="C31" s="357">
        <v>328333.67</v>
      </c>
      <c r="D31" s="357">
        <v>0</v>
      </c>
      <c r="E31" s="355">
        <f>+D31-C31</f>
        <v>-328333.67</v>
      </c>
      <c r="F31" s="355"/>
      <c r="G31" s="355"/>
      <c r="H31" s="360">
        <f t="shared" si="2"/>
        <v>-328333.67</v>
      </c>
      <c r="I31" s="356">
        <f>-H31</f>
        <v>328333.67</v>
      </c>
      <c r="J31" s="356"/>
      <c r="K31" s="355">
        <f t="shared" si="1"/>
        <v>328333.67</v>
      </c>
      <c r="L31" s="355"/>
      <c r="M31" s="355"/>
      <c r="N31" s="355"/>
      <c r="O31" s="355">
        <f>+K31</f>
        <v>328333.67</v>
      </c>
      <c r="P31" s="355"/>
      <c r="Q31" s="355"/>
    </row>
    <row r="32" spans="1:17" x14ac:dyDescent="0.2">
      <c r="A32" s="154">
        <v>16</v>
      </c>
      <c r="B32" s="133" t="s">
        <v>427</v>
      </c>
      <c r="C32" s="354">
        <v>218154.75</v>
      </c>
      <c r="D32" s="354">
        <v>213058.56247826049</v>
      </c>
      <c r="E32" s="355"/>
      <c r="F32" s="355"/>
      <c r="G32" s="355"/>
      <c r="H32" s="360">
        <f t="shared" si="2"/>
        <v>0</v>
      </c>
      <c r="I32" s="356"/>
      <c r="J32" s="356"/>
      <c r="K32" s="355">
        <f t="shared" si="1"/>
        <v>0</v>
      </c>
      <c r="L32" s="355"/>
      <c r="M32" s="355"/>
      <c r="N32" s="355"/>
      <c r="O32" s="355"/>
      <c r="P32" s="355"/>
      <c r="Q32" s="355"/>
    </row>
    <row r="33" spans="1:17" x14ac:dyDescent="0.2">
      <c r="A33" s="155">
        <v>1601</v>
      </c>
      <c r="B33" s="135" t="s">
        <v>428</v>
      </c>
      <c r="C33" s="357">
        <v>390507</v>
      </c>
      <c r="D33" s="357">
        <v>390507</v>
      </c>
      <c r="E33" s="355">
        <f>+D33-C33</f>
        <v>0</v>
      </c>
      <c r="F33" s="355"/>
      <c r="G33" s="355"/>
      <c r="H33" s="360">
        <f t="shared" si="2"/>
        <v>0</v>
      </c>
      <c r="I33" s="356"/>
      <c r="J33" s="356"/>
      <c r="K33" s="355">
        <f t="shared" si="1"/>
        <v>0</v>
      </c>
      <c r="L33" s="355"/>
      <c r="M33" s="355"/>
      <c r="N33" s="355"/>
      <c r="O33" s="355"/>
      <c r="P33" s="355"/>
      <c r="Q33" s="355"/>
    </row>
    <row r="34" spans="1:17" x14ac:dyDescent="0.2">
      <c r="A34" s="155">
        <v>1602</v>
      </c>
      <c r="B34" s="135" t="s">
        <v>429</v>
      </c>
      <c r="C34" s="357">
        <v>381477.31</v>
      </c>
      <c r="D34" s="357">
        <v>441477.31</v>
      </c>
      <c r="E34" s="355">
        <f>+D34-C34</f>
        <v>60000</v>
      </c>
      <c r="F34" s="355"/>
      <c r="G34" s="355"/>
      <c r="H34" s="360">
        <f t="shared" si="2"/>
        <v>60000</v>
      </c>
      <c r="I34" s="356"/>
      <c r="J34" s="356">
        <f>+H34</f>
        <v>60000</v>
      </c>
      <c r="K34" s="355">
        <f t="shared" si="1"/>
        <v>-60000</v>
      </c>
      <c r="L34" s="355"/>
      <c r="M34" s="355"/>
      <c r="N34" s="355"/>
      <c r="O34" s="355">
        <f>+K34</f>
        <v>-60000</v>
      </c>
      <c r="P34" s="355"/>
      <c r="Q34" s="355"/>
    </row>
    <row r="35" spans="1:17" x14ac:dyDescent="0.2">
      <c r="A35" s="155">
        <v>1699</v>
      </c>
      <c r="B35" s="135" t="s">
        <v>430</v>
      </c>
      <c r="C35" s="357">
        <v>-553829.56000000006</v>
      </c>
      <c r="D35" s="357">
        <v>-618925.74752173957</v>
      </c>
      <c r="E35" s="355">
        <f>+D35-C35</f>
        <v>-65096.187521739514</v>
      </c>
      <c r="F35" s="355">
        <f>+G99+G100</f>
        <v>58398.040972222218</v>
      </c>
      <c r="G35" s="355"/>
      <c r="H35" s="360">
        <f t="shared" si="2"/>
        <v>-6698.1465495172961</v>
      </c>
      <c r="I35" s="356">
        <f>-H35</f>
        <v>6698.1465495172961</v>
      </c>
      <c r="J35" s="356"/>
      <c r="K35" s="355">
        <f t="shared" si="1"/>
        <v>6698.1465495172961</v>
      </c>
      <c r="L35" s="355"/>
      <c r="M35" s="355"/>
      <c r="N35" s="355"/>
      <c r="O35" s="355">
        <f>+K35</f>
        <v>6698.1465495172961</v>
      </c>
      <c r="P35" s="355"/>
      <c r="Q35" s="355"/>
    </row>
    <row r="36" spans="1:17" x14ac:dyDescent="0.2">
      <c r="A36" s="154">
        <v>17</v>
      </c>
      <c r="B36" s="133" t="s">
        <v>431</v>
      </c>
      <c r="C36" s="354">
        <v>0</v>
      </c>
      <c r="D36" s="354">
        <v>0</v>
      </c>
      <c r="E36" s="355"/>
      <c r="F36" s="355"/>
      <c r="G36" s="355"/>
      <c r="H36" s="360">
        <f t="shared" si="2"/>
        <v>0</v>
      </c>
      <c r="I36" s="356"/>
      <c r="J36" s="356"/>
      <c r="K36" s="355">
        <f t="shared" si="1"/>
        <v>0</v>
      </c>
      <c r="L36" s="355"/>
      <c r="M36" s="355"/>
      <c r="N36" s="355"/>
      <c r="O36" s="355"/>
      <c r="P36" s="355"/>
      <c r="Q36" s="355"/>
    </row>
    <row r="37" spans="1:17" x14ac:dyDescent="0.2">
      <c r="A37" s="155">
        <v>1702</v>
      </c>
      <c r="B37" s="135" t="s">
        <v>142</v>
      </c>
      <c r="C37" s="357">
        <v>0</v>
      </c>
      <c r="D37" s="357">
        <v>0</v>
      </c>
      <c r="E37" s="355">
        <f>+D37-C37</f>
        <v>0</v>
      </c>
      <c r="F37" s="355"/>
      <c r="G37" s="355"/>
      <c r="H37" s="360">
        <f t="shared" si="2"/>
        <v>0</v>
      </c>
      <c r="I37" s="356">
        <f>-H37</f>
        <v>0</v>
      </c>
      <c r="J37" s="356"/>
      <c r="K37" s="355">
        <f t="shared" si="1"/>
        <v>0</v>
      </c>
      <c r="L37" s="355"/>
      <c r="M37" s="355"/>
      <c r="N37" s="355"/>
      <c r="O37" s="355"/>
      <c r="P37" s="355"/>
      <c r="Q37" s="355"/>
    </row>
    <row r="38" spans="1:17" x14ac:dyDescent="0.2">
      <c r="A38" s="154">
        <v>19</v>
      </c>
      <c r="B38" s="133" t="s">
        <v>432</v>
      </c>
      <c r="C38" s="354">
        <v>50864.119999999995</v>
      </c>
      <c r="D38" s="354">
        <v>50864.119999999995</v>
      </c>
      <c r="E38" s="355"/>
      <c r="F38" s="355"/>
      <c r="G38" s="355"/>
      <c r="H38" s="360">
        <f t="shared" si="2"/>
        <v>0</v>
      </c>
      <c r="I38" s="356"/>
      <c r="J38" s="356"/>
      <c r="K38" s="355">
        <f t="shared" si="1"/>
        <v>0</v>
      </c>
      <c r="L38" s="355"/>
      <c r="M38" s="355"/>
      <c r="N38" s="355"/>
      <c r="O38" s="355"/>
      <c r="P38" s="355"/>
      <c r="Q38" s="355"/>
    </row>
    <row r="39" spans="1:17" x14ac:dyDescent="0.2">
      <c r="A39" s="155">
        <v>1902</v>
      </c>
      <c r="B39" s="135" t="s">
        <v>433</v>
      </c>
      <c r="C39" s="357">
        <v>50864.119999999995</v>
      </c>
      <c r="D39" s="357">
        <v>50864.119999999995</v>
      </c>
      <c r="E39" s="355">
        <f>+D39-C39</f>
        <v>0</v>
      </c>
      <c r="F39" s="355"/>
      <c r="G39" s="355"/>
      <c r="H39" s="360">
        <f t="shared" si="2"/>
        <v>0</v>
      </c>
      <c r="I39" s="356"/>
      <c r="J39" s="356">
        <f>+H39</f>
        <v>0</v>
      </c>
      <c r="K39" s="355">
        <f t="shared" si="1"/>
        <v>0</v>
      </c>
      <c r="L39" s="355"/>
      <c r="M39" s="355"/>
      <c r="N39" s="355"/>
      <c r="O39" s="355">
        <f>+K39</f>
        <v>0</v>
      </c>
      <c r="P39" s="355"/>
      <c r="Q39" s="355"/>
    </row>
    <row r="40" spans="1:17" x14ac:dyDescent="0.2">
      <c r="A40" s="136"/>
      <c r="B40" s="136"/>
      <c r="C40" s="355"/>
      <c r="D40" s="355"/>
      <c r="E40" s="356"/>
      <c r="F40" s="355"/>
      <c r="G40" s="355"/>
      <c r="H40" s="361"/>
      <c r="I40" s="356"/>
      <c r="J40" s="356"/>
      <c r="K40" s="355">
        <f t="shared" si="1"/>
        <v>0</v>
      </c>
      <c r="L40" s="355"/>
      <c r="M40" s="355"/>
      <c r="N40" s="355"/>
      <c r="O40" s="355"/>
      <c r="P40" s="355"/>
      <c r="Q40" s="355"/>
    </row>
    <row r="41" spans="1:17" x14ac:dyDescent="0.2">
      <c r="A41" s="153" t="s">
        <v>538</v>
      </c>
      <c r="B41" s="132" t="s">
        <v>435</v>
      </c>
      <c r="C41" s="362">
        <f t="shared" ref="C41" si="6">+C42+C44+C51+C56</f>
        <v>68039877.196999997</v>
      </c>
      <c r="D41" s="362">
        <f>+D42+D44+D51+D56</f>
        <v>67879554.199999988</v>
      </c>
      <c r="E41" s="352"/>
      <c r="F41" s="363"/>
      <c r="G41" s="363"/>
      <c r="H41" s="364" t="s">
        <v>539</v>
      </c>
      <c r="I41" s="352"/>
      <c r="J41" s="352"/>
      <c r="K41" s="363"/>
      <c r="L41" s="363"/>
      <c r="M41" s="363"/>
      <c r="N41" s="363"/>
      <c r="O41" s="363"/>
      <c r="P41" s="363"/>
      <c r="Q41" s="363"/>
    </row>
    <row r="42" spans="1:17" x14ac:dyDescent="0.2">
      <c r="A42" s="154">
        <v>21</v>
      </c>
      <c r="B42" s="133" t="s">
        <v>436</v>
      </c>
      <c r="C42" s="354">
        <v>58169167.709999993</v>
      </c>
      <c r="D42" s="354">
        <v>58469167.709999993</v>
      </c>
      <c r="E42" s="355"/>
      <c r="F42" s="355"/>
      <c r="G42" s="355"/>
      <c r="H42" s="361">
        <f>+E42-F42+G42</f>
        <v>0</v>
      </c>
      <c r="I42" s="356"/>
      <c r="J42" s="356"/>
      <c r="K42" s="355">
        <f t="shared" si="1"/>
        <v>0</v>
      </c>
      <c r="L42" s="355"/>
      <c r="M42" s="355"/>
      <c r="N42" s="355"/>
      <c r="O42" s="355"/>
      <c r="P42" s="355"/>
      <c r="Q42" s="355"/>
    </row>
    <row r="43" spans="1:17" x14ac:dyDescent="0.2">
      <c r="A43" s="155">
        <v>2101</v>
      </c>
      <c r="B43" s="135" t="s">
        <v>336</v>
      </c>
      <c r="C43" s="357">
        <v>58169167.709999993</v>
      </c>
      <c r="D43" s="357">
        <v>58469167.709999993</v>
      </c>
      <c r="E43" s="355">
        <f>+D43-C43</f>
        <v>300000</v>
      </c>
      <c r="F43" s="355"/>
      <c r="G43" s="355"/>
      <c r="H43" s="361">
        <f t="shared" ref="H43:H67" si="7">+E43-F43+G43</f>
        <v>300000</v>
      </c>
      <c r="I43" s="356">
        <f>+H43</f>
        <v>300000</v>
      </c>
      <c r="J43" s="356"/>
      <c r="K43" s="355">
        <f t="shared" si="1"/>
        <v>300000</v>
      </c>
      <c r="L43" s="355"/>
      <c r="M43" s="355">
        <f>+K43</f>
        <v>300000</v>
      </c>
      <c r="N43" s="355"/>
      <c r="O43" s="355"/>
      <c r="P43" s="355"/>
      <c r="Q43" s="355">
        <f t="shared" ref="Q43:Q60" si="8">+K43</f>
        <v>300000</v>
      </c>
    </row>
    <row r="44" spans="1:17" x14ac:dyDescent="0.2">
      <c r="A44" s="154">
        <v>23</v>
      </c>
      <c r="B44" s="133" t="s">
        <v>437</v>
      </c>
      <c r="C44" s="354">
        <v>6436602.6069999998</v>
      </c>
      <c r="D44" s="354">
        <v>6048842.7199999997</v>
      </c>
      <c r="E44" s="355"/>
      <c r="F44" s="355"/>
      <c r="G44" s="355"/>
      <c r="H44" s="361">
        <f t="shared" si="7"/>
        <v>0</v>
      </c>
      <c r="I44" s="356"/>
      <c r="J44" s="356"/>
      <c r="K44" s="355">
        <f t="shared" si="1"/>
        <v>0</v>
      </c>
      <c r="L44" s="355"/>
      <c r="M44" s="355"/>
      <c r="N44" s="355"/>
      <c r="O44" s="355"/>
      <c r="P44" s="355"/>
      <c r="Q44" s="355"/>
    </row>
    <row r="45" spans="1:17" x14ac:dyDescent="0.2">
      <c r="A45" s="155">
        <v>2301</v>
      </c>
      <c r="B45" s="135" t="s">
        <v>438</v>
      </c>
      <c r="C45" s="357">
        <v>5595772.8870000001</v>
      </c>
      <c r="D45" s="357">
        <v>5245772.8899999997</v>
      </c>
      <c r="E45" s="355">
        <f t="shared" ref="E45:E50" si="9">+D45-C45</f>
        <v>-349999.99700000044</v>
      </c>
      <c r="F45" s="355"/>
      <c r="G45" s="355"/>
      <c r="H45" s="361">
        <f t="shared" si="7"/>
        <v>-349999.99700000044</v>
      </c>
      <c r="I45" s="356"/>
      <c r="J45" s="356">
        <f>-H45</f>
        <v>349999.99700000044</v>
      </c>
      <c r="K45" s="355">
        <f t="shared" si="1"/>
        <v>-349999.99700000044</v>
      </c>
      <c r="L45" s="355"/>
      <c r="M45" s="355">
        <f>+K45</f>
        <v>-349999.99700000044</v>
      </c>
      <c r="N45" s="355"/>
      <c r="O45" s="355"/>
      <c r="P45" s="355"/>
      <c r="Q45" s="355">
        <f t="shared" si="8"/>
        <v>-349999.99700000044</v>
      </c>
    </row>
    <row r="46" spans="1:17" x14ac:dyDescent="0.2">
      <c r="A46" s="155">
        <v>2302</v>
      </c>
      <c r="B46" s="135" t="s">
        <v>439</v>
      </c>
      <c r="C46" s="357">
        <v>5240.92</v>
      </c>
      <c r="D46" s="357">
        <v>0</v>
      </c>
      <c r="E46" s="355">
        <f t="shared" si="9"/>
        <v>-5240.92</v>
      </c>
      <c r="F46" s="355"/>
      <c r="G46" s="355"/>
      <c r="H46" s="361">
        <f t="shared" si="7"/>
        <v>-5240.92</v>
      </c>
      <c r="I46" s="356"/>
      <c r="J46" s="356">
        <f>-H46</f>
        <v>5240.92</v>
      </c>
      <c r="K46" s="355">
        <f t="shared" si="1"/>
        <v>-5240.92</v>
      </c>
      <c r="L46" s="355"/>
      <c r="M46" s="355">
        <f>+K46</f>
        <v>-5240.92</v>
      </c>
      <c r="N46" s="355"/>
      <c r="O46" s="355"/>
      <c r="P46" s="355"/>
      <c r="Q46" s="355">
        <f t="shared" si="8"/>
        <v>-5240.92</v>
      </c>
    </row>
    <row r="47" spans="1:17" x14ac:dyDescent="0.2">
      <c r="A47" s="155">
        <v>2303</v>
      </c>
      <c r="B47" s="135" t="s">
        <v>440</v>
      </c>
      <c r="C47" s="357">
        <v>0</v>
      </c>
      <c r="D47" s="357">
        <v>0</v>
      </c>
      <c r="E47" s="355">
        <f t="shared" si="9"/>
        <v>0</v>
      </c>
      <c r="F47" s="355"/>
      <c r="G47" s="355"/>
      <c r="H47" s="361">
        <f t="shared" si="7"/>
        <v>0</v>
      </c>
      <c r="I47" s="356">
        <f>+H47</f>
        <v>0</v>
      </c>
      <c r="J47" s="356"/>
      <c r="K47" s="355">
        <f t="shared" si="1"/>
        <v>0</v>
      </c>
      <c r="L47" s="355"/>
      <c r="M47" s="355">
        <f>+K47</f>
        <v>0</v>
      </c>
      <c r="N47" s="355"/>
      <c r="O47" s="355"/>
      <c r="P47" s="355"/>
      <c r="Q47" s="355">
        <f t="shared" si="8"/>
        <v>0</v>
      </c>
    </row>
    <row r="48" spans="1:17" x14ac:dyDescent="0.2">
      <c r="A48" s="155">
        <v>2304</v>
      </c>
      <c r="B48" s="135" t="s">
        <v>441</v>
      </c>
      <c r="C48" s="357">
        <v>7796.06</v>
      </c>
      <c r="D48" s="357">
        <v>7796.06</v>
      </c>
      <c r="E48" s="355">
        <f t="shared" si="9"/>
        <v>0</v>
      </c>
      <c r="F48" s="355"/>
      <c r="G48" s="355"/>
      <c r="H48" s="361">
        <f t="shared" si="7"/>
        <v>0</v>
      </c>
      <c r="I48" s="356">
        <f>+H48</f>
        <v>0</v>
      </c>
      <c r="J48" s="356"/>
      <c r="K48" s="355">
        <f t="shared" si="1"/>
        <v>0</v>
      </c>
      <c r="L48" s="355"/>
      <c r="M48" s="355"/>
      <c r="N48" s="355">
        <f>+K48</f>
        <v>0</v>
      </c>
      <c r="O48" s="355"/>
      <c r="P48" s="355"/>
      <c r="Q48" s="355">
        <f>+K48</f>
        <v>0</v>
      </c>
    </row>
    <row r="49" spans="1:17" x14ac:dyDescent="0.2">
      <c r="A49" s="155">
        <v>2305</v>
      </c>
      <c r="B49" s="135" t="s">
        <v>442</v>
      </c>
      <c r="C49" s="357">
        <v>37987.370000000003</v>
      </c>
      <c r="D49" s="357">
        <v>37987.370000000003</v>
      </c>
      <c r="E49" s="355">
        <f t="shared" si="9"/>
        <v>0</v>
      </c>
      <c r="F49" s="355"/>
      <c r="G49" s="355"/>
      <c r="H49" s="361">
        <f t="shared" si="7"/>
        <v>0</v>
      </c>
      <c r="I49" s="356"/>
      <c r="J49" s="356">
        <f>-H49</f>
        <v>0</v>
      </c>
      <c r="K49" s="355">
        <f t="shared" si="1"/>
        <v>0</v>
      </c>
      <c r="L49" s="355"/>
      <c r="M49" s="355"/>
      <c r="N49" s="355">
        <f>+K49</f>
        <v>0</v>
      </c>
      <c r="O49" s="355"/>
      <c r="P49" s="355"/>
      <c r="Q49" s="355">
        <f t="shared" si="8"/>
        <v>0</v>
      </c>
    </row>
    <row r="50" spans="1:17" x14ac:dyDescent="0.2">
      <c r="A50" s="155">
        <v>2390</v>
      </c>
      <c r="B50" s="135" t="s">
        <v>443</v>
      </c>
      <c r="C50" s="357">
        <v>789805.37</v>
      </c>
      <c r="D50" s="357">
        <v>757286.40000000002</v>
      </c>
      <c r="E50" s="355">
        <f t="shared" si="9"/>
        <v>-32518.969999999972</v>
      </c>
      <c r="F50" s="355"/>
      <c r="G50" s="355"/>
      <c r="H50" s="361">
        <f t="shared" si="7"/>
        <v>-32518.969999999972</v>
      </c>
      <c r="I50" s="356"/>
      <c r="J50" s="356">
        <f>-H50</f>
        <v>32518.969999999972</v>
      </c>
      <c r="K50" s="355">
        <f t="shared" si="1"/>
        <v>-32518.969999999972</v>
      </c>
      <c r="L50" s="355"/>
      <c r="M50" s="355">
        <f>+K50</f>
        <v>-32518.969999999972</v>
      </c>
      <c r="N50" s="355"/>
      <c r="O50" s="355"/>
      <c r="P50" s="355"/>
      <c r="Q50" s="355">
        <f t="shared" si="8"/>
        <v>-32518.969999999972</v>
      </c>
    </row>
    <row r="51" spans="1:17" x14ac:dyDescent="0.2">
      <c r="A51" s="154">
        <v>25</v>
      </c>
      <c r="B51" s="133" t="s">
        <v>444</v>
      </c>
      <c r="C51" s="354">
        <v>21955.550000000003</v>
      </c>
      <c r="D51" s="354">
        <v>21955.550000000003</v>
      </c>
      <c r="E51" s="355"/>
      <c r="F51" s="355"/>
      <c r="G51" s="355"/>
      <c r="H51" s="361">
        <f t="shared" si="7"/>
        <v>0</v>
      </c>
      <c r="I51" s="356"/>
      <c r="J51" s="356"/>
      <c r="K51" s="355">
        <f t="shared" si="1"/>
        <v>0</v>
      </c>
      <c r="L51" s="355"/>
      <c r="M51" s="355"/>
      <c r="N51" s="355"/>
      <c r="O51" s="355"/>
      <c r="P51" s="355"/>
      <c r="Q51" s="355">
        <f t="shared" si="8"/>
        <v>0</v>
      </c>
    </row>
    <row r="52" spans="1:17" x14ac:dyDescent="0.2">
      <c r="A52" s="155">
        <v>2502</v>
      </c>
      <c r="B52" s="135" t="s">
        <v>445</v>
      </c>
      <c r="C52" s="357">
        <v>14345.95</v>
      </c>
      <c r="D52" s="357">
        <v>14345.95</v>
      </c>
      <c r="E52" s="355">
        <f>+D52-C52</f>
        <v>0</v>
      </c>
      <c r="F52" s="355"/>
      <c r="G52" s="355"/>
      <c r="H52" s="361">
        <f t="shared" si="7"/>
        <v>0</v>
      </c>
      <c r="I52" s="356"/>
      <c r="J52" s="356">
        <f>-H52</f>
        <v>0</v>
      </c>
      <c r="K52" s="355">
        <f t="shared" si="1"/>
        <v>0</v>
      </c>
      <c r="L52" s="355"/>
      <c r="M52" s="355"/>
      <c r="N52" s="355">
        <f>+K52</f>
        <v>0</v>
      </c>
      <c r="O52" s="355"/>
      <c r="P52" s="355"/>
      <c r="Q52" s="355">
        <f t="shared" si="8"/>
        <v>0</v>
      </c>
    </row>
    <row r="53" spans="1:17" x14ac:dyDescent="0.2">
      <c r="A53" s="155">
        <v>2503</v>
      </c>
      <c r="B53" s="135" t="s">
        <v>446</v>
      </c>
      <c r="C53" s="357">
        <v>5643.92</v>
      </c>
      <c r="D53" s="357">
        <v>5643.92</v>
      </c>
      <c r="E53" s="355">
        <f>+D53-C53</f>
        <v>0</v>
      </c>
      <c r="F53" s="355"/>
      <c r="G53" s="355"/>
      <c r="H53" s="361">
        <f t="shared" si="7"/>
        <v>0</v>
      </c>
      <c r="I53" s="356">
        <f>+H53</f>
        <v>0</v>
      </c>
      <c r="J53" s="356"/>
      <c r="K53" s="355">
        <f t="shared" si="1"/>
        <v>0</v>
      </c>
      <c r="L53" s="355"/>
      <c r="M53" s="355"/>
      <c r="N53" s="355">
        <f>+K53</f>
        <v>0</v>
      </c>
      <c r="O53" s="355"/>
      <c r="P53" s="355"/>
      <c r="Q53" s="355">
        <f t="shared" si="8"/>
        <v>0</v>
      </c>
    </row>
    <row r="54" spans="1:17" x14ac:dyDescent="0.2">
      <c r="A54" s="155">
        <v>2504</v>
      </c>
      <c r="B54" s="135" t="s">
        <v>447</v>
      </c>
      <c r="C54" s="357">
        <v>135.78</v>
      </c>
      <c r="D54" s="357">
        <v>135.78</v>
      </c>
      <c r="E54" s="355">
        <f>+D54-C54</f>
        <v>0</v>
      </c>
      <c r="F54" s="355"/>
      <c r="G54" s="355"/>
      <c r="H54" s="361">
        <f t="shared" si="7"/>
        <v>0</v>
      </c>
      <c r="I54" s="356">
        <f>+H54</f>
        <v>0</v>
      </c>
      <c r="J54" s="356"/>
      <c r="K54" s="355">
        <f t="shared" si="1"/>
        <v>0</v>
      </c>
      <c r="L54" s="355"/>
      <c r="M54" s="355"/>
      <c r="N54" s="355">
        <f>+K54</f>
        <v>0</v>
      </c>
      <c r="O54" s="355"/>
      <c r="P54" s="355"/>
      <c r="Q54" s="355">
        <f t="shared" si="8"/>
        <v>0</v>
      </c>
    </row>
    <row r="55" spans="1:17" x14ac:dyDescent="0.2">
      <c r="A55" s="155">
        <v>2590</v>
      </c>
      <c r="B55" s="135" t="s">
        <v>448</v>
      </c>
      <c r="C55" s="357">
        <v>1829.9</v>
      </c>
      <c r="D55" s="357">
        <v>1829.9</v>
      </c>
      <c r="E55" s="355">
        <f>+D55-C55</f>
        <v>0</v>
      </c>
      <c r="F55" s="355"/>
      <c r="G55" s="355"/>
      <c r="H55" s="361">
        <f t="shared" si="7"/>
        <v>0</v>
      </c>
      <c r="I55" s="356"/>
      <c r="J55" s="356">
        <f>-H55</f>
        <v>0</v>
      </c>
      <c r="K55" s="355">
        <f t="shared" si="1"/>
        <v>0</v>
      </c>
      <c r="L55" s="355"/>
      <c r="M55" s="355"/>
      <c r="N55" s="355">
        <f>+K55</f>
        <v>0</v>
      </c>
      <c r="O55" s="355"/>
      <c r="P55" s="355"/>
      <c r="Q55" s="355">
        <f t="shared" si="8"/>
        <v>0</v>
      </c>
    </row>
    <row r="56" spans="1:17" x14ac:dyDescent="0.2">
      <c r="A56" s="154">
        <v>29</v>
      </c>
      <c r="B56" s="133" t="s">
        <v>449</v>
      </c>
      <c r="C56" s="354">
        <v>3412151.3299999996</v>
      </c>
      <c r="D56" s="354">
        <v>3339588.2199999997</v>
      </c>
      <c r="E56" s="355"/>
      <c r="F56" s="355"/>
      <c r="G56" s="355"/>
      <c r="H56" s="361">
        <f t="shared" si="7"/>
        <v>0</v>
      </c>
      <c r="I56" s="356"/>
      <c r="J56" s="356"/>
      <c r="K56" s="355">
        <f t="shared" si="1"/>
        <v>0</v>
      </c>
      <c r="L56" s="355"/>
      <c r="M56" s="355"/>
      <c r="N56" s="355"/>
      <c r="O56" s="355"/>
      <c r="P56" s="355"/>
      <c r="Q56" s="355"/>
    </row>
    <row r="57" spans="1:17" x14ac:dyDescent="0.2">
      <c r="A57" s="155">
        <v>2901</v>
      </c>
      <c r="B57" s="135" t="s">
        <v>450</v>
      </c>
      <c r="C57" s="357">
        <v>0</v>
      </c>
      <c r="D57" s="357">
        <v>0</v>
      </c>
      <c r="E57" s="355">
        <f>+D57-C57</f>
        <v>0</v>
      </c>
      <c r="F57" s="355"/>
      <c r="G57" s="355"/>
      <c r="H57" s="361">
        <f t="shared" si="7"/>
        <v>0</v>
      </c>
      <c r="I57" s="356"/>
      <c r="J57" s="356">
        <f>-H57</f>
        <v>0</v>
      </c>
      <c r="K57" s="355">
        <f t="shared" si="1"/>
        <v>0</v>
      </c>
      <c r="L57" s="355"/>
      <c r="M57" s="355"/>
      <c r="N57" s="355"/>
      <c r="O57" s="355">
        <f>+K57</f>
        <v>0</v>
      </c>
      <c r="P57" s="355"/>
      <c r="Q57" s="355"/>
    </row>
    <row r="58" spans="1:17" x14ac:dyDescent="0.2">
      <c r="A58" s="155">
        <v>2903</v>
      </c>
      <c r="B58" s="135" t="s">
        <v>451</v>
      </c>
      <c r="C58" s="357">
        <v>201107.61</v>
      </c>
      <c r="D58" s="357">
        <v>0</v>
      </c>
      <c r="E58" s="355">
        <f t="shared" ref="E58:E60" si="10">+D58-C58</f>
        <v>-201107.61</v>
      </c>
      <c r="F58" s="355"/>
      <c r="G58" s="355"/>
      <c r="H58" s="361">
        <f t="shared" si="7"/>
        <v>-201107.61</v>
      </c>
      <c r="I58" s="356"/>
      <c r="J58" s="356">
        <f>-H58</f>
        <v>201107.61</v>
      </c>
      <c r="K58" s="355">
        <f t="shared" si="1"/>
        <v>-201107.61</v>
      </c>
      <c r="L58" s="355"/>
      <c r="M58" s="355"/>
      <c r="N58" s="355"/>
      <c r="O58" s="355">
        <f>+K58</f>
        <v>-201107.61</v>
      </c>
      <c r="P58" s="355"/>
      <c r="Q58" s="355"/>
    </row>
    <row r="59" spans="1:17" x14ac:dyDescent="0.2">
      <c r="A59" s="155">
        <v>2904</v>
      </c>
      <c r="B59" s="135" t="s">
        <v>452</v>
      </c>
      <c r="C59" s="357">
        <v>58462.21</v>
      </c>
      <c r="D59" s="357">
        <v>187006.71</v>
      </c>
      <c r="E59" s="355">
        <f t="shared" si="10"/>
        <v>128544.5</v>
      </c>
      <c r="F59" s="355"/>
      <c r="G59" s="355"/>
      <c r="H59" s="361">
        <f t="shared" si="7"/>
        <v>128544.5</v>
      </c>
      <c r="I59" s="356">
        <f>+H59</f>
        <v>128544.5</v>
      </c>
      <c r="J59" s="356"/>
      <c r="K59" s="355">
        <f t="shared" si="1"/>
        <v>128544.5</v>
      </c>
      <c r="L59" s="355"/>
      <c r="M59" s="355">
        <f>+K59</f>
        <v>128544.5</v>
      </c>
      <c r="N59" s="355"/>
      <c r="O59" s="355"/>
      <c r="P59" s="355"/>
      <c r="Q59" s="355">
        <f>+M59</f>
        <v>128544.5</v>
      </c>
    </row>
    <row r="60" spans="1:17" x14ac:dyDescent="0.2">
      <c r="A60" s="155">
        <v>2990</v>
      </c>
      <c r="B60" s="135" t="s">
        <v>453</v>
      </c>
      <c r="C60" s="357">
        <v>3152581.51</v>
      </c>
      <c r="D60" s="357">
        <v>3152581.51</v>
      </c>
      <c r="E60" s="355">
        <f t="shared" si="10"/>
        <v>0</v>
      </c>
      <c r="F60" s="355"/>
      <c r="G60" s="355"/>
      <c r="H60" s="361">
        <f t="shared" si="7"/>
        <v>0</v>
      </c>
      <c r="I60" s="356"/>
      <c r="J60" s="356">
        <f>-H60</f>
        <v>0</v>
      </c>
      <c r="K60" s="355">
        <f t="shared" si="1"/>
        <v>0</v>
      </c>
      <c r="L60" s="355"/>
      <c r="M60" s="355">
        <f>+K60</f>
        <v>0</v>
      </c>
      <c r="N60" s="355"/>
      <c r="O60" s="355"/>
      <c r="P60" s="355"/>
      <c r="Q60" s="355">
        <f t="shared" si="8"/>
        <v>0</v>
      </c>
    </row>
    <row r="61" spans="1:17" x14ac:dyDescent="0.2">
      <c r="A61" s="136"/>
      <c r="B61" s="136"/>
      <c r="C61" s="355"/>
      <c r="D61" s="355"/>
      <c r="E61" s="356"/>
      <c r="F61" s="355"/>
      <c r="G61" s="355"/>
      <c r="H61" s="361">
        <f t="shared" si="7"/>
        <v>0</v>
      </c>
      <c r="I61" s="356"/>
      <c r="J61" s="356"/>
      <c r="K61" s="355">
        <f t="shared" si="1"/>
        <v>0</v>
      </c>
      <c r="L61" s="355"/>
      <c r="M61" s="355"/>
      <c r="N61" s="355"/>
      <c r="O61" s="355"/>
      <c r="P61" s="355"/>
      <c r="Q61" s="355"/>
    </row>
    <row r="62" spans="1:17" x14ac:dyDescent="0.2">
      <c r="A62" s="153" t="s">
        <v>540</v>
      </c>
      <c r="B62" s="132" t="s">
        <v>541</v>
      </c>
      <c r="C62" s="351">
        <f>+C63+C65</f>
        <v>3122843</v>
      </c>
      <c r="D62" s="351">
        <f t="shared" ref="D62" si="11">+D63+D65</f>
        <v>0</v>
      </c>
      <c r="E62" s="352"/>
      <c r="F62" s="365"/>
      <c r="G62" s="365"/>
      <c r="H62" s="366"/>
      <c r="I62" s="366"/>
      <c r="J62" s="366"/>
      <c r="K62" s="365"/>
      <c r="L62" s="365"/>
      <c r="M62" s="365"/>
      <c r="N62" s="365"/>
      <c r="O62" s="365"/>
      <c r="P62" s="365"/>
      <c r="Q62" s="365"/>
    </row>
    <row r="63" spans="1:17" x14ac:dyDescent="0.2">
      <c r="A63" s="154">
        <v>31</v>
      </c>
      <c r="B63" s="133" t="s">
        <v>456</v>
      </c>
      <c r="C63" s="354">
        <v>0</v>
      </c>
      <c r="D63" s="354">
        <v>0</v>
      </c>
      <c r="E63" s="355"/>
      <c r="F63" s="355"/>
      <c r="G63" s="355"/>
      <c r="H63" s="361">
        <f t="shared" si="7"/>
        <v>0</v>
      </c>
      <c r="I63" s="356"/>
      <c r="J63" s="356"/>
      <c r="K63" s="355">
        <f t="shared" si="1"/>
        <v>0</v>
      </c>
      <c r="L63" s="355"/>
      <c r="M63" s="355"/>
      <c r="N63" s="355"/>
      <c r="O63" s="355"/>
      <c r="P63" s="355"/>
      <c r="Q63" s="355"/>
    </row>
    <row r="64" spans="1:17" x14ac:dyDescent="0.2">
      <c r="A64" s="156">
        <v>3101</v>
      </c>
      <c r="B64" s="137" t="s">
        <v>457</v>
      </c>
      <c r="C64" s="367">
        <v>0</v>
      </c>
      <c r="D64" s="367">
        <v>0</v>
      </c>
      <c r="E64" s="355">
        <f t="shared" ref="E64:E66" si="12">+D64-C64</f>
        <v>0</v>
      </c>
      <c r="F64" s="355"/>
      <c r="G64" s="355"/>
      <c r="H64" s="361">
        <f t="shared" si="7"/>
        <v>0</v>
      </c>
      <c r="I64" s="356"/>
      <c r="J64" s="356">
        <f>-H64</f>
        <v>0</v>
      </c>
      <c r="K64" s="355">
        <f t="shared" si="1"/>
        <v>0</v>
      </c>
      <c r="L64" s="355"/>
      <c r="M64" s="355"/>
      <c r="N64" s="355"/>
      <c r="O64" s="355"/>
      <c r="P64" s="355"/>
      <c r="Q64" s="355"/>
    </row>
    <row r="65" spans="1:17" x14ac:dyDescent="0.2">
      <c r="A65" s="154">
        <v>34</v>
      </c>
      <c r="B65" s="133" t="s">
        <v>458</v>
      </c>
      <c r="C65" s="368">
        <f>+C67</f>
        <v>3122843</v>
      </c>
      <c r="D65" s="368">
        <v>0</v>
      </c>
      <c r="E65" s="355"/>
      <c r="F65" s="355"/>
      <c r="G65" s="355"/>
      <c r="H65" s="361">
        <f t="shared" si="7"/>
        <v>0</v>
      </c>
      <c r="I65" s="356"/>
      <c r="J65" s="356"/>
      <c r="K65" s="355">
        <f t="shared" si="1"/>
        <v>0</v>
      </c>
      <c r="L65" s="355"/>
      <c r="M65" s="355"/>
      <c r="N65" s="355"/>
      <c r="O65" s="355"/>
      <c r="P65" s="355"/>
      <c r="Q65" s="355"/>
    </row>
    <row r="66" spans="1:17" x14ac:dyDescent="0.2">
      <c r="A66" s="155">
        <v>3401</v>
      </c>
      <c r="B66" s="135" t="s">
        <v>459</v>
      </c>
      <c r="C66" s="367">
        <v>0</v>
      </c>
      <c r="D66" s="367">
        <v>0</v>
      </c>
      <c r="E66" s="355">
        <f t="shared" si="12"/>
        <v>0</v>
      </c>
      <c r="F66" s="355"/>
      <c r="G66" s="355"/>
      <c r="H66" s="361">
        <f t="shared" si="7"/>
        <v>0</v>
      </c>
      <c r="I66" s="356"/>
      <c r="J66" s="356">
        <f>-H66</f>
        <v>0</v>
      </c>
      <c r="K66" s="355">
        <f t="shared" si="1"/>
        <v>0</v>
      </c>
      <c r="L66" s="355"/>
      <c r="M66" s="355"/>
      <c r="N66" s="355"/>
      <c r="O66" s="355"/>
      <c r="P66" s="355"/>
      <c r="Q66" s="355"/>
    </row>
    <row r="67" spans="1:17" x14ac:dyDescent="0.2">
      <c r="A67" s="156">
        <v>3403</v>
      </c>
      <c r="B67" s="135" t="s">
        <v>460</v>
      </c>
      <c r="C67" s="367">
        <v>3122843</v>
      </c>
      <c r="D67" s="367">
        <v>0</v>
      </c>
      <c r="E67" s="355">
        <f>+D67-C67</f>
        <v>-3122843</v>
      </c>
      <c r="F67" s="355"/>
      <c r="G67" s="355"/>
      <c r="H67" s="361">
        <f t="shared" si="7"/>
        <v>-3122843</v>
      </c>
      <c r="I67" s="356"/>
      <c r="J67" s="356">
        <f>-H67</f>
        <v>3122843</v>
      </c>
      <c r="K67" s="355">
        <f t="shared" si="1"/>
        <v>-3122843</v>
      </c>
      <c r="L67" s="355"/>
      <c r="M67" s="355"/>
      <c r="N67" s="355"/>
      <c r="O67" s="355">
        <f>+K67</f>
        <v>-3122843</v>
      </c>
      <c r="P67" s="355"/>
      <c r="Q67" s="355"/>
    </row>
    <row r="68" spans="1:17" x14ac:dyDescent="0.2">
      <c r="A68" s="157"/>
      <c r="B68" s="138"/>
      <c r="C68" s="369"/>
      <c r="D68" s="370"/>
      <c r="E68" s="355"/>
      <c r="F68" s="355"/>
      <c r="G68" s="355"/>
      <c r="H68" s="361"/>
      <c r="I68" s="356"/>
      <c r="J68" s="356"/>
      <c r="K68" s="355"/>
      <c r="L68" s="355"/>
      <c r="M68" s="355"/>
      <c r="N68" s="355"/>
      <c r="O68" s="355"/>
      <c r="P68" s="355"/>
      <c r="Q68" s="355"/>
    </row>
    <row r="69" spans="1:17" s="128" customFormat="1" ht="13.5" thickBot="1" x14ac:dyDescent="0.25">
      <c r="A69" s="158"/>
      <c r="B69" s="139"/>
      <c r="C69" s="371">
        <f>+C7-C41-C62</f>
        <v>0.43800000846385956</v>
      </c>
      <c r="D69" s="371">
        <f>+D7-D41-D62</f>
        <v>5012594.3485477716</v>
      </c>
      <c r="E69" s="356">
        <v>0</v>
      </c>
      <c r="F69" s="355"/>
      <c r="G69" s="355"/>
      <c r="H69" s="361"/>
      <c r="I69" s="355"/>
      <c r="J69" s="355"/>
      <c r="K69" s="355">
        <f t="shared" si="1"/>
        <v>0</v>
      </c>
      <c r="L69" s="355"/>
      <c r="M69" s="355"/>
      <c r="N69" s="355"/>
      <c r="O69" s="355"/>
      <c r="P69" s="355"/>
      <c r="Q69" s="380">
        <f>+D69</f>
        <v>5012594.3485477716</v>
      </c>
    </row>
    <row r="70" spans="1:17" ht="21" thickBot="1" x14ac:dyDescent="0.6">
      <c r="A70" s="136"/>
      <c r="B70" s="140" t="s">
        <v>542</v>
      </c>
      <c r="C70" s="372"/>
      <c r="D70" s="355"/>
      <c r="E70" s="356"/>
      <c r="F70" s="355"/>
      <c r="G70" s="355"/>
      <c r="H70" s="356"/>
      <c r="I70" s="356"/>
      <c r="J70" s="356"/>
      <c r="K70" s="355"/>
      <c r="L70" s="355"/>
      <c r="M70" s="355"/>
      <c r="N70" s="355"/>
      <c r="O70" s="355"/>
      <c r="P70" s="355"/>
      <c r="Q70" s="355"/>
    </row>
    <row r="71" spans="1:17" x14ac:dyDescent="0.2">
      <c r="A71" s="159">
        <v>5</v>
      </c>
      <c r="B71" s="132" t="s">
        <v>152</v>
      </c>
      <c r="C71" s="373"/>
      <c r="D71" s="351">
        <f>+D72+D76+D78</f>
        <v>6605499.2699999996</v>
      </c>
      <c r="E71" s="352"/>
      <c r="F71" s="363"/>
      <c r="G71" s="363"/>
      <c r="H71" s="364" t="s">
        <v>539</v>
      </c>
      <c r="I71" s="352"/>
      <c r="J71" s="352"/>
      <c r="K71" s="363"/>
      <c r="L71" s="363"/>
      <c r="M71" s="363"/>
      <c r="N71" s="363"/>
      <c r="O71" s="363"/>
      <c r="P71" s="363"/>
      <c r="Q71" s="363"/>
    </row>
    <row r="72" spans="1:17" x14ac:dyDescent="0.2">
      <c r="A72" s="154">
        <v>51</v>
      </c>
      <c r="B72" s="133" t="s">
        <v>487</v>
      </c>
      <c r="C72" s="374"/>
      <c r="D72" s="354">
        <v>6605499.2699999996</v>
      </c>
      <c r="E72" s="356"/>
      <c r="F72" s="355"/>
      <c r="G72" s="355"/>
      <c r="H72" s="361">
        <f>+E72-F72+G72</f>
        <v>0</v>
      </c>
      <c r="I72" s="356"/>
      <c r="J72" s="356"/>
      <c r="K72" s="355">
        <f t="shared" ref="K72:K79" si="13">+I72-J72</f>
        <v>0</v>
      </c>
      <c r="L72" s="355"/>
      <c r="M72" s="355"/>
      <c r="N72" s="355"/>
      <c r="O72" s="355"/>
      <c r="P72" s="355"/>
      <c r="Q72" s="355"/>
    </row>
    <row r="73" spans="1:17" x14ac:dyDescent="0.2">
      <c r="A73" s="155">
        <v>5101</v>
      </c>
      <c r="B73" s="135" t="s">
        <v>488</v>
      </c>
      <c r="C73" s="375"/>
      <c r="D73" s="357">
        <v>6605499.2699999996</v>
      </c>
      <c r="E73" s="356">
        <f>+D73</f>
        <v>6605499.2699999996</v>
      </c>
      <c r="F73" s="355"/>
      <c r="G73" s="355"/>
      <c r="H73" s="361">
        <f t="shared" ref="H73:H108" si="14">+E73-F73+G73</f>
        <v>6605499.2699999996</v>
      </c>
      <c r="I73" s="356">
        <f>+H73</f>
        <v>6605499.2699999996</v>
      </c>
      <c r="J73" s="356"/>
      <c r="K73" s="355">
        <f t="shared" si="13"/>
        <v>6605499.2699999996</v>
      </c>
      <c r="L73" s="355">
        <f>+K73</f>
        <v>6605499.2699999996</v>
      </c>
      <c r="M73" s="355"/>
      <c r="N73" s="355"/>
      <c r="O73" s="355"/>
      <c r="P73" s="355"/>
      <c r="Q73" s="355"/>
    </row>
    <row r="74" spans="1:17" x14ac:dyDescent="0.2">
      <c r="A74" s="155">
        <v>5102</v>
      </c>
      <c r="B74" s="135" t="s">
        <v>489</v>
      </c>
      <c r="C74" s="375"/>
      <c r="D74" s="357">
        <v>0</v>
      </c>
      <c r="E74" s="356">
        <f>+D74</f>
        <v>0</v>
      </c>
      <c r="F74" s="355"/>
      <c r="G74" s="355"/>
      <c r="H74" s="361">
        <f t="shared" si="14"/>
        <v>0</v>
      </c>
      <c r="I74" s="356">
        <f>+H74</f>
        <v>0</v>
      </c>
      <c r="J74" s="356"/>
      <c r="K74" s="355">
        <f t="shared" si="13"/>
        <v>0</v>
      </c>
      <c r="L74" s="355">
        <f>+K74</f>
        <v>0</v>
      </c>
      <c r="M74" s="355"/>
      <c r="N74" s="355"/>
      <c r="O74" s="355"/>
      <c r="P74" s="355"/>
      <c r="Q74" s="355"/>
    </row>
    <row r="75" spans="1:17" x14ac:dyDescent="0.2">
      <c r="A75" s="155">
        <v>5190</v>
      </c>
      <c r="B75" s="135" t="s">
        <v>490</v>
      </c>
      <c r="C75" s="375"/>
      <c r="D75" s="357">
        <v>0</v>
      </c>
      <c r="E75" s="356">
        <f>+D75</f>
        <v>0</v>
      </c>
      <c r="F75" s="355"/>
      <c r="G75" s="355"/>
      <c r="H75" s="361">
        <f t="shared" si="14"/>
        <v>0</v>
      </c>
      <c r="I75" s="356">
        <f>+H75</f>
        <v>0</v>
      </c>
      <c r="J75" s="356"/>
      <c r="K75" s="355">
        <f t="shared" si="13"/>
        <v>0</v>
      </c>
      <c r="L75" s="355"/>
      <c r="M75" s="355"/>
      <c r="N75" s="355"/>
      <c r="O75" s="355"/>
      <c r="P75" s="355"/>
      <c r="Q75" s="355"/>
    </row>
    <row r="76" spans="1:17" x14ac:dyDescent="0.2">
      <c r="A76" s="154">
        <v>52</v>
      </c>
      <c r="B76" s="133" t="s">
        <v>491</v>
      </c>
      <c r="C76" s="374"/>
      <c r="D76" s="354">
        <v>0</v>
      </c>
      <c r="E76" s="356"/>
      <c r="F76" s="355"/>
      <c r="G76" s="355"/>
      <c r="H76" s="361"/>
      <c r="I76" s="356"/>
      <c r="J76" s="356"/>
      <c r="K76" s="355">
        <f t="shared" si="13"/>
        <v>0</v>
      </c>
      <c r="L76" s="355"/>
      <c r="M76" s="355"/>
      <c r="N76" s="355"/>
      <c r="O76" s="355"/>
      <c r="P76" s="355"/>
      <c r="Q76" s="355"/>
    </row>
    <row r="77" spans="1:17" x14ac:dyDescent="0.2">
      <c r="A77" s="155">
        <v>5205</v>
      </c>
      <c r="B77" s="135" t="s">
        <v>492</v>
      </c>
      <c r="C77" s="375"/>
      <c r="D77" s="357">
        <v>0</v>
      </c>
      <c r="E77" s="356">
        <f>+D77</f>
        <v>0</v>
      </c>
      <c r="F77" s="355"/>
      <c r="G77" s="355"/>
      <c r="H77" s="361">
        <f t="shared" si="14"/>
        <v>0</v>
      </c>
      <c r="I77" s="356">
        <f>+H77</f>
        <v>0</v>
      </c>
      <c r="J77" s="356"/>
      <c r="K77" s="355">
        <f t="shared" si="13"/>
        <v>0</v>
      </c>
      <c r="L77" s="355">
        <f>+K77</f>
        <v>0</v>
      </c>
      <c r="M77" s="355"/>
      <c r="N77" s="355"/>
      <c r="O77" s="355"/>
      <c r="P77" s="355"/>
      <c r="Q77" s="355"/>
    </row>
    <row r="78" spans="1:17" x14ac:dyDescent="0.2">
      <c r="A78" s="154">
        <v>53</v>
      </c>
      <c r="B78" s="133" t="s">
        <v>493</v>
      </c>
      <c r="C78" s="374"/>
      <c r="D78" s="354">
        <v>0</v>
      </c>
      <c r="E78" s="356"/>
      <c r="F78" s="355"/>
      <c r="G78" s="355"/>
      <c r="H78" s="361"/>
      <c r="I78" s="356"/>
      <c r="J78" s="356"/>
      <c r="K78" s="355">
        <f t="shared" si="13"/>
        <v>0</v>
      </c>
      <c r="L78" s="355"/>
      <c r="M78" s="355"/>
      <c r="N78" s="355"/>
      <c r="O78" s="355"/>
      <c r="P78" s="355"/>
      <c r="Q78" s="355"/>
    </row>
    <row r="79" spans="1:17" x14ac:dyDescent="0.2">
      <c r="A79" s="155">
        <v>5390</v>
      </c>
      <c r="B79" s="135" t="s">
        <v>493</v>
      </c>
      <c r="C79" s="375"/>
      <c r="D79" s="357">
        <v>0</v>
      </c>
      <c r="E79" s="356">
        <f>+D79</f>
        <v>0</v>
      </c>
      <c r="F79" s="355"/>
      <c r="G79" s="355"/>
      <c r="H79" s="361">
        <f t="shared" si="14"/>
        <v>0</v>
      </c>
      <c r="I79" s="356">
        <f>+H79</f>
        <v>0</v>
      </c>
      <c r="J79" s="356"/>
      <c r="K79" s="355">
        <f t="shared" si="13"/>
        <v>0</v>
      </c>
      <c r="L79" s="355"/>
      <c r="M79" s="355"/>
      <c r="N79" s="355"/>
      <c r="O79" s="355"/>
      <c r="P79" s="355"/>
      <c r="Q79" s="355"/>
    </row>
    <row r="80" spans="1:17" x14ac:dyDescent="0.2">
      <c r="A80" s="157"/>
      <c r="B80" s="138"/>
      <c r="C80" s="376"/>
      <c r="D80" s="370"/>
      <c r="E80" s="356"/>
      <c r="F80" s="355"/>
      <c r="G80" s="355"/>
      <c r="H80" s="361"/>
      <c r="I80" s="356"/>
      <c r="J80" s="356"/>
      <c r="K80" s="355"/>
      <c r="L80" s="355"/>
      <c r="M80" s="355"/>
      <c r="N80" s="355"/>
      <c r="O80" s="355"/>
      <c r="P80" s="355"/>
      <c r="Q80" s="355"/>
    </row>
    <row r="81" spans="1:17" x14ac:dyDescent="0.2">
      <c r="A81" s="159">
        <v>4</v>
      </c>
      <c r="B81" s="132" t="s">
        <v>28</v>
      </c>
      <c r="C81" s="373"/>
      <c r="D81" s="377">
        <f>+D82+D84+D92+D96+D98+D102</f>
        <v>1592904.9214522222</v>
      </c>
      <c r="E81" s="352"/>
      <c r="F81" s="363"/>
      <c r="G81" s="363"/>
      <c r="H81" s="378"/>
      <c r="I81" s="352"/>
      <c r="J81" s="352"/>
      <c r="K81" s="363"/>
      <c r="L81" s="363"/>
      <c r="M81" s="363"/>
      <c r="N81" s="363"/>
      <c r="O81" s="363"/>
      <c r="P81" s="363"/>
      <c r="Q81" s="363"/>
    </row>
    <row r="82" spans="1:17" x14ac:dyDescent="0.2">
      <c r="A82" s="154">
        <v>43</v>
      </c>
      <c r="B82" s="133" t="s">
        <v>464</v>
      </c>
      <c r="C82" s="374"/>
      <c r="D82" s="354">
        <v>335700.83199999994</v>
      </c>
      <c r="E82" s="356"/>
      <c r="F82" s="355"/>
      <c r="G82" s="355"/>
      <c r="H82" s="361">
        <f t="shared" si="14"/>
        <v>0</v>
      </c>
      <c r="I82" s="356"/>
      <c r="J82" s="356"/>
      <c r="K82" s="355">
        <f t="shared" ref="K82:K108" si="15">+I82-J82</f>
        <v>0</v>
      </c>
      <c r="L82" s="355"/>
      <c r="M82" s="355"/>
      <c r="N82" s="355"/>
      <c r="O82" s="355"/>
      <c r="P82" s="355"/>
      <c r="Q82" s="355"/>
    </row>
    <row r="83" spans="1:17" x14ac:dyDescent="0.2">
      <c r="A83" s="155">
        <v>4301</v>
      </c>
      <c r="B83" s="135" t="s">
        <v>465</v>
      </c>
      <c r="C83" s="375"/>
      <c r="D83" s="357">
        <v>335700.83199999994</v>
      </c>
      <c r="E83" s="356">
        <f>-D83</f>
        <v>-335700.83199999994</v>
      </c>
      <c r="F83" s="355"/>
      <c r="G83" s="355"/>
      <c r="H83" s="361">
        <f t="shared" si="14"/>
        <v>-335700.83199999994</v>
      </c>
      <c r="I83" s="356"/>
      <c r="J83" s="356">
        <f>-H83</f>
        <v>335700.83199999994</v>
      </c>
      <c r="K83" s="355">
        <f t="shared" si="15"/>
        <v>-335700.83199999994</v>
      </c>
      <c r="L83" s="355"/>
      <c r="M83" s="355">
        <f>+K83</f>
        <v>-335700.83199999994</v>
      </c>
      <c r="N83" s="355"/>
      <c r="O83" s="355"/>
      <c r="P83" s="355"/>
      <c r="Q83" s="355"/>
    </row>
    <row r="84" spans="1:17" x14ac:dyDescent="0.2">
      <c r="A84" s="154">
        <v>44</v>
      </c>
      <c r="B84" s="133" t="s">
        <v>466</v>
      </c>
      <c r="C84" s="374"/>
      <c r="D84" s="354">
        <v>818160.50400000019</v>
      </c>
      <c r="E84" s="356"/>
      <c r="F84" s="355"/>
      <c r="G84" s="355"/>
      <c r="H84" s="361">
        <f t="shared" si="14"/>
        <v>0</v>
      </c>
      <c r="I84" s="356"/>
      <c r="J84" s="356">
        <f t="shared" ref="J84:J108" si="16">-H84</f>
        <v>0</v>
      </c>
      <c r="K84" s="355">
        <f t="shared" si="15"/>
        <v>0</v>
      </c>
      <c r="L84" s="355"/>
      <c r="M84" s="355"/>
      <c r="N84" s="355"/>
      <c r="O84" s="355"/>
      <c r="P84" s="355"/>
      <c r="Q84" s="355"/>
    </row>
    <row r="85" spans="1:17" x14ac:dyDescent="0.2">
      <c r="A85" s="155">
        <v>4401</v>
      </c>
      <c r="B85" s="135" t="s">
        <v>467</v>
      </c>
      <c r="C85" s="375"/>
      <c r="D85" s="357">
        <v>63938.159200000002</v>
      </c>
      <c r="E85" s="356">
        <f t="shared" ref="E85:E103" si="17">-D85</f>
        <v>-63938.159200000002</v>
      </c>
      <c r="F85" s="355"/>
      <c r="G85" s="355"/>
      <c r="H85" s="361">
        <f t="shared" si="14"/>
        <v>-63938.159200000002</v>
      </c>
      <c r="I85" s="356"/>
      <c r="J85" s="356">
        <f t="shared" si="16"/>
        <v>63938.159200000002</v>
      </c>
      <c r="K85" s="355">
        <f t="shared" si="15"/>
        <v>-63938.159200000002</v>
      </c>
      <c r="L85" s="355"/>
      <c r="M85" s="355">
        <f>+K85</f>
        <v>-63938.159200000002</v>
      </c>
      <c r="N85" s="355"/>
      <c r="O85" s="355"/>
      <c r="P85" s="355"/>
      <c r="Q85" s="355"/>
    </row>
    <row r="86" spans="1:17" x14ac:dyDescent="0.2">
      <c r="A86" s="155">
        <v>4402</v>
      </c>
      <c r="B86" s="135" t="s">
        <v>468</v>
      </c>
      <c r="C86" s="375"/>
      <c r="D86" s="357">
        <v>18406.532799999997</v>
      </c>
      <c r="E86" s="356">
        <f t="shared" si="17"/>
        <v>-18406.532799999997</v>
      </c>
      <c r="F86" s="355"/>
      <c r="G86" s="355"/>
      <c r="H86" s="361">
        <f t="shared" si="14"/>
        <v>-18406.532799999997</v>
      </c>
      <c r="I86" s="356"/>
      <c r="J86" s="356">
        <f t="shared" si="16"/>
        <v>18406.532799999997</v>
      </c>
      <c r="K86" s="355">
        <f t="shared" si="15"/>
        <v>-18406.532799999997</v>
      </c>
      <c r="L86" s="355"/>
      <c r="M86" s="355">
        <f t="shared" ref="M86:M103" si="18">+K86</f>
        <v>-18406.532799999997</v>
      </c>
      <c r="N86" s="355"/>
      <c r="O86" s="355"/>
      <c r="P86" s="355"/>
      <c r="Q86" s="355"/>
    </row>
    <row r="87" spans="1:17" x14ac:dyDescent="0.2">
      <c r="A87" s="155">
        <v>4403</v>
      </c>
      <c r="B87" s="135" t="s">
        <v>469</v>
      </c>
      <c r="C87" s="375"/>
      <c r="D87" s="357">
        <v>236844.90320000009</v>
      </c>
      <c r="E87" s="356">
        <f t="shared" si="17"/>
        <v>-236844.90320000009</v>
      </c>
      <c r="F87" s="355"/>
      <c r="G87" s="355"/>
      <c r="H87" s="361">
        <f t="shared" si="14"/>
        <v>-236844.90320000009</v>
      </c>
      <c r="I87" s="356"/>
      <c r="J87" s="356">
        <f t="shared" si="16"/>
        <v>236844.90320000009</v>
      </c>
      <c r="K87" s="355">
        <f t="shared" si="15"/>
        <v>-236844.90320000009</v>
      </c>
      <c r="L87" s="355"/>
      <c r="M87" s="355">
        <f t="shared" si="18"/>
        <v>-236844.90320000009</v>
      </c>
      <c r="N87" s="355"/>
      <c r="O87" s="355"/>
      <c r="P87" s="355"/>
      <c r="Q87" s="355"/>
    </row>
    <row r="88" spans="1:17" x14ac:dyDescent="0.2">
      <c r="A88" s="155">
        <v>4404</v>
      </c>
      <c r="B88" s="135" t="s">
        <v>470</v>
      </c>
      <c r="C88" s="375"/>
      <c r="D88" s="357">
        <v>5640</v>
      </c>
      <c r="E88" s="356">
        <f t="shared" si="17"/>
        <v>-5640</v>
      </c>
      <c r="F88" s="355"/>
      <c r="G88" s="355"/>
      <c r="H88" s="361">
        <f t="shared" si="14"/>
        <v>-5640</v>
      </c>
      <c r="I88" s="356"/>
      <c r="J88" s="356">
        <f t="shared" si="16"/>
        <v>5640</v>
      </c>
      <c r="K88" s="355">
        <f t="shared" si="15"/>
        <v>-5640</v>
      </c>
      <c r="L88" s="355"/>
      <c r="M88" s="355">
        <f t="shared" si="18"/>
        <v>-5640</v>
      </c>
      <c r="N88" s="355"/>
      <c r="O88" s="355"/>
      <c r="P88" s="355"/>
      <c r="Q88" s="355"/>
    </row>
    <row r="89" spans="1:17" x14ac:dyDescent="0.2">
      <c r="A89" s="155">
        <v>4405</v>
      </c>
      <c r="B89" s="135" t="s">
        <v>471</v>
      </c>
      <c r="C89" s="375"/>
      <c r="D89" s="357">
        <v>230299.96</v>
      </c>
      <c r="E89" s="356">
        <f t="shared" si="17"/>
        <v>-230299.96</v>
      </c>
      <c r="F89" s="355"/>
      <c r="G89" s="355"/>
      <c r="H89" s="361">
        <f t="shared" si="14"/>
        <v>-230299.96</v>
      </c>
      <c r="I89" s="356"/>
      <c r="J89" s="356">
        <f t="shared" si="16"/>
        <v>230299.96</v>
      </c>
      <c r="K89" s="355">
        <f t="shared" si="15"/>
        <v>-230299.96</v>
      </c>
      <c r="L89" s="355"/>
      <c r="M89" s="355">
        <f t="shared" si="18"/>
        <v>-230299.96</v>
      </c>
      <c r="N89" s="355"/>
      <c r="O89" s="355"/>
      <c r="P89" s="355"/>
      <c r="Q89" s="355"/>
    </row>
    <row r="90" spans="1:17" x14ac:dyDescent="0.2">
      <c r="A90" s="155">
        <v>4406</v>
      </c>
      <c r="B90" s="135" t="s">
        <v>472</v>
      </c>
      <c r="C90" s="375"/>
      <c r="D90" s="357">
        <v>159307.29600000006</v>
      </c>
      <c r="E90" s="356">
        <f t="shared" si="17"/>
        <v>-159307.29600000006</v>
      </c>
      <c r="F90" s="355"/>
      <c r="G90" s="355"/>
      <c r="H90" s="361">
        <f t="shared" si="14"/>
        <v>-159307.29600000006</v>
      </c>
      <c r="I90" s="356"/>
      <c r="J90" s="356">
        <f t="shared" si="16"/>
        <v>159307.29600000006</v>
      </c>
      <c r="K90" s="355">
        <f t="shared" si="15"/>
        <v>-159307.29600000006</v>
      </c>
      <c r="L90" s="355"/>
      <c r="M90" s="355">
        <f t="shared" si="18"/>
        <v>-159307.29600000006</v>
      </c>
      <c r="N90" s="355"/>
      <c r="O90" s="355"/>
      <c r="P90" s="355"/>
      <c r="Q90" s="355"/>
    </row>
    <row r="91" spans="1:17" x14ac:dyDescent="0.2">
      <c r="A91" s="155">
        <v>4407</v>
      </c>
      <c r="B91" s="135" t="s">
        <v>473</v>
      </c>
      <c r="C91" s="375"/>
      <c r="D91" s="357">
        <v>103723.65280000003</v>
      </c>
      <c r="E91" s="356">
        <f t="shared" si="17"/>
        <v>-103723.65280000003</v>
      </c>
      <c r="F91" s="355"/>
      <c r="G91" s="355"/>
      <c r="H91" s="361">
        <f t="shared" si="14"/>
        <v>-103723.65280000003</v>
      </c>
      <c r="I91" s="356"/>
      <c r="J91" s="356">
        <f t="shared" si="16"/>
        <v>103723.65280000003</v>
      </c>
      <c r="K91" s="355">
        <f t="shared" si="15"/>
        <v>-103723.65280000003</v>
      </c>
      <c r="L91" s="355"/>
      <c r="M91" s="355">
        <f t="shared" si="18"/>
        <v>-103723.65280000003</v>
      </c>
      <c r="N91" s="355"/>
      <c r="O91" s="355"/>
      <c r="P91" s="355"/>
      <c r="Q91" s="355"/>
    </row>
    <row r="92" spans="1:17" x14ac:dyDescent="0.2">
      <c r="A92" s="154">
        <v>45</v>
      </c>
      <c r="B92" s="133" t="s">
        <v>474</v>
      </c>
      <c r="C92" s="374"/>
      <c r="D92" s="354">
        <v>68273.989600000001</v>
      </c>
      <c r="E92" s="356"/>
      <c r="F92" s="355"/>
      <c r="G92" s="355"/>
      <c r="H92" s="361">
        <f t="shared" si="14"/>
        <v>0</v>
      </c>
      <c r="I92" s="356"/>
      <c r="J92" s="356">
        <f t="shared" si="16"/>
        <v>0</v>
      </c>
      <c r="K92" s="355">
        <f t="shared" si="15"/>
        <v>0</v>
      </c>
      <c r="L92" s="355"/>
      <c r="M92" s="355"/>
      <c r="N92" s="355"/>
      <c r="O92" s="355"/>
      <c r="P92" s="355"/>
      <c r="Q92" s="355"/>
    </row>
    <row r="93" spans="1:17" x14ac:dyDescent="0.2">
      <c r="A93" s="155">
        <v>4501</v>
      </c>
      <c r="B93" s="135" t="s">
        <v>475</v>
      </c>
      <c r="C93" s="374"/>
      <c r="D93" s="357">
        <v>0</v>
      </c>
      <c r="E93" s="356">
        <f t="shared" si="17"/>
        <v>0</v>
      </c>
      <c r="F93" s="355"/>
      <c r="G93" s="355"/>
      <c r="H93" s="361">
        <f t="shared" si="14"/>
        <v>0</v>
      </c>
      <c r="I93" s="356"/>
      <c r="J93" s="356">
        <f t="shared" si="16"/>
        <v>0</v>
      </c>
      <c r="K93" s="355">
        <f t="shared" si="15"/>
        <v>0</v>
      </c>
      <c r="L93" s="355"/>
      <c r="M93" s="355"/>
      <c r="N93" s="355"/>
      <c r="O93" s="355"/>
      <c r="P93" s="355"/>
      <c r="Q93" s="355"/>
    </row>
    <row r="94" spans="1:17" x14ac:dyDescent="0.2">
      <c r="A94" s="155">
        <v>4502</v>
      </c>
      <c r="B94" s="135" t="s">
        <v>476</v>
      </c>
      <c r="C94" s="375"/>
      <c r="D94" s="357">
        <v>45398.989600000001</v>
      </c>
      <c r="E94" s="356">
        <f t="shared" si="17"/>
        <v>-45398.989600000001</v>
      </c>
      <c r="F94" s="355"/>
      <c r="G94" s="355"/>
      <c r="H94" s="361">
        <f t="shared" si="14"/>
        <v>-45398.989600000001</v>
      </c>
      <c r="I94" s="356"/>
      <c r="J94" s="356">
        <f t="shared" si="16"/>
        <v>45398.989600000001</v>
      </c>
      <c r="K94" s="355">
        <f t="shared" si="15"/>
        <v>-45398.989600000001</v>
      </c>
      <c r="L94" s="355"/>
      <c r="M94" s="355">
        <f t="shared" si="18"/>
        <v>-45398.989600000001</v>
      </c>
      <c r="N94" s="355"/>
      <c r="O94" s="355"/>
      <c r="P94" s="355"/>
      <c r="Q94" s="355"/>
    </row>
    <row r="95" spans="1:17" x14ac:dyDescent="0.2">
      <c r="A95" s="155">
        <v>4504</v>
      </c>
      <c r="B95" s="135" t="s">
        <v>477</v>
      </c>
      <c r="C95" s="375"/>
      <c r="D95" s="357">
        <v>22875</v>
      </c>
      <c r="E95" s="356">
        <f t="shared" si="17"/>
        <v>-22875</v>
      </c>
      <c r="F95" s="355"/>
      <c r="G95" s="355"/>
      <c r="H95" s="361">
        <f t="shared" si="14"/>
        <v>-22875</v>
      </c>
      <c r="I95" s="356"/>
      <c r="J95" s="356">
        <f t="shared" si="16"/>
        <v>22875</v>
      </c>
      <c r="K95" s="355">
        <f t="shared" si="15"/>
        <v>-22875</v>
      </c>
      <c r="L95" s="355"/>
      <c r="M95" s="355">
        <f t="shared" si="18"/>
        <v>-22875</v>
      </c>
      <c r="N95" s="355"/>
      <c r="O95" s="355"/>
      <c r="P95" s="355"/>
      <c r="Q95" s="355"/>
    </row>
    <row r="96" spans="1:17" x14ac:dyDescent="0.2">
      <c r="A96" s="154">
        <v>46</v>
      </c>
      <c r="B96" s="133" t="s">
        <v>478</v>
      </c>
      <c r="C96" s="374"/>
      <c r="D96" s="354">
        <v>149071.99487999995</v>
      </c>
      <c r="E96" s="356"/>
      <c r="F96" s="355"/>
      <c r="G96" s="355"/>
      <c r="H96" s="361">
        <f t="shared" si="14"/>
        <v>0</v>
      </c>
      <c r="I96" s="356"/>
      <c r="J96" s="356">
        <f t="shared" si="16"/>
        <v>0</v>
      </c>
      <c r="K96" s="355">
        <f t="shared" si="15"/>
        <v>0</v>
      </c>
      <c r="L96" s="355"/>
      <c r="M96" s="355"/>
      <c r="N96" s="355"/>
      <c r="O96" s="355"/>
      <c r="P96" s="355"/>
      <c r="Q96" s="355"/>
    </row>
    <row r="97" spans="1:17" x14ac:dyDescent="0.2">
      <c r="A97" s="155">
        <v>4601</v>
      </c>
      <c r="B97" s="135" t="s">
        <v>479</v>
      </c>
      <c r="C97" s="375"/>
      <c r="D97" s="357">
        <v>149071.99487999995</v>
      </c>
      <c r="E97" s="356">
        <f t="shared" si="17"/>
        <v>-149071.99487999995</v>
      </c>
      <c r="F97" s="355"/>
      <c r="G97" s="355"/>
      <c r="H97" s="361">
        <f t="shared" si="14"/>
        <v>-149071.99487999995</v>
      </c>
      <c r="I97" s="356"/>
      <c r="J97" s="356">
        <f t="shared" si="16"/>
        <v>149071.99487999995</v>
      </c>
      <c r="K97" s="355">
        <f t="shared" si="15"/>
        <v>-149071.99487999995</v>
      </c>
      <c r="L97" s="355"/>
      <c r="M97" s="355">
        <f t="shared" si="18"/>
        <v>-149071.99487999995</v>
      </c>
      <c r="N97" s="355"/>
      <c r="O97" s="355"/>
      <c r="P97" s="355"/>
      <c r="Q97" s="355"/>
    </row>
    <row r="98" spans="1:17" x14ac:dyDescent="0.2">
      <c r="A98" s="154">
        <v>47</v>
      </c>
      <c r="B98" s="133" t="s">
        <v>480</v>
      </c>
      <c r="C98" s="374"/>
      <c r="D98" s="354">
        <v>126697.60097222219</v>
      </c>
      <c r="E98" s="356"/>
      <c r="F98" s="355"/>
      <c r="G98" s="355"/>
      <c r="H98" s="361">
        <f t="shared" si="14"/>
        <v>0</v>
      </c>
      <c r="I98" s="356"/>
      <c r="J98" s="356">
        <f t="shared" si="16"/>
        <v>0</v>
      </c>
      <c r="K98" s="355">
        <f t="shared" si="15"/>
        <v>0</v>
      </c>
      <c r="L98" s="355"/>
      <c r="M98" s="355"/>
      <c r="N98" s="355"/>
      <c r="O98" s="355"/>
      <c r="P98" s="355"/>
      <c r="Q98" s="355"/>
    </row>
    <row r="99" spans="1:17" x14ac:dyDescent="0.2">
      <c r="A99" s="155">
        <v>4701</v>
      </c>
      <c r="B99" s="135" t="s">
        <v>481</v>
      </c>
      <c r="C99" s="375"/>
      <c r="D99" s="357">
        <v>56489.374305555553</v>
      </c>
      <c r="E99" s="356">
        <f t="shared" si="17"/>
        <v>-56489.374305555553</v>
      </c>
      <c r="F99" s="355"/>
      <c r="G99" s="355">
        <f>-E99</f>
        <v>56489.374305555553</v>
      </c>
      <c r="H99" s="361">
        <f t="shared" si="14"/>
        <v>0</v>
      </c>
      <c r="I99" s="356"/>
      <c r="J99" s="356">
        <f t="shared" si="16"/>
        <v>0</v>
      </c>
      <c r="K99" s="355">
        <f t="shared" si="15"/>
        <v>0</v>
      </c>
      <c r="L99" s="355"/>
      <c r="M99" s="355"/>
      <c r="N99" s="355"/>
      <c r="O99" s="355"/>
      <c r="P99" s="355"/>
      <c r="Q99" s="355">
        <f>+G99</f>
        <v>56489.374305555553</v>
      </c>
    </row>
    <row r="100" spans="1:17" x14ac:dyDescent="0.2">
      <c r="A100" s="155">
        <v>4702</v>
      </c>
      <c r="B100" s="135" t="s">
        <v>482</v>
      </c>
      <c r="C100" s="375"/>
      <c r="D100" s="357">
        <v>1908.6666666666672</v>
      </c>
      <c r="E100" s="356">
        <f t="shared" si="17"/>
        <v>-1908.6666666666672</v>
      </c>
      <c r="F100" s="355"/>
      <c r="G100" s="355">
        <f>-E100</f>
        <v>1908.6666666666672</v>
      </c>
      <c r="H100" s="361">
        <f t="shared" si="14"/>
        <v>0</v>
      </c>
      <c r="I100" s="356"/>
      <c r="J100" s="356">
        <f t="shared" si="16"/>
        <v>0</v>
      </c>
      <c r="K100" s="355">
        <f t="shared" si="15"/>
        <v>0</v>
      </c>
      <c r="L100" s="355"/>
      <c r="M100" s="355"/>
      <c r="N100" s="355"/>
      <c r="O100" s="355"/>
      <c r="P100" s="355"/>
      <c r="Q100" s="355">
        <f>+G100</f>
        <v>1908.6666666666672</v>
      </c>
    </row>
    <row r="101" spans="1:17" x14ac:dyDescent="0.2">
      <c r="A101" s="155">
        <v>4704</v>
      </c>
      <c r="B101" s="135" t="s">
        <v>483</v>
      </c>
      <c r="C101" s="375"/>
      <c r="D101" s="357">
        <v>68299.559999999983</v>
      </c>
      <c r="E101" s="356">
        <f t="shared" si="17"/>
        <v>-68299.559999999983</v>
      </c>
      <c r="F101" s="355"/>
      <c r="G101" s="355">
        <f>-E101</f>
        <v>68299.559999999983</v>
      </c>
      <c r="H101" s="361">
        <f t="shared" si="14"/>
        <v>0</v>
      </c>
      <c r="I101" s="356"/>
      <c r="J101" s="356">
        <f t="shared" si="16"/>
        <v>0</v>
      </c>
      <c r="K101" s="355">
        <f t="shared" si="15"/>
        <v>0</v>
      </c>
      <c r="L101" s="355"/>
      <c r="M101" s="355"/>
      <c r="N101" s="355"/>
      <c r="O101" s="355"/>
      <c r="P101" s="355"/>
      <c r="Q101" s="355">
        <f>+G101</f>
        <v>68299.559999999983</v>
      </c>
    </row>
    <row r="102" spans="1:17" x14ac:dyDescent="0.2">
      <c r="A102" s="154">
        <v>48</v>
      </c>
      <c r="B102" s="133" t="s">
        <v>484</v>
      </c>
      <c r="C102" s="374"/>
      <c r="D102" s="354">
        <v>95000.000000000015</v>
      </c>
      <c r="E102" s="356"/>
      <c r="F102" s="355"/>
      <c r="G102" s="355"/>
      <c r="H102" s="361">
        <f t="shared" si="14"/>
        <v>0</v>
      </c>
      <c r="I102" s="356"/>
      <c r="J102" s="356">
        <f t="shared" si="16"/>
        <v>0</v>
      </c>
      <c r="K102" s="355">
        <f t="shared" si="15"/>
        <v>0</v>
      </c>
      <c r="L102" s="355"/>
      <c r="M102" s="355"/>
      <c r="N102" s="355"/>
      <c r="O102" s="355"/>
      <c r="P102" s="355"/>
      <c r="Q102" s="355"/>
    </row>
    <row r="103" spans="1:17" x14ac:dyDescent="0.2">
      <c r="A103" s="155">
        <v>4890</v>
      </c>
      <c r="B103" s="135" t="s">
        <v>485</v>
      </c>
      <c r="C103" s="375"/>
      <c r="D103" s="357">
        <v>95000.000000000015</v>
      </c>
      <c r="E103" s="356">
        <f t="shared" si="17"/>
        <v>-95000.000000000015</v>
      </c>
      <c r="F103" s="355"/>
      <c r="G103" s="355"/>
      <c r="H103" s="361">
        <f t="shared" si="14"/>
        <v>-95000.000000000015</v>
      </c>
      <c r="I103" s="356"/>
      <c r="J103" s="356">
        <f t="shared" si="16"/>
        <v>95000.000000000015</v>
      </c>
      <c r="K103" s="355">
        <f t="shared" si="15"/>
        <v>-95000.000000000015</v>
      </c>
      <c r="L103" s="355"/>
      <c r="M103" s="355">
        <f t="shared" si="18"/>
        <v>-95000.000000000015</v>
      </c>
      <c r="N103" s="355"/>
      <c r="O103" s="355"/>
      <c r="P103" s="355"/>
      <c r="Q103" s="355"/>
    </row>
    <row r="104" spans="1:17" x14ac:dyDescent="0.2">
      <c r="A104" s="160"/>
      <c r="B104" s="141"/>
      <c r="C104" s="379"/>
      <c r="D104" s="355"/>
      <c r="E104" s="356"/>
      <c r="F104" s="355"/>
      <c r="G104" s="355"/>
      <c r="H104" s="361">
        <f t="shared" si="14"/>
        <v>0</v>
      </c>
      <c r="I104" s="356"/>
      <c r="J104" s="356">
        <f t="shared" si="16"/>
        <v>0</v>
      </c>
      <c r="K104" s="355">
        <f t="shared" si="15"/>
        <v>0</v>
      </c>
      <c r="L104" s="355"/>
      <c r="M104" s="355"/>
      <c r="N104" s="355"/>
      <c r="O104" s="355"/>
      <c r="P104" s="355"/>
      <c r="Q104" s="355"/>
    </row>
    <row r="105" spans="1:17" x14ac:dyDescent="0.2">
      <c r="A105" s="136"/>
      <c r="B105" s="142" t="s">
        <v>543</v>
      </c>
      <c r="C105" s="356"/>
      <c r="D105" s="380">
        <f>+D71-D81</f>
        <v>5012594.3485477772</v>
      </c>
      <c r="E105" s="356"/>
      <c r="F105" s="355"/>
      <c r="G105" s="355"/>
      <c r="H105" s="361">
        <f t="shared" si="14"/>
        <v>0</v>
      </c>
      <c r="I105" s="356"/>
      <c r="J105" s="356">
        <f t="shared" si="16"/>
        <v>0</v>
      </c>
      <c r="K105" s="355">
        <f t="shared" si="15"/>
        <v>0</v>
      </c>
      <c r="L105" s="355"/>
      <c r="M105" s="355"/>
      <c r="N105" s="355"/>
      <c r="O105" s="355"/>
      <c r="P105" s="355"/>
      <c r="Q105" s="355"/>
    </row>
    <row r="106" spans="1:17" x14ac:dyDescent="0.2">
      <c r="A106" s="136"/>
      <c r="B106" s="142" t="s">
        <v>544</v>
      </c>
      <c r="C106" s="356"/>
      <c r="D106" s="381">
        <v>0</v>
      </c>
      <c r="E106" s="356">
        <f t="shared" ref="E106:E108" si="19">-D106</f>
        <v>0</v>
      </c>
      <c r="F106" s="355"/>
      <c r="G106" s="355"/>
      <c r="H106" s="361">
        <f t="shared" si="14"/>
        <v>0</v>
      </c>
      <c r="I106" s="356"/>
      <c r="J106" s="356">
        <f t="shared" si="16"/>
        <v>0</v>
      </c>
      <c r="K106" s="355">
        <f t="shared" si="15"/>
        <v>0</v>
      </c>
      <c r="L106" s="355"/>
      <c r="M106" s="355"/>
      <c r="N106" s="355"/>
      <c r="O106" s="355"/>
      <c r="P106" s="355"/>
      <c r="Q106" s="355"/>
    </row>
    <row r="107" spans="1:17" x14ac:dyDescent="0.2">
      <c r="A107" s="136"/>
      <c r="B107" s="142" t="s">
        <v>545</v>
      </c>
      <c r="C107" s="356"/>
      <c r="D107" s="355">
        <v>0</v>
      </c>
      <c r="E107" s="356">
        <f t="shared" si="19"/>
        <v>0</v>
      </c>
      <c r="F107" s="355"/>
      <c r="G107" s="355"/>
      <c r="H107" s="361">
        <f t="shared" si="14"/>
        <v>0</v>
      </c>
      <c r="I107" s="356"/>
      <c r="J107" s="356">
        <f t="shared" si="16"/>
        <v>0</v>
      </c>
      <c r="K107" s="355">
        <f t="shared" si="15"/>
        <v>0</v>
      </c>
      <c r="L107" s="355"/>
      <c r="M107" s="355"/>
      <c r="N107" s="355"/>
      <c r="O107" s="355"/>
      <c r="P107" s="355"/>
      <c r="Q107" s="355"/>
    </row>
    <row r="108" spans="1:17" x14ac:dyDescent="0.2">
      <c r="A108" s="136"/>
      <c r="B108" s="142" t="s">
        <v>546</v>
      </c>
      <c r="C108" s="382"/>
      <c r="D108" s="355">
        <v>0</v>
      </c>
      <c r="E108" s="356">
        <f t="shared" si="19"/>
        <v>0</v>
      </c>
      <c r="F108" s="383"/>
      <c r="G108" s="383"/>
      <c r="H108" s="361">
        <f t="shared" si="14"/>
        <v>0</v>
      </c>
      <c r="I108" s="384"/>
      <c r="J108" s="356">
        <f t="shared" si="16"/>
        <v>0</v>
      </c>
      <c r="K108" s="355">
        <f t="shared" si="15"/>
        <v>0</v>
      </c>
      <c r="L108" s="383"/>
      <c r="M108" s="383"/>
      <c r="N108" s="383"/>
      <c r="O108" s="383"/>
      <c r="P108" s="383"/>
      <c r="Q108" s="355"/>
    </row>
    <row r="109" spans="1:17" ht="13.5" thickBot="1" x14ac:dyDescent="0.25">
      <c r="A109" s="161"/>
      <c r="B109" s="142" t="s">
        <v>547</v>
      </c>
      <c r="C109" s="382"/>
      <c r="D109" s="380">
        <f>+D105+D106+D107+D108</f>
        <v>5012594.3485477772</v>
      </c>
      <c r="E109" s="384"/>
      <c r="F109" s="383"/>
      <c r="G109" s="383"/>
      <c r="H109" s="384"/>
      <c r="I109" s="384"/>
      <c r="J109" s="384"/>
      <c r="K109" s="384"/>
      <c r="L109" s="384"/>
      <c r="M109" s="384"/>
      <c r="N109" s="384"/>
      <c r="O109" s="384"/>
      <c r="P109" s="384"/>
      <c r="Q109" s="355"/>
    </row>
    <row r="110" spans="1:17" ht="13.5" thickBot="1" x14ac:dyDescent="0.25">
      <c r="A110" s="162"/>
      <c r="B110" s="143"/>
      <c r="C110" s="385"/>
      <c r="D110" s="386"/>
      <c r="E110" s="387">
        <f t="shared" ref="E110:Q110" si="20">SUM(E8:E109)</f>
        <v>3458856.2650955259</v>
      </c>
      <c r="F110" s="388">
        <f t="shared" si="20"/>
        <v>126697.60097222219</v>
      </c>
      <c r="G110" s="388">
        <f t="shared" si="20"/>
        <v>126697.60097222219</v>
      </c>
      <c r="H110" s="389">
        <f>SUM(H8:H109)</f>
        <v>3712251.4670399702</v>
      </c>
      <c r="I110" s="389">
        <f t="shared" si="20"/>
        <v>8109691.3365495168</v>
      </c>
      <c r="J110" s="389">
        <f t="shared" si="20"/>
        <v>6292323.9374799998</v>
      </c>
      <c r="K110" s="390">
        <f t="shared" si="20"/>
        <v>1817367.3990695181</v>
      </c>
      <c r="L110" s="389">
        <f t="shared" si="20"/>
        <v>6605499.2699999996</v>
      </c>
      <c r="M110" s="389">
        <f t="shared" si="20"/>
        <v>-1425393.0574800002</v>
      </c>
      <c r="N110" s="389">
        <f t="shared" si="20"/>
        <v>0</v>
      </c>
      <c r="O110" s="389">
        <f t="shared" si="20"/>
        <v>-3362738.8134504813</v>
      </c>
      <c r="P110" s="389">
        <f t="shared" si="20"/>
        <v>0</v>
      </c>
      <c r="Q110" s="392">
        <f t="shared" si="20"/>
        <v>5180106.2125199931</v>
      </c>
    </row>
    <row r="111" spans="1:17" ht="13.5" thickBot="1" x14ac:dyDescent="0.25">
      <c r="A111" s="162"/>
      <c r="B111" s="143"/>
      <c r="C111" s="385"/>
      <c r="D111" s="386"/>
      <c r="E111" s="391"/>
      <c r="F111" s="391"/>
      <c r="G111" s="391"/>
      <c r="H111" s="391"/>
      <c r="I111" s="391"/>
      <c r="J111" s="390">
        <f>+I110-J110</f>
        <v>1817367.3990695169</v>
      </c>
      <c r="K111" s="391"/>
      <c r="L111" s="391"/>
      <c r="M111" s="391"/>
      <c r="N111" s="392">
        <f>+L110+M110+N110</f>
        <v>5180106.2125199996</v>
      </c>
      <c r="O111" s="391"/>
      <c r="P111" s="390">
        <f>+L110+M110+N110+O110+P110</f>
        <v>1817367.3990695183</v>
      </c>
      <c r="Q111" s="391">
        <f>+Q110-N111</f>
        <v>0</v>
      </c>
    </row>
    <row r="112" spans="1:17" x14ac:dyDescent="0.2">
      <c r="A112" s="162"/>
      <c r="B112" s="143"/>
      <c r="C112" s="385"/>
      <c r="D112" s="393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>
        <f>+P111-J111</f>
        <v>0</v>
      </c>
      <c r="Q112" s="391"/>
    </row>
    <row r="113" spans="2:17" x14ac:dyDescent="0.2">
      <c r="B113" s="144" t="s">
        <v>548</v>
      </c>
      <c r="C113" s="394">
        <f>+C7</f>
        <v>71162720.635000005</v>
      </c>
      <c r="D113" s="394">
        <f>+D7</f>
        <v>72892148.54854776</v>
      </c>
      <c r="E113" s="391"/>
      <c r="F113" s="391"/>
      <c r="G113" s="391"/>
      <c r="H113" s="391"/>
      <c r="I113" s="395" t="s">
        <v>194</v>
      </c>
      <c r="J113" s="396">
        <f>+H9+H10</f>
        <v>1817366.9610694903</v>
      </c>
      <c r="K113" s="391"/>
      <c r="L113" s="391"/>
      <c r="M113" s="391"/>
      <c r="N113" s="391"/>
      <c r="O113" s="391"/>
      <c r="P113" s="391"/>
      <c r="Q113" s="391"/>
    </row>
    <row r="114" spans="2:17" x14ac:dyDescent="0.2">
      <c r="B114" s="144" t="s">
        <v>435</v>
      </c>
      <c r="C114" s="394">
        <f>+C41</f>
        <v>68039877.196999997</v>
      </c>
      <c r="D114" s="394">
        <f>+D41</f>
        <v>67879554.199999988</v>
      </c>
      <c r="E114" s="391"/>
      <c r="F114" s="391"/>
      <c r="G114" s="391"/>
      <c r="H114" s="391"/>
      <c r="I114" s="391"/>
      <c r="J114" s="391">
        <f>+J111-J113</f>
        <v>0.43800002662464976</v>
      </c>
      <c r="K114" s="391"/>
      <c r="L114" s="391"/>
      <c r="M114" s="391"/>
      <c r="N114" s="391"/>
      <c r="O114" s="391"/>
      <c r="P114" s="391"/>
      <c r="Q114" s="391"/>
    </row>
    <row r="115" spans="2:17" x14ac:dyDescent="0.2">
      <c r="B115" s="144" t="s">
        <v>382</v>
      </c>
      <c r="C115" s="394">
        <f>+C62</f>
        <v>3122843</v>
      </c>
      <c r="D115" s="394">
        <f>+D62</f>
        <v>0</v>
      </c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</row>
    <row r="116" spans="2:17" x14ac:dyDescent="0.2">
      <c r="B116" s="144" t="s">
        <v>549</v>
      </c>
      <c r="C116" s="394">
        <f>+C113-C114-C115</f>
        <v>0.43800000846385956</v>
      </c>
      <c r="D116" s="394">
        <f>+D113-D114-D115</f>
        <v>5012594.3485477716</v>
      </c>
      <c r="E116" s="391"/>
      <c r="F116" s="391"/>
      <c r="G116" s="391"/>
      <c r="H116" s="391"/>
      <c r="I116" s="391"/>
      <c r="J116" s="391"/>
      <c r="K116" s="391"/>
      <c r="L116" s="391"/>
      <c r="M116" s="391"/>
      <c r="N116" s="391"/>
      <c r="O116" s="391"/>
      <c r="P116" s="391"/>
      <c r="Q116" s="391"/>
    </row>
    <row r="117" spans="2:17" x14ac:dyDescent="0.2">
      <c r="C117" s="385"/>
      <c r="D117" s="393"/>
      <c r="E117" s="391"/>
      <c r="F117" s="391"/>
      <c r="G117" s="391"/>
      <c r="H117" s="391"/>
      <c r="I117" s="391"/>
      <c r="J117" s="391"/>
      <c r="K117" s="391"/>
      <c r="L117" s="391"/>
      <c r="M117" s="391"/>
      <c r="N117" s="391"/>
      <c r="O117" s="391"/>
      <c r="P117" s="391"/>
      <c r="Q117" s="391"/>
    </row>
    <row r="118" spans="2:17" x14ac:dyDescent="0.2">
      <c r="C118" s="385"/>
      <c r="D118" s="393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1"/>
      <c r="P118" s="391"/>
      <c r="Q118" s="391"/>
    </row>
    <row r="119" spans="2:17" x14ac:dyDescent="0.2">
      <c r="C119" s="385"/>
      <c r="D119" s="393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1"/>
      <c r="P119" s="391"/>
      <c r="Q119" s="391"/>
    </row>
    <row r="120" spans="2:17" x14ac:dyDescent="0.2">
      <c r="C120" s="385"/>
      <c r="D120" s="393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</row>
    <row r="121" spans="2:17" x14ac:dyDescent="0.2">
      <c r="C121" s="385"/>
      <c r="D121" s="393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</row>
    <row r="122" spans="2:17" x14ac:dyDescent="0.2">
      <c r="C122" s="385"/>
      <c r="D122" s="393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</row>
    <row r="123" spans="2:17" x14ac:dyDescent="0.2">
      <c r="C123" s="385"/>
      <c r="D123" s="393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</row>
    <row r="124" spans="2:17" x14ac:dyDescent="0.2">
      <c r="C124" s="385"/>
      <c r="D124" s="393"/>
      <c r="E124" s="391"/>
      <c r="F124" s="391"/>
      <c r="G124" s="391"/>
      <c r="H124" s="391"/>
      <c r="I124" s="391"/>
      <c r="J124" s="391"/>
      <c r="K124" s="391"/>
      <c r="L124" s="391"/>
      <c r="M124" s="391"/>
      <c r="N124" s="391"/>
      <c r="O124" s="391"/>
      <c r="P124" s="391"/>
      <c r="Q124" s="391"/>
    </row>
    <row r="125" spans="2:17" x14ac:dyDescent="0.2">
      <c r="C125" s="385"/>
      <c r="D125" s="393"/>
      <c r="E125" s="391"/>
      <c r="F125" s="391"/>
      <c r="G125" s="391"/>
      <c r="H125" s="391"/>
      <c r="I125" s="391"/>
      <c r="J125" s="391"/>
      <c r="K125" s="391"/>
      <c r="L125" s="391"/>
      <c r="M125" s="391"/>
      <c r="N125" s="391"/>
      <c r="O125" s="391"/>
      <c r="P125" s="391"/>
      <c r="Q125" s="391"/>
    </row>
    <row r="126" spans="2:17" x14ac:dyDescent="0.2">
      <c r="C126" s="385"/>
      <c r="D126" s="393"/>
      <c r="E126" s="391"/>
      <c r="F126" s="391"/>
      <c r="G126" s="391"/>
      <c r="H126" s="391"/>
      <c r="I126" s="391"/>
      <c r="J126" s="391"/>
      <c r="K126" s="391"/>
      <c r="L126" s="391"/>
      <c r="M126" s="391"/>
      <c r="N126" s="391"/>
      <c r="O126" s="391"/>
      <c r="P126" s="391"/>
      <c r="Q126" s="391"/>
    </row>
    <row r="127" spans="2:17" x14ac:dyDescent="0.2">
      <c r="C127" s="385"/>
      <c r="D127" s="393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1"/>
      <c r="P127" s="391"/>
      <c r="Q127" s="391"/>
    </row>
    <row r="128" spans="2:17" x14ac:dyDescent="0.2">
      <c r="C128" s="385"/>
      <c r="D128" s="393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1"/>
      <c r="P128" s="391"/>
      <c r="Q128" s="391"/>
    </row>
    <row r="129" spans="3:17" x14ac:dyDescent="0.2">
      <c r="C129" s="385"/>
      <c r="D129" s="393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</row>
    <row r="130" spans="3:17" x14ac:dyDescent="0.2">
      <c r="C130" s="385"/>
      <c r="D130" s="393"/>
      <c r="E130" s="391"/>
      <c r="F130" s="391"/>
      <c r="G130" s="391"/>
      <c r="H130" s="391"/>
      <c r="I130" s="391"/>
      <c r="J130" s="391"/>
      <c r="K130" s="391"/>
      <c r="L130" s="391"/>
      <c r="M130" s="391"/>
      <c r="N130" s="391"/>
      <c r="O130" s="391"/>
      <c r="P130" s="391"/>
      <c r="Q130" s="391"/>
    </row>
    <row r="131" spans="3:17" x14ac:dyDescent="0.2">
      <c r="C131" s="385"/>
      <c r="D131" s="393"/>
      <c r="E131" s="391"/>
      <c r="F131" s="391"/>
      <c r="G131" s="391"/>
      <c r="H131" s="391"/>
      <c r="I131" s="391"/>
      <c r="J131" s="391"/>
      <c r="K131" s="391"/>
      <c r="L131" s="391"/>
      <c r="M131" s="391"/>
      <c r="N131" s="391"/>
      <c r="O131" s="391"/>
      <c r="P131" s="391"/>
      <c r="Q131" s="391"/>
    </row>
    <row r="132" spans="3:17" x14ac:dyDescent="0.2">
      <c r="C132" s="385"/>
      <c r="D132" s="393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</row>
    <row r="133" spans="3:17" x14ac:dyDescent="0.2">
      <c r="C133" s="385"/>
      <c r="D133" s="393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</row>
    <row r="134" spans="3:17" x14ac:dyDescent="0.2">
      <c r="C134" s="385"/>
      <c r="D134" s="393"/>
      <c r="E134" s="391"/>
      <c r="F134" s="391"/>
      <c r="G134" s="391"/>
      <c r="H134" s="391"/>
      <c r="I134" s="391"/>
      <c r="J134" s="391"/>
      <c r="K134" s="391"/>
      <c r="L134" s="391"/>
      <c r="M134" s="391"/>
      <c r="N134" s="391"/>
      <c r="O134" s="391"/>
      <c r="P134" s="391"/>
      <c r="Q134" s="391"/>
    </row>
    <row r="135" spans="3:17" x14ac:dyDescent="0.2">
      <c r="C135" s="385"/>
      <c r="D135" s="393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1"/>
      <c r="P135" s="391"/>
      <c r="Q135" s="391"/>
    </row>
    <row r="136" spans="3:17" x14ac:dyDescent="0.2">
      <c r="C136" s="385"/>
      <c r="D136" s="393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1"/>
      <c r="P136" s="391"/>
      <c r="Q136" s="391"/>
    </row>
    <row r="137" spans="3:17" x14ac:dyDescent="0.2">
      <c r="C137" s="385"/>
      <c r="D137" s="393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</row>
    <row r="138" spans="3:17" x14ac:dyDescent="0.2">
      <c r="C138" s="385"/>
      <c r="D138" s="393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</row>
  </sheetData>
  <mergeCells count="10">
    <mergeCell ref="H2:H3"/>
    <mergeCell ref="I2:J3"/>
    <mergeCell ref="K2:K3"/>
    <mergeCell ref="L2:N2"/>
    <mergeCell ref="A2:A4"/>
    <mergeCell ref="B2:B4"/>
    <mergeCell ref="C2:C3"/>
    <mergeCell ref="D2:D3"/>
    <mergeCell ref="E2:E3"/>
    <mergeCell ref="F2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6"/>
  <sheetViews>
    <sheetView topLeftCell="A41" zoomScale="85" zoomScaleNormal="85" workbookViewId="0">
      <selection activeCell="B65" sqref="B65"/>
    </sheetView>
  </sheetViews>
  <sheetFormatPr baseColWidth="10" defaultColWidth="11.42578125" defaultRowHeight="12.75" x14ac:dyDescent="0.2"/>
  <cols>
    <col min="1" max="1" width="5.140625" style="163" bestFit="1" customWidth="1"/>
    <col min="2" max="2" width="56.5703125" style="146" customWidth="1"/>
    <col min="3" max="3" width="14.140625" style="342" bestFit="1" customWidth="1"/>
    <col min="4" max="4" width="14.85546875" style="343" bestFit="1" customWidth="1"/>
    <col min="5" max="5" width="11.42578125" style="344"/>
    <col min="6" max="6" width="12.5703125" style="345" bestFit="1" customWidth="1"/>
    <col min="7" max="16384" width="11.42578125" style="146"/>
  </cols>
  <sheetData>
    <row r="1" spans="1:6" x14ac:dyDescent="0.2">
      <c r="B1" s="145"/>
    </row>
    <row r="2" spans="1:6" x14ac:dyDescent="0.2">
      <c r="B2" s="148"/>
    </row>
    <row r="3" spans="1:6" x14ac:dyDescent="0.2">
      <c r="B3" s="149" t="s">
        <v>550</v>
      </c>
    </row>
    <row r="4" spans="1:6" x14ac:dyDescent="0.2">
      <c r="B4" s="149"/>
    </row>
    <row r="5" spans="1:6" x14ac:dyDescent="0.2">
      <c r="B5" s="149" t="s">
        <v>551</v>
      </c>
    </row>
    <row r="6" spans="1:6" x14ac:dyDescent="0.2">
      <c r="B6" s="149" t="s">
        <v>552</v>
      </c>
    </row>
    <row r="7" spans="1:6" x14ac:dyDescent="0.2">
      <c r="B7" s="150" t="s">
        <v>634</v>
      </c>
    </row>
    <row r="8" spans="1:6" x14ac:dyDescent="0.2">
      <c r="B8" s="149" t="s">
        <v>553</v>
      </c>
    </row>
    <row r="10" spans="1:6" x14ac:dyDescent="0.2">
      <c r="B10" s="150" t="s">
        <v>554</v>
      </c>
    </row>
    <row r="11" spans="1:6" x14ac:dyDescent="0.2">
      <c r="B11" s="150" t="s">
        <v>498</v>
      </c>
      <c r="D11" s="343">
        <f>+SUM(C12:C15)</f>
        <v>6605528.9199999999</v>
      </c>
    </row>
    <row r="12" spans="1:6" x14ac:dyDescent="0.2">
      <c r="A12" s="163">
        <f>+'Nota 3'!A71</f>
        <v>5</v>
      </c>
      <c r="B12" s="147" t="s">
        <v>499</v>
      </c>
      <c r="C12" s="346">
        <f>+SUM('Nota 3'!L73:L77)</f>
        <v>6605499.2699999996</v>
      </c>
      <c r="D12" s="347"/>
      <c r="F12" s="345">
        <f>+C12/12</f>
        <v>550458.27249999996</v>
      </c>
    </row>
    <row r="13" spans="1:6" x14ac:dyDescent="0.2">
      <c r="A13" s="163">
        <f>+'Nota 3'!A25</f>
        <v>1403</v>
      </c>
      <c r="B13" s="147" t="s">
        <v>420</v>
      </c>
      <c r="C13" s="346">
        <f>+'Nota 3'!M25</f>
        <v>29.650000000005093</v>
      </c>
      <c r="D13" s="347"/>
      <c r="F13" s="345">
        <f t="shared" ref="F13:F29" si="0">+C13/12</f>
        <v>2.4708333333337578</v>
      </c>
    </row>
    <row r="14" spans="1:6" x14ac:dyDescent="0.2">
      <c r="A14" s="163">
        <f>+'Nota 3'!A27</f>
        <v>1405</v>
      </c>
      <c r="B14" s="147" t="s">
        <v>422</v>
      </c>
      <c r="C14" s="346">
        <f>+'Nota 3'!L27</f>
        <v>0</v>
      </c>
      <c r="D14" s="347"/>
      <c r="F14" s="345">
        <f t="shared" si="0"/>
        <v>0</v>
      </c>
    </row>
    <row r="15" spans="1:6" x14ac:dyDescent="0.2">
      <c r="A15" s="163">
        <f>+'Nota 3'!A28</f>
        <v>1490</v>
      </c>
      <c r="B15" s="147" t="s">
        <v>423</v>
      </c>
      <c r="C15" s="346">
        <f>+'Nota 3'!L28</f>
        <v>0</v>
      </c>
      <c r="D15" s="347"/>
      <c r="F15" s="345">
        <f t="shared" si="0"/>
        <v>0</v>
      </c>
    </row>
    <row r="16" spans="1:6" x14ac:dyDescent="0.2">
      <c r="B16" s="150" t="s">
        <v>500</v>
      </c>
      <c r="C16" s="346"/>
      <c r="D16" s="343">
        <f>+SUM(C17:C29)</f>
        <v>-1425422.7074800003</v>
      </c>
    </row>
    <row r="17" spans="1:6" x14ac:dyDescent="0.2">
      <c r="A17" s="163">
        <v>4</v>
      </c>
      <c r="B17" s="147" t="s">
        <v>501</v>
      </c>
      <c r="C17" s="346">
        <f>+SUM('Nota 3'!M83:M108)</f>
        <v>-1466207.32048</v>
      </c>
      <c r="D17" s="347"/>
      <c r="F17" s="345">
        <f t="shared" si="0"/>
        <v>-122183.94337333333</v>
      </c>
    </row>
    <row r="18" spans="1:6" x14ac:dyDescent="0.2">
      <c r="A18" s="163">
        <f>+'Nota 3'!A43</f>
        <v>2101</v>
      </c>
      <c r="B18" s="147" t="s">
        <v>336</v>
      </c>
      <c r="C18" s="346">
        <f>+'Nota 3'!M43</f>
        <v>300000</v>
      </c>
      <c r="D18" s="347"/>
      <c r="F18" s="345">
        <f t="shared" si="0"/>
        <v>25000</v>
      </c>
    </row>
    <row r="19" spans="1:6" x14ac:dyDescent="0.2">
      <c r="A19" s="163">
        <f>+'Nota 3'!A45</f>
        <v>2301</v>
      </c>
      <c r="B19" s="147" t="s">
        <v>438</v>
      </c>
      <c r="C19" s="346">
        <f>+'Nota 3'!M45</f>
        <v>-349999.99700000044</v>
      </c>
      <c r="D19" s="347"/>
      <c r="F19" s="345">
        <f t="shared" si="0"/>
        <v>-29166.666416666703</v>
      </c>
    </row>
    <row r="20" spans="1:6" x14ac:dyDescent="0.2">
      <c r="A20" s="163">
        <f>+'Nota 3'!A46</f>
        <v>2302</v>
      </c>
      <c r="B20" s="147" t="str">
        <f>+'[3]FLUJO DE EFECTIVO-2016'!B46</f>
        <v>Planillas Emitidas por Pagar</v>
      </c>
      <c r="C20" s="346">
        <f>+'Nota 3'!M46</f>
        <v>-5240.92</v>
      </c>
      <c r="D20" s="347"/>
      <c r="F20" s="345">
        <f t="shared" si="0"/>
        <v>-436.74333333333334</v>
      </c>
    </row>
    <row r="21" spans="1:6" x14ac:dyDescent="0.2">
      <c r="A21" s="163">
        <f>+'Nota 3'!A47</f>
        <v>2303</v>
      </c>
      <c r="B21" s="147" t="str">
        <f>+'[3]FLUJO DE EFECTIVO-2016'!B47</f>
        <v>Contribuciones</v>
      </c>
      <c r="C21" s="346">
        <f>+'Nota 3'!M47</f>
        <v>0</v>
      </c>
      <c r="D21" s="347"/>
      <c r="F21" s="345">
        <f t="shared" si="0"/>
        <v>0</v>
      </c>
    </row>
    <row r="22" spans="1:6" x14ac:dyDescent="0.2">
      <c r="A22" s="163">
        <f>+'Nota 3'!A48</f>
        <v>2304</v>
      </c>
      <c r="B22" s="147" t="s">
        <v>441</v>
      </c>
      <c r="C22" s="346">
        <f>+'Nota 3'!N48</f>
        <v>0</v>
      </c>
      <c r="D22" s="347"/>
      <c r="F22" s="345">
        <f t="shared" si="0"/>
        <v>0</v>
      </c>
    </row>
    <row r="23" spans="1:6" x14ac:dyDescent="0.2">
      <c r="A23" s="163">
        <f>+'Nota 3'!A49</f>
        <v>2305</v>
      </c>
      <c r="B23" s="147" t="s">
        <v>442</v>
      </c>
      <c r="C23" s="346">
        <f>+'Nota 3'!K50</f>
        <v>-32518.969999999972</v>
      </c>
      <c r="D23" s="347"/>
      <c r="F23" s="345">
        <f t="shared" si="0"/>
        <v>-2709.9141666666642</v>
      </c>
    </row>
    <row r="24" spans="1:6" x14ac:dyDescent="0.2">
      <c r="A24" s="163">
        <f>+'Nota 3'!A50</f>
        <v>2390</v>
      </c>
      <c r="B24" s="147" t="s">
        <v>443</v>
      </c>
      <c r="C24" s="346">
        <v>0</v>
      </c>
      <c r="D24" s="347"/>
      <c r="F24" s="345">
        <f t="shared" si="0"/>
        <v>0</v>
      </c>
    </row>
    <row r="25" spans="1:6" x14ac:dyDescent="0.2">
      <c r="A25" s="163">
        <f>+'Nota 3'!A52</f>
        <v>2502</v>
      </c>
      <c r="B25" s="147" t="s">
        <v>445</v>
      </c>
      <c r="C25" s="346">
        <f>+'Nota 3'!N52</f>
        <v>0</v>
      </c>
      <c r="D25" s="347"/>
      <c r="F25" s="345">
        <f t="shared" si="0"/>
        <v>0</v>
      </c>
    </row>
    <row r="26" spans="1:6" x14ac:dyDescent="0.2">
      <c r="A26" s="163">
        <f>+'Nota 3'!A53</f>
        <v>2503</v>
      </c>
      <c r="B26" s="147" t="s">
        <v>446</v>
      </c>
      <c r="C26" s="346">
        <v>0</v>
      </c>
      <c r="D26" s="347"/>
      <c r="F26" s="345">
        <f t="shared" si="0"/>
        <v>0</v>
      </c>
    </row>
    <row r="27" spans="1:6" x14ac:dyDescent="0.2">
      <c r="A27" s="163">
        <f>+'Nota 3'!A54</f>
        <v>2504</v>
      </c>
      <c r="B27" s="147" t="s">
        <v>447</v>
      </c>
      <c r="C27" s="346">
        <f>+'Nota 3'!K59</f>
        <v>128544.5</v>
      </c>
      <c r="D27" s="347"/>
      <c r="F27" s="345">
        <f t="shared" si="0"/>
        <v>10712.041666666666</v>
      </c>
    </row>
    <row r="28" spans="1:6" x14ac:dyDescent="0.2">
      <c r="A28" s="163">
        <f>+'Nota 3'!A55</f>
        <v>2590</v>
      </c>
      <c r="B28" s="147" t="s">
        <v>448</v>
      </c>
      <c r="C28" s="346">
        <f>+'Nota 3'!N55</f>
        <v>0</v>
      </c>
      <c r="D28" s="347"/>
      <c r="F28" s="345">
        <f t="shared" si="0"/>
        <v>0</v>
      </c>
    </row>
    <row r="29" spans="1:6" x14ac:dyDescent="0.2">
      <c r="A29" s="163">
        <f>+'Nota 3'!A60</f>
        <v>2990</v>
      </c>
      <c r="B29" s="147" t="s">
        <v>453</v>
      </c>
      <c r="C29" s="346">
        <f>+'Nota 3'!M60</f>
        <v>0</v>
      </c>
      <c r="D29" s="347"/>
      <c r="F29" s="345">
        <f t="shared" si="0"/>
        <v>0</v>
      </c>
    </row>
    <row r="30" spans="1:6" x14ac:dyDescent="0.2">
      <c r="C30" s="346"/>
      <c r="D30" s="347"/>
    </row>
    <row r="31" spans="1:6" ht="13.5" thickBot="1" x14ac:dyDescent="0.25">
      <c r="B31" s="150" t="s">
        <v>555</v>
      </c>
      <c r="D31" s="348">
        <f>+D11+D16</f>
        <v>5180106.2125199996</v>
      </c>
    </row>
    <row r="32" spans="1:6" x14ac:dyDescent="0.2">
      <c r="C32" s="346"/>
      <c r="D32" s="347"/>
    </row>
    <row r="33" spans="1:6" x14ac:dyDescent="0.2">
      <c r="B33" s="150" t="s">
        <v>556</v>
      </c>
      <c r="C33" s="346"/>
      <c r="D33" s="347"/>
    </row>
    <row r="34" spans="1:6" x14ac:dyDescent="0.2">
      <c r="A34" s="163">
        <f>+'Nota 3'!A12</f>
        <v>1201</v>
      </c>
      <c r="B34" s="147" t="s">
        <v>407</v>
      </c>
      <c r="C34" s="346">
        <f>+'Nota 3'!O12</f>
        <v>-986106.55999999866</v>
      </c>
      <c r="D34" s="347"/>
      <c r="F34" s="345">
        <f>+C34/12</f>
        <v>-82175.54666666656</v>
      </c>
    </row>
    <row r="35" spans="1:6" x14ac:dyDescent="0.2">
      <c r="A35" s="163">
        <f>+'Nota 3'!A13</f>
        <v>1202</v>
      </c>
      <c r="B35" s="147" t="s">
        <v>408</v>
      </c>
      <c r="C35" s="346">
        <f>+'Nota 3'!O13</f>
        <v>40586.1</v>
      </c>
      <c r="D35" s="347"/>
      <c r="F35" s="345">
        <f t="shared" ref="F35:F50" si="1">+C35/12</f>
        <v>3382.1749999999997</v>
      </c>
    </row>
    <row r="36" spans="1:6" x14ac:dyDescent="0.2">
      <c r="A36" s="163">
        <f>+'Nota 3'!A14</f>
        <v>1203</v>
      </c>
      <c r="B36" s="147" t="s">
        <v>409</v>
      </c>
      <c r="C36" s="346">
        <v>0</v>
      </c>
      <c r="D36" s="347"/>
      <c r="F36" s="345">
        <f t="shared" si="1"/>
        <v>0</v>
      </c>
    </row>
    <row r="37" spans="1:6" x14ac:dyDescent="0.2">
      <c r="A37" s="163">
        <f>+'Nota 3'!A17</f>
        <v>1301</v>
      </c>
      <c r="B37" s="147" t="str">
        <f>+'[3]FLUJO DE EFECTIVO-2016'!B17</f>
        <v>Préstamos Quirografarios por Vencer</v>
      </c>
      <c r="C37" s="346">
        <f>+'Nota 3'!O17</f>
        <v>0</v>
      </c>
      <c r="D37" s="347"/>
      <c r="F37" s="345">
        <f t="shared" si="1"/>
        <v>0</v>
      </c>
    </row>
    <row r="38" spans="1:6" x14ac:dyDescent="0.2">
      <c r="A38" s="163">
        <f>+'Nota 3'!A18</f>
        <v>1303</v>
      </c>
      <c r="B38" s="147" t="str">
        <f>+'[3]FLUJO DE EFECTIVO-2016'!B18</f>
        <v>Préstamos Quirografarios Reestructurados</v>
      </c>
      <c r="C38" s="346">
        <f>+'Nota 3'!O18</f>
        <v>0</v>
      </c>
      <c r="D38" s="347"/>
      <c r="F38" s="345">
        <f t="shared" si="1"/>
        <v>0</v>
      </c>
    </row>
    <row r="39" spans="1:6" x14ac:dyDescent="0.2">
      <c r="A39" s="163">
        <f>+'Nota 3'!A19</f>
        <v>1304</v>
      </c>
      <c r="B39" s="147" t="str">
        <f>+'[3]FLUJO DE EFECTIVO-2016'!B19</f>
        <v>Préstamos Quirografarios Vencidos</v>
      </c>
      <c r="C39" s="346">
        <f>+'Nota 3'!O19</f>
        <v>700000.00000000023</v>
      </c>
      <c r="D39" s="347"/>
      <c r="F39" s="345">
        <f t="shared" si="1"/>
        <v>58333.33333333335</v>
      </c>
    </row>
    <row r="40" spans="1:6" x14ac:dyDescent="0.2">
      <c r="A40" s="163">
        <f>+'Nota 3'!A20</f>
        <v>1309</v>
      </c>
      <c r="B40" s="147" t="str">
        <f>+'[3]FLUJO DE EFECTIVO-2016'!B20</f>
        <v>Préstamos Hipotecarios por Vencer</v>
      </c>
      <c r="C40" s="346">
        <f>+'Nota 3'!O20</f>
        <v>0</v>
      </c>
      <c r="D40" s="347"/>
      <c r="F40" s="345">
        <f t="shared" si="1"/>
        <v>0</v>
      </c>
    </row>
    <row r="41" spans="1:6" x14ac:dyDescent="0.2">
      <c r="A41" s="163">
        <f>+'Nota 3'!A21</f>
        <v>1312</v>
      </c>
      <c r="B41" s="147" t="str">
        <f>+'[3]FLUJO DE EFECTIVO-2016'!B21</f>
        <v>Préstamos Hipotecarios Vencidos</v>
      </c>
      <c r="C41" s="346">
        <f>+'Nota 3'!O21</f>
        <v>0</v>
      </c>
      <c r="D41" s="347"/>
      <c r="F41" s="345">
        <f t="shared" si="1"/>
        <v>0</v>
      </c>
    </row>
    <row r="42" spans="1:6" x14ac:dyDescent="0.2">
      <c r="A42" s="163">
        <f>+'Nota 3'!A22</f>
        <v>1399</v>
      </c>
      <c r="B42" s="147" t="str">
        <f>+'[3]FLUJO DE EFECTIVO-2016'!B22</f>
        <v>Provisión para Inversiones Privativas</v>
      </c>
      <c r="C42" s="346">
        <f>+'Nota 3'!O22</f>
        <v>-68299.559999999983</v>
      </c>
      <c r="D42" s="347"/>
      <c r="F42" s="345">
        <f t="shared" si="1"/>
        <v>-5691.6299999999983</v>
      </c>
    </row>
    <row r="43" spans="1:6" x14ac:dyDescent="0.2">
      <c r="A43" s="163">
        <f>+'Nota 3'!A24</f>
        <v>1401</v>
      </c>
      <c r="B43" s="147" t="s">
        <v>419</v>
      </c>
      <c r="C43" s="346">
        <f>+'Nota 3'!O24</f>
        <v>0</v>
      </c>
      <c r="D43" s="347"/>
      <c r="F43" s="345">
        <f t="shared" si="1"/>
        <v>0</v>
      </c>
    </row>
    <row r="44" spans="1:6" x14ac:dyDescent="0.2">
      <c r="A44" s="163">
        <f>+'Nota 3'!A31</f>
        <v>1502</v>
      </c>
      <c r="B44" s="147" t="s">
        <v>426</v>
      </c>
      <c r="C44" s="346">
        <f>+'Nota 3'!O31</f>
        <v>328333.67</v>
      </c>
      <c r="D44" s="347"/>
      <c r="F44" s="345">
        <f t="shared" si="1"/>
        <v>27361.139166666664</v>
      </c>
    </row>
    <row r="45" spans="1:6" x14ac:dyDescent="0.2">
      <c r="A45" s="163">
        <v>1602</v>
      </c>
      <c r="B45" s="147" t="s">
        <v>429</v>
      </c>
      <c r="C45" s="346">
        <f>+'Nota 3'!O34</f>
        <v>-60000</v>
      </c>
      <c r="D45" s="347"/>
      <c r="F45" s="345">
        <f t="shared" si="1"/>
        <v>-5000</v>
      </c>
    </row>
    <row r="46" spans="1:6" x14ac:dyDescent="0.2">
      <c r="A46" s="163">
        <f>+'Nota 3'!A35</f>
        <v>1699</v>
      </c>
      <c r="B46" s="147" t="str">
        <f>+'[3]FLUJO DE EFECTIVO-2016'!B35</f>
        <v>Depreciación Acumulada</v>
      </c>
      <c r="C46" s="346">
        <f>+'Nota 3'!O35</f>
        <v>6698.1465495172961</v>
      </c>
      <c r="D46" s="347"/>
      <c r="F46" s="345">
        <f t="shared" si="1"/>
        <v>558.1788791264413</v>
      </c>
    </row>
    <row r="47" spans="1:6" x14ac:dyDescent="0.2">
      <c r="A47" s="163">
        <v>1902</v>
      </c>
      <c r="B47" s="147" t="s">
        <v>433</v>
      </c>
      <c r="C47" s="346">
        <f>+'Nota 3'!O39</f>
        <v>0</v>
      </c>
      <c r="D47" s="347"/>
      <c r="F47" s="345">
        <f t="shared" si="1"/>
        <v>0</v>
      </c>
    </row>
    <row r="48" spans="1:6" x14ac:dyDescent="0.2">
      <c r="A48" s="163">
        <f>+'Nota 3'!A57</f>
        <v>2901</v>
      </c>
      <c r="B48" s="147" t="s">
        <v>450</v>
      </c>
      <c r="C48" s="346">
        <f>+'Nota 3'!O57</f>
        <v>0</v>
      </c>
      <c r="D48" s="347"/>
      <c r="F48" s="345">
        <f t="shared" si="1"/>
        <v>0</v>
      </c>
    </row>
    <row r="49" spans="1:6" x14ac:dyDescent="0.2">
      <c r="A49" s="163">
        <f>+'Nota 3'!A58</f>
        <v>2903</v>
      </c>
      <c r="B49" s="147" t="s">
        <v>451</v>
      </c>
      <c r="C49" s="346">
        <f>+'Nota 3'!O58</f>
        <v>-201107.61</v>
      </c>
      <c r="D49" s="347"/>
      <c r="F49" s="345">
        <f t="shared" si="1"/>
        <v>-16758.967499999999</v>
      </c>
    </row>
    <row r="50" spans="1:6" x14ac:dyDescent="0.2">
      <c r="A50" s="163">
        <f>+'Nota 3'!A66</f>
        <v>3401</v>
      </c>
      <c r="B50" s="147" t="s">
        <v>459</v>
      </c>
      <c r="C50" s="346">
        <f>+'Nota 3'!O67</f>
        <v>-3122843</v>
      </c>
      <c r="D50" s="347"/>
      <c r="F50" s="345">
        <f t="shared" si="1"/>
        <v>-260236.91666666666</v>
      </c>
    </row>
    <row r="51" spans="1:6" x14ac:dyDescent="0.2">
      <c r="C51" s="346"/>
      <c r="D51" s="347"/>
    </row>
    <row r="52" spans="1:6" ht="13.5" thickBot="1" x14ac:dyDescent="0.25">
      <c r="B52" s="150" t="s">
        <v>557</v>
      </c>
      <c r="D52" s="348">
        <f>+SUM(C34:C50)</f>
        <v>-3362738.8134504813</v>
      </c>
    </row>
    <row r="53" spans="1:6" x14ac:dyDescent="0.2">
      <c r="C53" s="346"/>
      <c r="D53" s="347"/>
    </row>
    <row r="54" spans="1:6" x14ac:dyDescent="0.2">
      <c r="B54" s="150" t="s">
        <v>558</v>
      </c>
      <c r="C54" s="346"/>
      <c r="D54" s="347"/>
    </row>
    <row r="55" spans="1:6" x14ac:dyDescent="0.2">
      <c r="B55" s="146" t="s">
        <v>559</v>
      </c>
      <c r="C55" s="346">
        <f>+'[3]FLUJO DE EFECTIVO-2016'!M48</f>
        <v>0</v>
      </c>
      <c r="D55" s="347"/>
    </row>
    <row r="56" spans="1:6" x14ac:dyDescent="0.2">
      <c r="B56" s="146" t="s">
        <v>560</v>
      </c>
      <c r="C56" s="346">
        <v>0</v>
      </c>
      <c r="D56" s="347"/>
    </row>
    <row r="57" spans="1:6" x14ac:dyDescent="0.2">
      <c r="C57" s="346"/>
      <c r="D57" s="347"/>
    </row>
    <row r="58" spans="1:6" ht="13.5" thickBot="1" x14ac:dyDescent="0.25">
      <c r="B58" s="150" t="s">
        <v>561</v>
      </c>
      <c r="C58" s="346"/>
      <c r="D58" s="348">
        <f>+SUM(C55:C56)</f>
        <v>0</v>
      </c>
    </row>
    <row r="59" spans="1:6" x14ac:dyDescent="0.2">
      <c r="C59" s="346"/>
      <c r="D59" s="347"/>
    </row>
    <row r="60" spans="1:6" x14ac:dyDescent="0.2">
      <c r="B60" s="147" t="s">
        <v>562</v>
      </c>
      <c r="C60" s="346"/>
      <c r="D60" s="349">
        <f>+D31+D52+D58</f>
        <v>1817367.3990695183</v>
      </c>
    </row>
    <row r="61" spans="1:6" ht="13.5" thickBot="1" x14ac:dyDescent="0.25">
      <c r="B61" s="147" t="s">
        <v>563</v>
      </c>
      <c r="C61" s="346"/>
      <c r="D61" s="348">
        <f>+'Nota 3'!C8</f>
        <v>3827941.145</v>
      </c>
    </row>
    <row r="62" spans="1:6" x14ac:dyDescent="0.2">
      <c r="C62" s="346"/>
      <c r="D62" s="346"/>
    </row>
    <row r="63" spans="1:6" ht="13.5" thickBot="1" x14ac:dyDescent="0.25">
      <c r="B63" s="150" t="s">
        <v>564</v>
      </c>
      <c r="D63" s="350">
        <f>+D60+D61</f>
        <v>5645308.5440695183</v>
      </c>
    </row>
    <row r="64" spans="1:6" ht="13.5" thickTop="1" x14ac:dyDescent="0.2">
      <c r="B64" s="151"/>
    </row>
    <row r="65" spans="4:4" x14ac:dyDescent="0.2">
      <c r="D65" s="342"/>
    </row>
    <row r="66" spans="4:4" x14ac:dyDescent="0.2">
      <c r="D66" s="34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39"/>
  <sheetViews>
    <sheetView topLeftCell="A121" workbookViewId="0">
      <pane xSplit="2" topLeftCell="C1" activePane="topRight" state="frozen"/>
      <selection pane="topRight" activeCell="B119" sqref="B119"/>
    </sheetView>
  </sheetViews>
  <sheetFormatPr baseColWidth="10" defaultColWidth="11.42578125" defaultRowHeight="11.25" x14ac:dyDescent="0.2"/>
  <cols>
    <col min="1" max="1" width="8.140625" style="277" bestFit="1" customWidth="1"/>
    <col min="2" max="2" width="47.28515625" style="282" bestFit="1" customWidth="1"/>
    <col min="3" max="3" width="13.85546875" style="279" bestFit="1" customWidth="1"/>
    <col min="4" max="4" width="14.42578125" style="279" bestFit="1" customWidth="1"/>
    <col min="5" max="11" width="12.5703125" style="280" bestFit="1" customWidth="1"/>
    <col min="12" max="12" width="12" style="280" bestFit="1" customWidth="1"/>
    <col min="13" max="13" width="6.140625" style="280" bestFit="1" customWidth="1"/>
    <col min="14" max="14" width="5.5703125" style="280" bestFit="1" customWidth="1"/>
    <col min="15" max="15" width="14.140625" style="281" bestFit="1" customWidth="1"/>
    <col min="16" max="16384" width="11.42578125" style="252"/>
  </cols>
  <sheetData>
    <row r="1" spans="1:15" x14ac:dyDescent="0.2">
      <c r="A1" s="248"/>
      <c r="B1" s="248"/>
      <c r="C1" s="249"/>
      <c r="D1" s="249"/>
      <c r="E1" s="249"/>
      <c r="F1" s="249"/>
      <c r="G1" s="250"/>
      <c r="H1" s="249"/>
      <c r="I1" s="249"/>
      <c r="J1" s="249"/>
      <c r="K1" s="249"/>
      <c r="L1" s="250"/>
      <c r="M1" s="249"/>
      <c r="N1" s="249"/>
      <c r="O1" s="251"/>
    </row>
    <row r="2" spans="1:15" s="256" customFormat="1" x14ac:dyDescent="0.2">
      <c r="A2" s="248"/>
      <c r="B2" s="248"/>
      <c r="C2" s="253"/>
      <c r="D2" s="253"/>
      <c r="E2" s="254"/>
      <c r="F2" s="254"/>
      <c r="G2" s="254"/>
      <c r="H2" s="254"/>
      <c r="I2" s="254"/>
      <c r="J2" s="254"/>
      <c r="K2" s="254"/>
      <c r="L2" s="255"/>
      <c r="M2" s="255"/>
      <c r="N2" s="255"/>
      <c r="O2" s="251"/>
    </row>
    <row r="3" spans="1:15" s="261" customFormat="1" x14ac:dyDescent="0.2">
      <c r="A3" s="257"/>
      <c r="B3" s="258"/>
      <c r="C3" s="259">
        <v>43101</v>
      </c>
      <c r="D3" s="259">
        <v>43132</v>
      </c>
      <c r="E3" s="259">
        <v>43160</v>
      </c>
      <c r="F3" s="259">
        <v>43191</v>
      </c>
      <c r="G3" s="259">
        <v>43221</v>
      </c>
      <c r="H3" s="259">
        <v>43252</v>
      </c>
      <c r="I3" s="259">
        <v>43282</v>
      </c>
      <c r="J3" s="259">
        <v>43313</v>
      </c>
      <c r="K3" s="259">
        <v>43344</v>
      </c>
      <c r="L3" s="259">
        <v>43374</v>
      </c>
      <c r="M3" s="259">
        <v>43405</v>
      </c>
      <c r="N3" s="259">
        <v>43435</v>
      </c>
      <c r="O3" s="260" t="s">
        <v>570</v>
      </c>
    </row>
    <row r="4" spans="1:15" s="261" customFormat="1" x14ac:dyDescent="0.2">
      <c r="A4" s="426" t="s">
        <v>190</v>
      </c>
      <c r="B4" s="426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3"/>
    </row>
    <row r="5" spans="1:15" s="261" customFormat="1" x14ac:dyDescent="0.2">
      <c r="A5" s="294">
        <v>1</v>
      </c>
      <c r="B5" s="264" t="s">
        <v>191</v>
      </c>
      <c r="C5" s="283">
        <f t="shared" ref="C5:N5" si="0">C6+C15+C55+C73+C110+C121+C139+C152</f>
        <v>67267528.370000005</v>
      </c>
      <c r="D5" s="283">
        <f t="shared" si="0"/>
        <v>67549412.149999991</v>
      </c>
      <c r="E5" s="283">
        <f t="shared" si="0"/>
        <v>67168768.810000002</v>
      </c>
      <c r="F5" s="283">
        <f t="shared" si="0"/>
        <v>68123808.879999995</v>
      </c>
      <c r="G5" s="283">
        <f t="shared" si="0"/>
        <v>68268553.510000005</v>
      </c>
      <c r="H5" s="283">
        <f t="shared" si="0"/>
        <v>69281692.760000005</v>
      </c>
      <c r="I5" s="283">
        <f t="shared" si="0"/>
        <v>68356227.729999989</v>
      </c>
      <c r="J5" s="283">
        <f t="shared" si="0"/>
        <v>69784862.979999989</v>
      </c>
      <c r="K5" s="283">
        <f t="shared" si="0"/>
        <v>70048629.599999994</v>
      </c>
      <c r="L5" s="283">
        <f t="shared" si="0"/>
        <v>71162720.640000001</v>
      </c>
      <c r="M5" s="283">
        <f t="shared" si="0"/>
        <v>0</v>
      </c>
      <c r="N5" s="283">
        <f t="shared" si="0"/>
        <v>0</v>
      </c>
      <c r="O5" s="284">
        <f>+L5</f>
        <v>71162720.640000001</v>
      </c>
    </row>
    <row r="6" spans="1:15" s="261" customFormat="1" x14ac:dyDescent="0.2">
      <c r="A6" s="295">
        <v>11</v>
      </c>
      <c r="B6" s="266" t="s">
        <v>192</v>
      </c>
      <c r="C6" s="285">
        <f t="shared" ref="C6:N6" si="1">C7+C10+C14</f>
        <v>19626877.68</v>
      </c>
      <c r="D6" s="285">
        <f t="shared" si="1"/>
        <v>11242057.359999999</v>
      </c>
      <c r="E6" s="285">
        <f t="shared" si="1"/>
        <v>3598501.61</v>
      </c>
      <c r="F6" s="285">
        <f t="shared" si="1"/>
        <v>15647295.060000001</v>
      </c>
      <c r="G6" s="285">
        <f t="shared" si="1"/>
        <v>4495808.43</v>
      </c>
      <c r="H6" s="285">
        <f t="shared" si="1"/>
        <v>4686673.0199999996</v>
      </c>
      <c r="I6" s="285">
        <f t="shared" si="1"/>
        <v>3796269.43</v>
      </c>
      <c r="J6" s="285">
        <f t="shared" si="1"/>
        <v>3378389.3</v>
      </c>
      <c r="K6" s="285">
        <f t="shared" si="1"/>
        <v>2918304.7</v>
      </c>
      <c r="L6" s="285">
        <f t="shared" si="1"/>
        <v>3827941.15</v>
      </c>
      <c r="M6" s="285">
        <f t="shared" si="1"/>
        <v>0</v>
      </c>
      <c r="N6" s="285">
        <f t="shared" si="1"/>
        <v>0</v>
      </c>
      <c r="O6" s="284">
        <f t="shared" ref="O6:O69" si="2">+L6</f>
        <v>3827941.15</v>
      </c>
    </row>
    <row r="7" spans="1:15" s="261" customFormat="1" x14ac:dyDescent="0.2">
      <c r="A7" s="295">
        <v>1101</v>
      </c>
      <c r="B7" s="266" t="s">
        <v>193</v>
      </c>
      <c r="C7" s="285">
        <f t="shared" ref="C7:N7" si="3">SUM(C8:C9)</f>
        <v>972</v>
      </c>
      <c r="D7" s="285">
        <f t="shared" si="3"/>
        <v>5772</v>
      </c>
      <c r="E7" s="285">
        <f t="shared" si="3"/>
        <v>5972</v>
      </c>
      <c r="F7" s="285">
        <f t="shared" si="3"/>
        <v>5791.6</v>
      </c>
      <c r="G7" s="285">
        <f t="shared" si="3"/>
        <v>5972</v>
      </c>
      <c r="H7" s="285">
        <f t="shared" si="3"/>
        <v>6164.46</v>
      </c>
      <c r="I7" s="285">
        <f t="shared" si="3"/>
        <v>5976.29</v>
      </c>
      <c r="J7" s="285">
        <f t="shared" si="3"/>
        <v>5842</v>
      </c>
      <c r="K7" s="285">
        <f t="shared" si="3"/>
        <v>6083.5</v>
      </c>
      <c r="L7" s="285">
        <f t="shared" si="3"/>
        <v>6152</v>
      </c>
      <c r="M7" s="285">
        <f t="shared" si="3"/>
        <v>0</v>
      </c>
      <c r="N7" s="285">
        <f t="shared" si="3"/>
        <v>0</v>
      </c>
      <c r="O7" s="284">
        <f t="shared" si="2"/>
        <v>6152</v>
      </c>
    </row>
    <row r="8" spans="1:15" s="261" customFormat="1" x14ac:dyDescent="0.2">
      <c r="A8" s="296">
        <v>110105</v>
      </c>
      <c r="B8" s="267" t="s">
        <v>194</v>
      </c>
      <c r="C8" s="286">
        <v>200</v>
      </c>
      <c r="D8" s="286">
        <v>5000</v>
      </c>
      <c r="E8" s="286">
        <v>5200</v>
      </c>
      <c r="F8" s="286">
        <v>5019.6000000000004</v>
      </c>
      <c r="G8" s="286">
        <v>5200</v>
      </c>
      <c r="H8" s="286">
        <v>5392.46</v>
      </c>
      <c r="I8" s="286">
        <v>5204.29</v>
      </c>
      <c r="J8" s="286">
        <v>5070</v>
      </c>
      <c r="K8" s="286">
        <v>5311.5</v>
      </c>
      <c r="L8" s="286">
        <v>5380</v>
      </c>
      <c r="M8" s="286"/>
      <c r="N8" s="286"/>
      <c r="O8" s="284">
        <f t="shared" si="2"/>
        <v>5380</v>
      </c>
    </row>
    <row r="9" spans="1:15" s="261" customFormat="1" x14ac:dyDescent="0.2">
      <c r="A9" s="295">
        <f>A8+5</f>
        <v>110110</v>
      </c>
      <c r="B9" s="267" t="s">
        <v>195</v>
      </c>
      <c r="C9" s="286">
        <v>772</v>
      </c>
      <c r="D9" s="286">
        <v>772</v>
      </c>
      <c r="E9" s="286">
        <v>772</v>
      </c>
      <c r="F9" s="286">
        <v>772</v>
      </c>
      <c r="G9" s="286">
        <v>772</v>
      </c>
      <c r="H9" s="286">
        <v>772</v>
      </c>
      <c r="I9" s="286">
        <v>772</v>
      </c>
      <c r="J9" s="286">
        <v>772</v>
      </c>
      <c r="K9" s="286">
        <v>772</v>
      </c>
      <c r="L9" s="286">
        <v>772</v>
      </c>
      <c r="M9" s="286"/>
      <c r="N9" s="286"/>
      <c r="O9" s="284">
        <f t="shared" si="2"/>
        <v>772</v>
      </c>
    </row>
    <row r="10" spans="1:15" s="261" customFormat="1" x14ac:dyDescent="0.2">
      <c r="A10" s="295">
        <v>1102</v>
      </c>
      <c r="B10" s="266" t="s">
        <v>196</v>
      </c>
      <c r="C10" s="285">
        <f t="shared" ref="C10:N10" si="4">SUM(C11:C13)</f>
        <v>19625905.68</v>
      </c>
      <c r="D10" s="285">
        <f t="shared" si="4"/>
        <v>11236285.359999999</v>
      </c>
      <c r="E10" s="285">
        <f t="shared" si="4"/>
        <v>3592529.61</v>
      </c>
      <c r="F10" s="285">
        <f t="shared" si="4"/>
        <v>15641503.460000001</v>
      </c>
      <c r="G10" s="285">
        <f t="shared" si="4"/>
        <v>4489836.43</v>
      </c>
      <c r="H10" s="285">
        <f t="shared" si="4"/>
        <v>4680508.5599999996</v>
      </c>
      <c r="I10" s="285">
        <f t="shared" si="4"/>
        <v>3790293.14</v>
      </c>
      <c r="J10" s="285">
        <f t="shared" si="4"/>
        <v>3372547.3</v>
      </c>
      <c r="K10" s="285">
        <f t="shared" si="4"/>
        <v>2912221.2</v>
      </c>
      <c r="L10" s="285">
        <f t="shared" si="4"/>
        <v>3821789.15</v>
      </c>
      <c r="M10" s="285">
        <f t="shared" si="4"/>
        <v>0</v>
      </c>
      <c r="N10" s="285">
        <f t="shared" si="4"/>
        <v>0</v>
      </c>
      <c r="O10" s="284">
        <f t="shared" si="2"/>
        <v>3821789.15</v>
      </c>
    </row>
    <row r="11" spans="1:15" s="261" customFormat="1" x14ac:dyDescent="0.2">
      <c r="A11" s="295">
        <v>110205</v>
      </c>
      <c r="B11" s="267" t="s">
        <v>197</v>
      </c>
      <c r="C11" s="286">
        <v>19625905.68</v>
      </c>
      <c r="D11" s="286">
        <v>11236285.359999999</v>
      </c>
      <c r="E11" s="286">
        <v>3592529.61</v>
      </c>
      <c r="F11" s="286">
        <v>15641503.460000001</v>
      </c>
      <c r="G11" s="286">
        <v>4489836.43</v>
      </c>
      <c r="H11" s="287">
        <v>4680508.5599999996</v>
      </c>
      <c r="I11" s="286">
        <v>3790293.14</v>
      </c>
      <c r="J11" s="286">
        <v>3372547.3</v>
      </c>
      <c r="K11" s="286">
        <v>2912221.2</v>
      </c>
      <c r="L11" s="286">
        <v>3821789.15</v>
      </c>
      <c r="M11" s="286"/>
      <c r="N11" s="286"/>
      <c r="O11" s="284">
        <f t="shared" si="2"/>
        <v>3821789.15</v>
      </c>
    </row>
    <row r="12" spans="1:15" s="261" customFormat="1" x14ac:dyDescent="0.2">
      <c r="A12" s="295">
        <f>A11+5</f>
        <v>110210</v>
      </c>
      <c r="B12" s="267" t="s">
        <v>198</v>
      </c>
      <c r="C12" s="286">
        <v>0</v>
      </c>
      <c r="D12" s="286">
        <v>0</v>
      </c>
      <c r="E12" s="286">
        <v>0</v>
      </c>
      <c r="F12" s="286">
        <v>0</v>
      </c>
      <c r="G12" s="286">
        <v>0</v>
      </c>
      <c r="H12" s="286">
        <v>0</v>
      </c>
      <c r="I12" s="286">
        <v>0</v>
      </c>
      <c r="J12" s="286">
        <v>0</v>
      </c>
      <c r="K12" s="286">
        <v>0</v>
      </c>
      <c r="L12" s="286">
        <v>0</v>
      </c>
      <c r="M12" s="286"/>
      <c r="N12" s="286"/>
      <c r="O12" s="284">
        <f t="shared" si="2"/>
        <v>0</v>
      </c>
    </row>
    <row r="13" spans="1:15" s="261" customFormat="1" x14ac:dyDescent="0.2">
      <c r="A13" s="295">
        <f>A12+5</f>
        <v>110215</v>
      </c>
      <c r="B13" s="267" t="s">
        <v>199</v>
      </c>
      <c r="C13" s="286">
        <v>0</v>
      </c>
      <c r="D13" s="286">
        <v>0</v>
      </c>
      <c r="E13" s="286">
        <v>0</v>
      </c>
      <c r="F13" s="286">
        <v>0</v>
      </c>
      <c r="G13" s="286">
        <v>0</v>
      </c>
      <c r="H13" s="286">
        <v>0</v>
      </c>
      <c r="I13" s="286">
        <v>0</v>
      </c>
      <c r="J13" s="286">
        <v>0</v>
      </c>
      <c r="K13" s="286">
        <v>0</v>
      </c>
      <c r="L13" s="286">
        <v>0</v>
      </c>
      <c r="M13" s="286"/>
      <c r="N13" s="286"/>
      <c r="O13" s="284">
        <f t="shared" si="2"/>
        <v>0</v>
      </c>
    </row>
    <row r="14" spans="1:15" s="269" customFormat="1" x14ac:dyDescent="0.2">
      <c r="A14" s="295">
        <v>1103</v>
      </c>
      <c r="B14" s="268" t="s">
        <v>200</v>
      </c>
      <c r="C14" s="288">
        <v>0</v>
      </c>
      <c r="D14" s="288">
        <v>0</v>
      </c>
      <c r="E14" s="288">
        <v>0</v>
      </c>
      <c r="F14" s="288">
        <v>0</v>
      </c>
      <c r="G14" s="288">
        <v>0</v>
      </c>
      <c r="H14" s="288">
        <v>0</v>
      </c>
      <c r="I14" s="288">
        <v>0</v>
      </c>
      <c r="J14" s="288">
        <v>0</v>
      </c>
      <c r="K14" s="288">
        <v>0</v>
      </c>
      <c r="L14" s="288">
        <v>0</v>
      </c>
      <c r="M14" s="288"/>
      <c r="N14" s="288"/>
      <c r="O14" s="284">
        <f t="shared" si="2"/>
        <v>0</v>
      </c>
    </row>
    <row r="15" spans="1:15" s="261" customFormat="1" x14ac:dyDescent="0.2">
      <c r="A15" s="295">
        <v>12</v>
      </c>
      <c r="B15" s="266" t="s">
        <v>201</v>
      </c>
      <c r="C15" s="285">
        <f t="shared" ref="C15:N15" si="5">C16+C25+C31+C37+C41+C44+C47</f>
        <v>11356560.35</v>
      </c>
      <c r="D15" s="285">
        <f t="shared" si="5"/>
        <v>20139105.789999999</v>
      </c>
      <c r="E15" s="285">
        <f t="shared" si="5"/>
        <v>27095355.789999999</v>
      </c>
      <c r="F15" s="285">
        <f t="shared" si="5"/>
        <v>16180355.790000001</v>
      </c>
      <c r="G15" s="285">
        <f t="shared" si="5"/>
        <v>27048592.619999997</v>
      </c>
      <c r="H15" s="285">
        <f t="shared" si="5"/>
        <v>27005633.18</v>
      </c>
      <c r="I15" s="285">
        <f t="shared" si="5"/>
        <v>27753601.389999997</v>
      </c>
      <c r="J15" s="285">
        <f t="shared" si="5"/>
        <v>28957696.400000002</v>
      </c>
      <c r="K15" s="285">
        <f t="shared" si="5"/>
        <v>28938946.400000002</v>
      </c>
      <c r="L15" s="285">
        <f t="shared" si="5"/>
        <v>28501934.920000002</v>
      </c>
      <c r="M15" s="285">
        <f t="shared" si="5"/>
        <v>0</v>
      </c>
      <c r="N15" s="285">
        <f t="shared" si="5"/>
        <v>0</v>
      </c>
      <c r="O15" s="284">
        <f t="shared" si="2"/>
        <v>28501934.920000002</v>
      </c>
    </row>
    <row r="16" spans="1:15" s="261" customFormat="1" x14ac:dyDescent="0.2">
      <c r="A16" s="295">
        <v>1201</v>
      </c>
      <c r="B16" s="266" t="s">
        <v>202</v>
      </c>
      <c r="C16" s="285">
        <f t="shared" ref="C16:N16" si="6">SUM(C17:C24)</f>
        <v>10975434.75</v>
      </c>
      <c r="D16" s="285">
        <f t="shared" si="6"/>
        <v>19776456.890000001</v>
      </c>
      <c r="E16" s="285">
        <f t="shared" si="6"/>
        <v>26776456.890000001</v>
      </c>
      <c r="F16" s="285">
        <f t="shared" si="6"/>
        <v>15876456.890000001</v>
      </c>
      <c r="G16" s="285">
        <f t="shared" si="6"/>
        <v>26909790.219999999</v>
      </c>
      <c r="H16" s="285">
        <f t="shared" si="6"/>
        <v>26910580.780000001</v>
      </c>
      <c r="I16" s="285">
        <f t="shared" si="6"/>
        <v>27673548.989999998</v>
      </c>
      <c r="J16" s="285">
        <f t="shared" si="6"/>
        <v>28898360.300000001</v>
      </c>
      <c r="K16" s="285">
        <f t="shared" si="6"/>
        <v>28898360.300000001</v>
      </c>
      <c r="L16" s="285">
        <f t="shared" si="6"/>
        <v>28461348.82</v>
      </c>
      <c r="M16" s="285">
        <f t="shared" si="6"/>
        <v>0</v>
      </c>
      <c r="N16" s="285">
        <f t="shared" si="6"/>
        <v>0</v>
      </c>
      <c r="O16" s="284">
        <f t="shared" si="2"/>
        <v>28461348.82</v>
      </c>
    </row>
    <row r="17" spans="1:15" s="261" customFormat="1" x14ac:dyDescent="0.2">
      <c r="A17" s="295">
        <v>120105</v>
      </c>
      <c r="B17" s="267" t="s">
        <v>203</v>
      </c>
      <c r="C17" s="286">
        <v>10975434.75</v>
      </c>
      <c r="D17" s="286">
        <v>19776456.890000001</v>
      </c>
      <c r="E17" s="286">
        <v>26776456.890000001</v>
      </c>
      <c r="F17" s="286">
        <v>15876456.890000001</v>
      </c>
      <c r="G17" s="286">
        <v>26909790.219999999</v>
      </c>
      <c r="H17" s="286">
        <v>26910580.780000001</v>
      </c>
      <c r="I17" s="286">
        <v>27673548.989999998</v>
      </c>
      <c r="J17" s="286">
        <v>28898360.300000001</v>
      </c>
      <c r="K17" s="286">
        <v>28898360.300000001</v>
      </c>
      <c r="L17" s="286">
        <v>28461348.82</v>
      </c>
      <c r="M17" s="286"/>
      <c r="N17" s="286"/>
      <c r="O17" s="284">
        <f t="shared" si="2"/>
        <v>28461348.82</v>
      </c>
    </row>
    <row r="18" spans="1:15" s="261" customFormat="1" x14ac:dyDescent="0.2">
      <c r="A18" s="295">
        <f t="shared" ref="A18:A23" si="7">A17+5</f>
        <v>120110</v>
      </c>
      <c r="B18" s="267" t="s">
        <v>204</v>
      </c>
      <c r="C18" s="286">
        <v>0</v>
      </c>
      <c r="D18" s="286">
        <v>0</v>
      </c>
      <c r="E18" s="286">
        <v>0</v>
      </c>
      <c r="F18" s="286">
        <v>0</v>
      </c>
      <c r="G18" s="286">
        <v>0</v>
      </c>
      <c r="H18" s="286">
        <v>0</v>
      </c>
      <c r="I18" s="286">
        <v>0</v>
      </c>
      <c r="J18" s="286">
        <v>0</v>
      </c>
      <c r="K18" s="286">
        <v>0</v>
      </c>
      <c r="L18" s="286">
        <v>0</v>
      </c>
      <c r="M18" s="286"/>
      <c r="N18" s="286"/>
      <c r="O18" s="284">
        <f t="shared" si="2"/>
        <v>0</v>
      </c>
    </row>
    <row r="19" spans="1:15" s="261" customFormat="1" x14ac:dyDescent="0.2">
      <c r="A19" s="295">
        <f t="shared" si="7"/>
        <v>120115</v>
      </c>
      <c r="B19" s="267" t="s">
        <v>205</v>
      </c>
      <c r="C19" s="286">
        <v>0</v>
      </c>
      <c r="D19" s="286">
        <v>0</v>
      </c>
      <c r="E19" s="286">
        <v>0</v>
      </c>
      <c r="F19" s="286">
        <v>0</v>
      </c>
      <c r="G19" s="286">
        <v>0</v>
      </c>
      <c r="H19" s="286">
        <v>0</v>
      </c>
      <c r="I19" s="286">
        <v>0</v>
      </c>
      <c r="J19" s="286">
        <v>0</v>
      </c>
      <c r="K19" s="286">
        <v>0</v>
      </c>
      <c r="L19" s="286">
        <v>0</v>
      </c>
      <c r="M19" s="286"/>
      <c r="N19" s="286"/>
      <c r="O19" s="284">
        <f t="shared" si="2"/>
        <v>0</v>
      </c>
    </row>
    <row r="20" spans="1:15" s="261" customFormat="1" x14ac:dyDescent="0.2">
      <c r="A20" s="295">
        <f t="shared" si="7"/>
        <v>120120</v>
      </c>
      <c r="B20" s="267" t="s">
        <v>206</v>
      </c>
      <c r="C20" s="286">
        <v>0</v>
      </c>
      <c r="D20" s="286">
        <v>0</v>
      </c>
      <c r="E20" s="286">
        <v>0</v>
      </c>
      <c r="F20" s="286">
        <v>0</v>
      </c>
      <c r="G20" s="286">
        <v>0</v>
      </c>
      <c r="H20" s="286">
        <v>0</v>
      </c>
      <c r="I20" s="286">
        <v>0</v>
      </c>
      <c r="J20" s="286">
        <v>0</v>
      </c>
      <c r="K20" s="286">
        <v>0</v>
      </c>
      <c r="L20" s="286">
        <v>0</v>
      </c>
      <c r="M20" s="286"/>
      <c r="N20" s="286"/>
      <c r="O20" s="284">
        <f t="shared" si="2"/>
        <v>0</v>
      </c>
    </row>
    <row r="21" spans="1:15" s="261" customFormat="1" x14ac:dyDescent="0.2">
      <c r="A21" s="295">
        <f t="shared" si="7"/>
        <v>120125</v>
      </c>
      <c r="B21" s="267" t="s">
        <v>207</v>
      </c>
      <c r="C21" s="286">
        <v>0</v>
      </c>
      <c r="D21" s="286">
        <v>0</v>
      </c>
      <c r="E21" s="286">
        <v>0</v>
      </c>
      <c r="F21" s="286">
        <v>0</v>
      </c>
      <c r="G21" s="286">
        <v>0</v>
      </c>
      <c r="H21" s="286">
        <v>0</v>
      </c>
      <c r="I21" s="286">
        <v>0</v>
      </c>
      <c r="J21" s="286">
        <v>0</v>
      </c>
      <c r="K21" s="286">
        <v>0</v>
      </c>
      <c r="L21" s="286">
        <v>0</v>
      </c>
      <c r="M21" s="286"/>
      <c r="N21" s="286"/>
      <c r="O21" s="284">
        <f t="shared" si="2"/>
        <v>0</v>
      </c>
    </row>
    <row r="22" spans="1:15" s="261" customFormat="1" x14ac:dyDescent="0.2">
      <c r="A22" s="295">
        <f t="shared" si="7"/>
        <v>120130</v>
      </c>
      <c r="B22" s="267" t="s">
        <v>208</v>
      </c>
      <c r="C22" s="286">
        <v>0</v>
      </c>
      <c r="D22" s="286">
        <v>0</v>
      </c>
      <c r="E22" s="286">
        <v>0</v>
      </c>
      <c r="F22" s="286">
        <v>0</v>
      </c>
      <c r="G22" s="286">
        <v>0</v>
      </c>
      <c r="H22" s="286">
        <v>0</v>
      </c>
      <c r="I22" s="286">
        <v>0</v>
      </c>
      <c r="J22" s="286">
        <v>0</v>
      </c>
      <c r="K22" s="286">
        <v>0</v>
      </c>
      <c r="L22" s="286">
        <v>0</v>
      </c>
      <c r="M22" s="286"/>
      <c r="N22" s="286"/>
      <c r="O22" s="284">
        <f t="shared" si="2"/>
        <v>0</v>
      </c>
    </row>
    <row r="23" spans="1:15" s="261" customFormat="1" x14ac:dyDescent="0.2">
      <c r="A23" s="295">
        <f t="shared" si="7"/>
        <v>120135</v>
      </c>
      <c r="B23" s="267" t="s">
        <v>209</v>
      </c>
      <c r="C23" s="286">
        <v>0</v>
      </c>
      <c r="D23" s="286">
        <v>0</v>
      </c>
      <c r="E23" s="286">
        <v>0</v>
      </c>
      <c r="F23" s="286">
        <v>0</v>
      </c>
      <c r="G23" s="286">
        <v>0</v>
      </c>
      <c r="H23" s="286">
        <v>0</v>
      </c>
      <c r="I23" s="286">
        <v>0</v>
      </c>
      <c r="J23" s="286">
        <v>0</v>
      </c>
      <c r="K23" s="286">
        <v>0</v>
      </c>
      <c r="L23" s="286">
        <v>0</v>
      </c>
      <c r="M23" s="286"/>
      <c r="N23" s="286"/>
      <c r="O23" s="284">
        <f t="shared" si="2"/>
        <v>0</v>
      </c>
    </row>
    <row r="24" spans="1:15" s="261" customFormat="1" x14ac:dyDescent="0.2">
      <c r="A24" s="295">
        <v>120190</v>
      </c>
      <c r="B24" s="267" t="s">
        <v>85</v>
      </c>
      <c r="C24" s="286">
        <v>0</v>
      </c>
      <c r="D24" s="286">
        <v>0</v>
      </c>
      <c r="E24" s="286">
        <v>0</v>
      </c>
      <c r="F24" s="286">
        <v>0</v>
      </c>
      <c r="G24" s="286">
        <v>0</v>
      </c>
      <c r="H24" s="286">
        <v>0</v>
      </c>
      <c r="I24" s="286">
        <v>0</v>
      </c>
      <c r="J24" s="286">
        <v>0</v>
      </c>
      <c r="K24" s="286">
        <v>0</v>
      </c>
      <c r="L24" s="286">
        <v>0</v>
      </c>
      <c r="M24" s="286"/>
      <c r="N24" s="286"/>
      <c r="O24" s="284">
        <f t="shared" si="2"/>
        <v>0</v>
      </c>
    </row>
    <row r="25" spans="1:15" s="261" customFormat="1" x14ac:dyDescent="0.2">
      <c r="A25" s="295">
        <v>1202</v>
      </c>
      <c r="B25" s="266" t="s">
        <v>210</v>
      </c>
      <c r="C25" s="285">
        <f t="shared" ref="C25:N25" si="8">SUM(C26:C30)</f>
        <v>381125.6</v>
      </c>
      <c r="D25" s="285">
        <f t="shared" si="8"/>
        <v>362648.9</v>
      </c>
      <c r="E25" s="285">
        <f t="shared" si="8"/>
        <v>318898.90000000002</v>
      </c>
      <c r="F25" s="285">
        <f t="shared" si="8"/>
        <v>303898.90000000002</v>
      </c>
      <c r="G25" s="285">
        <f t="shared" si="8"/>
        <v>138802.4</v>
      </c>
      <c r="H25" s="285">
        <f t="shared" si="8"/>
        <v>95052.4</v>
      </c>
      <c r="I25" s="285">
        <f t="shared" si="8"/>
        <v>80052.399999999994</v>
      </c>
      <c r="J25" s="285">
        <f t="shared" si="8"/>
        <v>59336.1</v>
      </c>
      <c r="K25" s="285">
        <f t="shared" si="8"/>
        <v>40586.1</v>
      </c>
      <c r="L25" s="285">
        <f t="shared" si="8"/>
        <v>40586.1</v>
      </c>
      <c r="M25" s="285">
        <f t="shared" si="8"/>
        <v>0</v>
      </c>
      <c r="N25" s="285">
        <f t="shared" si="8"/>
        <v>0</v>
      </c>
      <c r="O25" s="284">
        <f t="shared" si="2"/>
        <v>40586.1</v>
      </c>
    </row>
    <row r="26" spans="1:15" s="261" customFormat="1" x14ac:dyDescent="0.2">
      <c r="A26" s="296">
        <v>120205</v>
      </c>
      <c r="B26" s="267" t="s">
        <v>205</v>
      </c>
      <c r="C26" s="286">
        <v>75000</v>
      </c>
      <c r="D26" s="286">
        <v>75000</v>
      </c>
      <c r="E26" s="286">
        <v>56250</v>
      </c>
      <c r="F26" s="286">
        <v>56250</v>
      </c>
      <c r="G26" s="286">
        <v>56250</v>
      </c>
      <c r="H26" s="286">
        <v>37500</v>
      </c>
      <c r="I26" s="286">
        <v>37500</v>
      </c>
      <c r="J26" s="286">
        <v>37500</v>
      </c>
      <c r="K26" s="286">
        <v>18750</v>
      </c>
      <c r="L26" s="286">
        <v>18750</v>
      </c>
      <c r="M26" s="286"/>
      <c r="N26" s="286"/>
      <c r="O26" s="284">
        <f t="shared" si="2"/>
        <v>18750</v>
      </c>
    </row>
    <row r="27" spans="1:15" s="261" customFormat="1" x14ac:dyDescent="0.2">
      <c r="A27" s="295">
        <f>A26+5</f>
        <v>120210</v>
      </c>
      <c r="B27" s="267" t="s">
        <v>211</v>
      </c>
      <c r="C27" s="286">
        <v>306125.59999999998</v>
      </c>
      <c r="D27" s="286">
        <v>287648.90000000002</v>
      </c>
      <c r="E27" s="286">
        <v>262648.90000000002</v>
      </c>
      <c r="F27" s="286">
        <v>247648.9</v>
      </c>
      <c r="G27" s="286">
        <v>82552.399999999994</v>
      </c>
      <c r="H27" s="286">
        <v>57552.4</v>
      </c>
      <c r="I27" s="286">
        <v>42552.4</v>
      </c>
      <c r="J27" s="286">
        <v>21836.1</v>
      </c>
      <c r="K27" s="286">
        <v>21836.1</v>
      </c>
      <c r="L27" s="286">
        <v>21836.1</v>
      </c>
      <c r="M27" s="286"/>
      <c r="N27" s="286"/>
      <c r="O27" s="284">
        <f t="shared" si="2"/>
        <v>21836.1</v>
      </c>
    </row>
    <row r="28" spans="1:15" s="261" customFormat="1" x14ac:dyDescent="0.2">
      <c r="A28" s="295">
        <f>A27+5</f>
        <v>120215</v>
      </c>
      <c r="B28" s="267" t="s">
        <v>212</v>
      </c>
      <c r="C28" s="286">
        <v>0</v>
      </c>
      <c r="D28" s="286">
        <v>0</v>
      </c>
      <c r="E28" s="286">
        <v>0</v>
      </c>
      <c r="F28" s="286">
        <v>0</v>
      </c>
      <c r="G28" s="286">
        <v>0</v>
      </c>
      <c r="H28" s="286">
        <v>0</v>
      </c>
      <c r="I28" s="286">
        <v>0</v>
      </c>
      <c r="J28" s="286">
        <v>0</v>
      </c>
      <c r="K28" s="286">
        <v>0</v>
      </c>
      <c r="L28" s="286">
        <v>0</v>
      </c>
      <c r="M28" s="286"/>
      <c r="N28" s="286"/>
      <c r="O28" s="284">
        <f t="shared" si="2"/>
        <v>0</v>
      </c>
    </row>
    <row r="29" spans="1:15" s="261" customFormat="1" x14ac:dyDescent="0.2">
      <c r="A29" s="295">
        <f>A28+5</f>
        <v>120220</v>
      </c>
      <c r="B29" s="267" t="s">
        <v>213</v>
      </c>
      <c r="C29" s="286">
        <v>0</v>
      </c>
      <c r="D29" s="286">
        <v>0</v>
      </c>
      <c r="E29" s="286">
        <v>0</v>
      </c>
      <c r="F29" s="286">
        <v>0</v>
      </c>
      <c r="G29" s="286">
        <v>0</v>
      </c>
      <c r="H29" s="286">
        <v>0</v>
      </c>
      <c r="I29" s="286">
        <v>0</v>
      </c>
      <c r="J29" s="286">
        <v>0</v>
      </c>
      <c r="K29" s="286">
        <v>0</v>
      </c>
      <c r="L29" s="286">
        <v>0</v>
      </c>
      <c r="M29" s="286"/>
      <c r="N29" s="286"/>
      <c r="O29" s="284">
        <f t="shared" si="2"/>
        <v>0</v>
      </c>
    </row>
    <row r="30" spans="1:15" s="261" customFormat="1" x14ac:dyDescent="0.2">
      <c r="A30" s="296">
        <v>120290</v>
      </c>
      <c r="B30" s="267" t="s">
        <v>85</v>
      </c>
      <c r="C30" s="286">
        <v>0</v>
      </c>
      <c r="D30" s="286">
        <v>0</v>
      </c>
      <c r="E30" s="286">
        <v>0</v>
      </c>
      <c r="F30" s="286">
        <v>0</v>
      </c>
      <c r="G30" s="286">
        <v>0</v>
      </c>
      <c r="H30" s="286">
        <v>0</v>
      </c>
      <c r="I30" s="286">
        <v>0</v>
      </c>
      <c r="J30" s="286">
        <v>0</v>
      </c>
      <c r="K30" s="286">
        <v>0</v>
      </c>
      <c r="L30" s="286">
        <v>0</v>
      </c>
      <c r="M30" s="286"/>
      <c r="N30" s="286"/>
      <c r="O30" s="284">
        <f t="shared" si="2"/>
        <v>0</v>
      </c>
    </row>
    <row r="31" spans="1:15" s="261" customFormat="1" x14ac:dyDescent="0.2">
      <c r="A31" s="295">
        <v>1203</v>
      </c>
      <c r="B31" s="266" t="s">
        <v>214</v>
      </c>
      <c r="C31" s="285">
        <f t="shared" ref="C31:N31" si="9">SUM(C32:C36)</f>
        <v>0</v>
      </c>
      <c r="D31" s="285">
        <f t="shared" si="9"/>
        <v>0</v>
      </c>
      <c r="E31" s="285">
        <f t="shared" si="9"/>
        <v>0</v>
      </c>
      <c r="F31" s="285">
        <f t="shared" si="9"/>
        <v>0</v>
      </c>
      <c r="G31" s="285">
        <f t="shared" si="9"/>
        <v>0</v>
      </c>
      <c r="H31" s="285">
        <f t="shared" si="9"/>
        <v>0</v>
      </c>
      <c r="I31" s="285">
        <f t="shared" si="9"/>
        <v>0</v>
      </c>
      <c r="J31" s="285">
        <f t="shared" si="9"/>
        <v>0</v>
      </c>
      <c r="K31" s="285">
        <f t="shared" si="9"/>
        <v>0</v>
      </c>
      <c r="L31" s="285">
        <f t="shared" si="9"/>
        <v>0</v>
      </c>
      <c r="M31" s="285">
        <f t="shared" si="9"/>
        <v>0</v>
      </c>
      <c r="N31" s="285">
        <f t="shared" si="9"/>
        <v>0</v>
      </c>
      <c r="O31" s="284">
        <f t="shared" si="2"/>
        <v>0</v>
      </c>
    </row>
    <row r="32" spans="1:15" s="261" customFormat="1" x14ac:dyDescent="0.2">
      <c r="A32" s="296">
        <v>120305</v>
      </c>
      <c r="B32" s="267" t="s">
        <v>203</v>
      </c>
      <c r="C32" s="286">
        <v>0</v>
      </c>
      <c r="D32" s="286">
        <v>0</v>
      </c>
      <c r="E32" s="286">
        <v>0</v>
      </c>
      <c r="F32" s="286">
        <v>0</v>
      </c>
      <c r="G32" s="286">
        <v>0</v>
      </c>
      <c r="H32" s="286">
        <v>0</v>
      </c>
      <c r="I32" s="286">
        <v>0</v>
      </c>
      <c r="J32" s="286">
        <v>0</v>
      </c>
      <c r="K32" s="286">
        <v>0</v>
      </c>
      <c r="L32" s="286">
        <v>0</v>
      </c>
      <c r="M32" s="286"/>
      <c r="N32" s="286"/>
      <c r="O32" s="284">
        <f t="shared" si="2"/>
        <v>0</v>
      </c>
    </row>
    <row r="33" spans="1:15" s="261" customFormat="1" x14ac:dyDescent="0.2">
      <c r="A33" s="295">
        <f>A32+5</f>
        <v>120310</v>
      </c>
      <c r="B33" s="267" t="s">
        <v>204</v>
      </c>
      <c r="C33" s="286">
        <v>0</v>
      </c>
      <c r="D33" s="286">
        <v>0</v>
      </c>
      <c r="E33" s="286">
        <v>0</v>
      </c>
      <c r="F33" s="286">
        <v>0</v>
      </c>
      <c r="G33" s="286">
        <v>0</v>
      </c>
      <c r="H33" s="286">
        <v>0</v>
      </c>
      <c r="I33" s="286">
        <v>0</v>
      </c>
      <c r="J33" s="286">
        <v>0</v>
      </c>
      <c r="K33" s="286">
        <v>0</v>
      </c>
      <c r="L33" s="286">
        <v>0</v>
      </c>
      <c r="M33" s="286"/>
      <c r="N33" s="286"/>
      <c r="O33" s="284">
        <f t="shared" si="2"/>
        <v>0</v>
      </c>
    </row>
    <row r="34" spans="1:15" s="261" customFormat="1" x14ac:dyDescent="0.2">
      <c r="A34" s="295">
        <f>A33+5</f>
        <v>120315</v>
      </c>
      <c r="B34" s="267" t="s">
        <v>205</v>
      </c>
      <c r="C34" s="286">
        <v>0</v>
      </c>
      <c r="D34" s="286">
        <v>0</v>
      </c>
      <c r="E34" s="286">
        <v>0</v>
      </c>
      <c r="F34" s="286">
        <v>0</v>
      </c>
      <c r="G34" s="286">
        <v>0</v>
      </c>
      <c r="H34" s="286">
        <v>0</v>
      </c>
      <c r="I34" s="286">
        <v>0</v>
      </c>
      <c r="J34" s="286">
        <v>0</v>
      </c>
      <c r="K34" s="286">
        <v>0</v>
      </c>
      <c r="L34" s="286">
        <v>0</v>
      </c>
      <c r="M34" s="286"/>
      <c r="N34" s="286"/>
      <c r="O34" s="284">
        <f t="shared" si="2"/>
        <v>0</v>
      </c>
    </row>
    <row r="35" spans="1:15" s="261" customFormat="1" x14ac:dyDescent="0.2">
      <c r="A35" s="295">
        <f>A34+5</f>
        <v>120320</v>
      </c>
      <c r="B35" s="267" t="s">
        <v>215</v>
      </c>
      <c r="C35" s="286">
        <v>0</v>
      </c>
      <c r="D35" s="286">
        <v>0</v>
      </c>
      <c r="E35" s="286">
        <v>0</v>
      </c>
      <c r="F35" s="286">
        <v>0</v>
      </c>
      <c r="G35" s="286">
        <v>0</v>
      </c>
      <c r="H35" s="286">
        <v>0</v>
      </c>
      <c r="I35" s="286">
        <v>0</v>
      </c>
      <c r="J35" s="286">
        <v>0</v>
      </c>
      <c r="K35" s="286">
        <v>0</v>
      </c>
      <c r="L35" s="286">
        <v>0</v>
      </c>
      <c r="M35" s="286"/>
      <c r="N35" s="286"/>
      <c r="O35" s="284">
        <f t="shared" si="2"/>
        <v>0</v>
      </c>
    </row>
    <row r="36" spans="1:15" s="261" customFormat="1" x14ac:dyDescent="0.2">
      <c r="A36" s="295">
        <f>A35+5</f>
        <v>120325</v>
      </c>
      <c r="B36" s="267" t="s">
        <v>216</v>
      </c>
      <c r="C36" s="286">
        <v>0</v>
      </c>
      <c r="D36" s="286">
        <v>0</v>
      </c>
      <c r="E36" s="286">
        <v>0</v>
      </c>
      <c r="F36" s="286">
        <v>0</v>
      </c>
      <c r="G36" s="286">
        <v>0</v>
      </c>
      <c r="H36" s="286">
        <v>0</v>
      </c>
      <c r="I36" s="286">
        <v>0</v>
      </c>
      <c r="J36" s="286">
        <v>0</v>
      </c>
      <c r="K36" s="286">
        <v>0</v>
      </c>
      <c r="L36" s="286">
        <v>0</v>
      </c>
      <c r="M36" s="286"/>
      <c r="N36" s="286"/>
      <c r="O36" s="284">
        <f t="shared" si="2"/>
        <v>0</v>
      </c>
    </row>
    <row r="37" spans="1:15" s="261" customFormat="1" x14ac:dyDescent="0.2">
      <c r="A37" s="295">
        <v>1204</v>
      </c>
      <c r="B37" s="266" t="s">
        <v>217</v>
      </c>
      <c r="C37" s="285">
        <f t="shared" ref="C37:N37" si="10">SUM(C38:C40)</f>
        <v>0</v>
      </c>
      <c r="D37" s="285">
        <f t="shared" si="10"/>
        <v>0</v>
      </c>
      <c r="E37" s="285">
        <f t="shared" si="10"/>
        <v>0</v>
      </c>
      <c r="F37" s="285">
        <f t="shared" si="10"/>
        <v>0</v>
      </c>
      <c r="G37" s="285">
        <f t="shared" si="10"/>
        <v>0</v>
      </c>
      <c r="H37" s="285">
        <f t="shared" si="10"/>
        <v>0</v>
      </c>
      <c r="I37" s="285">
        <f t="shared" si="10"/>
        <v>0</v>
      </c>
      <c r="J37" s="285">
        <f t="shared" si="10"/>
        <v>0</v>
      </c>
      <c r="K37" s="285">
        <f t="shared" si="10"/>
        <v>0</v>
      </c>
      <c r="L37" s="285">
        <f t="shared" si="10"/>
        <v>0</v>
      </c>
      <c r="M37" s="285">
        <f t="shared" si="10"/>
        <v>0</v>
      </c>
      <c r="N37" s="285">
        <f t="shared" si="10"/>
        <v>0</v>
      </c>
      <c r="O37" s="284">
        <f t="shared" si="2"/>
        <v>0</v>
      </c>
    </row>
    <row r="38" spans="1:15" s="261" customFormat="1" x14ac:dyDescent="0.2">
      <c r="A38" s="296">
        <v>120405</v>
      </c>
      <c r="B38" s="267" t="s">
        <v>205</v>
      </c>
      <c r="C38" s="286">
        <v>0</v>
      </c>
      <c r="D38" s="286">
        <v>0</v>
      </c>
      <c r="E38" s="286">
        <v>0</v>
      </c>
      <c r="F38" s="286">
        <v>0</v>
      </c>
      <c r="G38" s="286">
        <v>0</v>
      </c>
      <c r="H38" s="286">
        <v>0</v>
      </c>
      <c r="I38" s="286">
        <v>0</v>
      </c>
      <c r="J38" s="286">
        <v>0</v>
      </c>
      <c r="K38" s="286">
        <v>0</v>
      </c>
      <c r="L38" s="286">
        <v>0</v>
      </c>
      <c r="M38" s="286"/>
      <c r="N38" s="286"/>
      <c r="O38" s="284">
        <f t="shared" si="2"/>
        <v>0</v>
      </c>
    </row>
    <row r="39" spans="1:15" s="261" customFormat="1" x14ac:dyDescent="0.2">
      <c r="A39" s="295">
        <f>A38+5</f>
        <v>120410</v>
      </c>
      <c r="B39" s="267" t="s">
        <v>218</v>
      </c>
      <c r="C39" s="286">
        <v>0</v>
      </c>
      <c r="D39" s="286">
        <v>0</v>
      </c>
      <c r="E39" s="286">
        <v>0</v>
      </c>
      <c r="F39" s="286">
        <v>0</v>
      </c>
      <c r="G39" s="286">
        <v>0</v>
      </c>
      <c r="H39" s="286">
        <v>0</v>
      </c>
      <c r="I39" s="286">
        <v>0</v>
      </c>
      <c r="J39" s="286">
        <v>0</v>
      </c>
      <c r="K39" s="286">
        <v>0</v>
      </c>
      <c r="L39" s="286">
        <v>0</v>
      </c>
      <c r="M39" s="286"/>
      <c r="N39" s="286"/>
      <c r="O39" s="284">
        <f t="shared" si="2"/>
        <v>0</v>
      </c>
    </row>
    <row r="40" spans="1:15" s="261" customFormat="1" x14ac:dyDescent="0.2">
      <c r="A40" s="295">
        <f>A39+5</f>
        <v>120415</v>
      </c>
      <c r="B40" s="267" t="s">
        <v>219</v>
      </c>
      <c r="C40" s="286">
        <v>0</v>
      </c>
      <c r="D40" s="286">
        <v>0</v>
      </c>
      <c r="E40" s="286">
        <v>0</v>
      </c>
      <c r="F40" s="286">
        <v>0</v>
      </c>
      <c r="G40" s="286">
        <v>0</v>
      </c>
      <c r="H40" s="286">
        <v>0</v>
      </c>
      <c r="I40" s="286">
        <v>0</v>
      </c>
      <c r="J40" s="286">
        <v>0</v>
      </c>
      <c r="K40" s="286">
        <v>0</v>
      </c>
      <c r="L40" s="286">
        <v>0</v>
      </c>
      <c r="M40" s="286"/>
      <c r="N40" s="286"/>
      <c r="O40" s="284">
        <f t="shared" si="2"/>
        <v>0</v>
      </c>
    </row>
    <row r="41" spans="1:15" s="261" customFormat="1" ht="22.5" x14ac:dyDescent="0.2">
      <c r="A41" s="295">
        <v>1205</v>
      </c>
      <c r="B41" s="266" t="s">
        <v>220</v>
      </c>
      <c r="C41" s="285">
        <f t="shared" ref="C41:N41" si="11">+C42+C43</f>
        <v>0</v>
      </c>
      <c r="D41" s="285">
        <f t="shared" si="11"/>
        <v>0</v>
      </c>
      <c r="E41" s="285">
        <f t="shared" si="11"/>
        <v>0</v>
      </c>
      <c r="F41" s="285">
        <f t="shared" si="11"/>
        <v>0</v>
      </c>
      <c r="G41" s="285">
        <f t="shared" si="11"/>
        <v>0</v>
      </c>
      <c r="H41" s="285">
        <f t="shared" si="11"/>
        <v>0</v>
      </c>
      <c r="I41" s="285">
        <f t="shared" si="11"/>
        <v>0</v>
      </c>
      <c r="J41" s="285">
        <f t="shared" si="11"/>
        <v>0</v>
      </c>
      <c r="K41" s="285">
        <f t="shared" si="11"/>
        <v>0</v>
      </c>
      <c r="L41" s="285">
        <f t="shared" si="11"/>
        <v>0</v>
      </c>
      <c r="M41" s="285">
        <f t="shared" si="11"/>
        <v>0</v>
      </c>
      <c r="N41" s="285">
        <f t="shared" si="11"/>
        <v>0</v>
      </c>
      <c r="O41" s="284">
        <f t="shared" si="2"/>
        <v>0</v>
      </c>
    </row>
    <row r="42" spans="1:15" s="261" customFormat="1" x14ac:dyDescent="0.2">
      <c r="A42" s="296">
        <v>120505</v>
      </c>
      <c r="B42" s="267" t="s">
        <v>205</v>
      </c>
      <c r="C42" s="286">
        <v>0</v>
      </c>
      <c r="D42" s="286">
        <v>0</v>
      </c>
      <c r="E42" s="286">
        <v>0</v>
      </c>
      <c r="F42" s="286">
        <v>0</v>
      </c>
      <c r="G42" s="286">
        <v>0</v>
      </c>
      <c r="H42" s="286">
        <v>0</v>
      </c>
      <c r="I42" s="286">
        <v>0</v>
      </c>
      <c r="J42" s="286">
        <v>0</v>
      </c>
      <c r="K42" s="286">
        <v>0</v>
      </c>
      <c r="L42" s="286">
        <v>0</v>
      </c>
      <c r="M42" s="286"/>
      <c r="N42" s="286"/>
      <c r="O42" s="284">
        <f t="shared" si="2"/>
        <v>0</v>
      </c>
    </row>
    <row r="43" spans="1:15" s="261" customFormat="1" x14ac:dyDescent="0.2">
      <c r="A43" s="295">
        <f>+A42+5</f>
        <v>120510</v>
      </c>
      <c r="B43" s="267" t="s">
        <v>221</v>
      </c>
      <c r="C43" s="286">
        <v>0</v>
      </c>
      <c r="D43" s="286">
        <v>0</v>
      </c>
      <c r="E43" s="286">
        <v>0</v>
      </c>
      <c r="F43" s="286">
        <v>0</v>
      </c>
      <c r="G43" s="286">
        <v>0</v>
      </c>
      <c r="H43" s="286">
        <v>0</v>
      </c>
      <c r="I43" s="286">
        <v>0</v>
      </c>
      <c r="J43" s="286">
        <v>0</v>
      </c>
      <c r="K43" s="286">
        <v>0</v>
      </c>
      <c r="L43" s="286">
        <v>0</v>
      </c>
      <c r="M43" s="286"/>
      <c r="N43" s="286"/>
      <c r="O43" s="284">
        <f t="shared" si="2"/>
        <v>0</v>
      </c>
    </row>
    <row r="44" spans="1:15" s="261" customFormat="1" ht="22.5" x14ac:dyDescent="0.2">
      <c r="A44" s="295">
        <v>1206</v>
      </c>
      <c r="B44" s="266" t="s">
        <v>222</v>
      </c>
      <c r="C44" s="285">
        <f t="shared" ref="C44:N44" si="12">SUM(C45:C46)</f>
        <v>0</v>
      </c>
      <c r="D44" s="285">
        <f t="shared" si="12"/>
        <v>0</v>
      </c>
      <c r="E44" s="285">
        <f t="shared" si="12"/>
        <v>0</v>
      </c>
      <c r="F44" s="285">
        <f t="shared" si="12"/>
        <v>0</v>
      </c>
      <c r="G44" s="285">
        <f t="shared" si="12"/>
        <v>0</v>
      </c>
      <c r="H44" s="285">
        <f t="shared" si="12"/>
        <v>0</v>
      </c>
      <c r="I44" s="285">
        <f t="shared" si="12"/>
        <v>0</v>
      </c>
      <c r="J44" s="285">
        <f t="shared" si="12"/>
        <v>0</v>
      </c>
      <c r="K44" s="285">
        <f t="shared" si="12"/>
        <v>0</v>
      </c>
      <c r="L44" s="285">
        <f t="shared" si="12"/>
        <v>0</v>
      </c>
      <c r="M44" s="285">
        <f t="shared" si="12"/>
        <v>0</v>
      </c>
      <c r="N44" s="285">
        <f t="shared" si="12"/>
        <v>0</v>
      </c>
      <c r="O44" s="284">
        <f t="shared" si="2"/>
        <v>0</v>
      </c>
    </row>
    <row r="45" spans="1:15" s="261" customFormat="1" x14ac:dyDescent="0.2">
      <c r="A45" s="296">
        <v>120605</v>
      </c>
      <c r="B45" s="267" t="s">
        <v>205</v>
      </c>
      <c r="C45" s="286">
        <v>0</v>
      </c>
      <c r="D45" s="286">
        <v>0</v>
      </c>
      <c r="E45" s="286">
        <v>0</v>
      </c>
      <c r="F45" s="286">
        <v>0</v>
      </c>
      <c r="G45" s="286">
        <v>0</v>
      </c>
      <c r="H45" s="286">
        <v>0</v>
      </c>
      <c r="I45" s="286">
        <v>0</v>
      </c>
      <c r="J45" s="286">
        <v>0</v>
      </c>
      <c r="K45" s="286">
        <v>0</v>
      </c>
      <c r="L45" s="286">
        <v>0</v>
      </c>
      <c r="M45" s="286"/>
      <c r="N45" s="286"/>
      <c r="O45" s="284">
        <f t="shared" si="2"/>
        <v>0</v>
      </c>
    </row>
    <row r="46" spans="1:15" s="261" customFormat="1" x14ac:dyDescent="0.2">
      <c r="A46" s="295">
        <f>+A45+5</f>
        <v>120610</v>
      </c>
      <c r="B46" s="267" t="s">
        <v>221</v>
      </c>
      <c r="C46" s="286">
        <v>0</v>
      </c>
      <c r="D46" s="286">
        <v>0</v>
      </c>
      <c r="E46" s="286">
        <v>0</v>
      </c>
      <c r="F46" s="286">
        <v>0</v>
      </c>
      <c r="G46" s="286">
        <v>0</v>
      </c>
      <c r="H46" s="286">
        <v>0</v>
      </c>
      <c r="I46" s="286">
        <v>0</v>
      </c>
      <c r="J46" s="286">
        <v>0</v>
      </c>
      <c r="K46" s="286">
        <v>0</v>
      </c>
      <c r="L46" s="286">
        <v>0</v>
      </c>
      <c r="M46" s="286"/>
      <c r="N46" s="286"/>
      <c r="O46" s="284">
        <f t="shared" si="2"/>
        <v>0</v>
      </c>
    </row>
    <row r="47" spans="1:15" s="261" customFormat="1" x14ac:dyDescent="0.2">
      <c r="A47" s="295">
        <v>1299</v>
      </c>
      <c r="B47" s="266" t="s">
        <v>223</v>
      </c>
      <c r="C47" s="285">
        <f t="shared" ref="C47:N47" si="13">SUM(C48:C54)</f>
        <v>0</v>
      </c>
      <c r="D47" s="285">
        <f t="shared" si="13"/>
        <v>0</v>
      </c>
      <c r="E47" s="285">
        <f t="shared" si="13"/>
        <v>0</v>
      </c>
      <c r="F47" s="285">
        <f t="shared" si="13"/>
        <v>0</v>
      </c>
      <c r="G47" s="285">
        <f t="shared" si="13"/>
        <v>0</v>
      </c>
      <c r="H47" s="285">
        <f t="shared" si="13"/>
        <v>0</v>
      </c>
      <c r="I47" s="285">
        <f t="shared" si="13"/>
        <v>0</v>
      </c>
      <c r="J47" s="285">
        <f t="shared" si="13"/>
        <v>0</v>
      </c>
      <c r="K47" s="285">
        <f t="shared" si="13"/>
        <v>0</v>
      </c>
      <c r="L47" s="285">
        <f t="shared" si="13"/>
        <v>0</v>
      </c>
      <c r="M47" s="285">
        <f t="shared" si="13"/>
        <v>0</v>
      </c>
      <c r="N47" s="285">
        <f t="shared" si="13"/>
        <v>0</v>
      </c>
      <c r="O47" s="284">
        <f t="shared" si="2"/>
        <v>0</v>
      </c>
    </row>
    <row r="48" spans="1:15" s="261" customFormat="1" x14ac:dyDescent="0.2">
      <c r="A48" s="296">
        <v>129905</v>
      </c>
      <c r="B48" s="267" t="s">
        <v>224</v>
      </c>
      <c r="C48" s="286">
        <v>0</v>
      </c>
      <c r="D48" s="286">
        <v>0</v>
      </c>
      <c r="E48" s="286">
        <v>0</v>
      </c>
      <c r="F48" s="286">
        <v>0</v>
      </c>
      <c r="G48" s="286">
        <v>0</v>
      </c>
      <c r="H48" s="286">
        <v>0</v>
      </c>
      <c r="I48" s="286">
        <v>0</v>
      </c>
      <c r="J48" s="286">
        <v>0</v>
      </c>
      <c r="K48" s="286">
        <v>0</v>
      </c>
      <c r="L48" s="286">
        <v>0</v>
      </c>
      <c r="M48" s="286"/>
      <c r="N48" s="286"/>
      <c r="O48" s="284">
        <f t="shared" si="2"/>
        <v>0</v>
      </c>
    </row>
    <row r="49" spans="1:15" s="261" customFormat="1" x14ac:dyDescent="0.2">
      <c r="A49" s="295">
        <f>+A48+5</f>
        <v>129910</v>
      </c>
      <c r="B49" s="267" t="s">
        <v>225</v>
      </c>
      <c r="C49" s="286">
        <v>0</v>
      </c>
      <c r="D49" s="286">
        <v>0</v>
      </c>
      <c r="E49" s="286">
        <v>0</v>
      </c>
      <c r="F49" s="286">
        <v>0</v>
      </c>
      <c r="G49" s="286">
        <v>0</v>
      </c>
      <c r="H49" s="286">
        <v>0</v>
      </c>
      <c r="I49" s="286">
        <v>0</v>
      </c>
      <c r="J49" s="286">
        <v>0</v>
      </c>
      <c r="K49" s="286">
        <v>0</v>
      </c>
      <c r="L49" s="286">
        <v>0</v>
      </c>
      <c r="M49" s="286"/>
      <c r="N49" s="286"/>
      <c r="O49" s="284">
        <f t="shared" si="2"/>
        <v>0</v>
      </c>
    </row>
    <row r="50" spans="1:15" s="261" customFormat="1" x14ac:dyDescent="0.2">
      <c r="A50" s="295">
        <f>+A49+5</f>
        <v>129915</v>
      </c>
      <c r="B50" s="267" t="s">
        <v>226</v>
      </c>
      <c r="C50" s="286">
        <v>0</v>
      </c>
      <c r="D50" s="286">
        <v>0</v>
      </c>
      <c r="E50" s="286">
        <v>0</v>
      </c>
      <c r="F50" s="286">
        <v>0</v>
      </c>
      <c r="G50" s="286">
        <v>0</v>
      </c>
      <c r="H50" s="286">
        <v>0</v>
      </c>
      <c r="I50" s="286">
        <v>0</v>
      </c>
      <c r="J50" s="286">
        <v>0</v>
      </c>
      <c r="K50" s="286">
        <v>0</v>
      </c>
      <c r="L50" s="286">
        <v>0</v>
      </c>
      <c r="M50" s="286"/>
      <c r="N50" s="286"/>
      <c r="O50" s="284">
        <f t="shared" si="2"/>
        <v>0</v>
      </c>
    </row>
    <row r="51" spans="1:15" s="261" customFormat="1" x14ac:dyDescent="0.2">
      <c r="A51" s="295">
        <f>+A50+5</f>
        <v>129920</v>
      </c>
      <c r="B51" s="267" t="s">
        <v>227</v>
      </c>
      <c r="C51" s="286">
        <v>0</v>
      </c>
      <c r="D51" s="286">
        <v>0</v>
      </c>
      <c r="E51" s="286">
        <v>0</v>
      </c>
      <c r="F51" s="286">
        <v>0</v>
      </c>
      <c r="G51" s="286">
        <v>0</v>
      </c>
      <c r="H51" s="286">
        <v>0</v>
      </c>
      <c r="I51" s="286">
        <v>0</v>
      </c>
      <c r="J51" s="286">
        <v>0</v>
      </c>
      <c r="K51" s="286">
        <v>0</v>
      </c>
      <c r="L51" s="286">
        <v>0</v>
      </c>
      <c r="M51" s="286"/>
      <c r="N51" s="286"/>
      <c r="O51" s="284">
        <f t="shared" si="2"/>
        <v>0</v>
      </c>
    </row>
    <row r="52" spans="1:15" s="261" customFormat="1" x14ac:dyDescent="0.2">
      <c r="A52" s="295">
        <f>+A51+5</f>
        <v>129925</v>
      </c>
      <c r="B52" s="267" t="s">
        <v>228</v>
      </c>
      <c r="C52" s="286">
        <v>0</v>
      </c>
      <c r="D52" s="286">
        <v>0</v>
      </c>
      <c r="E52" s="286">
        <v>0</v>
      </c>
      <c r="F52" s="286">
        <v>0</v>
      </c>
      <c r="G52" s="286">
        <v>0</v>
      </c>
      <c r="H52" s="286">
        <v>0</v>
      </c>
      <c r="I52" s="286">
        <v>0</v>
      </c>
      <c r="J52" s="286">
        <v>0</v>
      </c>
      <c r="K52" s="286">
        <v>0</v>
      </c>
      <c r="L52" s="286">
        <v>0</v>
      </c>
      <c r="M52" s="286"/>
      <c r="N52" s="286"/>
      <c r="O52" s="284">
        <f t="shared" si="2"/>
        <v>0</v>
      </c>
    </row>
    <row r="53" spans="1:15" s="261" customFormat="1" x14ac:dyDescent="0.2">
      <c r="A53" s="295">
        <f>+A52+5</f>
        <v>129930</v>
      </c>
      <c r="B53" s="267" t="s">
        <v>229</v>
      </c>
      <c r="C53" s="286">
        <v>0</v>
      </c>
      <c r="D53" s="286">
        <v>0</v>
      </c>
      <c r="E53" s="286">
        <v>0</v>
      </c>
      <c r="F53" s="286">
        <v>0</v>
      </c>
      <c r="G53" s="286">
        <v>0</v>
      </c>
      <c r="H53" s="286">
        <v>0</v>
      </c>
      <c r="I53" s="286">
        <v>0</v>
      </c>
      <c r="J53" s="286">
        <v>0</v>
      </c>
      <c r="K53" s="286">
        <v>0</v>
      </c>
      <c r="L53" s="286">
        <v>0</v>
      </c>
      <c r="M53" s="286"/>
      <c r="N53" s="286"/>
      <c r="O53" s="284">
        <f t="shared" si="2"/>
        <v>0</v>
      </c>
    </row>
    <row r="54" spans="1:15" s="261" customFormat="1" x14ac:dyDescent="0.2">
      <c r="A54" s="296">
        <v>129990</v>
      </c>
      <c r="B54" s="267" t="s">
        <v>230</v>
      </c>
      <c r="C54" s="286">
        <v>0</v>
      </c>
      <c r="D54" s="286">
        <v>0</v>
      </c>
      <c r="E54" s="286">
        <v>0</v>
      </c>
      <c r="F54" s="286">
        <v>0</v>
      </c>
      <c r="G54" s="286">
        <v>0</v>
      </c>
      <c r="H54" s="286">
        <v>0</v>
      </c>
      <c r="I54" s="286">
        <v>0</v>
      </c>
      <c r="J54" s="286">
        <v>0</v>
      </c>
      <c r="K54" s="286">
        <v>0</v>
      </c>
      <c r="L54" s="286">
        <v>0</v>
      </c>
      <c r="M54" s="286"/>
      <c r="N54" s="286"/>
      <c r="O54" s="284">
        <f t="shared" si="2"/>
        <v>0</v>
      </c>
    </row>
    <row r="55" spans="1:15" s="261" customFormat="1" x14ac:dyDescent="0.2">
      <c r="A55" s="295">
        <v>13</v>
      </c>
      <c r="B55" s="266" t="s">
        <v>231</v>
      </c>
      <c r="C55" s="285">
        <f t="shared" ref="C55:N55" si="14">SUM(C56:C68)</f>
        <v>35075963.860000007</v>
      </c>
      <c r="D55" s="285">
        <f t="shared" si="14"/>
        <v>35144086.530000001</v>
      </c>
      <c r="E55" s="285">
        <f t="shared" si="14"/>
        <v>35349907.570000008</v>
      </c>
      <c r="F55" s="285">
        <f t="shared" si="14"/>
        <v>35246807.140000001</v>
      </c>
      <c r="G55" s="285">
        <f t="shared" si="14"/>
        <v>35215252.18</v>
      </c>
      <c r="H55" s="285">
        <f t="shared" si="14"/>
        <v>35178437.590000004</v>
      </c>
      <c r="I55" s="285">
        <f t="shared" si="14"/>
        <v>35145581.670000002</v>
      </c>
      <c r="J55" s="285">
        <f t="shared" si="14"/>
        <v>35116060.080000006</v>
      </c>
      <c r="K55" s="285">
        <f t="shared" si="14"/>
        <v>35176509.479999997</v>
      </c>
      <c r="L55" s="285">
        <f t="shared" si="14"/>
        <v>35132823.050000004</v>
      </c>
      <c r="M55" s="285">
        <f t="shared" si="14"/>
        <v>0</v>
      </c>
      <c r="N55" s="285">
        <f t="shared" si="14"/>
        <v>0</v>
      </c>
      <c r="O55" s="284">
        <f t="shared" si="2"/>
        <v>35132823.050000004</v>
      </c>
    </row>
    <row r="56" spans="1:15" s="261" customFormat="1" x14ac:dyDescent="0.2">
      <c r="A56" s="295">
        <v>1301</v>
      </c>
      <c r="B56" s="267" t="s">
        <v>232</v>
      </c>
      <c r="C56" s="286">
        <v>31472336.98</v>
      </c>
      <c r="D56" s="286">
        <v>31662687.75</v>
      </c>
      <c r="E56" s="286">
        <v>31816104.210000001</v>
      </c>
      <c r="F56" s="286">
        <v>31741617.469999999</v>
      </c>
      <c r="G56" s="286">
        <v>31598224.34</v>
      </c>
      <c r="H56" s="286">
        <v>31537180.879999999</v>
      </c>
      <c r="I56" s="286">
        <v>31563383.460000001</v>
      </c>
      <c r="J56" s="286">
        <v>31540491.27</v>
      </c>
      <c r="K56" s="286">
        <v>31457089</v>
      </c>
      <c r="L56" s="286">
        <v>31473769.870000001</v>
      </c>
      <c r="M56" s="286"/>
      <c r="N56" s="286"/>
      <c r="O56" s="284">
        <f t="shared" si="2"/>
        <v>31473769.870000001</v>
      </c>
    </row>
    <row r="57" spans="1:15" s="261" customFormat="1" x14ac:dyDescent="0.2">
      <c r="A57" s="295">
        <f t="shared" ref="A57:A67" si="15">+A56+1</f>
        <v>1302</v>
      </c>
      <c r="B57" s="267" t="s">
        <v>233</v>
      </c>
      <c r="C57" s="286">
        <v>0</v>
      </c>
      <c r="D57" s="286">
        <v>0</v>
      </c>
      <c r="E57" s="286">
        <v>0</v>
      </c>
      <c r="F57" s="286">
        <v>0</v>
      </c>
      <c r="G57" s="286">
        <v>0</v>
      </c>
      <c r="H57" s="286">
        <v>0</v>
      </c>
      <c r="I57" s="286">
        <v>0</v>
      </c>
      <c r="J57" s="286">
        <v>0</v>
      </c>
      <c r="K57" s="286">
        <v>0</v>
      </c>
      <c r="L57" s="286">
        <v>0</v>
      </c>
      <c r="M57" s="286"/>
      <c r="N57" s="286"/>
      <c r="O57" s="284">
        <f t="shared" si="2"/>
        <v>0</v>
      </c>
    </row>
    <row r="58" spans="1:15" s="261" customFormat="1" x14ac:dyDescent="0.2">
      <c r="A58" s="295">
        <f t="shared" si="15"/>
        <v>1303</v>
      </c>
      <c r="B58" s="267" t="s">
        <v>234</v>
      </c>
      <c r="C58" s="286">
        <v>461991.51</v>
      </c>
      <c r="D58" s="286">
        <v>461052.38</v>
      </c>
      <c r="E58" s="286">
        <v>517389.7</v>
      </c>
      <c r="F58" s="286">
        <v>497678.91</v>
      </c>
      <c r="G58" s="286">
        <v>458534.59</v>
      </c>
      <c r="H58" s="286">
        <v>421671.1</v>
      </c>
      <c r="I58" s="286">
        <v>409264.16</v>
      </c>
      <c r="J58" s="286">
        <v>401212.62</v>
      </c>
      <c r="K58" s="286">
        <v>377954.96</v>
      </c>
      <c r="L58" s="286">
        <v>368986.8</v>
      </c>
      <c r="M58" s="286"/>
      <c r="N58" s="286"/>
      <c r="O58" s="284">
        <f t="shared" si="2"/>
        <v>368986.8</v>
      </c>
    </row>
    <row r="59" spans="1:15" s="261" customFormat="1" x14ac:dyDescent="0.2">
      <c r="A59" s="295">
        <f t="shared" si="15"/>
        <v>1304</v>
      </c>
      <c r="B59" s="267" t="s">
        <v>235</v>
      </c>
      <c r="C59" s="286">
        <v>1533352.84</v>
      </c>
      <c r="D59" s="286">
        <v>1436933.97</v>
      </c>
      <c r="E59" s="286">
        <v>1447362.4</v>
      </c>
      <c r="F59" s="286">
        <v>1433221.37</v>
      </c>
      <c r="G59" s="286">
        <v>1635472.98</v>
      </c>
      <c r="H59" s="286">
        <v>1708229.56</v>
      </c>
      <c r="I59" s="286">
        <v>1674567.27</v>
      </c>
      <c r="J59" s="286">
        <v>1690721.52</v>
      </c>
      <c r="K59" s="286">
        <v>1743881</v>
      </c>
      <c r="L59" s="286">
        <v>1709201.91</v>
      </c>
      <c r="M59" s="286"/>
      <c r="N59" s="286"/>
      <c r="O59" s="284">
        <f t="shared" si="2"/>
        <v>1709201.91</v>
      </c>
    </row>
    <row r="60" spans="1:15" s="261" customFormat="1" x14ac:dyDescent="0.2">
      <c r="A60" s="295">
        <f t="shared" si="15"/>
        <v>1305</v>
      </c>
      <c r="B60" s="267" t="s">
        <v>236</v>
      </c>
      <c r="C60" s="286">
        <v>0</v>
      </c>
      <c r="D60" s="286">
        <v>0</v>
      </c>
      <c r="E60" s="286">
        <v>0</v>
      </c>
      <c r="F60" s="286">
        <v>0</v>
      </c>
      <c r="G60" s="286">
        <v>0</v>
      </c>
      <c r="H60" s="286">
        <v>0</v>
      </c>
      <c r="I60" s="286">
        <v>0</v>
      </c>
      <c r="J60" s="286">
        <v>0</v>
      </c>
      <c r="K60" s="286">
        <v>0</v>
      </c>
      <c r="L60" s="286">
        <v>0</v>
      </c>
      <c r="M60" s="286"/>
      <c r="N60" s="286"/>
      <c r="O60" s="284">
        <f t="shared" si="2"/>
        <v>0</v>
      </c>
    </row>
    <row r="61" spans="1:15" s="261" customFormat="1" x14ac:dyDescent="0.2">
      <c r="A61" s="295">
        <f t="shared" si="15"/>
        <v>1306</v>
      </c>
      <c r="B61" s="267" t="s">
        <v>237</v>
      </c>
      <c r="C61" s="286">
        <v>0</v>
      </c>
      <c r="D61" s="286">
        <v>0</v>
      </c>
      <c r="E61" s="286">
        <v>0</v>
      </c>
      <c r="F61" s="286">
        <v>0</v>
      </c>
      <c r="G61" s="286">
        <v>0</v>
      </c>
      <c r="H61" s="286">
        <v>0</v>
      </c>
      <c r="I61" s="286">
        <v>0</v>
      </c>
      <c r="J61" s="286">
        <v>0</v>
      </c>
      <c r="K61" s="286">
        <v>0</v>
      </c>
      <c r="L61" s="286">
        <v>0</v>
      </c>
      <c r="M61" s="286"/>
      <c r="N61" s="286"/>
      <c r="O61" s="284">
        <f t="shared" si="2"/>
        <v>0</v>
      </c>
    </row>
    <row r="62" spans="1:15" s="261" customFormat="1" x14ac:dyDescent="0.2">
      <c r="A62" s="295">
        <f t="shared" si="15"/>
        <v>1307</v>
      </c>
      <c r="B62" s="267" t="s">
        <v>238</v>
      </c>
      <c r="C62" s="286">
        <v>0</v>
      </c>
      <c r="D62" s="286">
        <v>0</v>
      </c>
      <c r="E62" s="286">
        <v>0</v>
      </c>
      <c r="F62" s="286">
        <v>0</v>
      </c>
      <c r="G62" s="286">
        <v>0</v>
      </c>
      <c r="H62" s="286">
        <v>0</v>
      </c>
      <c r="I62" s="286">
        <v>0</v>
      </c>
      <c r="J62" s="286">
        <v>0</v>
      </c>
      <c r="K62" s="286">
        <v>0</v>
      </c>
      <c r="L62" s="286">
        <v>0</v>
      </c>
      <c r="M62" s="286"/>
      <c r="N62" s="286"/>
      <c r="O62" s="284">
        <f t="shared" si="2"/>
        <v>0</v>
      </c>
    </row>
    <row r="63" spans="1:15" s="261" customFormat="1" x14ac:dyDescent="0.2">
      <c r="A63" s="295">
        <f t="shared" si="15"/>
        <v>1308</v>
      </c>
      <c r="B63" s="267" t="s">
        <v>239</v>
      </c>
      <c r="C63" s="286">
        <v>0</v>
      </c>
      <c r="D63" s="286">
        <v>0</v>
      </c>
      <c r="E63" s="286">
        <v>0</v>
      </c>
      <c r="F63" s="286">
        <v>0</v>
      </c>
      <c r="G63" s="286">
        <v>0</v>
      </c>
      <c r="H63" s="286">
        <v>0</v>
      </c>
      <c r="I63" s="286">
        <v>0</v>
      </c>
      <c r="J63" s="286">
        <v>0</v>
      </c>
      <c r="K63" s="286">
        <v>0</v>
      </c>
      <c r="L63" s="286">
        <v>0</v>
      </c>
      <c r="M63" s="286"/>
      <c r="N63" s="286"/>
      <c r="O63" s="284">
        <f t="shared" si="2"/>
        <v>0</v>
      </c>
    </row>
    <row r="64" spans="1:15" s="261" customFormat="1" x14ac:dyDescent="0.2">
      <c r="A64" s="295">
        <f t="shared" si="15"/>
        <v>1309</v>
      </c>
      <c r="B64" s="267" t="s">
        <v>240</v>
      </c>
      <c r="C64" s="286">
        <v>2176578.73</v>
      </c>
      <c r="D64" s="286">
        <v>2211782.94</v>
      </c>
      <c r="E64" s="286">
        <v>2197421.77</v>
      </c>
      <c r="F64" s="286">
        <v>2202659.9</v>
      </c>
      <c r="G64" s="286">
        <v>2021066.59</v>
      </c>
      <c r="H64" s="286">
        <v>2042965.29</v>
      </c>
      <c r="I64" s="286">
        <v>2054707.15</v>
      </c>
      <c r="J64" s="286">
        <v>2059006.61</v>
      </c>
      <c r="K64" s="286">
        <v>2180286.87</v>
      </c>
      <c r="L64" s="286">
        <v>2144863.61</v>
      </c>
      <c r="M64" s="286"/>
      <c r="N64" s="286"/>
      <c r="O64" s="284">
        <f t="shared" si="2"/>
        <v>2144863.61</v>
      </c>
    </row>
    <row r="65" spans="1:15" s="261" customFormat="1" x14ac:dyDescent="0.2">
      <c r="A65" s="295">
        <f t="shared" si="15"/>
        <v>1310</v>
      </c>
      <c r="B65" s="267" t="s">
        <v>241</v>
      </c>
      <c r="C65" s="286">
        <v>0</v>
      </c>
      <c r="D65" s="286">
        <v>0</v>
      </c>
      <c r="E65" s="286">
        <v>0</v>
      </c>
      <c r="F65" s="286">
        <v>0</v>
      </c>
      <c r="G65" s="286">
        <v>0</v>
      </c>
      <c r="H65" s="286">
        <v>0</v>
      </c>
      <c r="I65" s="286">
        <v>0</v>
      </c>
      <c r="J65" s="286">
        <v>0</v>
      </c>
      <c r="K65" s="286">
        <v>0</v>
      </c>
      <c r="L65" s="286">
        <v>0</v>
      </c>
      <c r="M65" s="286"/>
      <c r="N65" s="286"/>
      <c r="O65" s="284">
        <f t="shared" si="2"/>
        <v>0</v>
      </c>
    </row>
    <row r="66" spans="1:15" s="261" customFormat="1" x14ac:dyDescent="0.2">
      <c r="A66" s="295">
        <f t="shared" si="15"/>
        <v>1311</v>
      </c>
      <c r="B66" s="267" t="s">
        <v>242</v>
      </c>
      <c r="C66" s="286">
        <v>0</v>
      </c>
      <c r="D66" s="286">
        <v>0</v>
      </c>
      <c r="E66" s="286">
        <v>0</v>
      </c>
      <c r="F66" s="286">
        <v>0</v>
      </c>
      <c r="G66" s="286">
        <v>0</v>
      </c>
      <c r="H66" s="286">
        <v>0</v>
      </c>
      <c r="I66" s="286">
        <v>0</v>
      </c>
      <c r="J66" s="286">
        <v>0</v>
      </c>
      <c r="K66" s="286">
        <v>0</v>
      </c>
      <c r="L66" s="286">
        <v>0</v>
      </c>
      <c r="M66" s="286"/>
      <c r="N66" s="286"/>
      <c r="O66" s="284">
        <f t="shared" si="2"/>
        <v>0</v>
      </c>
    </row>
    <row r="67" spans="1:15" s="261" customFormat="1" x14ac:dyDescent="0.2">
      <c r="A67" s="295">
        <f t="shared" si="15"/>
        <v>1312</v>
      </c>
      <c r="B67" s="267" t="s">
        <v>243</v>
      </c>
      <c r="C67" s="286">
        <v>60074.31</v>
      </c>
      <c r="D67" s="286">
        <v>0</v>
      </c>
      <c r="E67" s="286">
        <v>0</v>
      </c>
      <c r="F67" s="286">
        <v>0</v>
      </c>
      <c r="G67" s="286">
        <v>130324.19</v>
      </c>
      <c r="H67" s="286">
        <v>96761.27</v>
      </c>
      <c r="I67" s="286">
        <v>72030.14</v>
      </c>
      <c r="J67" s="286">
        <v>52998.57</v>
      </c>
      <c r="K67" s="286">
        <v>0.14000000000000001</v>
      </c>
      <c r="L67" s="286">
        <v>18703.349999999999</v>
      </c>
      <c r="M67" s="286"/>
      <c r="N67" s="286"/>
      <c r="O67" s="284">
        <f t="shared" si="2"/>
        <v>18703.349999999999</v>
      </c>
    </row>
    <row r="68" spans="1:15" s="261" customFormat="1" x14ac:dyDescent="0.2">
      <c r="A68" s="295">
        <v>1399</v>
      </c>
      <c r="B68" s="266" t="s">
        <v>244</v>
      </c>
      <c r="C68" s="285">
        <f t="shared" ref="C68:N68" si="16">SUM(C69:C72)</f>
        <v>-628370.51</v>
      </c>
      <c r="D68" s="285">
        <f t="shared" si="16"/>
        <v>-628370.51</v>
      </c>
      <c r="E68" s="285">
        <f t="shared" si="16"/>
        <v>-628370.51</v>
      </c>
      <c r="F68" s="285">
        <f t="shared" si="16"/>
        <v>-628370.51</v>
      </c>
      <c r="G68" s="285">
        <f t="shared" si="16"/>
        <v>-628370.51</v>
      </c>
      <c r="H68" s="285">
        <f t="shared" si="16"/>
        <v>-628370.51</v>
      </c>
      <c r="I68" s="285">
        <f t="shared" si="16"/>
        <v>-628370.51</v>
      </c>
      <c r="J68" s="285">
        <f t="shared" si="16"/>
        <v>-628370.51</v>
      </c>
      <c r="K68" s="285">
        <f t="shared" si="16"/>
        <v>-582702.49</v>
      </c>
      <c r="L68" s="285">
        <f t="shared" si="16"/>
        <v>-582702.49</v>
      </c>
      <c r="M68" s="285">
        <f t="shared" si="16"/>
        <v>0</v>
      </c>
      <c r="N68" s="285">
        <f t="shared" si="16"/>
        <v>0</v>
      </c>
      <c r="O68" s="284">
        <f t="shared" si="2"/>
        <v>-582702.49</v>
      </c>
    </row>
    <row r="69" spans="1:15" s="261" customFormat="1" x14ac:dyDescent="0.2">
      <c r="A69" s="296">
        <v>139905</v>
      </c>
      <c r="B69" s="267" t="s">
        <v>245</v>
      </c>
      <c r="C69" s="286">
        <v>0</v>
      </c>
      <c r="D69" s="286">
        <v>0</v>
      </c>
      <c r="E69" s="286">
        <v>0</v>
      </c>
      <c r="F69" s="286">
        <v>0</v>
      </c>
      <c r="G69" s="286">
        <v>0</v>
      </c>
      <c r="H69" s="286">
        <v>0</v>
      </c>
      <c r="I69" s="286">
        <v>0</v>
      </c>
      <c r="J69" s="286">
        <v>0</v>
      </c>
      <c r="K69" s="286">
        <v>-558420.26</v>
      </c>
      <c r="L69" s="286">
        <v>-558420.26</v>
      </c>
      <c r="M69" s="286"/>
      <c r="N69" s="286"/>
      <c r="O69" s="284">
        <f t="shared" si="2"/>
        <v>-558420.26</v>
      </c>
    </row>
    <row r="70" spans="1:15" s="261" customFormat="1" x14ac:dyDescent="0.2">
      <c r="A70" s="295">
        <f>A69+5</f>
        <v>139910</v>
      </c>
      <c r="B70" s="267" t="s">
        <v>246</v>
      </c>
      <c r="C70" s="286">
        <v>0</v>
      </c>
      <c r="D70" s="286">
        <v>0</v>
      </c>
      <c r="E70" s="286">
        <v>0</v>
      </c>
      <c r="F70" s="286">
        <v>0</v>
      </c>
      <c r="G70" s="286">
        <v>0</v>
      </c>
      <c r="H70" s="286">
        <v>0</v>
      </c>
      <c r="I70" s="286">
        <v>0</v>
      </c>
      <c r="J70" s="286">
        <v>0</v>
      </c>
      <c r="K70" s="286">
        <v>0</v>
      </c>
      <c r="L70" s="286">
        <v>0</v>
      </c>
      <c r="M70" s="286"/>
      <c r="N70" s="286"/>
      <c r="O70" s="284">
        <f t="shared" ref="O70:O133" si="17">+L70</f>
        <v>0</v>
      </c>
    </row>
    <row r="71" spans="1:15" s="261" customFormat="1" x14ac:dyDescent="0.2">
      <c r="A71" s="295">
        <f>A70+5</f>
        <v>139915</v>
      </c>
      <c r="B71" s="267" t="s">
        <v>247</v>
      </c>
      <c r="C71" s="286">
        <v>0</v>
      </c>
      <c r="D71" s="286">
        <v>0</v>
      </c>
      <c r="E71" s="286">
        <v>0</v>
      </c>
      <c r="F71" s="286">
        <v>0</v>
      </c>
      <c r="G71" s="286">
        <v>0</v>
      </c>
      <c r="H71" s="286">
        <v>0</v>
      </c>
      <c r="I71" s="286">
        <v>0</v>
      </c>
      <c r="J71" s="286">
        <v>0</v>
      </c>
      <c r="K71" s="286">
        <v>-24282.23</v>
      </c>
      <c r="L71" s="286">
        <v>-24282.23</v>
      </c>
      <c r="M71" s="286"/>
      <c r="N71" s="286"/>
      <c r="O71" s="284">
        <f t="shared" si="17"/>
        <v>-24282.23</v>
      </c>
    </row>
    <row r="72" spans="1:15" s="261" customFormat="1" x14ac:dyDescent="0.2">
      <c r="A72" s="296">
        <v>139990</v>
      </c>
      <c r="B72" s="267" t="s">
        <v>230</v>
      </c>
      <c r="C72" s="286">
        <v>-628370.51</v>
      </c>
      <c r="D72" s="286">
        <v>-628370.51</v>
      </c>
      <c r="E72" s="286">
        <v>-628370.51</v>
      </c>
      <c r="F72" s="286">
        <v>-628370.51</v>
      </c>
      <c r="G72" s="286">
        <v>-628370.51</v>
      </c>
      <c r="H72" s="286">
        <v>-628370.51</v>
      </c>
      <c r="I72" s="286">
        <v>-628370.51</v>
      </c>
      <c r="J72" s="286">
        <v>-628370.51</v>
      </c>
      <c r="K72" s="286">
        <v>0</v>
      </c>
      <c r="L72" s="286">
        <v>0</v>
      </c>
      <c r="M72" s="286"/>
      <c r="N72" s="286"/>
      <c r="O72" s="284">
        <f t="shared" si="17"/>
        <v>0</v>
      </c>
    </row>
    <row r="73" spans="1:15" s="261" customFormat="1" x14ac:dyDescent="0.2">
      <c r="A73" s="295">
        <v>14</v>
      </c>
      <c r="B73" s="266" t="s">
        <v>248</v>
      </c>
      <c r="C73" s="285">
        <f t="shared" ref="C73:N73" si="18">C74+C81+C85+C89+C96+C99+C104</f>
        <v>447928.48999999993</v>
      </c>
      <c r="D73" s="285">
        <f t="shared" si="18"/>
        <v>268775.12999999995</v>
      </c>
      <c r="E73" s="285">
        <f t="shared" si="18"/>
        <v>367517.30000000005</v>
      </c>
      <c r="F73" s="285">
        <f t="shared" si="18"/>
        <v>297014.98000000004</v>
      </c>
      <c r="G73" s="285">
        <f t="shared" si="18"/>
        <v>759980.36</v>
      </c>
      <c r="H73" s="285">
        <f t="shared" si="18"/>
        <v>1667121.19</v>
      </c>
      <c r="I73" s="285">
        <f t="shared" si="18"/>
        <v>921153</v>
      </c>
      <c r="J73" s="285">
        <f t="shared" si="18"/>
        <v>1596962.07</v>
      </c>
      <c r="K73" s="285">
        <f t="shared" si="18"/>
        <v>2282445.64</v>
      </c>
      <c r="L73" s="285">
        <f t="shared" si="18"/>
        <v>2952981.8</v>
      </c>
      <c r="M73" s="285">
        <f t="shared" si="18"/>
        <v>0</v>
      </c>
      <c r="N73" s="285">
        <f t="shared" si="18"/>
        <v>0</v>
      </c>
      <c r="O73" s="284">
        <f t="shared" si="17"/>
        <v>2952981.8</v>
      </c>
    </row>
    <row r="74" spans="1:15" s="261" customFormat="1" x14ac:dyDescent="0.2">
      <c r="A74" s="295">
        <v>1401</v>
      </c>
      <c r="B74" s="266" t="s">
        <v>249</v>
      </c>
      <c r="C74" s="285">
        <f t="shared" ref="C74:N74" si="19">SUM(C75:C80)</f>
        <v>57036.05</v>
      </c>
      <c r="D74" s="285">
        <f t="shared" si="19"/>
        <v>107079.29999999999</v>
      </c>
      <c r="E74" s="285">
        <f t="shared" si="19"/>
        <v>207285.71000000002</v>
      </c>
      <c r="F74" s="285">
        <f t="shared" si="19"/>
        <v>134914.94</v>
      </c>
      <c r="G74" s="285">
        <f t="shared" si="19"/>
        <v>245431.25</v>
      </c>
      <c r="H74" s="285">
        <f t="shared" si="19"/>
        <v>359160.27</v>
      </c>
      <c r="I74" s="285">
        <f t="shared" si="19"/>
        <v>481249.49</v>
      </c>
      <c r="J74" s="285">
        <f t="shared" si="19"/>
        <v>381352.7</v>
      </c>
      <c r="K74" s="285">
        <f t="shared" si="19"/>
        <v>271402.09000000003</v>
      </c>
      <c r="L74" s="285">
        <f t="shared" si="19"/>
        <v>234030.16</v>
      </c>
      <c r="M74" s="285">
        <f t="shared" si="19"/>
        <v>0</v>
      </c>
      <c r="N74" s="285">
        <f t="shared" si="19"/>
        <v>0</v>
      </c>
      <c r="O74" s="284">
        <f t="shared" si="17"/>
        <v>234030.16</v>
      </c>
    </row>
    <row r="75" spans="1:15" s="261" customFormat="1" x14ac:dyDescent="0.2">
      <c r="A75" s="296">
        <v>140105</v>
      </c>
      <c r="B75" s="267" t="s">
        <v>31</v>
      </c>
      <c r="C75" s="286">
        <v>53305.37</v>
      </c>
      <c r="D75" s="286">
        <v>102771.12</v>
      </c>
      <c r="E75" s="286">
        <v>202894.95</v>
      </c>
      <c r="F75" s="286">
        <v>129086.51</v>
      </c>
      <c r="G75" s="286">
        <v>243677.93</v>
      </c>
      <c r="H75" s="286">
        <v>358248.06</v>
      </c>
      <c r="I75" s="286">
        <v>480037.7</v>
      </c>
      <c r="J75" s="286">
        <v>380580.92</v>
      </c>
      <c r="K75" s="286">
        <v>271095.15000000002</v>
      </c>
      <c r="L75" s="286">
        <v>233413.38</v>
      </c>
      <c r="M75" s="286"/>
      <c r="N75" s="286"/>
      <c r="O75" s="284">
        <f t="shared" si="17"/>
        <v>233413.38</v>
      </c>
    </row>
    <row r="76" spans="1:15" s="261" customFormat="1" x14ac:dyDescent="0.2">
      <c r="A76" s="295">
        <f>A75+5</f>
        <v>140110</v>
      </c>
      <c r="B76" s="267" t="s">
        <v>32</v>
      </c>
      <c r="C76" s="286">
        <v>3730.68</v>
      </c>
      <c r="D76" s="286">
        <v>4308.18</v>
      </c>
      <c r="E76" s="286">
        <v>4390.76</v>
      </c>
      <c r="F76" s="286">
        <v>5828.43</v>
      </c>
      <c r="G76" s="286">
        <v>1753.32</v>
      </c>
      <c r="H76" s="286">
        <v>912.21</v>
      </c>
      <c r="I76" s="286">
        <v>1211.79</v>
      </c>
      <c r="J76" s="286">
        <v>771.78</v>
      </c>
      <c r="K76" s="286">
        <v>306.94</v>
      </c>
      <c r="L76" s="286">
        <v>616.78</v>
      </c>
      <c r="M76" s="286"/>
      <c r="N76" s="286"/>
      <c r="O76" s="284">
        <f t="shared" si="17"/>
        <v>616.78</v>
      </c>
    </row>
    <row r="77" spans="1:15" s="261" customFormat="1" x14ac:dyDescent="0.2">
      <c r="A77" s="295">
        <f>A76+5</f>
        <v>140115</v>
      </c>
      <c r="B77" s="267" t="s">
        <v>33</v>
      </c>
      <c r="C77" s="286">
        <v>0</v>
      </c>
      <c r="D77" s="286">
        <v>0</v>
      </c>
      <c r="E77" s="286">
        <v>0</v>
      </c>
      <c r="F77" s="286">
        <v>0</v>
      </c>
      <c r="G77" s="286">
        <v>0</v>
      </c>
      <c r="H77" s="286">
        <v>0</v>
      </c>
      <c r="I77" s="286">
        <v>0</v>
      </c>
      <c r="J77" s="286">
        <v>0</v>
      </c>
      <c r="K77" s="286">
        <v>0</v>
      </c>
      <c r="L77" s="286">
        <v>0</v>
      </c>
      <c r="M77" s="286"/>
      <c r="N77" s="286"/>
      <c r="O77" s="284">
        <f t="shared" si="17"/>
        <v>0</v>
      </c>
    </row>
    <row r="78" spans="1:15" s="261" customFormat="1" x14ac:dyDescent="0.2">
      <c r="A78" s="295">
        <f>A77+5</f>
        <v>140120</v>
      </c>
      <c r="B78" s="267" t="s">
        <v>34</v>
      </c>
      <c r="C78" s="286">
        <v>0</v>
      </c>
      <c r="D78" s="286">
        <v>0</v>
      </c>
      <c r="E78" s="286">
        <v>0</v>
      </c>
      <c r="F78" s="286">
        <v>0</v>
      </c>
      <c r="G78" s="286">
        <v>0</v>
      </c>
      <c r="H78" s="286">
        <v>0</v>
      </c>
      <c r="I78" s="286">
        <v>0</v>
      </c>
      <c r="J78" s="286">
        <v>0</v>
      </c>
      <c r="K78" s="286">
        <v>0</v>
      </c>
      <c r="L78" s="286">
        <v>0</v>
      </c>
      <c r="M78" s="286"/>
      <c r="N78" s="286"/>
      <c r="O78" s="284">
        <f t="shared" si="17"/>
        <v>0</v>
      </c>
    </row>
    <row r="79" spans="1:15" s="261" customFormat="1" x14ac:dyDescent="0.2">
      <c r="A79" s="295">
        <f>A78+5</f>
        <v>140125</v>
      </c>
      <c r="B79" s="267" t="s">
        <v>35</v>
      </c>
      <c r="C79" s="286">
        <v>0</v>
      </c>
      <c r="D79" s="286">
        <v>0</v>
      </c>
      <c r="E79" s="286">
        <v>0</v>
      </c>
      <c r="F79" s="286">
        <v>0</v>
      </c>
      <c r="G79" s="286">
        <v>0</v>
      </c>
      <c r="H79" s="286">
        <v>0</v>
      </c>
      <c r="I79" s="286">
        <v>0</v>
      </c>
      <c r="J79" s="286">
        <v>0</v>
      </c>
      <c r="K79" s="286">
        <v>0</v>
      </c>
      <c r="L79" s="286">
        <v>0</v>
      </c>
      <c r="M79" s="286"/>
      <c r="N79" s="286"/>
      <c r="O79" s="284">
        <f t="shared" si="17"/>
        <v>0</v>
      </c>
    </row>
    <row r="80" spans="1:15" s="261" customFormat="1" x14ac:dyDescent="0.2">
      <c r="A80" s="295">
        <f>A79+5</f>
        <v>140130</v>
      </c>
      <c r="B80" s="267" t="s">
        <v>36</v>
      </c>
      <c r="C80" s="286">
        <v>0</v>
      </c>
      <c r="D80" s="286">
        <v>0</v>
      </c>
      <c r="E80" s="286">
        <v>0</v>
      </c>
      <c r="F80" s="286">
        <v>0</v>
      </c>
      <c r="G80" s="286">
        <v>0</v>
      </c>
      <c r="H80" s="286">
        <v>0</v>
      </c>
      <c r="I80" s="286">
        <v>0</v>
      </c>
      <c r="J80" s="286">
        <v>0</v>
      </c>
      <c r="K80" s="286">
        <v>0</v>
      </c>
      <c r="L80" s="286">
        <v>0</v>
      </c>
      <c r="M80" s="286"/>
      <c r="N80" s="286"/>
      <c r="O80" s="284">
        <f t="shared" si="17"/>
        <v>0</v>
      </c>
    </row>
    <row r="81" spans="1:15" s="261" customFormat="1" x14ac:dyDescent="0.2">
      <c r="A81" s="295">
        <v>1402</v>
      </c>
      <c r="B81" s="266" t="s">
        <v>250</v>
      </c>
      <c r="C81" s="285">
        <f t="shared" ref="C81:N81" si="20">SUM(C82:C84)</f>
        <v>0</v>
      </c>
      <c r="D81" s="285">
        <f t="shared" si="20"/>
        <v>0</v>
      </c>
      <c r="E81" s="285">
        <f t="shared" si="20"/>
        <v>0</v>
      </c>
      <c r="F81" s="285">
        <f t="shared" si="20"/>
        <v>0</v>
      </c>
      <c r="G81" s="285">
        <f t="shared" si="20"/>
        <v>0</v>
      </c>
      <c r="H81" s="285">
        <f t="shared" si="20"/>
        <v>0</v>
      </c>
      <c r="I81" s="285">
        <f t="shared" si="20"/>
        <v>0</v>
      </c>
      <c r="J81" s="285">
        <f t="shared" si="20"/>
        <v>0</v>
      </c>
      <c r="K81" s="285">
        <f t="shared" si="20"/>
        <v>0</v>
      </c>
      <c r="L81" s="285">
        <f t="shared" si="20"/>
        <v>0</v>
      </c>
      <c r="M81" s="285">
        <f t="shared" si="20"/>
        <v>0</v>
      </c>
      <c r="N81" s="285">
        <f t="shared" si="20"/>
        <v>0</v>
      </c>
      <c r="O81" s="284">
        <f t="shared" si="17"/>
        <v>0</v>
      </c>
    </row>
    <row r="82" spans="1:15" s="261" customFormat="1" x14ac:dyDescent="0.2">
      <c r="A82" s="296">
        <v>140205</v>
      </c>
      <c r="B82" s="267" t="s">
        <v>251</v>
      </c>
      <c r="C82" s="286">
        <v>0</v>
      </c>
      <c r="D82" s="286">
        <v>0</v>
      </c>
      <c r="E82" s="286">
        <v>0</v>
      </c>
      <c r="F82" s="286">
        <v>0</v>
      </c>
      <c r="G82" s="286">
        <v>0</v>
      </c>
      <c r="H82" s="286">
        <v>0</v>
      </c>
      <c r="I82" s="286">
        <v>0</v>
      </c>
      <c r="J82" s="286">
        <v>0</v>
      </c>
      <c r="K82" s="286">
        <v>0</v>
      </c>
      <c r="L82" s="286">
        <v>0</v>
      </c>
      <c r="M82" s="286"/>
      <c r="N82" s="286"/>
      <c r="O82" s="284">
        <f t="shared" si="17"/>
        <v>0</v>
      </c>
    </row>
    <row r="83" spans="1:15" s="261" customFormat="1" x14ac:dyDescent="0.2">
      <c r="A83" s="295">
        <f>+A82+5</f>
        <v>140210</v>
      </c>
      <c r="B83" s="267" t="s">
        <v>252</v>
      </c>
      <c r="C83" s="286">
        <v>0</v>
      </c>
      <c r="D83" s="286">
        <v>0</v>
      </c>
      <c r="E83" s="286">
        <v>0</v>
      </c>
      <c r="F83" s="286">
        <v>0</v>
      </c>
      <c r="G83" s="286">
        <v>0</v>
      </c>
      <c r="H83" s="286">
        <v>0</v>
      </c>
      <c r="I83" s="286">
        <v>0</v>
      </c>
      <c r="J83" s="286">
        <v>0</v>
      </c>
      <c r="K83" s="286">
        <v>0</v>
      </c>
      <c r="L83" s="286">
        <v>0</v>
      </c>
      <c r="M83" s="286"/>
      <c r="N83" s="286"/>
      <c r="O83" s="284">
        <f t="shared" si="17"/>
        <v>0</v>
      </c>
    </row>
    <row r="84" spans="1:15" s="261" customFormat="1" x14ac:dyDescent="0.2">
      <c r="A84" s="295">
        <f>+A83+5</f>
        <v>140215</v>
      </c>
      <c r="B84" s="267" t="s">
        <v>253</v>
      </c>
      <c r="C84" s="286">
        <v>0</v>
      </c>
      <c r="D84" s="286">
        <v>0</v>
      </c>
      <c r="E84" s="286">
        <v>0</v>
      </c>
      <c r="F84" s="286">
        <v>0</v>
      </c>
      <c r="G84" s="286">
        <v>0</v>
      </c>
      <c r="H84" s="286">
        <v>0</v>
      </c>
      <c r="I84" s="286">
        <v>0</v>
      </c>
      <c r="J84" s="286">
        <v>0</v>
      </c>
      <c r="K84" s="286">
        <v>0</v>
      </c>
      <c r="L84" s="286">
        <v>0</v>
      </c>
      <c r="M84" s="286"/>
      <c r="N84" s="286"/>
      <c r="O84" s="284">
        <f t="shared" si="17"/>
        <v>0</v>
      </c>
    </row>
    <row r="85" spans="1:15" s="261" customFormat="1" x14ac:dyDescent="0.2">
      <c r="A85" s="295">
        <v>1403</v>
      </c>
      <c r="B85" s="266" t="s">
        <v>254</v>
      </c>
      <c r="C85" s="285">
        <f t="shared" ref="C85:N85" si="21">SUM(C86:C88)</f>
        <v>15126.539999999999</v>
      </c>
      <c r="D85" s="285">
        <f t="shared" si="21"/>
        <v>13068.26</v>
      </c>
      <c r="E85" s="285">
        <f t="shared" si="21"/>
        <v>13141.22</v>
      </c>
      <c r="F85" s="285">
        <f t="shared" si="21"/>
        <v>17607.63</v>
      </c>
      <c r="G85" s="285">
        <f t="shared" si="21"/>
        <v>15604.5</v>
      </c>
      <c r="H85" s="285">
        <f t="shared" si="21"/>
        <v>15438.31</v>
      </c>
      <c r="I85" s="285">
        <f t="shared" si="21"/>
        <v>11544.18</v>
      </c>
      <c r="J85" s="285">
        <f t="shared" si="21"/>
        <v>11485.69</v>
      </c>
      <c r="K85" s="285">
        <f t="shared" si="21"/>
        <v>22335.550000000003</v>
      </c>
      <c r="L85" s="285">
        <f t="shared" si="21"/>
        <v>24595.15</v>
      </c>
      <c r="M85" s="285">
        <f t="shared" si="21"/>
        <v>0</v>
      </c>
      <c r="N85" s="285">
        <f t="shared" si="21"/>
        <v>0</v>
      </c>
      <c r="O85" s="284">
        <f t="shared" si="17"/>
        <v>24595.15</v>
      </c>
    </row>
    <row r="86" spans="1:15" s="261" customFormat="1" x14ac:dyDescent="0.2">
      <c r="A86" s="296">
        <v>140305</v>
      </c>
      <c r="B86" s="267" t="s">
        <v>255</v>
      </c>
      <c r="C86" s="286">
        <v>0</v>
      </c>
      <c r="D86" s="286">
        <v>0</v>
      </c>
      <c r="E86" s="286">
        <v>0</v>
      </c>
      <c r="F86" s="286">
        <v>0</v>
      </c>
      <c r="G86" s="286">
        <v>0</v>
      </c>
      <c r="H86" s="286">
        <v>0</v>
      </c>
      <c r="I86" s="286">
        <v>0</v>
      </c>
      <c r="J86" s="286">
        <v>0</v>
      </c>
      <c r="K86" s="286">
        <v>0</v>
      </c>
      <c r="L86" s="286">
        <v>0</v>
      </c>
      <c r="M86" s="286"/>
      <c r="N86" s="286"/>
      <c r="O86" s="284">
        <f t="shared" si="17"/>
        <v>0</v>
      </c>
    </row>
    <row r="87" spans="1:15" s="261" customFormat="1" x14ac:dyDescent="0.2">
      <c r="A87" s="295">
        <f>+A86+5</f>
        <v>140310</v>
      </c>
      <c r="B87" s="267" t="s">
        <v>256</v>
      </c>
      <c r="C87" s="286">
        <v>15096.89</v>
      </c>
      <c r="D87" s="286">
        <v>13038.61</v>
      </c>
      <c r="E87" s="286">
        <v>13111.57</v>
      </c>
      <c r="F87" s="286">
        <v>17577.98</v>
      </c>
      <c r="G87" s="286">
        <v>15574.85</v>
      </c>
      <c r="H87" s="286">
        <v>15408.66</v>
      </c>
      <c r="I87" s="286">
        <v>11514.53</v>
      </c>
      <c r="J87" s="286">
        <v>11456.04</v>
      </c>
      <c r="K87" s="286">
        <v>22305.9</v>
      </c>
      <c r="L87" s="286">
        <v>24565.5</v>
      </c>
      <c r="M87" s="286"/>
      <c r="N87" s="286"/>
      <c r="O87" s="284">
        <f t="shared" si="17"/>
        <v>24565.5</v>
      </c>
    </row>
    <row r="88" spans="1:15" s="261" customFormat="1" x14ac:dyDescent="0.2">
      <c r="A88" s="296">
        <v>140390</v>
      </c>
      <c r="B88" s="267" t="s">
        <v>257</v>
      </c>
      <c r="C88" s="286">
        <v>29.65</v>
      </c>
      <c r="D88" s="286">
        <v>29.65</v>
      </c>
      <c r="E88" s="286">
        <v>29.65</v>
      </c>
      <c r="F88" s="286">
        <v>29.65</v>
      </c>
      <c r="G88" s="286">
        <v>29.65</v>
      </c>
      <c r="H88" s="286">
        <v>29.65</v>
      </c>
      <c r="I88" s="286">
        <v>29.65</v>
      </c>
      <c r="J88" s="286">
        <v>29.65</v>
      </c>
      <c r="K88" s="286">
        <v>29.65</v>
      </c>
      <c r="L88" s="286">
        <v>29.65</v>
      </c>
      <c r="M88" s="286"/>
      <c r="N88" s="286"/>
      <c r="O88" s="284">
        <f t="shared" si="17"/>
        <v>29.65</v>
      </c>
    </row>
    <row r="89" spans="1:15" s="261" customFormat="1" x14ac:dyDescent="0.2">
      <c r="A89" s="295">
        <v>1404</v>
      </c>
      <c r="B89" s="266" t="s">
        <v>258</v>
      </c>
      <c r="C89" s="285">
        <f t="shared" ref="C89:N89" si="22">SUM(C90:C95)</f>
        <v>0</v>
      </c>
      <c r="D89" s="285">
        <f t="shared" si="22"/>
        <v>0</v>
      </c>
      <c r="E89" s="285">
        <f t="shared" si="22"/>
        <v>0</v>
      </c>
      <c r="F89" s="285">
        <f t="shared" si="22"/>
        <v>0</v>
      </c>
      <c r="G89" s="285">
        <f t="shared" si="22"/>
        <v>0</v>
      </c>
      <c r="H89" s="285">
        <f t="shared" si="22"/>
        <v>0</v>
      </c>
      <c r="I89" s="285">
        <f t="shared" si="22"/>
        <v>0</v>
      </c>
      <c r="J89" s="285">
        <f t="shared" si="22"/>
        <v>0</v>
      </c>
      <c r="K89" s="285">
        <f t="shared" si="22"/>
        <v>0</v>
      </c>
      <c r="L89" s="285">
        <f t="shared" si="22"/>
        <v>0</v>
      </c>
      <c r="M89" s="285">
        <f t="shared" si="22"/>
        <v>0</v>
      </c>
      <c r="N89" s="285">
        <f t="shared" si="22"/>
        <v>0</v>
      </c>
      <c r="O89" s="284">
        <f t="shared" si="17"/>
        <v>0</v>
      </c>
    </row>
    <row r="90" spans="1:15" s="261" customFormat="1" x14ac:dyDescent="0.2">
      <c r="A90" s="296">
        <v>140405</v>
      </c>
      <c r="B90" s="267" t="s">
        <v>31</v>
      </c>
      <c r="C90" s="286">
        <v>0</v>
      </c>
      <c r="D90" s="286">
        <v>0</v>
      </c>
      <c r="E90" s="286">
        <v>0</v>
      </c>
      <c r="F90" s="286">
        <v>0</v>
      </c>
      <c r="G90" s="286">
        <v>0</v>
      </c>
      <c r="H90" s="286">
        <v>0</v>
      </c>
      <c r="I90" s="286">
        <v>0</v>
      </c>
      <c r="J90" s="286">
        <v>0</v>
      </c>
      <c r="K90" s="286">
        <v>0</v>
      </c>
      <c r="L90" s="286">
        <v>0</v>
      </c>
      <c r="M90" s="286"/>
      <c r="N90" s="286"/>
      <c r="O90" s="284">
        <f t="shared" si="17"/>
        <v>0</v>
      </c>
    </row>
    <row r="91" spans="1:15" s="261" customFormat="1" x14ac:dyDescent="0.2">
      <c r="A91" s="295">
        <f>+A90+5</f>
        <v>140410</v>
      </c>
      <c r="B91" s="267" t="s">
        <v>32</v>
      </c>
      <c r="C91" s="286">
        <v>0</v>
      </c>
      <c r="D91" s="286">
        <v>0</v>
      </c>
      <c r="E91" s="286">
        <v>0</v>
      </c>
      <c r="F91" s="286">
        <v>0</v>
      </c>
      <c r="G91" s="286">
        <v>0</v>
      </c>
      <c r="H91" s="286">
        <v>0</v>
      </c>
      <c r="I91" s="286">
        <v>0</v>
      </c>
      <c r="J91" s="286">
        <v>0</v>
      </c>
      <c r="K91" s="286">
        <v>0</v>
      </c>
      <c r="L91" s="286">
        <v>0</v>
      </c>
      <c r="M91" s="286"/>
      <c r="N91" s="286"/>
      <c r="O91" s="284">
        <f t="shared" si="17"/>
        <v>0</v>
      </c>
    </row>
    <row r="92" spans="1:15" s="261" customFormat="1" x14ac:dyDescent="0.2">
      <c r="A92" s="295">
        <f>+A91+5</f>
        <v>140415</v>
      </c>
      <c r="B92" s="267" t="s">
        <v>33</v>
      </c>
      <c r="C92" s="286">
        <v>0</v>
      </c>
      <c r="D92" s="286">
        <v>0</v>
      </c>
      <c r="E92" s="286">
        <v>0</v>
      </c>
      <c r="F92" s="286">
        <v>0</v>
      </c>
      <c r="G92" s="286">
        <v>0</v>
      </c>
      <c r="H92" s="286">
        <v>0</v>
      </c>
      <c r="I92" s="286">
        <v>0</v>
      </c>
      <c r="J92" s="286">
        <v>0</v>
      </c>
      <c r="K92" s="286">
        <v>0</v>
      </c>
      <c r="L92" s="286">
        <v>0</v>
      </c>
      <c r="M92" s="286"/>
      <c r="N92" s="286"/>
      <c r="O92" s="284">
        <f t="shared" si="17"/>
        <v>0</v>
      </c>
    </row>
    <row r="93" spans="1:15" s="261" customFormat="1" x14ac:dyDescent="0.2">
      <c r="A93" s="295">
        <f>+A92+5</f>
        <v>140420</v>
      </c>
      <c r="B93" s="267" t="s">
        <v>34</v>
      </c>
      <c r="C93" s="286">
        <v>0</v>
      </c>
      <c r="D93" s="286">
        <v>0</v>
      </c>
      <c r="E93" s="286">
        <v>0</v>
      </c>
      <c r="F93" s="286">
        <v>0</v>
      </c>
      <c r="G93" s="286">
        <v>0</v>
      </c>
      <c r="H93" s="286">
        <v>0</v>
      </c>
      <c r="I93" s="286">
        <v>0</v>
      </c>
      <c r="J93" s="286">
        <v>0</v>
      </c>
      <c r="K93" s="286">
        <v>0</v>
      </c>
      <c r="L93" s="286">
        <v>0</v>
      </c>
      <c r="M93" s="286"/>
      <c r="N93" s="286"/>
      <c r="O93" s="284">
        <f t="shared" si="17"/>
        <v>0</v>
      </c>
    </row>
    <row r="94" spans="1:15" s="261" customFormat="1" x14ac:dyDescent="0.2">
      <c r="A94" s="295">
        <f>+A93+5</f>
        <v>140425</v>
      </c>
      <c r="B94" s="267" t="s">
        <v>35</v>
      </c>
      <c r="C94" s="286">
        <v>0</v>
      </c>
      <c r="D94" s="286">
        <v>0</v>
      </c>
      <c r="E94" s="286">
        <v>0</v>
      </c>
      <c r="F94" s="286">
        <v>0</v>
      </c>
      <c r="G94" s="286">
        <v>0</v>
      </c>
      <c r="H94" s="286">
        <v>0</v>
      </c>
      <c r="I94" s="286">
        <v>0</v>
      </c>
      <c r="J94" s="286">
        <v>0</v>
      </c>
      <c r="K94" s="286">
        <v>0</v>
      </c>
      <c r="L94" s="286">
        <v>0</v>
      </c>
      <c r="M94" s="286"/>
      <c r="N94" s="286"/>
      <c r="O94" s="284">
        <f t="shared" si="17"/>
        <v>0</v>
      </c>
    </row>
    <row r="95" spans="1:15" s="261" customFormat="1" x14ac:dyDescent="0.2">
      <c r="A95" s="295">
        <f>+A94+5</f>
        <v>140430</v>
      </c>
      <c r="B95" s="267" t="s">
        <v>36</v>
      </c>
      <c r="C95" s="286">
        <v>0</v>
      </c>
      <c r="D95" s="286">
        <v>0</v>
      </c>
      <c r="E95" s="286">
        <v>0</v>
      </c>
      <c r="F95" s="286">
        <v>0</v>
      </c>
      <c r="G95" s="286">
        <v>0</v>
      </c>
      <c r="H95" s="286">
        <v>0</v>
      </c>
      <c r="I95" s="286">
        <v>0</v>
      </c>
      <c r="J95" s="286">
        <v>0</v>
      </c>
      <c r="K95" s="286">
        <v>0</v>
      </c>
      <c r="L95" s="286">
        <v>0</v>
      </c>
      <c r="M95" s="286"/>
      <c r="N95" s="286"/>
      <c r="O95" s="284">
        <f t="shared" si="17"/>
        <v>0</v>
      </c>
    </row>
    <row r="96" spans="1:15" s="261" customFormat="1" x14ac:dyDescent="0.2">
      <c r="A96" s="295">
        <v>1405</v>
      </c>
      <c r="B96" s="266" t="s">
        <v>259</v>
      </c>
      <c r="C96" s="285">
        <f t="shared" ref="C96:N96" si="23">SUM(C97:C98)</f>
        <v>357664.6</v>
      </c>
      <c r="D96" s="285">
        <f t="shared" si="23"/>
        <v>118408.95999999999</v>
      </c>
      <c r="E96" s="285">
        <f t="shared" si="23"/>
        <v>117083.75</v>
      </c>
      <c r="F96" s="285">
        <f t="shared" si="23"/>
        <v>114570.1</v>
      </c>
      <c r="G96" s="285">
        <f t="shared" si="23"/>
        <v>475731.54000000004</v>
      </c>
      <c r="H96" s="285">
        <f t="shared" si="23"/>
        <v>1256811.1299999999</v>
      </c>
      <c r="I96" s="285">
        <f t="shared" si="23"/>
        <v>397267.14</v>
      </c>
      <c r="J96" s="285">
        <f t="shared" si="23"/>
        <v>1173480.8399999999</v>
      </c>
      <c r="K96" s="285">
        <f t="shared" si="23"/>
        <v>1950820.29</v>
      </c>
      <c r="L96" s="285">
        <f t="shared" si="23"/>
        <v>2657025.34</v>
      </c>
      <c r="M96" s="285">
        <f t="shared" si="23"/>
        <v>0</v>
      </c>
      <c r="N96" s="285">
        <f t="shared" si="23"/>
        <v>0</v>
      </c>
      <c r="O96" s="284">
        <f t="shared" si="17"/>
        <v>2657025.34</v>
      </c>
    </row>
    <row r="97" spans="1:15" s="261" customFormat="1" x14ac:dyDescent="0.2">
      <c r="A97" s="296">
        <v>140505</v>
      </c>
      <c r="B97" s="267" t="s">
        <v>260</v>
      </c>
      <c r="C97" s="286">
        <v>124710.47</v>
      </c>
      <c r="D97" s="286">
        <v>60811.69</v>
      </c>
      <c r="E97" s="286">
        <v>59423.86</v>
      </c>
      <c r="F97" s="286">
        <v>58766.64</v>
      </c>
      <c r="G97" s="286">
        <v>148453.53</v>
      </c>
      <c r="H97" s="286">
        <v>362620.12</v>
      </c>
      <c r="I97" s="286">
        <v>139170.44</v>
      </c>
      <c r="J97" s="286">
        <v>342074.48</v>
      </c>
      <c r="K97" s="286">
        <v>537787.78</v>
      </c>
      <c r="L97" s="286">
        <v>717240.21</v>
      </c>
      <c r="M97" s="286"/>
      <c r="N97" s="286"/>
      <c r="O97" s="284">
        <f t="shared" si="17"/>
        <v>717240.21</v>
      </c>
    </row>
    <row r="98" spans="1:15" s="261" customFormat="1" x14ac:dyDescent="0.2">
      <c r="A98" s="295">
        <f>+A97+5</f>
        <v>140510</v>
      </c>
      <c r="B98" s="267" t="s">
        <v>255</v>
      </c>
      <c r="C98" s="286">
        <v>232954.13</v>
      </c>
      <c r="D98" s="286">
        <v>57597.27</v>
      </c>
      <c r="E98" s="286">
        <v>57659.89</v>
      </c>
      <c r="F98" s="286">
        <v>55803.46</v>
      </c>
      <c r="G98" s="286">
        <v>327278.01</v>
      </c>
      <c r="H98" s="286">
        <v>894191.01</v>
      </c>
      <c r="I98" s="286">
        <v>258096.7</v>
      </c>
      <c r="J98" s="286">
        <v>831406.36</v>
      </c>
      <c r="K98" s="286">
        <v>1413032.51</v>
      </c>
      <c r="L98" s="286">
        <v>1939785.13</v>
      </c>
      <c r="M98" s="286"/>
      <c r="N98" s="286"/>
      <c r="O98" s="284">
        <f t="shared" si="17"/>
        <v>1939785.13</v>
      </c>
    </row>
    <row r="99" spans="1:15" s="261" customFormat="1" x14ac:dyDescent="0.2">
      <c r="A99" s="295">
        <v>1490</v>
      </c>
      <c r="B99" s="266" t="s">
        <v>261</v>
      </c>
      <c r="C99" s="285">
        <f t="shared" ref="C99:N99" si="24">SUM(C100:C103)</f>
        <v>18101.3</v>
      </c>
      <c r="D99" s="285">
        <f t="shared" si="24"/>
        <v>30218.61</v>
      </c>
      <c r="E99" s="285">
        <f t="shared" si="24"/>
        <v>30006.62</v>
      </c>
      <c r="F99" s="285">
        <f t="shared" si="24"/>
        <v>29922.31</v>
      </c>
      <c r="G99" s="285">
        <f t="shared" si="24"/>
        <v>23213.07</v>
      </c>
      <c r="H99" s="285">
        <f t="shared" si="24"/>
        <v>35711.480000000003</v>
      </c>
      <c r="I99" s="285">
        <f t="shared" si="24"/>
        <v>31092.19</v>
      </c>
      <c r="J99" s="285">
        <f t="shared" si="24"/>
        <v>30642.84</v>
      </c>
      <c r="K99" s="285">
        <f t="shared" si="24"/>
        <v>37887.71</v>
      </c>
      <c r="L99" s="285">
        <f t="shared" si="24"/>
        <v>37331.15</v>
      </c>
      <c r="M99" s="285">
        <f t="shared" si="24"/>
        <v>0</v>
      </c>
      <c r="N99" s="285">
        <f t="shared" si="24"/>
        <v>0</v>
      </c>
      <c r="O99" s="284">
        <f t="shared" si="17"/>
        <v>37331.15</v>
      </c>
    </row>
    <row r="100" spans="1:15" s="261" customFormat="1" x14ac:dyDescent="0.2">
      <c r="A100" s="296">
        <v>149005</v>
      </c>
      <c r="B100" s="267" t="s">
        <v>262</v>
      </c>
      <c r="C100" s="286">
        <v>0</v>
      </c>
      <c r="D100" s="286">
        <v>0</v>
      </c>
      <c r="E100" s="286">
        <v>0</v>
      </c>
      <c r="F100" s="286">
        <v>0</v>
      </c>
      <c r="G100" s="286">
        <v>0</v>
      </c>
      <c r="H100" s="286">
        <v>0</v>
      </c>
      <c r="I100" s="286">
        <v>0</v>
      </c>
      <c r="J100" s="286">
        <v>0</v>
      </c>
      <c r="K100" s="286">
        <v>0</v>
      </c>
      <c r="L100" s="286">
        <v>0</v>
      </c>
      <c r="M100" s="286"/>
      <c r="N100" s="286"/>
      <c r="O100" s="284">
        <f t="shared" si="17"/>
        <v>0</v>
      </c>
    </row>
    <row r="101" spans="1:15" s="261" customFormat="1" x14ac:dyDescent="0.2">
      <c r="A101" s="295">
        <f>+A100+5</f>
        <v>149010</v>
      </c>
      <c r="B101" s="267" t="s">
        <v>263</v>
      </c>
      <c r="C101" s="286">
        <v>0</v>
      </c>
      <c r="D101" s="286">
        <v>0</v>
      </c>
      <c r="E101" s="286">
        <v>0</v>
      </c>
      <c r="F101" s="286">
        <v>0</v>
      </c>
      <c r="G101" s="286">
        <v>0</v>
      </c>
      <c r="H101" s="286">
        <v>0</v>
      </c>
      <c r="I101" s="286">
        <v>0</v>
      </c>
      <c r="J101" s="286">
        <v>0</v>
      </c>
      <c r="K101" s="286">
        <v>0</v>
      </c>
      <c r="L101" s="286">
        <v>0</v>
      </c>
      <c r="M101" s="286"/>
      <c r="N101" s="286"/>
      <c r="O101" s="284">
        <f t="shared" si="17"/>
        <v>0</v>
      </c>
    </row>
    <row r="102" spans="1:15" s="261" customFormat="1" x14ac:dyDescent="0.2">
      <c r="A102" s="295">
        <f>+A101+5</f>
        <v>149015</v>
      </c>
      <c r="B102" s="267" t="s">
        <v>264</v>
      </c>
      <c r="C102" s="286">
        <v>0</v>
      </c>
      <c r="D102" s="286">
        <v>0</v>
      </c>
      <c r="E102" s="286">
        <v>0</v>
      </c>
      <c r="F102" s="286">
        <v>0</v>
      </c>
      <c r="G102" s="286">
        <v>0</v>
      </c>
      <c r="H102" s="286">
        <v>0</v>
      </c>
      <c r="I102" s="286">
        <v>0</v>
      </c>
      <c r="J102" s="286">
        <v>0</v>
      </c>
      <c r="K102" s="286">
        <v>0</v>
      </c>
      <c r="L102" s="286">
        <v>0</v>
      </c>
      <c r="M102" s="286"/>
      <c r="N102" s="286"/>
      <c r="O102" s="284">
        <f t="shared" si="17"/>
        <v>0</v>
      </c>
    </row>
    <row r="103" spans="1:15" s="261" customFormat="1" x14ac:dyDescent="0.2">
      <c r="A103" s="296">
        <v>149090</v>
      </c>
      <c r="B103" s="267" t="s">
        <v>65</v>
      </c>
      <c r="C103" s="286">
        <v>18101.3</v>
      </c>
      <c r="D103" s="286">
        <v>30218.61</v>
      </c>
      <c r="E103" s="286">
        <v>30006.62</v>
      </c>
      <c r="F103" s="286">
        <v>29922.31</v>
      </c>
      <c r="G103" s="286">
        <v>23213.07</v>
      </c>
      <c r="H103" s="286">
        <v>35711.480000000003</v>
      </c>
      <c r="I103" s="286">
        <v>31092.19</v>
      </c>
      <c r="J103" s="286">
        <v>30642.84</v>
      </c>
      <c r="K103" s="286">
        <v>37887.71</v>
      </c>
      <c r="L103" s="286">
        <v>37331.15</v>
      </c>
      <c r="M103" s="286"/>
      <c r="N103" s="286"/>
      <c r="O103" s="284">
        <f t="shared" si="17"/>
        <v>37331.15</v>
      </c>
    </row>
    <row r="104" spans="1:15" s="261" customFormat="1" x14ac:dyDescent="0.2">
      <c r="A104" s="295">
        <v>1499</v>
      </c>
      <c r="B104" s="266" t="s">
        <v>265</v>
      </c>
      <c r="C104" s="285">
        <f t="shared" ref="C104:N104" si="25">SUM(C105:C109)</f>
        <v>0</v>
      </c>
      <c r="D104" s="285">
        <f t="shared" si="25"/>
        <v>0</v>
      </c>
      <c r="E104" s="285">
        <f t="shared" si="25"/>
        <v>0</v>
      </c>
      <c r="F104" s="285">
        <f t="shared" si="25"/>
        <v>0</v>
      </c>
      <c r="G104" s="285">
        <f t="shared" si="25"/>
        <v>0</v>
      </c>
      <c r="H104" s="285">
        <f t="shared" si="25"/>
        <v>0</v>
      </c>
      <c r="I104" s="285">
        <f t="shared" si="25"/>
        <v>0</v>
      </c>
      <c r="J104" s="285">
        <f t="shared" si="25"/>
        <v>0</v>
      </c>
      <c r="K104" s="285">
        <f t="shared" si="25"/>
        <v>0</v>
      </c>
      <c r="L104" s="285">
        <f t="shared" si="25"/>
        <v>0</v>
      </c>
      <c r="M104" s="285">
        <f t="shared" si="25"/>
        <v>0</v>
      </c>
      <c r="N104" s="285">
        <f t="shared" si="25"/>
        <v>0</v>
      </c>
      <c r="O104" s="284">
        <f t="shared" si="17"/>
        <v>0</v>
      </c>
    </row>
    <row r="105" spans="1:15" s="261" customFormat="1" x14ac:dyDescent="0.2">
      <c r="A105" s="296">
        <v>149905</v>
      </c>
      <c r="B105" s="267" t="s">
        <v>266</v>
      </c>
      <c r="C105" s="286">
        <v>0</v>
      </c>
      <c r="D105" s="286">
        <v>0</v>
      </c>
      <c r="E105" s="286">
        <v>0</v>
      </c>
      <c r="F105" s="286">
        <v>0</v>
      </c>
      <c r="G105" s="286">
        <v>0</v>
      </c>
      <c r="H105" s="286">
        <v>0</v>
      </c>
      <c r="I105" s="286">
        <v>0</v>
      </c>
      <c r="J105" s="286">
        <v>0</v>
      </c>
      <c r="K105" s="286">
        <v>0</v>
      </c>
      <c r="L105" s="286">
        <v>0</v>
      </c>
      <c r="M105" s="286"/>
      <c r="N105" s="286"/>
      <c r="O105" s="284">
        <f t="shared" si="17"/>
        <v>0</v>
      </c>
    </row>
    <row r="106" spans="1:15" s="261" customFormat="1" x14ac:dyDescent="0.2">
      <c r="A106" s="295">
        <f>+A105+5</f>
        <v>149910</v>
      </c>
      <c r="B106" s="267" t="s">
        <v>267</v>
      </c>
      <c r="C106" s="286">
        <v>0</v>
      </c>
      <c r="D106" s="286">
        <v>0</v>
      </c>
      <c r="E106" s="286">
        <v>0</v>
      </c>
      <c r="F106" s="286">
        <v>0</v>
      </c>
      <c r="G106" s="286">
        <v>0</v>
      </c>
      <c r="H106" s="286">
        <v>0</v>
      </c>
      <c r="I106" s="286">
        <v>0</v>
      </c>
      <c r="J106" s="286">
        <v>0</v>
      </c>
      <c r="K106" s="286">
        <v>0</v>
      </c>
      <c r="L106" s="286">
        <v>0</v>
      </c>
      <c r="M106" s="286"/>
      <c r="N106" s="286"/>
      <c r="O106" s="284">
        <f t="shared" si="17"/>
        <v>0</v>
      </c>
    </row>
    <row r="107" spans="1:15" s="261" customFormat="1" x14ac:dyDescent="0.2">
      <c r="A107" s="295">
        <f>+A106+5</f>
        <v>149915</v>
      </c>
      <c r="B107" s="267" t="s">
        <v>268</v>
      </c>
      <c r="C107" s="286">
        <v>0</v>
      </c>
      <c r="D107" s="286">
        <v>0</v>
      </c>
      <c r="E107" s="286">
        <v>0</v>
      </c>
      <c r="F107" s="286">
        <v>0</v>
      </c>
      <c r="G107" s="286">
        <v>0</v>
      </c>
      <c r="H107" s="286">
        <v>0</v>
      </c>
      <c r="I107" s="286">
        <v>0</v>
      </c>
      <c r="J107" s="286">
        <v>0</v>
      </c>
      <c r="K107" s="286">
        <v>0</v>
      </c>
      <c r="L107" s="286">
        <v>0</v>
      </c>
      <c r="M107" s="286"/>
      <c r="N107" s="286"/>
      <c r="O107" s="284">
        <f t="shared" si="17"/>
        <v>0</v>
      </c>
    </row>
    <row r="108" spans="1:15" s="261" customFormat="1" x14ac:dyDescent="0.2">
      <c r="A108" s="295">
        <f>+A107+5</f>
        <v>149920</v>
      </c>
      <c r="B108" s="267" t="s">
        <v>269</v>
      </c>
      <c r="C108" s="286">
        <v>0</v>
      </c>
      <c r="D108" s="286">
        <v>0</v>
      </c>
      <c r="E108" s="286">
        <v>0</v>
      </c>
      <c r="F108" s="286">
        <v>0</v>
      </c>
      <c r="G108" s="286">
        <v>0</v>
      </c>
      <c r="H108" s="286">
        <v>0</v>
      </c>
      <c r="I108" s="286">
        <v>0</v>
      </c>
      <c r="J108" s="286">
        <v>0</v>
      </c>
      <c r="K108" s="286">
        <v>0</v>
      </c>
      <c r="L108" s="286">
        <v>0</v>
      </c>
      <c r="M108" s="286"/>
      <c r="N108" s="286"/>
      <c r="O108" s="284">
        <f t="shared" si="17"/>
        <v>0</v>
      </c>
    </row>
    <row r="109" spans="1:15" s="261" customFormat="1" x14ac:dyDescent="0.2">
      <c r="A109" s="296">
        <v>149990</v>
      </c>
      <c r="B109" s="267" t="s">
        <v>230</v>
      </c>
      <c r="C109" s="286">
        <v>0</v>
      </c>
      <c r="D109" s="286">
        <v>0</v>
      </c>
      <c r="E109" s="286">
        <v>0</v>
      </c>
      <c r="F109" s="286">
        <v>0</v>
      </c>
      <c r="G109" s="286">
        <v>0</v>
      </c>
      <c r="H109" s="286">
        <v>0</v>
      </c>
      <c r="I109" s="286">
        <v>0</v>
      </c>
      <c r="J109" s="286">
        <v>0</v>
      </c>
      <c r="K109" s="286">
        <v>0</v>
      </c>
      <c r="L109" s="286">
        <v>0</v>
      </c>
      <c r="M109" s="286"/>
      <c r="N109" s="286"/>
      <c r="O109" s="284">
        <f t="shared" si="17"/>
        <v>0</v>
      </c>
    </row>
    <row r="110" spans="1:15" s="261" customFormat="1" x14ac:dyDescent="0.2">
      <c r="A110" s="295">
        <v>15</v>
      </c>
      <c r="B110" s="266" t="s">
        <v>270</v>
      </c>
      <c r="C110" s="285">
        <f t="shared" ref="C110:N110" si="26">C111+C116+C120</f>
        <v>478020.85</v>
      </c>
      <c r="D110" s="285">
        <f t="shared" si="26"/>
        <v>478020.85</v>
      </c>
      <c r="E110" s="285">
        <f t="shared" si="26"/>
        <v>478020.85</v>
      </c>
      <c r="F110" s="285">
        <f t="shared" si="26"/>
        <v>478020.85</v>
      </c>
      <c r="G110" s="285">
        <f t="shared" si="26"/>
        <v>478020.85</v>
      </c>
      <c r="H110" s="285">
        <f t="shared" si="26"/>
        <v>478020.85</v>
      </c>
      <c r="I110" s="285">
        <f t="shared" si="26"/>
        <v>478020.85</v>
      </c>
      <c r="J110" s="285">
        <f t="shared" si="26"/>
        <v>478020.85</v>
      </c>
      <c r="K110" s="285">
        <f t="shared" si="26"/>
        <v>478020.85</v>
      </c>
      <c r="L110" s="285">
        <f t="shared" si="26"/>
        <v>478020.85</v>
      </c>
      <c r="M110" s="285">
        <f t="shared" si="26"/>
        <v>0</v>
      </c>
      <c r="N110" s="285">
        <f t="shared" si="26"/>
        <v>0</v>
      </c>
      <c r="O110" s="284">
        <f t="shared" si="17"/>
        <v>478020.85</v>
      </c>
    </row>
    <row r="111" spans="1:15" s="261" customFormat="1" x14ac:dyDescent="0.2">
      <c r="A111" s="295">
        <v>1501</v>
      </c>
      <c r="B111" s="266" t="s">
        <v>576</v>
      </c>
      <c r="C111" s="285">
        <f t="shared" ref="C111:N111" si="27">SUM(C112:C115)</f>
        <v>149687.18</v>
      </c>
      <c r="D111" s="285">
        <f t="shared" si="27"/>
        <v>149687.18</v>
      </c>
      <c r="E111" s="285">
        <f t="shared" si="27"/>
        <v>149687.18</v>
      </c>
      <c r="F111" s="285">
        <f t="shared" si="27"/>
        <v>149687.18</v>
      </c>
      <c r="G111" s="285">
        <f t="shared" si="27"/>
        <v>149687.18</v>
      </c>
      <c r="H111" s="285">
        <f t="shared" si="27"/>
        <v>149687.18</v>
      </c>
      <c r="I111" s="285">
        <f t="shared" si="27"/>
        <v>149687.18</v>
      </c>
      <c r="J111" s="285">
        <f t="shared" si="27"/>
        <v>149687.18</v>
      </c>
      <c r="K111" s="285">
        <f t="shared" si="27"/>
        <v>149687.18</v>
      </c>
      <c r="L111" s="285">
        <f t="shared" si="27"/>
        <v>149687.18</v>
      </c>
      <c r="M111" s="285">
        <f t="shared" si="27"/>
        <v>0</v>
      </c>
      <c r="N111" s="285">
        <f t="shared" si="27"/>
        <v>0</v>
      </c>
      <c r="O111" s="284">
        <f t="shared" si="17"/>
        <v>149687.18</v>
      </c>
    </row>
    <row r="112" spans="1:15" s="261" customFormat="1" x14ac:dyDescent="0.2">
      <c r="A112" s="296">
        <v>150105</v>
      </c>
      <c r="B112" s="267" t="s">
        <v>271</v>
      </c>
      <c r="C112" s="286">
        <v>0</v>
      </c>
      <c r="D112" s="286">
        <v>0</v>
      </c>
      <c r="E112" s="286">
        <v>0</v>
      </c>
      <c r="F112" s="286">
        <v>0</v>
      </c>
      <c r="G112" s="286">
        <v>0</v>
      </c>
      <c r="H112" s="286">
        <v>0</v>
      </c>
      <c r="I112" s="286">
        <v>0</v>
      </c>
      <c r="J112" s="286">
        <v>0</v>
      </c>
      <c r="K112" s="286">
        <v>0</v>
      </c>
      <c r="L112" s="286">
        <v>0</v>
      </c>
      <c r="M112" s="286"/>
      <c r="N112" s="286"/>
      <c r="O112" s="284">
        <f t="shared" si="17"/>
        <v>0</v>
      </c>
    </row>
    <row r="113" spans="1:15" s="261" customFormat="1" x14ac:dyDescent="0.2">
      <c r="A113" s="295">
        <f>+A112+5</f>
        <v>150110</v>
      </c>
      <c r="B113" s="267" t="s">
        <v>272</v>
      </c>
      <c r="C113" s="286">
        <v>0</v>
      </c>
      <c r="D113" s="286">
        <v>0</v>
      </c>
      <c r="E113" s="286">
        <v>0</v>
      </c>
      <c r="F113" s="286">
        <v>0</v>
      </c>
      <c r="G113" s="286">
        <v>0</v>
      </c>
      <c r="H113" s="286">
        <v>0</v>
      </c>
      <c r="I113" s="286">
        <v>0</v>
      </c>
      <c r="J113" s="286">
        <v>0</v>
      </c>
      <c r="K113" s="286">
        <v>0</v>
      </c>
      <c r="L113" s="286">
        <v>0</v>
      </c>
      <c r="M113" s="286"/>
      <c r="N113" s="286"/>
      <c r="O113" s="284">
        <f t="shared" si="17"/>
        <v>0</v>
      </c>
    </row>
    <row r="114" spans="1:15" s="261" customFormat="1" x14ac:dyDescent="0.2">
      <c r="A114" s="295">
        <f>+A113+5</f>
        <v>150115</v>
      </c>
      <c r="B114" s="267" t="s">
        <v>273</v>
      </c>
      <c r="C114" s="286">
        <v>0</v>
      </c>
      <c r="D114" s="286">
        <v>0</v>
      </c>
      <c r="E114" s="286">
        <v>0</v>
      </c>
      <c r="F114" s="286">
        <v>0</v>
      </c>
      <c r="G114" s="286">
        <v>0</v>
      </c>
      <c r="H114" s="286">
        <v>0</v>
      </c>
      <c r="I114" s="286">
        <v>0</v>
      </c>
      <c r="J114" s="286">
        <v>0</v>
      </c>
      <c r="K114" s="286">
        <v>0</v>
      </c>
      <c r="L114" s="286">
        <v>0</v>
      </c>
      <c r="M114" s="286"/>
      <c r="N114" s="286"/>
      <c r="O114" s="284">
        <f t="shared" si="17"/>
        <v>0</v>
      </c>
    </row>
    <row r="115" spans="1:15" s="261" customFormat="1" x14ac:dyDescent="0.2">
      <c r="A115" s="295">
        <f>+A114+5</f>
        <v>150120</v>
      </c>
      <c r="B115" s="267" t="s">
        <v>274</v>
      </c>
      <c r="C115" s="286">
        <v>149687.18</v>
      </c>
      <c r="D115" s="286">
        <v>149687.18</v>
      </c>
      <c r="E115" s="286">
        <v>149687.18</v>
      </c>
      <c r="F115" s="286">
        <v>149687.18</v>
      </c>
      <c r="G115" s="286">
        <v>149687.18</v>
      </c>
      <c r="H115" s="286">
        <v>149687.18</v>
      </c>
      <c r="I115" s="286">
        <v>149687.18</v>
      </c>
      <c r="J115" s="286">
        <v>149687.18</v>
      </c>
      <c r="K115" s="286">
        <v>149687.18</v>
      </c>
      <c r="L115" s="286">
        <v>149687.18</v>
      </c>
      <c r="M115" s="286"/>
      <c r="N115" s="286"/>
      <c r="O115" s="284">
        <f t="shared" si="17"/>
        <v>149687.18</v>
      </c>
    </row>
    <row r="116" spans="1:15" s="261" customFormat="1" x14ac:dyDescent="0.2">
      <c r="A116" s="295">
        <v>1502</v>
      </c>
      <c r="B116" s="266" t="s">
        <v>275</v>
      </c>
      <c r="C116" s="285">
        <f t="shared" ref="C116:N116" si="28">SUM(C117:C119)</f>
        <v>328333.67</v>
      </c>
      <c r="D116" s="285">
        <f t="shared" si="28"/>
        <v>328333.67</v>
      </c>
      <c r="E116" s="285">
        <f t="shared" si="28"/>
        <v>328333.67</v>
      </c>
      <c r="F116" s="285">
        <f t="shared" si="28"/>
        <v>328333.67</v>
      </c>
      <c r="G116" s="285">
        <f t="shared" si="28"/>
        <v>328333.67</v>
      </c>
      <c r="H116" s="285">
        <f t="shared" si="28"/>
        <v>328333.67</v>
      </c>
      <c r="I116" s="285">
        <f>SUM(I117:I119)</f>
        <v>328333.67</v>
      </c>
      <c r="J116" s="285">
        <f t="shared" si="28"/>
        <v>328333.67</v>
      </c>
      <c r="K116" s="285">
        <f t="shared" si="28"/>
        <v>328333.67</v>
      </c>
      <c r="L116" s="285">
        <f t="shared" si="28"/>
        <v>328333.67</v>
      </c>
      <c r="M116" s="285">
        <f t="shared" si="28"/>
        <v>0</v>
      </c>
      <c r="N116" s="285">
        <f t="shared" si="28"/>
        <v>0</v>
      </c>
      <c r="O116" s="284">
        <f t="shared" si="17"/>
        <v>328333.67</v>
      </c>
    </row>
    <row r="117" spans="1:15" s="261" customFormat="1" x14ac:dyDescent="0.2">
      <c r="A117" s="296">
        <v>150205</v>
      </c>
      <c r="B117" s="267" t="s">
        <v>139</v>
      </c>
      <c r="C117" s="286">
        <v>328333.67</v>
      </c>
      <c r="D117" s="286">
        <v>328333.67</v>
      </c>
      <c r="E117" s="286">
        <v>328333.67</v>
      </c>
      <c r="F117" s="286">
        <v>328333.67</v>
      </c>
      <c r="G117" s="286">
        <v>328333.67</v>
      </c>
      <c r="H117" s="286">
        <v>328333.67</v>
      </c>
      <c r="I117" s="286">
        <v>328333.67</v>
      </c>
      <c r="J117" s="286">
        <v>328333.67</v>
      </c>
      <c r="K117" s="286">
        <v>328333.67</v>
      </c>
      <c r="L117" s="286">
        <v>328333.67</v>
      </c>
      <c r="M117" s="286"/>
      <c r="N117" s="286"/>
      <c r="O117" s="284">
        <f t="shared" si="17"/>
        <v>328333.67</v>
      </c>
    </row>
    <row r="118" spans="1:15" s="261" customFormat="1" x14ac:dyDescent="0.2">
      <c r="A118" s="295">
        <f>+A117+5</f>
        <v>150210</v>
      </c>
      <c r="B118" s="267" t="s">
        <v>276</v>
      </c>
      <c r="C118" s="286">
        <v>0</v>
      </c>
      <c r="D118" s="286">
        <v>0</v>
      </c>
      <c r="E118" s="286">
        <v>0</v>
      </c>
      <c r="F118" s="286">
        <v>0</v>
      </c>
      <c r="G118" s="286">
        <v>0</v>
      </c>
      <c r="H118" s="286">
        <v>0</v>
      </c>
      <c r="I118" s="286">
        <v>0</v>
      </c>
      <c r="J118" s="286">
        <v>0</v>
      </c>
      <c r="K118" s="286">
        <v>0</v>
      </c>
      <c r="L118" s="286">
        <v>0</v>
      </c>
      <c r="M118" s="286"/>
      <c r="N118" s="286"/>
      <c r="O118" s="284">
        <f t="shared" si="17"/>
        <v>0</v>
      </c>
    </row>
    <row r="119" spans="1:15" s="261" customFormat="1" x14ac:dyDescent="0.2">
      <c r="A119" s="296">
        <v>150299</v>
      </c>
      <c r="B119" s="267" t="s">
        <v>277</v>
      </c>
      <c r="C119" s="286">
        <v>0</v>
      </c>
      <c r="D119" s="286">
        <v>0</v>
      </c>
      <c r="E119" s="286">
        <v>0</v>
      </c>
      <c r="F119" s="286">
        <v>0</v>
      </c>
      <c r="G119" s="286">
        <v>0</v>
      </c>
      <c r="H119" s="286">
        <v>0</v>
      </c>
      <c r="I119" s="286">
        <v>0</v>
      </c>
      <c r="J119" s="286">
        <v>0</v>
      </c>
      <c r="K119" s="286">
        <v>0</v>
      </c>
      <c r="L119" s="286">
        <v>0</v>
      </c>
      <c r="M119" s="286"/>
      <c r="N119" s="286"/>
      <c r="O119" s="284">
        <f t="shared" si="17"/>
        <v>0</v>
      </c>
    </row>
    <row r="120" spans="1:15" s="261" customFormat="1" x14ac:dyDescent="0.2">
      <c r="A120" s="295">
        <v>1599</v>
      </c>
      <c r="B120" s="266" t="s">
        <v>278</v>
      </c>
      <c r="C120" s="288">
        <v>0</v>
      </c>
      <c r="D120" s="288">
        <v>0</v>
      </c>
      <c r="E120" s="288">
        <v>0</v>
      </c>
      <c r="F120" s="288">
        <v>0</v>
      </c>
      <c r="G120" s="288">
        <v>0</v>
      </c>
      <c r="H120" s="288">
        <v>0</v>
      </c>
      <c r="I120" s="286">
        <v>0</v>
      </c>
      <c r="J120" s="288">
        <v>0</v>
      </c>
      <c r="K120" s="288">
        <v>0</v>
      </c>
      <c r="L120" s="288">
        <v>0</v>
      </c>
      <c r="M120" s="288"/>
      <c r="N120" s="288"/>
      <c r="O120" s="284">
        <f t="shared" si="17"/>
        <v>0</v>
      </c>
    </row>
    <row r="121" spans="1:15" s="261" customFormat="1" x14ac:dyDescent="0.2">
      <c r="A121" s="295">
        <v>16</v>
      </c>
      <c r="B121" s="266" t="s">
        <v>279</v>
      </c>
      <c r="C121" s="285">
        <f t="shared" ref="C121:N121" si="29">C122+C126+C132</f>
        <v>235416.15000000002</v>
      </c>
      <c r="D121" s="285">
        <f t="shared" si="29"/>
        <v>230764.88</v>
      </c>
      <c r="E121" s="285">
        <f t="shared" si="29"/>
        <v>231913.34000000003</v>
      </c>
      <c r="F121" s="285">
        <f t="shared" si="29"/>
        <v>227049.25</v>
      </c>
      <c r="G121" s="285">
        <f t="shared" si="29"/>
        <v>222803.14</v>
      </c>
      <c r="H121" s="285">
        <f t="shared" si="29"/>
        <v>217910.39</v>
      </c>
      <c r="I121" s="285">
        <f>I122+I126+I132</f>
        <v>214403.02999999991</v>
      </c>
      <c r="J121" s="285">
        <f t="shared" si="29"/>
        <v>209818.92999999993</v>
      </c>
      <c r="K121" s="285">
        <f t="shared" si="29"/>
        <v>206704.40999999992</v>
      </c>
      <c r="L121" s="285">
        <f t="shared" si="29"/>
        <v>218154.75</v>
      </c>
      <c r="M121" s="285">
        <f t="shared" si="29"/>
        <v>0</v>
      </c>
      <c r="N121" s="285">
        <f t="shared" si="29"/>
        <v>0</v>
      </c>
      <c r="O121" s="284">
        <f t="shared" si="17"/>
        <v>218154.75</v>
      </c>
    </row>
    <row r="122" spans="1:15" s="261" customFormat="1" x14ac:dyDescent="0.2">
      <c r="A122" s="295">
        <v>1601</v>
      </c>
      <c r="B122" s="266" t="s">
        <v>280</v>
      </c>
      <c r="C122" s="285">
        <f t="shared" ref="C122:N122" si="30">SUM(C123:C125)</f>
        <v>390507</v>
      </c>
      <c r="D122" s="285">
        <f t="shared" si="30"/>
        <v>390507</v>
      </c>
      <c r="E122" s="285">
        <f t="shared" si="30"/>
        <v>390507</v>
      </c>
      <c r="F122" s="285">
        <f t="shared" si="30"/>
        <v>390507</v>
      </c>
      <c r="G122" s="285">
        <f t="shared" si="30"/>
        <v>390507</v>
      </c>
      <c r="H122" s="285">
        <f t="shared" si="30"/>
        <v>390507</v>
      </c>
      <c r="I122" s="285">
        <f t="shared" si="30"/>
        <v>390507</v>
      </c>
      <c r="J122" s="285">
        <f t="shared" si="30"/>
        <v>390507</v>
      </c>
      <c r="K122" s="285">
        <f t="shared" si="30"/>
        <v>390507</v>
      </c>
      <c r="L122" s="285">
        <f t="shared" si="30"/>
        <v>390507</v>
      </c>
      <c r="M122" s="285">
        <f t="shared" si="30"/>
        <v>0</v>
      </c>
      <c r="N122" s="285">
        <f t="shared" si="30"/>
        <v>0</v>
      </c>
      <c r="O122" s="284">
        <f t="shared" si="17"/>
        <v>390507</v>
      </c>
    </row>
    <row r="123" spans="1:15" s="261" customFormat="1" x14ac:dyDescent="0.2">
      <c r="A123" s="296">
        <v>160105</v>
      </c>
      <c r="B123" s="267" t="s">
        <v>141</v>
      </c>
      <c r="C123" s="286">
        <v>0</v>
      </c>
      <c r="D123" s="286">
        <v>0</v>
      </c>
      <c r="E123" s="286">
        <v>0</v>
      </c>
      <c r="F123" s="286">
        <v>0</v>
      </c>
      <c r="G123" s="286">
        <v>0</v>
      </c>
      <c r="H123" s="286">
        <v>0</v>
      </c>
      <c r="I123" s="286">
        <v>0</v>
      </c>
      <c r="J123" s="286">
        <v>0</v>
      </c>
      <c r="K123" s="286">
        <v>0</v>
      </c>
      <c r="L123" s="286">
        <v>0</v>
      </c>
      <c r="M123" s="286"/>
      <c r="N123" s="286"/>
      <c r="O123" s="284">
        <f t="shared" si="17"/>
        <v>0</v>
      </c>
    </row>
    <row r="124" spans="1:15" s="261" customFormat="1" x14ac:dyDescent="0.2">
      <c r="A124" s="295">
        <f>+A123+5</f>
        <v>160110</v>
      </c>
      <c r="B124" s="267" t="s">
        <v>142</v>
      </c>
      <c r="C124" s="286">
        <v>390507</v>
      </c>
      <c r="D124" s="286">
        <v>390507</v>
      </c>
      <c r="E124" s="286">
        <v>390507</v>
      </c>
      <c r="F124" s="286">
        <v>390507</v>
      </c>
      <c r="G124" s="286">
        <v>390507</v>
      </c>
      <c r="H124" s="286">
        <v>390507</v>
      </c>
      <c r="I124" s="286">
        <v>390507</v>
      </c>
      <c r="J124" s="286">
        <v>390507</v>
      </c>
      <c r="K124" s="286">
        <v>390507</v>
      </c>
      <c r="L124" s="286">
        <v>390507</v>
      </c>
      <c r="M124" s="286"/>
      <c r="N124" s="286"/>
      <c r="O124" s="284">
        <f t="shared" si="17"/>
        <v>390507</v>
      </c>
    </row>
    <row r="125" spans="1:15" s="261" customFormat="1" x14ac:dyDescent="0.2">
      <c r="A125" s="295">
        <f>+A124+5</f>
        <v>160115</v>
      </c>
      <c r="B125" s="267" t="s">
        <v>281</v>
      </c>
      <c r="C125" s="286">
        <v>0</v>
      </c>
      <c r="D125" s="286">
        <v>0</v>
      </c>
      <c r="E125" s="286">
        <v>0</v>
      </c>
      <c r="F125" s="286">
        <v>0</v>
      </c>
      <c r="G125" s="286">
        <v>0</v>
      </c>
      <c r="H125" s="286">
        <v>0</v>
      </c>
      <c r="I125" s="286">
        <v>0</v>
      </c>
      <c r="J125" s="286">
        <v>0</v>
      </c>
      <c r="K125" s="286">
        <v>0</v>
      </c>
      <c r="L125" s="286">
        <v>0</v>
      </c>
      <c r="M125" s="286"/>
      <c r="N125" s="286"/>
      <c r="O125" s="284">
        <f t="shared" si="17"/>
        <v>0</v>
      </c>
    </row>
    <row r="126" spans="1:15" s="261" customFormat="1" x14ac:dyDescent="0.2">
      <c r="A126" s="295">
        <v>1602</v>
      </c>
      <c r="B126" s="266" t="s">
        <v>282</v>
      </c>
      <c r="C126" s="285">
        <f t="shared" ref="C126:N126" si="31">SUM(C127:C131)</f>
        <v>356601.65</v>
      </c>
      <c r="D126" s="285">
        <f t="shared" si="31"/>
        <v>356719.65</v>
      </c>
      <c r="E126" s="285">
        <f t="shared" si="31"/>
        <v>362700.65</v>
      </c>
      <c r="F126" s="285">
        <f t="shared" si="31"/>
        <v>362700.65</v>
      </c>
      <c r="G126" s="285">
        <f t="shared" si="31"/>
        <v>363318.63</v>
      </c>
      <c r="H126" s="285">
        <f t="shared" si="31"/>
        <v>363318.63</v>
      </c>
      <c r="I126" s="285">
        <f t="shared" si="31"/>
        <v>364742.68</v>
      </c>
      <c r="J126" s="285">
        <f t="shared" si="31"/>
        <v>365089.68</v>
      </c>
      <c r="K126" s="285">
        <f t="shared" si="31"/>
        <v>366930.68</v>
      </c>
      <c r="L126" s="285">
        <f t="shared" si="31"/>
        <v>381477.31</v>
      </c>
      <c r="M126" s="285">
        <f t="shared" si="31"/>
        <v>0</v>
      </c>
      <c r="N126" s="285">
        <f t="shared" si="31"/>
        <v>0</v>
      </c>
      <c r="O126" s="284">
        <f t="shared" si="17"/>
        <v>381477.31</v>
      </c>
    </row>
    <row r="127" spans="1:15" s="261" customFormat="1" x14ac:dyDescent="0.2">
      <c r="A127" s="296">
        <v>160205</v>
      </c>
      <c r="B127" s="267" t="s">
        <v>283</v>
      </c>
      <c r="C127" s="289">
        <v>31500.07</v>
      </c>
      <c r="D127" s="289">
        <v>31500.07</v>
      </c>
      <c r="E127" s="289">
        <v>31500.07</v>
      </c>
      <c r="F127" s="289">
        <v>31500.07</v>
      </c>
      <c r="G127" s="289">
        <v>31500.07</v>
      </c>
      <c r="H127" s="289">
        <v>31500.07</v>
      </c>
      <c r="I127" s="289">
        <v>31500.07</v>
      </c>
      <c r="J127" s="289">
        <v>31500.07</v>
      </c>
      <c r="K127" s="289">
        <v>31500.07</v>
      </c>
      <c r="L127" s="289">
        <v>31500.07</v>
      </c>
      <c r="M127" s="289"/>
      <c r="N127" s="289"/>
      <c r="O127" s="284">
        <f t="shared" si="17"/>
        <v>31500.07</v>
      </c>
    </row>
    <row r="128" spans="1:15" s="261" customFormat="1" x14ac:dyDescent="0.2">
      <c r="A128" s="295">
        <f>+A127+5</f>
        <v>160210</v>
      </c>
      <c r="B128" s="267" t="s">
        <v>284</v>
      </c>
      <c r="C128" s="289">
        <v>27373.360000000001</v>
      </c>
      <c r="D128" s="289">
        <v>27373.360000000001</v>
      </c>
      <c r="E128" s="289">
        <v>27373.360000000001</v>
      </c>
      <c r="F128" s="289">
        <v>27373.360000000001</v>
      </c>
      <c r="G128" s="289">
        <v>27373.360000000001</v>
      </c>
      <c r="H128" s="289">
        <v>27373.360000000001</v>
      </c>
      <c r="I128" s="289">
        <v>27373.360000000001</v>
      </c>
      <c r="J128" s="289">
        <v>27373.360000000001</v>
      </c>
      <c r="K128" s="289">
        <v>27373.360000000001</v>
      </c>
      <c r="L128" s="289">
        <v>27373.360000000001</v>
      </c>
      <c r="M128" s="289"/>
      <c r="N128" s="289"/>
      <c r="O128" s="284">
        <f t="shared" si="17"/>
        <v>27373.360000000001</v>
      </c>
    </row>
    <row r="129" spans="1:15" s="261" customFormat="1" x14ac:dyDescent="0.2">
      <c r="A129" s="295">
        <f>+A128+5</f>
        <v>160215</v>
      </c>
      <c r="B129" s="267" t="s">
        <v>285</v>
      </c>
      <c r="C129" s="289">
        <v>183993.47</v>
      </c>
      <c r="D129" s="289">
        <v>184111.47</v>
      </c>
      <c r="E129" s="289">
        <v>186592.47</v>
      </c>
      <c r="F129" s="289">
        <v>186592.47</v>
      </c>
      <c r="G129" s="289">
        <v>187210.45</v>
      </c>
      <c r="H129" s="289">
        <v>187210.45</v>
      </c>
      <c r="I129" s="289">
        <v>188634.5</v>
      </c>
      <c r="J129" s="289">
        <v>188981.5</v>
      </c>
      <c r="K129" s="289">
        <v>190822.5</v>
      </c>
      <c r="L129" s="289">
        <v>205369.13</v>
      </c>
      <c r="M129" s="289"/>
      <c r="N129" s="289"/>
      <c r="O129" s="284">
        <f t="shared" si="17"/>
        <v>205369.13</v>
      </c>
    </row>
    <row r="130" spans="1:15" s="261" customFormat="1" x14ac:dyDescent="0.2">
      <c r="A130" s="295">
        <f>+A129+5</f>
        <v>160220</v>
      </c>
      <c r="B130" s="267" t="s">
        <v>286</v>
      </c>
      <c r="C130" s="286">
        <v>0</v>
      </c>
      <c r="D130" s="286">
        <v>0</v>
      </c>
      <c r="E130" s="286">
        <v>0</v>
      </c>
      <c r="F130" s="286">
        <v>0</v>
      </c>
      <c r="G130" s="286">
        <v>0</v>
      </c>
      <c r="H130" s="286">
        <v>0</v>
      </c>
      <c r="I130" s="286">
        <v>0</v>
      </c>
      <c r="J130" s="286">
        <v>0</v>
      </c>
      <c r="K130" s="286">
        <v>0</v>
      </c>
      <c r="L130" s="286">
        <v>0</v>
      </c>
      <c r="M130" s="286"/>
      <c r="N130" s="286"/>
      <c r="O130" s="284">
        <f t="shared" si="17"/>
        <v>0</v>
      </c>
    </row>
    <row r="131" spans="1:15" s="261" customFormat="1" x14ac:dyDescent="0.2">
      <c r="A131" s="296">
        <v>160290</v>
      </c>
      <c r="B131" s="267" t="s">
        <v>65</v>
      </c>
      <c r="C131" s="286">
        <v>113734.75</v>
      </c>
      <c r="D131" s="286">
        <v>113734.75</v>
      </c>
      <c r="E131" s="286">
        <v>117234.75</v>
      </c>
      <c r="F131" s="286">
        <v>117234.75</v>
      </c>
      <c r="G131" s="286">
        <v>117234.75</v>
      </c>
      <c r="H131" s="286">
        <v>117234.75</v>
      </c>
      <c r="I131" s="286">
        <v>117234.75</v>
      </c>
      <c r="J131" s="286">
        <v>117234.75</v>
      </c>
      <c r="K131" s="286">
        <v>117234.75</v>
      </c>
      <c r="L131" s="286">
        <v>117234.75</v>
      </c>
      <c r="M131" s="286"/>
      <c r="N131" s="286"/>
      <c r="O131" s="284">
        <f t="shared" si="17"/>
        <v>117234.75</v>
      </c>
    </row>
    <row r="132" spans="1:15" s="261" customFormat="1" x14ac:dyDescent="0.2">
      <c r="A132" s="295">
        <v>1699</v>
      </c>
      <c r="B132" s="266" t="s">
        <v>287</v>
      </c>
      <c r="C132" s="285">
        <f t="shared" ref="C132:N132" si="32">SUM(C133:C138)</f>
        <v>-511692.5</v>
      </c>
      <c r="D132" s="285">
        <f t="shared" si="32"/>
        <v>-516461.77</v>
      </c>
      <c r="E132" s="285">
        <f t="shared" si="32"/>
        <v>-521294.31</v>
      </c>
      <c r="F132" s="285">
        <f t="shared" si="32"/>
        <v>-526158.4</v>
      </c>
      <c r="G132" s="285">
        <f t="shared" si="32"/>
        <v>-531022.49</v>
      </c>
      <c r="H132" s="285">
        <f t="shared" si="32"/>
        <v>-535915.24</v>
      </c>
      <c r="I132" s="285">
        <f t="shared" si="32"/>
        <v>-540846.65</v>
      </c>
      <c r="J132" s="285">
        <f t="shared" si="32"/>
        <v>-545777.75</v>
      </c>
      <c r="K132" s="285">
        <f t="shared" si="32"/>
        <v>-550733.27</v>
      </c>
      <c r="L132" s="285">
        <f t="shared" si="32"/>
        <v>-553829.56000000006</v>
      </c>
      <c r="M132" s="285">
        <f t="shared" si="32"/>
        <v>0</v>
      </c>
      <c r="N132" s="285">
        <f t="shared" si="32"/>
        <v>0</v>
      </c>
      <c r="O132" s="284">
        <f t="shared" si="17"/>
        <v>-553829.56000000006</v>
      </c>
    </row>
    <row r="133" spans="1:15" s="261" customFormat="1" x14ac:dyDescent="0.2">
      <c r="A133" s="296">
        <v>169905</v>
      </c>
      <c r="B133" s="267" t="s">
        <v>288</v>
      </c>
      <c r="C133" s="286">
        <v>-175581.58</v>
      </c>
      <c r="D133" s="286">
        <v>-177208.69</v>
      </c>
      <c r="E133" s="286">
        <v>-178835.8</v>
      </c>
      <c r="F133" s="286">
        <v>-180462.91</v>
      </c>
      <c r="G133" s="286">
        <v>-182090.02</v>
      </c>
      <c r="H133" s="286">
        <v>-183717.13</v>
      </c>
      <c r="I133" s="286">
        <v>-185344.24</v>
      </c>
      <c r="J133" s="286">
        <v>-186971.35</v>
      </c>
      <c r="K133" s="286">
        <v>-188598.46</v>
      </c>
      <c r="L133" s="286">
        <v>-190225.57</v>
      </c>
      <c r="M133" s="286"/>
      <c r="N133" s="286"/>
      <c r="O133" s="284">
        <f t="shared" si="17"/>
        <v>-190225.57</v>
      </c>
    </row>
    <row r="134" spans="1:15" s="261" customFormat="1" x14ac:dyDescent="0.2">
      <c r="A134" s="295">
        <f>+A133+5</f>
        <v>169910</v>
      </c>
      <c r="B134" s="267" t="s">
        <v>289</v>
      </c>
      <c r="C134" s="286">
        <v>-25324.45</v>
      </c>
      <c r="D134" s="286">
        <v>-25505.55</v>
      </c>
      <c r="E134" s="286">
        <v>-25686.65</v>
      </c>
      <c r="F134" s="286">
        <v>-25867.75</v>
      </c>
      <c r="G134" s="286">
        <v>-26048.85</v>
      </c>
      <c r="H134" s="286">
        <v>-26228.66</v>
      </c>
      <c r="I134" s="286">
        <v>-26408.01</v>
      </c>
      <c r="J134" s="286">
        <v>-26587.360000000001</v>
      </c>
      <c r="K134" s="286">
        <v>-26766.71</v>
      </c>
      <c r="L134" s="286">
        <v>-26946.06</v>
      </c>
      <c r="M134" s="286"/>
      <c r="N134" s="286"/>
      <c r="O134" s="284">
        <f t="shared" ref="O134:O197" si="33">+L134</f>
        <v>-26946.06</v>
      </c>
    </row>
    <row r="135" spans="1:15" s="261" customFormat="1" x14ac:dyDescent="0.2">
      <c r="A135" s="295">
        <f>+A134+5</f>
        <v>169915</v>
      </c>
      <c r="B135" s="267" t="s">
        <v>290</v>
      </c>
      <c r="C135" s="286">
        <v>-23930.82</v>
      </c>
      <c r="D135" s="286">
        <v>-24072.47</v>
      </c>
      <c r="E135" s="286">
        <v>-24214.12</v>
      </c>
      <c r="F135" s="286">
        <v>-24355.77</v>
      </c>
      <c r="G135" s="286">
        <v>-24497.42</v>
      </c>
      <c r="H135" s="286">
        <v>-24639.07</v>
      </c>
      <c r="I135" s="286">
        <v>-24780.28</v>
      </c>
      <c r="J135" s="286">
        <v>-24921.18</v>
      </c>
      <c r="K135" s="286">
        <v>-25062.080000000002</v>
      </c>
      <c r="L135" s="286">
        <v>-25202.98</v>
      </c>
      <c r="M135" s="286"/>
      <c r="N135" s="286"/>
      <c r="O135" s="284">
        <f t="shared" si="33"/>
        <v>-25202.98</v>
      </c>
    </row>
    <row r="136" spans="1:15" s="261" customFormat="1" x14ac:dyDescent="0.2">
      <c r="A136" s="295">
        <f>+A135+5</f>
        <v>169920</v>
      </c>
      <c r="B136" s="267" t="s">
        <v>291</v>
      </c>
      <c r="C136" s="286">
        <v>-143736.21</v>
      </c>
      <c r="D136" s="286">
        <v>-144629.21</v>
      </c>
      <c r="E136" s="286">
        <v>-145552.67000000001</v>
      </c>
      <c r="F136" s="286">
        <v>-146512.99</v>
      </c>
      <c r="G136" s="286">
        <v>-147473.31</v>
      </c>
      <c r="H136" s="286">
        <v>-148450.79999999999</v>
      </c>
      <c r="I136" s="286">
        <v>-149467.85</v>
      </c>
      <c r="J136" s="286">
        <v>-149467.85</v>
      </c>
      <c r="K136" s="286">
        <v>-149467.85</v>
      </c>
      <c r="L136" s="286">
        <v>-149467.85</v>
      </c>
      <c r="M136" s="286"/>
      <c r="N136" s="286"/>
      <c r="O136" s="284">
        <f t="shared" si="33"/>
        <v>-149467.85</v>
      </c>
    </row>
    <row r="137" spans="1:15" s="261" customFormat="1" x14ac:dyDescent="0.2">
      <c r="A137" s="295">
        <f>+A136+5</f>
        <v>169925</v>
      </c>
      <c r="B137" s="267" t="s">
        <v>292</v>
      </c>
      <c r="C137" s="286">
        <v>0</v>
      </c>
      <c r="D137" s="286">
        <v>0</v>
      </c>
      <c r="E137" s="286">
        <v>0</v>
      </c>
      <c r="F137" s="286">
        <v>0</v>
      </c>
      <c r="G137" s="286">
        <v>0</v>
      </c>
      <c r="H137" s="286">
        <v>0</v>
      </c>
      <c r="I137" s="286">
        <v>0</v>
      </c>
      <c r="J137" s="286">
        <v>0</v>
      </c>
      <c r="K137" s="286">
        <v>0</v>
      </c>
      <c r="L137" s="286">
        <v>0</v>
      </c>
      <c r="M137" s="286"/>
      <c r="N137" s="286"/>
      <c r="O137" s="284">
        <f t="shared" si="33"/>
        <v>0</v>
      </c>
    </row>
    <row r="138" spans="1:15" s="261" customFormat="1" x14ac:dyDescent="0.2">
      <c r="A138" s="296">
        <v>169990</v>
      </c>
      <c r="B138" s="267" t="s">
        <v>293</v>
      </c>
      <c r="C138" s="286">
        <v>-143119.44</v>
      </c>
      <c r="D138" s="286">
        <v>-145045.85</v>
      </c>
      <c r="E138" s="286">
        <v>-147005.07</v>
      </c>
      <c r="F138" s="286">
        <v>-148958.98000000001</v>
      </c>
      <c r="G138" s="286">
        <v>-150912.89000000001</v>
      </c>
      <c r="H138" s="286">
        <v>-152879.57999999999</v>
      </c>
      <c r="I138" s="286">
        <v>-154846.26999999999</v>
      </c>
      <c r="J138" s="286">
        <v>-157830.01</v>
      </c>
      <c r="K138" s="286">
        <v>-160838.17000000001</v>
      </c>
      <c r="L138" s="286">
        <v>-161987.1</v>
      </c>
      <c r="M138" s="286"/>
      <c r="N138" s="286"/>
      <c r="O138" s="284">
        <f t="shared" si="33"/>
        <v>-161987.1</v>
      </c>
    </row>
    <row r="139" spans="1:15" s="261" customFormat="1" x14ac:dyDescent="0.2">
      <c r="A139" s="295">
        <v>17</v>
      </c>
      <c r="B139" s="266" t="s">
        <v>294</v>
      </c>
      <c r="C139" s="285">
        <f t="shared" ref="C139:N139" si="34">SUM(C140:C146)</f>
        <v>0</v>
      </c>
      <c r="D139" s="285">
        <f t="shared" si="34"/>
        <v>0</v>
      </c>
      <c r="E139" s="285">
        <f t="shared" si="34"/>
        <v>0</v>
      </c>
      <c r="F139" s="285">
        <f t="shared" si="34"/>
        <v>0</v>
      </c>
      <c r="G139" s="285">
        <f t="shared" si="34"/>
        <v>0</v>
      </c>
      <c r="H139" s="285">
        <f t="shared" si="34"/>
        <v>0</v>
      </c>
      <c r="I139" s="285">
        <f t="shared" si="34"/>
        <v>0</v>
      </c>
      <c r="J139" s="285">
        <f t="shared" si="34"/>
        <v>0</v>
      </c>
      <c r="K139" s="285">
        <f t="shared" si="34"/>
        <v>0</v>
      </c>
      <c r="L139" s="285">
        <f t="shared" si="34"/>
        <v>0</v>
      </c>
      <c r="M139" s="285">
        <f t="shared" si="34"/>
        <v>0</v>
      </c>
      <c r="N139" s="285">
        <f t="shared" si="34"/>
        <v>0</v>
      </c>
      <c r="O139" s="284">
        <f t="shared" si="33"/>
        <v>0</v>
      </c>
    </row>
    <row r="140" spans="1:15" s="261" customFormat="1" x14ac:dyDescent="0.2">
      <c r="A140" s="296">
        <v>1701</v>
      </c>
      <c r="B140" s="267" t="s">
        <v>295</v>
      </c>
      <c r="C140" s="286">
        <v>0</v>
      </c>
      <c r="D140" s="286">
        <v>0</v>
      </c>
      <c r="E140" s="286">
        <v>0</v>
      </c>
      <c r="F140" s="286">
        <v>0</v>
      </c>
      <c r="G140" s="286">
        <v>0</v>
      </c>
      <c r="H140" s="286">
        <v>0</v>
      </c>
      <c r="I140" s="286">
        <v>0</v>
      </c>
      <c r="J140" s="286">
        <v>0</v>
      </c>
      <c r="K140" s="286">
        <v>0</v>
      </c>
      <c r="L140" s="286">
        <v>0</v>
      </c>
      <c r="M140" s="286"/>
      <c r="N140" s="286"/>
      <c r="O140" s="284">
        <f t="shared" si="33"/>
        <v>0</v>
      </c>
    </row>
    <row r="141" spans="1:15" s="261" customFormat="1" x14ac:dyDescent="0.2">
      <c r="A141" s="295">
        <f>+A140+1</f>
        <v>1702</v>
      </c>
      <c r="B141" s="267" t="s">
        <v>296</v>
      </c>
      <c r="C141" s="286">
        <v>0</v>
      </c>
      <c r="D141" s="286">
        <v>0</v>
      </c>
      <c r="E141" s="286">
        <v>0</v>
      </c>
      <c r="F141" s="286">
        <v>0</v>
      </c>
      <c r="G141" s="286">
        <v>0</v>
      </c>
      <c r="H141" s="286">
        <v>0</v>
      </c>
      <c r="I141" s="286">
        <v>0</v>
      </c>
      <c r="J141" s="286">
        <v>0</v>
      </c>
      <c r="K141" s="286">
        <v>0</v>
      </c>
      <c r="L141" s="286">
        <v>0</v>
      </c>
      <c r="M141" s="286"/>
      <c r="N141" s="286"/>
      <c r="O141" s="284">
        <f t="shared" si="33"/>
        <v>0</v>
      </c>
    </row>
    <row r="142" spans="1:15" s="261" customFormat="1" x14ac:dyDescent="0.2">
      <c r="A142" s="295">
        <f>+A141+1</f>
        <v>1703</v>
      </c>
      <c r="B142" s="267" t="s">
        <v>297</v>
      </c>
      <c r="C142" s="286">
        <v>0</v>
      </c>
      <c r="D142" s="286">
        <v>0</v>
      </c>
      <c r="E142" s="286">
        <v>0</v>
      </c>
      <c r="F142" s="286">
        <v>0</v>
      </c>
      <c r="G142" s="286">
        <v>0</v>
      </c>
      <c r="H142" s="286">
        <v>0</v>
      </c>
      <c r="I142" s="286">
        <v>0</v>
      </c>
      <c r="J142" s="286">
        <v>0</v>
      </c>
      <c r="K142" s="286">
        <v>0</v>
      </c>
      <c r="L142" s="286">
        <v>0</v>
      </c>
      <c r="M142" s="286"/>
      <c r="N142" s="286"/>
      <c r="O142" s="284">
        <f t="shared" si="33"/>
        <v>0</v>
      </c>
    </row>
    <row r="143" spans="1:15" s="261" customFormat="1" x14ac:dyDescent="0.2">
      <c r="A143" s="295">
        <f>+A142+1</f>
        <v>1704</v>
      </c>
      <c r="B143" s="267" t="s">
        <v>298</v>
      </c>
      <c r="C143" s="286">
        <v>0</v>
      </c>
      <c r="D143" s="286">
        <v>0</v>
      </c>
      <c r="E143" s="286">
        <v>0</v>
      </c>
      <c r="F143" s="286">
        <v>0</v>
      </c>
      <c r="G143" s="286">
        <v>0</v>
      </c>
      <c r="H143" s="286">
        <v>0</v>
      </c>
      <c r="I143" s="286">
        <v>0</v>
      </c>
      <c r="J143" s="286">
        <v>0</v>
      </c>
      <c r="K143" s="286">
        <v>0</v>
      </c>
      <c r="L143" s="286">
        <v>0</v>
      </c>
      <c r="M143" s="286"/>
      <c r="N143" s="286"/>
      <c r="O143" s="284">
        <f t="shared" si="33"/>
        <v>0</v>
      </c>
    </row>
    <row r="144" spans="1:15" s="261" customFormat="1" x14ac:dyDescent="0.2">
      <c r="A144" s="295">
        <f>+A143+1</f>
        <v>1705</v>
      </c>
      <c r="B144" s="267" t="s">
        <v>299</v>
      </c>
      <c r="C144" s="286">
        <v>0</v>
      </c>
      <c r="D144" s="286">
        <v>0</v>
      </c>
      <c r="E144" s="286">
        <v>0</v>
      </c>
      <c r="F144" s="286">
        <v>0</v>
      </c>
      <c r="G144" s="286">
        <v>0</v>
      </c>
      <c r="H144" s="286">
        <v>0</v>
      </c>
      <c r="I144" s="286">
        <v>0</v>
      </c>
      <c r="J144" s="286">
        <v>0</v>
      </c>
      <c r="K144" s="286">
        <v>0</v>
      </c>
      <c r="L144" s="286">
        <v>0</v>
      </c>
      <c r="M144" s="286"/>
      <c r="N144" s="286"/>
      <c r="O144" s="284">
        <f t="shared" si="33"/>
        <v>0</v>
      </c>
    </row>
    <row r="145" spans="1:15" s="261" customFormat="1" x14ac:dyDescent="0.2">
      <c r="A145" s="296">
        <v>1790</v>
      </c>
      <c r="B145" s="267" t="s">
        <v>150</v>
      </c>
      <c r="C145" s="286">
        <v>0</v>
      </c>
      <c r="D145" s="286">
        <v>0</v>
      </c>
      <c r="E145" s="286">
        <v>0</v>
      </c>
      <c r="F145" s="286">
        <v>0</v>
      </c>
      <c r="G145" s="286">
        <v>0</v>
      </c>
      <c r="H145" s="286">
        <v>0</v>
      </c>
      <c r="I145" s="286">
        <v>0</v>
      </c>
      <c r="J145" s="286">
        <v>0</v>
      </c>
      <c r="K145" s="286">
        <v>0</v>
      </c>
      <c r="L145" s="286">
        <v>0</v>
      </c>
      <c r="M145" s="286"/>
      <c r="N145" s="286"/>
      <c r="O145" s="284">
        <f t="shared" si="33"/>
        <v>0</v>
      </c>
    </row>
    <row r="146" spans="1:15" s="261" customFormat="1" ht="22.5" x14ac:dyDescent="0.2">
      <c r="A146" s="295">
        <v>1799</v>
      </c>
      <c r="B146" s="266" t="s">
        <v>300</v>
      </c>
      <c r="C146" s="285">
        <f t="shared" ref="C146:N146" si="35">SUM(C147:C151)</f>
        <v>0</v>
      </c>
      <c r="D146" s="285">
        <f t="shared" si="35"/>
        <v>0</v>
      </c>
      <c r="E146" s="285">
        <f t="shared" si="35"/>
        <v>0</v>
      </c>
      <c r="F146" s="285">
        <f t="shared" si="35"/>
        <v>0</v>
      </c>
      <c r="G146" s="285">
        <f t="shared" si="35"/>
        <v>0</v>
      </c>
      <c r="H146" s="285">
        <f t="shared" si="35"/>
        <v>0</v>
      </c>
      <c r="I146" s="285">
        <f t="shared" si="35"/>
        <v>0</v>
      </c>
      <c r="J146" s="285">
        <f t="shared" si="35"/>
        <v>0</v>
      </c>
      <c r="K146" s="285">
        <f t="shared" si="35"/>
        <v>0</v>
      </c>
      <c r="L146" s="285">
        <f t="shared" si="35"/>
        <v>0</v>
      </c>
      <c r="M146" s="285">
        <f t="shared" si="35"/>
        <v>0</v>
      </c>
      <c r="N146" s="285">
        <f t="shared" si="35"/>
        <v>0</v>
      </c>
      <c r="O146" s="284">
        <f t="shared" si="33"/>
        <v>0</v>
      </c>
    </row>
    <row r="147" spans="1:15" s="261" customFormat="1" x14ac:dyDescent="0.2">
      <c r="A147" s="296">
        <v>179905</v>
      </c>
      <c r="B147" s="267" t="s">
        <v>288</v>
      </c>
      <c r="C147" s="286">
        <v>0</v>
      </c>
      <c r="D147" s="286">
        <v>0</v>
      </c>
      <c r="E147" s="286">
        <v>0</v>
      </c>
      <c r="F147" s="286">
        <v>0</v>
      </c>
      <c r="G147" s="286">
        <v>0</v>
      </c>
      <c r="H147" s="286">
        <v>0</v>
      </c>
      <c r="I147" s="286">
        <v>0</v>
      </c>
      <c r="J147" s="286">
        <v>0</v>
      </c>
      <c r="K147" s="286">
        <v>0</v>
      </c>
      <c r="L147" s="286">
        <v>0</v>
      </c>
      <c r="M147" s="286"/>
      <c r="N147" s="286"/>
      <c r="O147" s="284">
        <f t="shared" si="33"/>
        <v>0</v>
      </c>
    </row>
    <row r="148" spans="1:15" s="261" customFormat="1" x14ac:dyDescent="0.2">
      <c r="A148" s="295">
        <f>+A147+5</f>
        <v>179910</v>
      </c>
      <c r="B148" s="267" t="s">
        <v>301</v>
      </c>
      <c r="C148" s="286">
        <v>0</v>
      </c>
      <c r="D148" s="286">
        <v>0</v>
      </c>
      <c r="E148" s="286">
        <v>0</v>
      </c>
      <c r="F148" s="286">
        <v>0</v>
      </c>
      <c r="G148" s="286">
        <v>0</v>
      </c>
      <c r="H148" s="286">
        <v>0</v>
      </c>
      <c r="I148" s="286">
        <v>0</v>
      </c>
      <c r="J148" s="286">
        <v>0</v>
      </c>
      <c r="K148" s="286">
        <v>0</v>
      </c>
      <c r="L148" s="286">
        <v>0</v>
      </c>
      <c r="M148" s="286"/>
      <c r="N148" s="286"/>
      <c r="O148" s="284">
        <f t="shared" si="33"/>
        <v>0</v>
      </c>
    </row>
    <row r="149" spans="1:15" s="261" customFormat="1" x14ac:dyDescent="0.2">
      <c r="A149" s="295">
        <f>+A148+5</f>
        <v>179915</v>
      </c>
      <c r="B149" s="267" t="s">
        <v>302</v>
      </c>
      <c r="C149" s="286">
        <v>0</v>
      </c>
      <c r="D149" s="286">
        <v>0</v>
      </c>
      <c r="E149" s="286">
        <v>0</v>
      </c>
      <c r="F149" s="286">
        <v>0</v>
      </c>
      <c r="G149" s="286">
        <v>0</v>
      </c>
      <c r="H149" s="286">
        <v>0</v>
      </c>
      <c r="I149" s="286">
        <v>0</v>
      </c>
      <c r="J149" s="286">
        <v>0</v>
      </c>
      <c r="K149" s="286">
        <v>0</v>
      </c>
      <c r="L149" s="286">
        <v>0</v>
      </c>
      <c r="M149" s="286"/>
      <c r="N149" s="286"/>
      <c r="O149" s="284">
        <f t="shared" si="33"/>
        <v>0</v>
      </c>
    </row>
    <row r="150" spans="1:15" s="261" customFormat="1" x14ac:dyDescent="0.2">
      <c r="A150" s="295">
        <f>+A149+5</f>
        <v>179920</v>
      </c>
      <c r="B150" s="267" t="s">
        <v>303</v>
      </c>
      <c r="C150" s="286">
        <v>0</v>
      </c>
      <c r="D150" s="286">
        <v>0</v>
      </c>
      <c r="E150" s="286">
        <v>0</v>
      </c>
      <c r="F150" s="286">
        <v>0</v>
      </c>
      <c r="G150" s="286">
        <v>0</v>
      </c>
      <c r="H150" s="286">
        <v>0</v>
      </c>
      <c r="I150" s="286">
        <v>0</v>
      </c>
      <c r="J150" s="286">
        <v>0</v>
      </c>
      <c r="K150" s="286">
        <v>0</v>
      </c>
      <c r="L150" s="286">
        <v>0</v>
      </c>
      <c r="M150" s="286"/>
      <c r="N150" s="286"/>
      <c r="O150" s="284">
        <f t="shared" si="33"/>
        <v>0</v>
      </c>
    </row>
    <row r="151" spans="1:15" s="261" customFormat="1" x14ac:dyDescent="0.2">
      <c r="A151" s="296">
        <v>179990</v>
      </c>
      <c r="B151" s="267" t="s">
        <v>293</v>
      </c>
      <c r="C151" s="286">
        <v>0</v>
      </c>
      <c r="D151" s="286">
        <v>0</v>
      </c>
      <c r="E151" s="286">
        <v>0</v>
      </c>
      <c r="F151" s="286">
        <v>0</v>
      </c>
      <c r="G151" s="286">
        <v>0</v>
      </c>
      <c r="H151" s="286">
        <v>0</v>
      </c>
      <c r="I151" s="286">
        <v>0</v>
      </c>
      <c r="J151" s="286">
        <v>0</v>
      </c>
      <c r="K151" s="286">
        <v>0</v>
      </c>
      <c r="L151" s="286">
        <v>0</v>
      </c>
      <c r="M151" s="286"/>
      <c r="N151" s="286"/>
      <c r="O151" s="284">
        <f t="shared" si="33"/>
        <v>0</v>
      </c>
    </row>
    <row r="152" spans="1:15" s="261" customFormat="1" x14ac:dyDescent="0.2">
      <c r="A152" s="295">
        <v>19</v>
      </c>
      <c r="B152" s="266" t="s">
        <v>304</v>
      </c>
      <c r="C152" s="285">
        <f t="shared" ref="C152:N152" si="36">C153+C160+C165+C173+C176</f>
        <v>46760.99</v>
      </c>
      <c r="D152" s="285">
        <f t="shared" si="36"/>
        <v>46601.609999999993</v>
      </c>
      <c r="E152" s="285">
        <f t="shared" si="36"/>
        <v>47552.35</v>
      </c>
      <c r="F152" s="285">
        <f t="shared" si="36"/>
        <v>47265.81</v>
      </c>
      <c r="G152" s="285">
        <f t="shared" si="36"/>
        <v>48095.929999999993</v>
      </c>
      <c r="H152" s="285">
        <f t="shared" si="36"/>
        <v>47896.539999999994</v>
      </c>
      <c r="I152" s="285">
        <f t="shared" si="36"/>
        <v>47198.359999999993</v>
      </c>
      <c r="J152" s="285">
        <f t="shared" si="36"/>
        <v>47915.35</v>
      </c>
      <c r="K152" s="285">
        <f t="shared" si="36"/>
        <v>47698.119999999995</v>
      </c>
      <c r="L152" s="285">
        <f t="shared" si="36"/>
        <v>50864.119999999995</v>
      </c>
      <c r="M152" s="285">
        <f t="shared" si="36"/>
        <v>0</v>
      </c>
      <c r="N152" s="285">
        <f t="shared" si="36"/>
        <v>0</v>
      </c>
      <c r="O152" s="284">
        <f t="shared" si="33"/>
        <v>50864.119999999995</v>
      </c>
    </row>
    <row r="153" spans="1:15" s="261" customFormat="1" x14ac:dyDescent="0.2">
      <c r="A153" s="295">
        <v>1901</v>
      </c>
      <c r="B153" s="266" t="s">
        <v>305</v>
      </c>
      <c r="C153" s="285">
        <f t="shared" ref="C153:N153" si="37">SUM(C154:C159)</f>
        <v>0</v>
      </c>
      <c r="D153" s="285">
        <f t="shared" si="37"/>
        <v>0</v>
      </c>
      <c r="E153" s="285">
        <f t="shared" si="37"/>
        <v>0</v>
      </c>
      <c r="F153" s="285">
        <f t="shared" si="37"/>
        <v>0</v>
      </c>
      <c r="G153" s="285">
        <f t="shared" si="37"/>
        <v>0</v>
      </c>
      <c r="H153" s="285">
        <f t="shared" si="37"/>
        <v>0</v>
      </c>
      <c r="I153" s="285">
        <f t="shared" si="37"/>
        <v>0</v>
      </c>
      <c r="J153" s="285">
        <f t="shared" si="37"/>
        <v>0</v>
      </c>
      <c r="K153" s="285">
        <f t="shared" si="37"/>
        <v>0</v>
      </c>
      <c r="L153" s="285">
        <f t="shared" si="37"/>
        <v>0</v>
      </c>
      <c r="M153" s="285">
        <f t="shared" si="37"/>
        <v>0</v>
      </c>
      <c r="N153" s="285">
        <f t="shared" si="37"/>
        <v>0</v>
      </c>
      <c r="O153" s="284">
        <f t="shared" si="33"/>
        <v>0</v>
      </c>
    </row>
    <row r="154" spans="1:15" s="261" customFormat="1" x14ac:dyDescent="0.2">
      <c r="A154" s="296">
        <v>190105</v>
      </c>
      <c r="B154" s="267" t="s">
        <v>306</v>
      </c>
      <c r="C154" s="286">
        <v>0</v>
      </c>
      <c r="D154" s="286">
        <v>0</v>
      </c>
      <c r="E154" s="286">
        <v>0</v>
      </c>
      <c r="F154" s="286">
        <v>0</v>
      </c>
      <c r="G154" s="286">
        <v>0</v>
      </c>
      <c r="H154" s="286">
        <v>0</v>
      </c>
      <c r="I154" s="286">
        <v>0</v>
      </c>
      <c r="J154" s="286">
        <v>0</v>
      </c>
      <c r="K154" s="286">
        <v>0</v>
      </c>
      <c r="L154" s="286">
        <v>0</v>
      </c>
      <c r="M154" s="286"/>
      <c r="N154" s="286"/>
      <c r="O154" s="284">
        <f t="shared" si="33"/>
        <v>0</v>
      </c>
    </row>
    <row r="155" spans="1:15" s="261" customFormat="1" x14ac:dyDescent="0.2">
      <c r="A155" s="295">
        <f>+A154+5</f>
        <v>190110</v>
      </c>
      <c r="B155" s="267" t="s">
        <v>307</v>
      </c>
      <c r="C155" s="286">
        <v>0</v>
      </c>
      <c r="D155" s="286">
        <v>0</v>
      </c>
      <c r="E155" s="286">
        <v>0</v>
      </c>
      <c r="F155" s="286">
        <v>0</v>
      </c>
      <c r="G155" s="286">
        <v>0</v>
      </c>
      <c r="H155" s="286">
        <v>0</v>
      </c>
      <c r="I155" s="286">
        <v>0</v>
      </c>
      <c r="J155" s="286">
        <v>0</v>
      </c>
      <c r="K155" s="286">
        <v>0</v>
      </c>
      <c r="L155" s="286">
        <v>0</v>
      </c>
      <c r="M155" s="286"/>
      <c r="N155" s="286"/>
      <c r="O155" s="284">
        <f t="shared" si="33"/>
        <v>0</v>
      </c>
    </row>
    <row r="156" spans="1:15" s="261" customFormat="1" x14ac:dyDescent="0.2">
      <c r="A156" s="295">
        <f>+A155+5</f>
        <v>190115</v>
      </c>
      <c r="B156" s="267" t="s">
        <v>308</v>
      </c>
      <c r="C156" s="286">
        <v>0</v>
      </c>
      <c r="D156" s="286">
        <v>0</v>
      </c>
      <c r="E156" s="286">
        <v>0</v>
      </c>
      <c r="F156" s="286">
        <v>0</v>
      </c>
      <c r="G156" s="286">
        <v>0</v>
      </c>
      <c r="H156" s="286">
        <v>0</v>
      </c>
      <c r="I156" s="286">
        <v>0</v>
      </c>
      <c r="J156" s="286">
        <v>0</v>
      </c>
      <c r="K156" s="286">
        <v>0</v>
      </c>
      <c r="L156" s="286">
        <v>0</v>
      </c>
      <c r="M156" s="286"/>
      <c r="N156" s="286"/>
      <c r="O156" s="284">
        <f t="shared" si="33"/>
        <v>0</v>
      </c>
    </row>
    <row r="157" spans="1:15" s="261" customFormat="1" x14ac:dyDescent="0.2">
      <c r="A157" s="295">
        <f>+A156+5</f>
        <v>190120</v>
      </c>
      <c r="B157" s="267" t="s">
        <v>309</v>
      </c>
      <c r="C157" s="286">
        <v>0</v>
      </c>
      <c r="D157" s="286">
        <v>0</v>
      </c>
      <c r="E157" s="286">
        <v>0</v>
      </c>
      <c r="F157" s="286">
        <v>0</v>
      </c>
      <c r="G157" s="286">
        <v>0</v>
      </c>
      <c r="H157" s="286">
        <v>0</v>
      </c>
      <c r="I157" s="286">
        <v>0</v>
      </c>
      <c r="J157" s="286">
        <v>0</v>
      </c>
      <c r="K157" s="286">
        <v>0</v>
      </c>
      <c r="L157" s="286">
        <v>0</v>
      </c>
      <c r="M157" s="286"/>
      <c r="N157" s="286"/>
      <c r="O157" s="284">
        <f t="shared" si="33"/>
        <v>0</v>
      </c>
    </row>
    <row r="158" spans="1:15" s="261" customFormat="1" x14ac:dyDescent="0.2">
      <c r="A158" s="296">
        <v>190190</v>
      </c>
      <c r="B158" s="267" t="s">
        <v>65</v>
      </c>
      <c r="C158" s="286">
        <v>0</v>
      </c>
      <c r="D158" s="286">
        <v>0</v>
      </c>
      <c r="E158" s="286">
        <v>0</v>
      </c>
      <c r="F158" s="286">
        <v>0</v>
      </c>
      <c r="G158" s="286">
        <v>0</v>
      </c>
      <c r="H158" s="286">
        <v>0</v>
      </c>
      <c r="I158" s="286">
        <v>0</v>
      </c>
      <c r="J158" s="286">
        <v>0</v>
      </c>
      <c r="K158" s="286">
        <v>0</v>
      </c>
      <c r="L158" s="286">
        <v>0</v>
      </c>
      <c r="M158" s="286"/>
      <c r="N158" s="286"/>
      <c r="O158" s="284">
        <f t="shared" si="33"/>
        <v>0</v>
      </c>
    </row>
    <row r="159" spans="1:15" s="261" customFormat="1" x14ac:dyDescent="0.2">
      <c r="A159" s="296">
        <v>190199</v>
      </c>
      <c r="B159" s="267" t="s">
        <v>310</v>
      </c>
      <c r="C159" s="286">
        <v>0</v>
      </c>
      <c r="D159" s="286">
        <v>0</v>
      </c>
      <c r="E159" s="286">
        <v>0</v>
      </c>
      <c r="F159" s="286">
        <v>0</v>
      </c>
      <c r="G159" s="286">
        <v>0</v>
      </c>
      <c r="H159" s="286">
        <v>0</v>
      </c>
      <c r="I159" s="286">
        <v>0</v>
      </c>
      <c r="J159" s="286">
        <v>0</v>
      </c>
      <c r="K159" s="286">
        <v>0</v>
      </c>
      <c r="L159" s="286">
        <v>0</v>
      </c>
      <c r="M159" s="286"/>
      <c r="N159" s="286"/>
      <c r="O159" s="284">
        <f t="shared" si="33"/>
        <v>0</v>
      </c>
    </row>
    <row r="160" spans="1:15" s="261" customFormat="1" x14ac:dyDescent="0.2">
      <c r="A160" s="295">
        <v>1902</v>
      </c>
      <c r="B160" s="266" t="s">
        <v>311</v>
      </c>
      <c r="C160" s="285">
        <f t="shared" ref="C160:N160" si="38">SUM(C161:C164)</f>
        <v>46760.99</v>
      </c>
      <c r="D160" s="285">
        <f t="shared" si="38"/>
        <v>46601.609999999993</v>
      </c>
      <c r="E160" s="285">
        <f t="shared" si="38"/>
        <v>47552.35</v>
      </c>
      <c r="F160" s="285">
        <f t="shared" si="38"/>
        <v>47265.81</v>
      </c>
      <c r="G160" s="285">
        <f t="shared" si="38"/>
        <v>48095.929999999993</v>
      </c>
      <c r="H160" s="285">
        <f t="shared" si="38"/>
        <v>47896.539999999994</v>
      </c>
      <c r="I160" s="285">
        <f t="shared" si="38"/>
        <v>47198.359999999993</v>
      </c>
      <c r="J160" s="285">
        <f t="shared" si="38"/>
        <v>47915.35</v>
      </c>
      <c r="K160" s="285">
        <f t="shared" si="38"/>
        <v>47698.119999999995</v>
      </c>
      <c r="L160" s="285">
        <f t="shared" si="38"/>
        <v>50864.119999999995</v>
      </c>
      <c r="M160" s="285">
        <f t="shared" si="38"/>
        <v>0</v>
      </c>
      <c r="N160" s="285">
        <f t="shared" si="38"/>
        <v>0</v>
      </c>
      <c r="O160" s="284">
        <f t="shared" si="33"/>
        <v>50864.119999999995</v>
      </c>
    </row>
    <row r="161" spans="1:15" s="261" customFormat="1" x14ac:dyDescent="0.2">
      <c r="A161" s="296">
        <v>190205</v>
      </c>
      <c r="B161" s="267" t="s">
        <v>312</v>
      </c>
      <c r="C161" s="286">
        <v>44549.09</v>
      </c>
      <c r="D161" s="286">
        <v>44549.09</v>
      </c>
      <c r="E161" s="286">
        <v>44549.09</v>
      </c>
      <c r="F161" s="286">
        <v>44549.09</v>
      </c>
      <c r="G161" s="286">
        <v>45009.09</v>
      </c>
      <c r="H161" s="286">
        <v>45009.09</v>
      </c>
      <c r="I161" s="286">
        <v>45009.09</v>
      </c>
      <c r="J161" s="286">
        <v>45009.09</v>
      </c>
      <c r="K161" s="286">
        <v>45009.09</v>
      </c>
      <c r="L161" s="286">
        <v>48175.09</v>
      </c>
      <c r="M161" s="286"/>
      <c r="N161" s="286"/>
      <c r="O161" s="284">
        <f t="shared" si="33"/>
        <v>48175.09</v>
      </c>
    </row>
    <row r="162" spans="1:15" s="261" customFormat="1" x14ac:dyDescent="0.2">
      <c r="A162" s="295">
        <f>+A161+5</f>
        <v>190210</v>
      </c>
      <c r="B162" s="267" t="s">
        <v>313</v>
      </c>
      <c r="C162" s="286">
        <v>0</v>
      </c>
      <c r="D162" s="286">
        <v>0</v>
      </c>
      <c r="E162" s="286">
        <v>0</v>
      </c>
      <c r="F162" s="286">
        <v>0</v>
      </c>
      <c r="G162" s="286">
        <v>0</v>
      </c>
      <c r="H162" s="286">
        <v>0</v>
      </c>
      <c r="I162" s="286">
        <v>0</v>
      </c>
      <c r="J162" s="286">
        <v>0</v>
      </c>
      <c r="K162" s="286">
        <v>0</v>
      </c>
      <c r="L162" s="286">
        <v>0</v>
      </c>
      <c r="M162" s="286"/>
      <c r="N162" s="286"/>
      <c r="O162" s="284">
        <f t="shared" si="33"/>
        <v>0</v>
      </c>
    </row>
    <row r="163" spans="1:15" s="261" customFormat="1" x14ac:dyDescent="0.2">
      <c r="A163" s="296">
        <v>190290</v>
      </c>
      <c r="B163" s="267" t="s">
        <v>65</v>
      </c>
      <c r="C163" s="286">
        <v>2211.9</v>
      </c>
      <c r="D163" s="286">
        <v>2052.52</v>
      </c>
      <c r="E163" s="286">
        <v>3003.26</v>
      </c>
      <c r="F163" s="286">
        <v>2716.72</v>
      </c>
      <c r="G163" s="286">
        <v>3086.84</v>
      </c>
      <c r="H163" s="286">
        <v>2887.45</v>
      </c>
      <c r="I163" s="286">
        <v>2189.27</v>
      </c>
      <c r="J163" s="286">
        <v>2906.26</v>
      </c>
      <c r="K163" s="286">
        <v>2689.03</v>
      </c>
      <c r="L163" s="286">
        <v>2689.03</v>
      </c>
      <c r="M163" s="286"/>
      <c r="N163" s="286"/>
      <c r="O163" s="284">
        <f t="shared" si="33"/>
        <v>2689.03</v>
      </c>
    </row>
    <row r="164" spans="1:15" s="261" customFormat="1" x14ac:dyDescent="0.2">
      <c r="A164" s="296">
        <v>190299</v>
      </c>
      <c r="B164" s="267" t="s">
        <v>314</v>
      </c>
      <c r="C164" s="286">
        <v>0</v>
      </c>
      <c r="D164" s="286">
        <v>0</v>
      </c>
      <c r="E164" s="286">
        <v>0</v>
      </c>
      <c r="F164" s="286">
        <v>0</v>
      </c>
      <c r="G164" s="286">
        <v>0</v>
      </c>
      <c r="H164" s="286">
        <v>0</v>
      </c>
      <c r="I164" s="286">
        <v>0</v>
      </c>
      <c r="J164" s="286">
        <v>0</v>
      </c>
      <c r="K164" s="286">
        <v>0</v>
      </c>
      <c r="L164" s="286">
        <v>0</v>
      </c>
      <c r="M164" s="286"/>
      <c r="N164" s="286"/>
      <c r="O164" s="284">
        <f t="shared" si="33"/>
        <v>0</v>
      </c>
    </row>
    <row r="165" spans="1:15" s="261" customFormat="1" x14ac:dyDescent="0.2">
      <c r="A165" s="295">
        <v>1903</v>
      </c>
      <c r="B165" s="266" t="s">
        <v>315</v>
      </c>
      <c r="C165" s="285">
        <f t="shared" ref="C165:N165" si="39">SUM(C166:C172)</f>
        <v>0</v>
      </c>
      <c r="D165" s="285">
        <f t="shared" si="39"/>
        <v>0</v>
      </c>
      <c r="E165" s="285">
        <f t="shared" si="39"/>
        <v>0</v>
      </c>
      <c r="F165" s="285">
        <f t="shared" si="39"/>
        <v>0</v>
      </c>
      <c r="G165" s="285">
        <f t="shared" si="39"/>
        <v>0</v>
      </c>
      <c r="H165" s="285">
        <f t="shared" si="39"/>
        <v>0</v>
      </c>
      <c r="I165" s="285">
        <f t="shared" si="39"/>
        <v>0</v>
      </c>
      <c r="J165" s="285">
        <f t="shared" si="39"/>
        <v>0</v>
      </c>
      <c r="K165" s="285">
        <f t="shared" si="39"/>
        <v>0</v>
      </c>
      <c r="L165" s="285">
        <f t="shared" si="39"/>
        <v>0</v>
      </c>
      <c r="M165" s="285">
        <f t="shared" si="39"/>
        <v>0</v>
      </c>
      <c r="N165" s="285">
        <f t="shared" si="39"/>
        <v>0</v>
      </c>
      <c r="O165" s="284">
        <f t="shared" si="33"/>
        <v>0</v>
      </c>
    </row>
    <row r="166" spans="1:15" s="261" customFormat="1" x14ac:dyDescent="0.2">
      <c r="A166" s="296">
        <v>190305</v>
      </c>
      <c r="B166" s="267" t="s">
        <v>48</v>
      </c>
      <c r="C166" s="286">
        <v>0</v>
      </c>
      <c r="D166" s="286">
        <v>0</v>
      </c>
      <c r="E166" s="286">
        <v>0</v>
      </c>
      <c r="F166" s="286">
        <v>0</v>
      </c>
      <c r="G166" s="286">
        <v>0</v>
      </c>
      <c r="H166" s="286">
        <v>0</v>
      </c>
      <c r="I166" s="286">
        <v>0</v>
      </c>
      <c r="J166" s="286">
        <v>0</v>
      </c>
      <c r="K166" s="286">
        <v>0</v>
      </c>
      <c r="L166" s="286">
        <v>0</v>
      </c>
      <c r="M166" s="286"/>
      <c r="N166" s="286"/>
      <c r="O166" s="284">
        <f t="shared" si="33"/>
        <v>0</v>
      </c>
    </row>
    <row r="167" spans="1:15" s="261" customFormat="1" x14ac:dyDescent="0.2">
      <c r="A167" s="295">
        <f>+A166+5</f>
        <v>190310</v>
      </c>
      <c r="B167" s="267" t="s">
        <v>49</v>
      </c>
      <c r="C167" s="286">
        <v>0</v>
      </c>
      <c r="D167" s="286">
        <v>0</v>
      </c>
      <c r="E167" s="286">
        <v>0</v>
      </c>
      <c r="F167" s="286">
        <v>0</v>
      </c>
      <c r="G167" s="286">
        <v>0</v>
      </c>
      <c r="H167" s="286">
        <v>0</v>
      </c>
      <c r="I167" s="286">
        <v>0</v>
      </c>
      <c r="J167" s="286">
        <v>0</v>
      </c>
      <c r="K167" s="286">
        <v>0</v>
      </c>
      <c r="L167" s="286">
        <v>0</v>
      </c>
      <c r="M167" s="286"/>
      <c r="N167" s="286"/>
      <c r="O167" s="284">
        <f t="shared" si="33"/>
        <v>0</v>
      </c>
    </row>
    <row r="168" spans="1:15" s="261" customFormat="1" x14ac:dyDescent="0.2">
      <c r="A168" s="295">
        <f>+A167+5</f>
        <v>190315</v>
      </c>
      <c r="B168" s="267" t="s">
        <v>50</v>
      </c>
      <c r="C168" s="286">
        <v>0</v>
      </c>
      <c r="D168" s="286">
        <v>0</v>
      </c>
      <c r="E168" s="286">
        <v>0</v>
      </c>
      <c r="F168" s="286">
        <v>0</v>
      </c>
      <c r="G168" s="286">
        <v>0</v>
      </c>
      <c r="H168" s="286">
        <v>0</v>
      </c>
      <c r="I168" s="286">
        <v>0</v>
      </c>
      <c r="J168" s="286">
        <v>0</v>
      </c>
      <c r="K168" s="286">
        <v>0</v>
      </c>
      <c r="L168" s="286">
        <v>0</v>
      </c>
      <c r="M168" s="286"/>
      <c r="N168" s="286"/>
      <c r="O168" s="284">
        <f t="shared" si="33"/>
        <v>0</v>
      </c>
    </row>
    <row r="169" spans="1:15" s="261" customFormat="1" x14ac:dyDescent="0.2">
      <c r="A169" s="295">
        <f>+A168+5</f>
        <v>190320</v>
      </c>
      <c r="B169" s="267" t="s">
        <v>51</v>
      </c>
      <c r="C169" s="286">
        <v>0</v>
      </c>
      <c r="D169" s="286">
        <v>0</v>
      </c>
      <c r="E169" s="286">
        <v>0</v>
      </c>
      <c r="F169" s="286">
        <v>0</v>
      </c>
      <c r="G169" s="286">
        <v>0</v>
      </c>
      <c r="H169" s="286">
        <v>0</v>
      </c>
      <c r="I169" s="286">
        <v>0</v>
      </c>
      <c r="J169" s="286">
        <v>0</v>
      </c>
      <c r="K169" s="286">
        <v>0</v>
      </c>
      <c r="L169" s="286">
        <v>0</v>
      </c>
      <c r="M169" s="286"/>
      <c r="N169" s="286"/>
      <c r="O169" s="284">
        <f t="shared" si="33"/>
        <v>0</v>
      </c>
    </row>
    <row r="170" spans="1:15" s="261" customFormat="1" x14ac:dyDescent="0.2">
      <c r="A170" s="295">
        <f>+A169+5</f>
        <v>190325</v>
      </c>
      <c r="B170" s="267" t="s">
        <v>316</v>
      </c>
      <c r="C170" s="286">
        <v>0</v>
      </c>
      <c r="D170" s="286">
        <v>0</v>
      </c>
      <c r="E170" s="286">
        <v>0</v>
      </c>
      <c r="F170" s="286">
        <v>0</v>
      </c>
      <c r="G170" s="286">
        <v>0</v>
      </c>
      <c r="H170" s="286">
        <v>0</v>
      </c>
      <c r="I170" s="286">
        <v>0</v>
      </c>
      <c r="J170" s="286">
        <v>0</v>
      </c>
      <c r="K170" s="286">
        <v>0</v>
      </c>
      <c r="L170" s="286">
        <v>0</v>
      </c>
      <c r="M170" s="286"/>
      <c r="N170" s="286"/>
      <c r="O170" s="284">
        <f t="shared" si="33"/>
        <v>0</v>
      </c>
    </row>
    <row r="171" spans="1:15" s="261" customFormat="1" x14ac:dyDescent="0.2">
      <c r="A171" s="295">
        <f>+A170+5</f>
        <v>190330</v>
      </c>
      <c r="B171" s="267" t="s">
        <v>52</v>
      </c>
      <c r="C171" s="286">
        <v>0</v>
      </c>
      <c r="D171" s="286">
        <v>0</v>
      </c>
      <c r="E171" s="286">
        <v>0</v>
      </c>
      <c r="F171" s="286">
        <v>0</v>
      </c>
      <c r="G171" s="286">
        <v>0</v>
      </c>
      <c r="H171" s="286">
        <v>0</v>
      </c>
      <c r="I171" s="286">
        <v>0</v>
      </c>
      <c r="J171" s="286">
        <v>0</v>
      </c>
      <c r="K171" s="286">
        <v>0</v>
      </c>
      <c r="L171" s="286">
        <v>0</v>
      </c>
      <c r="M171" s="286"/>
      <c r="N171" s="286"/>
      <c r="O171" s="284">
        <f t="shared" si="33"/>
        <v>0</v>
      </c>
    </row>
    <row r="172" spans="1:15" s="261" customFormat="1" x14ac:dyDescent="0.2">
      <c r="A172" s="296">
        <v>190335</v>
      </c>
      <c r="B172" s="267" t="s">
        <v>53</v>
      </c>
      <c r="C172" s="286">
        <v>0</v>
      </c>
      <c r="D172" s="286">
        <v>0</v>
      </c>
      <c r="E172" s="286">
        <v>0</v>
      </c>
      <c r="F172" s="286">
        <v>0</v>
      </c>
      <c r="G172" s="286">
        <v>0</v>
      </c>
      <c r="H172" s="286">
        <v>0</v>
      </c>
      <c r="I172" s="286">
        <v>0</v>
      </c>
      <c r="J172" s="286">
        <v>0</v>
      </c>
      <c r="K172" s="286">
        <v>0</v>
      </c>
      <c r="L172" s="286">
        <v>0</v>
      </c>
      <c r="M172" s="286"/>
      <c r="N172" s="286"/>
      <c r="O172" s="284">
        <f t="shared" si="33"/>
        <v>0</v>
      </c>
    </row>
    <row r="173" spans="1:15" s="261" customFormat="1" x14ac:dyDescent="0.2">
      <c r="A173" s="295">
        <v>1990</v>
      </c>
      <c r="B173" s="266" t="s">
        <v>317</v>
      </c>
      <c r="C173" s="285">
        <f t="shared" ref="C173:N173" si="40">+C174+C175</f>
        <v>0</v>
      </c>
      <c r="D173" s="285">
        <f t="shared" si="40"/>
        <v>0</v>
      </c>
      <c r="E173" s="285">
        <f t="shared" si="40"/>
        <v>0</v>
      </c>
      <c r="F173" s="285">
        <f t="shared" si="40"/>
        <v>0</v>
      </c>
      <c r="G173" s="285">
        <f t="shared" si="40"/>
        <v>0</v>
      </c>
      <c r="H173" s="285">
        <f t="shared" si="40"/>
        <v>0</v>
      </c>
      <c r="I173" s="285">
        <f t="shared" si="40"/>
        <v>0</v>
      </c>
      <c r="J173" s="285">
        <f t="shared" si="40"/>
        <v>0</v>
      </c>
      <c r="K173" s="285">
        <f t="shared" si="40"/>
        <v>0</v>
      </c>
      <c r="L173" s="285">
        <f t="shared" si="40"/>
        <v>0</v>
      </c>
      <c r="M173" s="285">
        <f t="shared" si="40"/>
        <v>0</v>
      </c>
      <c r="N173" s="285">
        <f t="shared" si="40"/>
        <v>0</v>
      </c>
      <c r="O173" s="284">
        <f t="shared" si="33"/>
        <v>0</v>
      </c>
    </row>
    <row r="174" spans="1:15" s="261" customFormat="1" x14ac:dyDescent="0.2">
      <c r="A174" s="296">
        <v>199005</v>
      </c>
      <c r="B174" s="267" t="s">
        <v>318</v>
      </c>
      <c r="C174" s="286">
        <v>0</v>
      </c>
      <c r="D174" s="286">
        <v>0</v>
      </c>
      <c r="E174" s="286">
        <v>0</v>
      </c>
      <c r="F174" s="286">
        <v>0</v>
      </c>
      <c r="G174" s="286">
        <v>0</v>
      </c>
      <c r="H174" s="286">
        <v>0</v>
      </c>
      <c r="I174" s="286">
        <v>0</v>
      </c>
      <c r="J174" s="286">
        <v>0</v>
      </c>
      <c r="K174" s="286">
        <v>0</v>
      </c>
      <c r="L174" s="286">
        <v>0</v>
      </c>
      <c r="M174" s="286"/>
      <c r="N174" s="286"/>
      <c r="O174" s="284">
        <f t="shared" si="33"/>
        <v>0</v>
      </c>
    </row>
    <row r="175" spans="1:15" s="261" customFormat="1" x14ac:dyDescent="0.2">
      <c r="A175" s="296">
        <v>199090</v>
      </c>
      <c r="B175" s="267" t="s">
        <v>319</v>
      </c>
      <c r="C175" s="286">
        <v>0</v>
      </c>
      <c r="D175" s="286">
        <v>0</v>
      </c>
      <c r="E175" s="286">
        <v>0</v>
      </c>
      <c r="F175" s="286">
        <v>0</v>
      </c>
      <c r="G175" s="286">
        <v>0</v>
      </c>
      <c r="H175" s="286">
        <v>0</v>
      </c>
      <c r="I175" s="286">
        <v>0</v>
      </c>
      <c r="J175" s="286">
        <v>0</v>
      </c>
      <c r="K175" s="286">
        <v>0</v>
      </c>
      <c r="L175" s="286">
        <v>0</v>
      </c>
      <c r="M175" s="286"/>
      <c r="N175" s="286"/>
      <c r="O175" s="284">
        <f t="shared" si="33"/>
        <v>0</v>
      </c>
    </row>
    <row r="176" spans="1:15" s="261" customFormat="1" x14ac:dyDescent="0.2">
      <c r="A176" s="295">
        <v>1999</v>
      </c>
      <c r="B176" s="266" t="s">
        <v>320</v>
      </c>
      <c r="C176" s="285">
        <f t="shared" ref="C176:N176" si="41">SUM(C177:C178)</f>
        <v>0</v>
      </c>
      <c r="D176" s="285">
        <f t="shared" si="41"/>
        <v>0</v>
      </c>
      <c r="E176" s="285">
        <f t="shared" si="41"/>
        <v>0</v>
      </c>
      <c r="F176" s="285">
        <f t="shared" si="41"/>
        <v>0</v>
      </c>
      <c r="G176" s="285">
        <f t="shared" si="41"/>
        <v>0</v>
      </c>
      <c r="H176" s="285">
        <f t="shared" si="41"/>
        <v>0</v>
      </c>
      <c r="I176" s="285">
        <f t="shared" si="41"/>
        <v>0</v>
      </c>
      <c r="J176" s="285">
        <f t="shared" si="41"/>
        <v>0</v>
      </c>
      <c r="K176" s="285">
        <f t="shared" si="41"/>
        <v>0</v>
      </c>
      <c r="L176" s="285">
        <f t="shared" si="41"/>
        <v>0</v>
      </c>
      <c r="M176" s="285">
        <f t="shared" si="41"/>
        <v>0</v>
      </c>
      <c r="N176" s="285">
        <f t="shared" si="41"/>
        <v>0</v>
      </c>
      <c r="O176" s="284">
        <f t="shared" si="33"/>
        <v>0</v>
      </c>
    </row>
    <row r="177" spans="1:15" s="261" customFormat="1" x14ac:dyDescent="0.2">
      <c r="A177" s="296">
        <v>199905</v>
      </c>
      <c r="B177" s="267" t="s">
        <v>321</v>
      </c>
      <c r="C177" s="286">
        <v>0</v>
      </c>
      <c r="D177" s="286">
        <v>0</v>
      </c>
      <c r="E177" s="286">
        <v>0</v>
      </c>
      <c r="F177" s="286">
        <v>0</v>
      </c>
      <c r="G177" s="286">
        <v>0</v>
      </c>
      <c r="H177" s="286">
        <v>0</v>
      </c>
      <c r="I177" s="286">
        <v>0</v>
      </c>
      <c r="J177" s="286">
        <v>0</v>
      </c>
      <c r="K177" s="286">
        <v>0</v>
      </c>
      <c r="L177" s="286">
        <v>0</v>
      </c>
      <c r="M177" s="286"/>
      <c r="N177" s="286"/>
      <c r="O177" s="284">
        <f t="shared" si="33"/>
        <v>0</v>
      </c>
    </row>
    <row r="178" spans="1:15" s="261" customFormat="1" x14ac:dyDescent="0.2">
      <c r="A178" s="296">
        <v>199990</v>
      </c>
      <c r="B178" s="267" t="s">
        <v>293</v>
      </c>
      <c r="C178" s="286">
        <v>0</v>
      </c>
      <c r="D178" s="286">
        <v>0</v>
      </c>
      <c r="E178" s="286">
        <v>0</v>
      </c>
      <c r="F178" s="286">
        <v>0</v>
      </c>
      <c r="G178" s="286">
        <v>0</v>
      </c>
      <c r="H178" s="286">
        <v>0</v>
      </c>
      <c r="I178" s="286">
        <v>0</v>
      </c>
      <c r="J178" s="286">
        <v>0</v>
      </c>
      <c r="K178" s="286">
        <v>0</v>
      </c>
      <c r="L178" s="286">
        <v>0</v>
      </c>
      <c r="M178" s="286"/>
      <c r="N178" s="286"/>
      <c r="O178" s="284">
        <f t="shared" si="33"/>
        <v>0</v>
      </c>
    </row>
    <row r="179" spans="1:15" s="261" customFormat="1" x14ac:dyDescent="0.2">
      <c r="A179" s="294">
        <v>2</v>
      </c>
      <c r="B179" s="264" t="s">
        <v>322</v>
      </c>
      <c r="C179" s="283">
        <f t="shared" ref="C179:N179" si="42">C180+C192+C201+C226+C231+C240</f>
        <v>63726005.479999997</v>
      </c>
      <c r="D179" s="283">
        <f t="shared" si="42"/>
        <v>66954063.079999998</v>
      </c>
      <c r="E179" s="283">
        <f t="shared" si="42"/>
        <v>66266885.75999999</v>
      </c>
      <c r="F179" s="283">
        <f t="shared" si="42"/>
        <v>66940140.029999994</v>
      </c>
      <c r="G179" s="283">
        <f t="shared" si="42"/>
        <v>66768044.660000004</v>
      </c>
      <c r="H179" s="283">
        <f t="shared" si="42"/>
        <v>67480384.609999999</v>
      </c>
      <c r="I179" s="283">
        <f t="shared" si="42"/>
        <v>66248509.099999994</v>
      </c>
      <c r="J179" s="283">
        <f t="shared" si="42"/>
        <v>67357978.75999999</v>
      </c>
      <c r="K179" s="283">
        <f t="shared" si="42"/>
        <v>67250387.290000007</v>
      </c>
      <c r="L179" s="283">
        <f t="shared" si="42"/>
        <v>68039877.199999988</v>
      </c>
      <c r="M179" s="283">
        <f t="shared" si="42"/>
        <v>0</v>
      </c>
      <c r="N179" s="283">
        <f t="shared" si="42"/>
        <v>0</v>
      </c>
      <c r="O179" s="284">
        <f t="shared" si="33"/>
        <v>68039877.199999988</v>
      </c>
    </row>
    <row r="180" spans="1:15" s="261" customFormat="1" x14ac:dyDescent="0.2">
      <c r="A180" s="295">
        <v>21</v>
      </c>
      <c r="B180" s="266" t="s">
        <v>323</v>
      </c>
      <c r="C180" s="285">
        <f t="shared" ref="C180:N180" si="43">+C181+C186</f>
        <v>55893685.219999999</v>
      </c>
      <c r="D180" s="285">
        <f t="shared" si="43"/>
        <v>58688383.030000001</v>
      </c>
      <c r="E180" s="285">
        <f t="shared" si="43"/>
        <v>58640378.819999993</v>
      </c>
      <c r="F180" s="285">
        <f t="shared" si="43"/>
        <v>58560182.349999994</v>
      </c>
      <c r="G180" s="285">
        <f t="shared" si="43"/>
        <v>58433916.060000002</v>
      </c>
      <c r="H180" s="285">
        <f t="shared" si="43"/>
        <v>58162048.340000004</v>
      </c>
      <c r="I180" s="285">
        <f t="shared" si="43"/>
        <v>58126892.599999994</v>
      </c>
      <c r="J180" s="285">
        <f t="shared" si="43"/>
        <v>58166423.869999997</v>
      </c>
      <c r="K180" s="285">
        <f t="shared" si="43"/>
        <v>58117498.340000004</v>
      </c>
      <c r="L180" s="285">
        <f t="shared" si="43"/>
        <v>58169167.709999993</v>
      </c>
      <c r="M180" s="285">
        <f t="shared" si="43"/>
        <v>0</v>
      </c>
      <c r="N180" s="285">
        <f t="shared" si="43"/>
        <v>0</v>
      </c>
      <c r="O180" s="284">
        <f t="shared" si="33"/>
        <v>58169167.709999993</v>
      </c>
    </row>
    <row r="181" spans="1:15" s="261" customFormat="1" x14ac:dyDescent="0.2">
      <c r="A181" s="295">
        <v>2101</v>
      </c>
      <c r="B181" s="266" t="s">
        <v>324</v>
      </c>
      <c r="C181" s="285">
        <f t="shared" ref="C181:N181" si="44">SUM(C182:C185)</f>
        <v>55893685.219999999</v>
      </c>
      <c r="D181" s="285">
        <f t="shared" si="44"/>
        <v>58688383.030000001</v>
      </c>
      <c r="E181" s="285">
        <f t="shared" si="44"/>
        <v>58640378.819999993</v>
      </c>
      <c r="F181" s="285">
        <f t="shared" si="44"/>
        <v>58560182.349999994</v>
      </c>
      <c r="G181" s="285">
        <f t="shared" si="44"/>
        <v>58433916.060000002</v>
      </c>
      <c r="H181" s="285">
        <f t="shared" si="44"/>
        <v>58162048.340000004</v>
      </c>
      <c r="I181" s="285">
        <f t="shared" si="44"/>
        <v>58126892.599999994</v>
      </c>
      <c r="J181" s="285">
        <f t="shared" si="44"/>
        <v>58166423.869999997</v>
      </c>
      <c r="K181" s="285">
        <f t="shared" si="44"/>
        <v>58117498.340000004</v>
      </c>
      <c r="L181" s="285">
        <f t="shared" si="44"/>
        <v>58169167.709999993</v>
      </c>
      <c r="M181" s="285">
        <f t="shared" si="44"/>
        <v>0</v>
      </c>
      <c r="N181" s="285">
        <f t="shared" si="44"/>
        <v>0</v>
      </c>
      <c r="O181" s="284">
        <f t="shared" si="33"/>
        <v>58169167.709999993</v>
      </c>
    </row>
    <row r="182" spans="1:15" s="261" customFormat="1" x14ac:dyDescent="0.2">
      <c r="A182" s="296">
        <v>210105</v>
      </c>
      <c r="B182" s="267" t="s">
        <v>325</v>
      </c>
      <c r="C182" s="286">
        <v>48107482.649999999</v>
      </c>
      <c r="D182" s="286">
        <v>50501978.789999999</v>
      </c>
      <c r="E182" s="286">
        <v>50475284.729999997</v>
      </c>
      <c r="F182" s="286">
        <v>50447632.329999998</v>
      </c>
      <c r="G182" s="286">
        <v>50342614.609999999</v>
      </c>
      <c r="H182" s="286">
        <v>50119534.890000001</v>
      </c>
      <c r="I182" s="286">
        <v>50108499.939999998</v>
      </c>
      <c r="J182" s="286">
        <v>50154622.799999997</v>
      </c>
      <c r="K182" s="286">
        <v>50142492.030000001</v>
      </c>
      <c r="L182" s="286">
        <v>50209520.729999997</v>
      </c>
      <c r="M182" s="286"/>
      <c r="N182" s="286"/>
      <c r="O182" s="284">
        <f t="shared" si="33"/>
        <v>50209520.729999997</v>
      </c>
    </row>
    <row r="183" spans="1:15" s="261" customFormat="1" x14ac:dyDescent="0.2">
      <c r="A183" s="295">
        <f>+A182+5</f>
        <v>210110</v>
      </c>
      <c r="B183" s="267" t="s">
        <v>326</v>
      </c>
      <c r="C183" s="286">
        <v>7786202.5700000003</v>
      </c>
      <c r="D183" s="286">
        <v>8186404.2400000002</v>
      </c>
      <c r="E183" s="286">
        <v>8165094.0899999999</v>
      </c>
      <c r="F183" s="286">
        <v>8112550.0199999996</v>
      </c>
      <c r="G183" s="286">
        <v>8091301.4500000002</v>
      </c>
      <c r="H183" s="286">
        <v>8042513.4500000002</v>
      </c>
      <c r="I183" s="286">
        <v>8018392.6600000001</v>
      </c>
      <c r="J183" s="286">
        <v>8011801.0700000003</v>
      </c>
      <c r="K183" s="286">
        <v>7975006.3099999996</v>
      </c>
      <c r="L183" s="286">
        <v>7959646.9800000004</v>
      </c>
      <c r="M183" s="286"/>
      <c r="N183" s="286"/>
      <c r="O183" s="284">
        <f t="shared" si="33"/>
        <v>7959646.9800000004</v>
      </c>
    </row>
    <row r="184" spans="1:15" s="261" customFormat="1" x14ac:dyDescent="0.2">
      <c r="A184" s="296">
        <v>210115</v>
      </c>
      <c r="B184" s="267" t="s">
        <v>327</v>
      </c>
      <c r="C184" s="286">
        <v>0</v>
      </c>
      <c r="D184" s="286">
        <v>0</v>
      </c>
      <c r="E184" s="286">
        <v>0</v>
      </c>
      <c r="F184" s="286">
        <v>0</v>
      </c>
      <c r="G184" s="286">
        <v>0</v>
      </c>
      <c r="H184" s="286">
        <v>0</v>
      </c>
      <c r="I184" s="286">
        <v>0</v>
      </c>
      <c r="J184" s="286">
        <v>0</v>
      </c>
      <c r="K184" s="286">
        <v>0</v>
      </c>
      <c r="L184" s="286">
        <v>0</v>
      </c>
      <c r="M184" s="286"/>
      <c r="N184" s="286"/>
      <c r="O184" s="284">
        <f t="shared" si="33"/>
        <v>0</v>
      </c>
    </row>
    <row r="185" spans="1:15" s="261" customFormat="1" x14ac:dyDescent="0.2">
      <c r="A185" s="296">
        <v>210120</v>
      </c>
      <c r="B185" s="267" t="s">
        <v>328</v>
      </c>
      <c r="C185" s="286">
        <v>0</v>
      </c>
      <c r="D185" s="286">
        <v>0</v>
      </c>
      <c r="E185" s="286">
        <v>0</v>
      </c>
      <c r="F185" s="286">
        <v>0</v>
      </c>
      <c r="G185" s="286">
        <v>0</v>
      </c>
      <c r="H185" s="286">
        <v>0</v>
      </c>
      <c r="I185" s="286">
        <v>0</v>
      </c>
      <c r="J185" s="286">
        <v>0</v>
      </c>
      <c r="K185" s="286">
        <v>0</v>
      </c>
      <c r="L185" s="286">
        <v>0</v>
      </c>
      <c r="M185" s="286"/>
      <c r="N185" s="286"/>
      <c r="O185" s="284">
        <f t="shared" si="33"/>
        <v>0</v>
      </c>
    </row>
    <row r="186" spans="1:15" s="261" customFormat="1" x14ac:dyDescent="0.2">
      <c r="A186" s="297">
        <v>2102</v>
      </c>
      <c r="B186" s="270" t="s">
        <v>329</v>
      </c>
      <c r="C186" s="285">
        <f t="shared" ref="C186:N186" si="45">SUM(C187:C191)</f>
        <v>0</v>
      </c>
      <c r="D186" s="285">
        <f t="shared" si="45"/>
        <v>0</v>
      </c>
      <c r="E186" s="285">
        <f t="shared" si="45"/>
        <v>0</v>
      </c>
      <c r="F186" s="285">
        <f t="shared" si="45"/>
        <v>0</v>
      </c>
      <c r="G186" s="285">
        <f t="shared" si="45"/>
        <v>0</v>
      </c>
      <c r="H186" s="285">
        <f t="shared" si="45"/>
        <v>0</v>
      </c>
      <c r="I186" s="285">
        <f t="shared" si="45"/>
        <v>0</v>
      </c>
      <c r="J186" s="285">
        <f t="shared" si="45"/>
        <v>0</v>
      </c>
      <c r="K186" s="285">
        <f t="shared" si="45"/>
        <v>0</v>
      </c>
      <c r="L186" s="285">
        <f t="shared" si="45"/>
        <v>0</v>
      </c>
      <c r="M186" s="285">
        <f t="shared" si="45"/>
        <v>0</v>
      </c>
      <c r="N186" s="285">
        <f t="shared" si="45"/>
        <v>0</v>
      </c>
      <c r="O186" s="284">
        <f t="shared" si="33"/>
        <v>0</v>
      </c>
    </row>
    <row r="187" spans="1:15" s="261" customFormat="1" x14ac:dyDescent="0.2">
      <c r="A187" s="296">
        <v>210205</v>
      </c>
      <c r="B187" s="267" t="s">
        <v>325</v>
      </c>
      <c r="C187" s="286">
        <v>0</v>
      </c>
      <c r="D187" s="286">
        <v>0</v>
      </c>
      <c r="E187" s="286">
        <v>0</v>
      </c>
      <c r="F187" s="286">
        <v>0</v>
      </c>
      <c r="G187" s="286">
        <v>0</v>
      </c>
      <c r="H187" s="286">
        <v>0</v>
      </c>
      <c r="I187" s="286">
        <v>0</v>
      </c>
      <c r="J187" s="286">
        <v>0</v>
      </c>
      <c r="K187" s="286">
        <v>0</v>
      </c>
      <c r="L187" s="286">
        <v>0</v>
      </c>
      <c r="M187" s="286"/>
      <c r="N187" s="286"/>
      <c r="O187" s="284">
        <f t="shared" si="33"/>
        <v>0</v>
      </c>
    </row>
    <row r="188" spans="1:15" s="261" customFormat="1" x14ac:dyDescent="0.2">
      <c r="A188" s="295">
        <f>+A187+5</f>
        <v>210210</v>
      </c>
      <c r="B188" s="267" t="s">
        <v>326</v>
      </c>
      <c r="C188" s="286">
        <v>0</v>
      </c>
      <c r="D188" s="286">
        <v>0</v>
      </c>
      <c r="E188" s="286">
        <v>0</v>
      </c>
      <c r="F188" s="286">
        <v>0</v>
      </c>
      <c r="G188" s="286">
        <v>0</v>
      </c>
      <c r="H188" s="286">
        <v>0</v>
      </c>
      <c r="I188" s="286">
        <v>0</v>
      </c>
      <c r="J188" s="286">
        <v>0</v>
      </c>
      <c r="K188" s="286">
        <v>0</v>
      </c>
      <c r="L188" s="286">
        <v>0</v>
      </c>
      <c r="M188" s="286"/>
      <c r="N188" s="286"/>
      <c r="O188" s="284">
        <f t="shared" si="33"/>
        <v>0</v>
      </c>
    </row>
    <row r="189" spans="1:15" s="261" customFormat="1" x14ac:dyDescent="0.2">
      <c r="A189" s="295">
        <f>+A188+5</f>
        <v>210215</v>
      </c>
      <c r="B189" s="267" t="s">
        <v>330</v>
      </c>
      <c r="C189" s="286">
        <v>0</v>
      </c>
      <c r="D189" s="286">
        <v>0</v>
      </c>
      <c r="E189" s="286">
        <v>0</v>
      </c>
      <c r="F189" s="286">
        <v>0</v>
      </c>
      <c r="G189" s="286">
        <v>0</v>
      </c>
      <c r="H189" s="286">
        <v>0</v>
      </c>
      <c r="I189" s="286">
        <v>0</v>
      </c>
      <c r="J189" s="286">
        <v>0</v>
      </c>
      <c r="K189" s="286">
        <v>0</v>
      </c>
      <c r="L189" s="286">
        <v>0</v>
      </c>
      <c r="M189" s="286"/>
      <c r="N189" s="286"/>
      <c r="O189" s="284">
        <f t="shared" si="33"/>
        <v>0</v>
      </c>
    </row>
    <row r="190" spans="1:15" s="261" customFormat="1" x14ac:dyDescent="0.2">
      <c r="A190" s="296">
        <v>210220</v>
      </c>
      <c r="B190" s="267" t="s">
        <v>331</v>
      </c>
      <c r="C190" s="286">
        <v>0</v>
      </c>
      <c r="D190" s="286">
        <v>0</v>
      </c>
      <c r="E190" s="286">
        <v>0</v>
      </c>
      <c r="F190" s="286">
        <v>0</v>
      </c>
      <c r="G190" s="286">
        <v>0</v>
      </c>
      <c r="H190" s="286">
        <v>0</v>
      </c>
      <c r="I190" s="286">
        <v>0</v>
      </c>
      <c r="J190" s="286">
        <v>0</v>
      </c>
      <c r="K190" s="286">
        <v>0</v>
      </c>
      <c r="L190" s="286">
        <v>0</v>
      </c>
      <c r="M190" s="286"/>
      <c r="N190" s="286"/>
      <c r="O190" s="284">
        <f t="shared" si="33"/>
        <v>0</v>
      </c>
    </row>
    <row r="191" spans="1:15" s="261" customFormat="1" x14ac:dyDescent="0.2">
      <c r="A191" s="296">
        <v>210225</v>
      </c>
      <c r="B191" s="267" t="s">
        <v>332</v>
      </c>
      <c r="C191" s="286">
        <v>0</v>
      </c>
      <c r="D191" s="286">
        <v>0</v>
      </c>
      <c r="E191" s="286">
        <v>0</v>
      </c>
      <c r="F191" s="286">
        <v>0</v>
      </c>
      <c r="G191" s="286">
        <v>0</v>
      </c>
      <c r="H191" s="286">
        <v>0</v>
      </c>
      <c r="I191" s="286">
        <v>0</v>
      </c>
      <c r="J191" s="286">
        <v>0</v>
      </c>
      <c r="K191" s="286">
        <v>0</v>
      </c>
      <c r="L191" s="286">
        <v>0</v>
      </c>
      <c r="M191" s="286"/>
      <c r="N191" s="286"/>
      <c r="O191" s="284">
        <f t="shared" si="33"/>
        <v>0</v>
      </c>
    </row>
    <row r="192" spans="1:15" s="261" customFormat="1" x14ac:dyDescent="0.2">
      <c r="A192" s="295">
        <v>22</v>
      </c>
      <c r="B192" s="266" t="s">
        <v>333</v>
      </c>
      <c r="C192" s="285">
        <f t="shared" ref="C192:N192" si="46">C193+C197</f>
        <v>0</v>
      </c>
      <c r="D192" s="285">
        <f t="shared" si="46"/>
        <v>0</v>
      </c>
      <c r="E192" s="285">
        <f t="shared" si="46"/>
        <v>0</v>
      </c>
      <c r="F192" s="285">
        <f t="shared" si="46"/>
        <v>0</v>
      </c>
      <c r="G192" s="285">
        <f t="shared" si="46"/>
        <v>0</v>
      </c>
      <c r="H192" s="285">
        <f t="shared" si="46"/>
        <v>0</v>
      </c>
      <c r="I192" s="285">
        <f t="shared" si="46"/>
        <v>0</v>
      </c>
      <c r="J192" s="285">
        <f t="shared" si="46"/>
        <v>0</v>
      </c>
      <c r="K192" s="285">
        <f t="shared" si="46"/>
        <v>0</v>
      </c>
      <c r="L192" s="285">
        <f t="shared" si="46"/>
        <v>0</v>
      </c>
      <c r="M192" s="285">
        <f t="shared" si="46"/>
        <v>0</v>
      </c>
      <c r="N192" s="285">
        <f t="shared" si="46"/>
        <v>0</v>
      </c>
      <c r="O192" s="284">
        <f t="shared" si="33"/>
        <v>0</v>
      </c>
    </row>
    <row r="193" spans="1:15" s="261" customFormat="1" x14ac:dyDescent="0.2">
      <c r="A193" s="295">
        <v>2201</v>
      </c>
      <c r="B193" s="266" t="s">
        <v>324</v>
      </c>
      <c r="C193" s="285">
        <f t="shared" ref="C193:N193" si="47">SUM(C194:C196)</f>
        <v>0</v>
      </c>
      <c r="D193" s="285">
        <f t="shared" si="47"/>
        <v>0</v>
      </c>
      <c r="E193" s="285">
        <f t="shared" si="47"/>
        <v>0</v>
      </c>
      <c r="F193" s="285">
        <f t="shared" si="47"/>
        <v>0</v>
      </c>
      <c r="G193" s="285">
        <f t="shared" si="47"/>
        <v>0</v>
      </c>
      <c r="H193" s="285">
        <f t="shared" si="47"/>
        <v>0</v>
      </c>
      <c r="I193" s="285">
        <f t="shared" si="47"/>
        <v>0</v>
      </c>
      <c r="J193" s="285">
        <f t="shared" si="47"/>
        <v>0</v>
      </c>
      <c r="K193" s="285">
        <f t="shared" si="47"/>
        <v>0</v>
      </c>
      <c r="L193" s="285">
        <f t="shared" si="47"/>
        <v>0</v>
      </c>
      <c r="M193" s="285">
        <f t="shared" si="47"/>
        <v>0</v>
      </c>
      <c r="N193" s="285">
        <f t="shared" si="47"/>
        <v>0</v>
      </c>
      <c r="O193" s="284">
        <f t="shared" si="33"/>
        <v>0</v>
      </c>
    </row>
    <row r="194" spans="1:15" s="261" customFormat="1" x14ac:dyDescent="0.2">
      <c r="A194" s="296">
        <v>220105</v>
      </c>
      <c r="B194" s="267" t="s">
        <v>325</v>
      </c>
      <c r="C194" s="286">
        <v>0</v>
      </c>
      <c r="D194" s="286">
        <v>0</v>
      </c>
      <c r="E194" s="286">
        <v>0</v>
      </c>
      <c r="F194" s="286">
        <v>0</v>
      </c>
      <c r="G194" s="286">
        <v>0</v>
      </c>
      <c r="H194" s="286">
        <v>0</v>
      </c>
      <c r="I194" s="286">
        <v>0</v>
      </c>
      <c r="J194" s="286">
        <v>0</v>
      </c>
      <c r="K194" s="286">
        <v>0</v>
      </c>
      <c r="L194" s="286">
        <v>0</v>
      </c>
      <c r="M194" s="286"/>
      <c r="N194" s="286"/>
      <c r="O194" s="284">
        <f t="shared" si="33"/>
        <v>0</v>
      </c>
    </row>
    <row r="195" spans="1:15" s="261" customFormat="1" x14ac:dyDescent="0.2">
      <c r="A195" s="295">
        <f>+A194+5</f>
        <v>220110</v>
      </c>
      <c r="B195" s="267" t="s">
        <v>326</v>
      </c>
      <c r="C195" s="286">
        <v>0</v>
      </c>
      <c r="D195" s="286">
        <v>0</v>
      </c>
      <c r="E195" s="286">
        <v>0</v>
      </c>
      <c r="F195" s="286">
        <v>0</v>
      </c>
      <c r="G195" s="286">
        <v>0</v>
      </c>
      <c r="H195" s="286">
        <v>0</v>
      </c>
      <c r="I195" s="286">
        <v>0</v>
      </c>
      <c r="J195" s="286">
        <v>0</v>
      </c>
      <c r="K195" s="286">
        <v>0</v>
      </c>
      <c r="L195" s="286">
        <v>0</v>
      </c>
      <c r="M195" s="286"/>
      <c r="N195" s="286"/>
      <c r="O195" s="284">
        <f t="shared" si="33"/>
        <v>0</v>
      </c>
    </row>
    <row r="196" spans="1:15" s="261" customFormat="1" x14ac:dyDescent="0.2">
      <c r="A196" s="295">
        <f>+A195+5</f>
        <v>220115</v>
      </c>
      <c r="B196" s="267" t="s">
        <v>327</v>
      </c>
      <c r="C196" s="286">
        <v>0</v>
      </c>
      <c r="D196" s="286">
        <v>0</v>
      </c>
      <c r="E196" s="286">
        <v>0</v>
      </c>
      <c r="F196" s="286">
        <v>0</v>
      </c>
      <c r="G196" s="286">
        <v>0</v>
      </c>
      <c r="H196" s="286">
        <v>0</v>
      </c>
      <c r="I196" s="286">
        <v>0</v>
      </c>
      <c r="J196" s="286">
        <v>0</v>
      </c>
      <c r="K196" s="286">
        <v>0</v>
      </c>
      <c r="L196" s="286">
        <v>0</v>
      </c>
      <c r="M196" s="286"/>
      <c r="N196" s="286"/>
      <c r="O196" s="284">
        <f t="shared" si="33"/>
        <v>0</v>
      </c>
    </row>
    <row r="197" spans="1:15" s="261" customFormat="1" x14ac:dyDescent="0.2">
      <c r="A197" s="297">
        <v>2202</v>
      </c>
      <c r="B197" s="270" t="s">
        <v>329</v>
      </c>
      <c r="C197" s="285">
        <f t="shared" ref="C197:N197" si="48">SUM(C198:C200)</f>
        <v>0</v>
      </c>
      <c r="D197" s="285">
        <f t="shared" si="48"/>
        <v>0</v>
      </c>
      <c r="E197" s="285">
        <f t="shared" si="48"/>
        <v>0</v>
      </c>
      <c r="F197" s="285">
        <f t="shared" si="48"/>
        <v>0</v>
      </c>
      <c r="G197" s="285">
        <f t="shared" si="48"/>
        <v>0</v>
      </c>
      <c r="H197" s="285">
        <f t="shared" si="48"/>
        <v>0</v>
      </c>
      <c r="I197" s="285">
        <f t="shared" si="48"/>
        <v>0</v>
      </c>
      <c r="J197" s="285">
        <f t="shared" si="48"/>
        <v>0</v>
      </c>
      <c r="K197" s="285">
        <f t="shared" si="48"/>
        <v>0</v>
      </c>
      <c r="L197" s="285">
        <f t="shared" si="48"/>
        <v>0</v>
      </c>
      <c r="M197" s="285">
        <f t="shared" si="48"/>
        <v>0</v>
      </c>
      <c r="N197" s="285">
        <f t="shared" si="48"/>
        <v>0</v>
      </c>
      <c r="O197" s="284">
        <f t="shared" si="33"/>
        <v>0</v>
      </c>
    </row>
    <row r="198" spans="1:15" s="261" customFormat="1" x14ac:dyDescent="0.2">
      <c r="A198" s="296">
        <v>220205</v>
      </c>
      <c r="B198" s="267" t="s">
        <v>325</v>
      </c>
      <c r="C198" s="286">
        <v>0</v>
      </c>
      <c r="D198" s="286">
        <v>0</v>
      </c>
      <c r="E198" s="286">
        <v>0</v>
      </c>
      <c r="F198" s="286">
        <v>0</v>
      </c>
      <c r="G198" s="286">
        <v>0</v>
      </c>
      <c r="H198" s="286">
        <v>0</v>
      </c>
      <c r="I198" s="286">
        <v>0</v>
      </c>
      <c r="J198" s="286">
        <v>0</v>
      </c>
      <c r="K198" s="286">
        <v>0</v>
      </c>
      <c r="L198" s="286">
        <v>0</v>
      </c>
      <c r="M198" s="286"/>
      <c r="N198" s="286"/>
      <c r="O198" s="284">
        <f t="shared" ref="O198:O260" si="49">+L198</f>
        <v>0</v>
      </c>
    </row>
    <row r="199" spans="1:15" s="261" customFormat="1" x14ac:dyDescent="0.2">
      <c r="A199" s="295">
        <f>+A198+5</f>
        <v>220210</v>
      </c>
      <c r="B199" s="267" t="s">
        <v>326</v>
      </c>
      <c r="C199" s="286">
        <v>0</v>
      </c>
      <c r="D199" s="286">
        <v>0</v>
      </c>
      <c r="E199" s="286">
        <v>0</v>
      </c>
      <c r="F199" s="286">
        <v>0</v>
      </c>
      <c r="G199" s="286">
        <v>0</v>
      </c>
      <c r="H199" s="286">
        <v>0</v>
      </c>
      <c r="I199" s="286">
        <v>0</v>
      </c>
      <c r="J199" s="286">
        <v>0</v>
      </c>
      <c r="K199" s="286">
        <v>0</v>
      </c>
      <c r="L199" s="286">
        <v>0</v>
      </c>
      <c r="M199" s="286"/>
      <c r="N199" s="286"/>
      <c r="O199" s="284">
        <f t="shared" si="49"/>
        <v>0</v>
      </c>
    </row>
    <row r="200" spans="1:15" s="261" customFormat="1" x14ac:dyDescent="0.2">
      <c r="A200" s="295">
        <f>+A199+5</f>
        <v>220215</v>
      </c>
      <c r="B200" s="267" t="s">
        <v>327</v>
      </c>
      <c r="C200" s="286">
        <v>0</v>
      </c>
      <c r="D200" s="286">
        <v>0</v>
      </c>
      <c r="E200" s="286">
        <v>0</v>
      </c>
      <c r="F200" s="286">
        <v>0</v>
      </c>
      <c r="G200" s="286">
        <v>0</v>
      </c>
      <c r="H200" s="286">
        <v>0</v>
      </c>
      <c r="I200" s="286">
        <v>0</v>
      </c>
      <c r="J200" s="286">
        <v>0</v>
      </c>
      <c r="K200" s="286">
        <v>0</v>
      </c>
      <c r="L200" s="286">
        <v>0</v>
      </c>
      <c r="M200" s="286"/>
      <c r="N200" s="286"/>
      <c r="O200" s="284">
        <f t="shared" si="49"/>
        <v>0</v>
      </c>
    </row>
    <row r="201" spans="1:15" s="261" customFormat="1" x14ac:dyDescent="0.2">
      <c r="A201" s="295">
        <v>23</v>
      </c>
      <c r="B201" s="266" t="s">
        <v>334</v>
      </c>
      <c r="C201" s="285">
        <f t="shared" ref="C201:N201" si="50">C202+C206+C209+C212+C216+C218</f>
        <v>6417050.2699999996</v>
      </c>
      <c r="D201" s="285">
        <f t="shared" si="50"/>
        <v>6710490.5300000012</v>
      </c>
      <c r="E201" s="285">
        <f t="shared" si="50"/>
        <v>6773679.5</v>
      </c>
      <c r="F201" s="285">
        <f t="shared" si="50"/>
        <v>6721199.8999999994</v>
      </c>
      <c r="G201" s="285">
        <f t="shared" si="50"/>
        <v>6545137.5970000001</v>
      </c>
      <c r="H201" s="285">
        <f t="shared" si="50"/>
        <v>6713576.8300000001</v>
      </c>
      <c r="I201" s="285">
        <f t="shared" si="50"/>
        <v>6624929.8700000001</v>
      </c>
      <c r="J201" s="285">
        <f t="shared" si="50"/>
        <v>6582352.8700000001</v>
      </c>
      <c r="K201" s="285">
        <f t="shared" si="50"/>
        <v>6556586.3199999994</v>
      </c>
      <c r="L201" s="285">
        <f t="shared" si="50"/>
        <v>6436602.6099999994</v>
      </c>
      <c r="M201" s="285">
        <f t="shared" si="50"/>
        <v>0</v>
      </c>
      <c r="N201" s="285">
        <f t="shared" si="50"/>
        <v>0</v>
      </c>
      <c r="O201" s="284">
        <f t="shared" si="49"/>
        <v>6436602.6099999994</v>
      </c>
    </row>
    <row r="202" spans="1:15" s="261" customFormat="1" x14ac:dyDescent="0.2">
      <c r="A202" s="295">
        <v>2301</v>
      </c>
      <c r="B202" s="266" t="s">
        <v>335</v>
      </c>
      <c r="C202" s="285">
        <f t="shared" ref="C202:N202" si="51">SUM(C203:C205)</f>
        <v>5613465.29</v>
      </c>
      <c r="D202" s="285">
        <f t="shared" si="51"/>
        <v>5878588.0600000005</v>
      </c>
      <c r="E202" s="285">
        <f t="shared" si="51"/>
        <v>5969678.54</v>
      </c>
      <c r="F202" s="285">
        <f t="shared" si="51"/>
        <v>5915733.75</v>
      </c>
      <c r="G202" s="285">
        <f t="shared" si="51"/>
        <v>5736210.0970000001</v>
      </c>
      <c r="H202" s="285">
        <f t="shared" si="51"/>
        <v>5871995.2000000002</v>
      </c>
      <c r="I202" s="285">
        <f t="shared" si="51"/>
        <v>5791992.7800000003</v>
      </c>
      <c r="J202" s="285">
        <f t="shared" si="51"/>
        <v>5735633.5300000003</v>
      </c>
      <c r="K202" s="285">
        <f t="shared" si="51"/>
        <v>5724204.9800000004</v>
      </c>
      <c r="L202" s="285">
        <f t="shared" si="51"/>
        <v>5595772.8899999997</v>
      </c>
      <c r="M202" s="285">
        <f t="shared" si="51"/>
        <v>0</v>
      </c>
      <c r="N202" s="285">
        <f t="shared" si="51"/>
        <v>0</v>
      </c>
      <c r="O202" s="284">
        <f t="shared" si="49"/>
        <v>5595772.8899999997</v>
      </c>
    </row>
    <row r="203" spans="1:15" s="261" customFormat="1" x14ac:dyDescent="0.2">
      <c r="A203" s="296">
        <v>230105</v>
      </c>
      <c r="B203" s="267" t="s">
        <v>336</v>
      </c>
      <c r="C203" s="286">
        <v>5043706.26</v>
      </c>
      <c r="D203" s="286">
        <v>5201720.9800000004</v>
      </c>
      <c r="E203" s="286">
        <v>5299734.1100000003</v>
      </c>
      <c r="F203" s="286">
        <v>5253479.4800000004</v>
      </c>
      <c r="G203" s="286">
        <f>5080373.746</f>
        <v>5080373.7460000003</v>
      </c>
      <c r="H203" s="286">
        <v>5061396.62</v>
      </c>
      <c r="I203" s="286">
        <v>5007959.79</v>
      </c>
      <c r="J203" s="286">
        <v>4983653.92</v>
      </c>
      <c r="K203" s="286">
        <v>4957231.45</v>
      </c>
      <c r="L203" s="286">
        <v>4849218.88</v>
      </c>
      <c r="M203" s="286"/>
      <c r="N203" s="286"/>
      <c r="O203" s="284">
        <f t="shared" si="49"/>
        <v>4849218.88</v>
      </c>
    </row>
    <row r="204" spans="1:15" s="271" customFormat="1" x14ac:dyDescent="0.2">
      <c r="A204" s="296">
        <v>230110</v>
      </c>
      <c r="B204" s="267" t="s">
        <v>337</v>
      </c>
      <c r="C204" s="286">
        <v>0</v>
      </c>
      <c r="D204" s="286">
        <v>0</v>
      </c>
      <c r="E204" s="286">
        <v>0</v>
      </c>
      <c r="F204" s="286">
        <v>0</v>
      </c>
      <c r="G204" s="286">
        <v>0</v>
      </c>
      <c r="H204" s="286">
        <v>0</v>
      </c>
      <c r="I204" s="286">
        <v>0</v>
      </c>
      <c r="J204" s="286">
        <v>0</v>
      </c>
      <c r="K204" s="286">
        <v>0</v>
      </c>
      <c r="L204" s="286">
        <v>0</v>
      </c>
      <c r="M204" s="286"/>
      <c r="N204" s="286"/>
      <c r="O204" s="284">
        <f t="shared" si="49"/>
        <v>0</v>
      </c>
    </row>
    <row r="205" spans="1:15" s="271" customFormat="1" x14ac:dyDescent="0.2">
      <c r="A205" s="296">
        <v>230115</v>
      </c>
      <c r="B205" s="267" t="s">
        <v>338</v>
      </c>
      <c r="C205" s="286">
        <v>569759.03</v>
      </c>
      <c r="D205" s="286">
        <v>676867.08</v>
      </c>
      <c r="E205" s="286">
        <v>669944.43000000005</v>
      </c>
      <c r="F205" s="286">
        <v>662254.27</v>
      </c>
      <c r="G205" s="286">
        <v>655836.35100000002</v>
      </c>
      <c r="H205" s="286">
        <v>810598.58</v>
      </c>
      <c r="I205" s="286">
        <v>784032.99</v>
      </c>
      <c r="J205" s="286">
        <v>751979.61</v>
      </c>
      <c r="K205" s="286">
        <v>766973.53</v>
      </c>
      <c r="L205" s="286">
        <v>746554.01</v>
      </c>
      <c r="M205" s="286"/>
      <c r="N205" s="286"/>
      <c r="O205" s="284">
        <f t="shared" si="49"/>
        <v>746554.01</v>
      </c>
    </row>
    <row r="206" spans="1:15" s="261" customFormat="1" x14ac:dyDescent="0.2">
      <c r="A206" s="295">
        <v>2302</v>
      </c>
      <c r="B206" s="266" t="s">
        <v>339</v>
      </c>
      <c r="C206" s="285">
        <f t="shared" ref="C206:N206" si="52">SUM(C207:C208)</f>
        <v>5240.92</v>
      </c>
      <c r="D206" s="285">
        <f t="shared" si="52"/>
        <v>5240.92</v>
      </c>
      <c r="E206" s="285">
        <f t="shared" si="52"/>
        <v>5240.92</v>
      </c>
      <c r="F206" s="285">
        <f t="shared" si="52"/>
        <v>5240.92</v>
      </c>
      <c r="G206" s="285">
        <f t="shared" si="52"/>
        <v>5240.92</v>
      </c>
      <c r="H206" s="285">
        <f t="shared" si="52"/>
        <v>5240.92</v>
      </c>
      <c r="I206" s="285">
        <f t="shared" si="52"/>
        <v>5240.92</v>
      </c>
      <c r="J206" s="285">
        <f t="shared" si="52"/>
        <v>5240.92</v>
      </c>
      <c r="K206" s="285">
        <f t="shared" si="52"/>
        <v>5240.92</v>
      </c>
      <c r="L206" s="285">
        <f t="shared" si="52"/>
        <v>5240.92</v>
      </c>
      <c r="M206" s="285">
        <f t="shared" si="52"/>
        <v>0</v>
      </c>
      <c r="N206" s="285">
        <f t="shared" si="52"/>
        <v>0</v>
      </c>
      <c r="O206" s="284">
        <f t="shared" si="49"/>
        <v>5240.92</v>
      </c>
    </row>
    <row r="207" spans="1:15" s="261" customFormat="1" x14ac:dyDescent="0.2">
      <c r="A207" s="296">
        <v>230205</v>
      </c>
      <c r="B207" s="267" t="s">
        <v>340</v>
      </c>
      <c r="C207" s="286">
        <v>0</v>
      </c>
      <c r="D207" s="286">
        <v>0</v>
      </c>
      <c r="E207" s="286">
        <v>0</v>
      </c>
      <c r="F207" s="286">
        <v>0</v>
      </c>
      <c r="G207" s="286">
        <v>0</v>
      </c>
      <c r="H207" s="286">
        <v>0</v>
      </c>
      <c r="I207" s="286">
        <v>0</v>
      </c>
      <c r="J207" s="286">
        <v>0</v>
      </c>
      <c r="K207" s="286">
        <v>0</v>
      </c>
      <c r="L207" s="286">
        <v>0</v>
      </c>
      <c r="M207" s="286"/>
      <c r="N207" s="286"/>
      <c r="O207" s="284">
        <f t="shared" si="49"/>
        <v>0</v>
      </c>
    </row>
    <row r="208" spans="1:15" s="261" customFormat="1" x14ac:dyDescent="0.2">
      <c r="A208" s="295">
        <f>+A207+5</f>
        <v>230210</v>
      </c>
      <c r="B208" s="267" t="s">
        <v>255</v>
      </c>
      <c r="C208" s="286">
        <v>5240.92</v>
      </c>
      <c r="D208" s="286">
        <v>5240.92</v>
      </c>
      <c r="E208" s="286">
        <v>5240.92</v>
      </c>
      <c r="F208" s="286">
        <v>5240.92</v>
      </c>
      <c r="G208" s="286">
        <v>5240.92</v>
      </c>
      <c r="H208" s="286">
        <v>5240.92</v>
      </c>
      <c r="I208" s="286">
        <v>5240.92</v>
      </c>
      <c r="J208" s="286">
        <v>5240.92</v>
      </c>
      <c r="K208" s="286">
        <v>5240.92</v>
      </c>
      <c r="L208" s="286">
        <v>5240.92</v>
      </c>
      <c r="M208" s="286"/>
      <c r="N208" s="286"/>
      <c r="O208" s="284">
        <f t="shared" si="49"/>
        <v>5240.92</v>
      </c>
    </row>
    <row r="209" spans="1:15" s="261" customFormat="1" x14ac:dyDescent="0.2">
      <c r="A209" s="295">
        <v>2303</v>
      </c>
      <c r="B209" s="266" t="s">
        <v>341</v>
      </c>
      <c r="C209" s="285">
        <f t="shared" ref="C209:N209" si="53">SUM(C210:C211)</f>
        <v>0</v>
      </c>
      <c r="D209" s="285">
        <f t="shared" si="53"/>
        <v>0</v>
      </c>
      <c r="E209" s="285">
        <f t="shared" si="53"/>
        <v>0</v>
      </c>
      <c r="F209" s="285">
        <f t="shared" si="53"/>
        <v>0</v>
      </c>
      <c r="G209" s="285">
        <f t="shared" si="53"/>
        <v>0</v>
      </c>
      <c r="H209" s="285">
        <f t="shared" si="53"/>
        <v>0</v>
      </c>
      <c r="I209" s="285">
        <f t="shared" si="53"/>
        <v>0</v>
      </c>
      <c r="J209" s="285">
        <f t="shared" si="53"/>
        <v>0</v>
      </c>
      <c r="K209" s="285">
        <f t="shared" si="53"/>
        <v>0</v>
      </c>
      <c r="L209" s="285">
        <f t="shared" si="53"/>
        <v>0</v>
      </c>
      <c r="M209" s="285">
        <f t="shared" si="53"/>
        <v>0</v>
      </c>
      <c r="N209" s="285">
        <f t="shared" si="53"/>
        <v>0</v>
      </c>
      <c r="O209" s="284">
        <f t="shared" si="49"/>
        <v>0</v>
      </c>
    </row>
    <row r="210" spans="1:15" s="261" customFormat="1" x14ac:dyDescent="0.2">
      <c r="A210" s="296">
        <v>230305</v>
      </c>
      <c r="B210" s="267" t="s">
        <v>342</v>
      </c>
      <c r="C210" s="286">
        <v>0</v>
      </c>
      <c r="D210" s="286">
        <v>0</v>
      </c>
      <c r="E210" s="286">
        <v>0</v>
      </c>
      <c r="F210" s="286">
        <v>0</v>
      </c>
      <c r="G210" s="286">
        <v>0</v>
      </c>
      <c r="H210" s="286">
        <v>0</v>
      </c>
      <c r="I210" s="286">
        <v>0</v>
      </c>
      <c r="J210" s="286">
        <v>0</v>
      </c>
      <c r="K210" s="286">
        <v>0</v>
      </c>
      <c r="L210" s="286">
        <v>0</v>
      </c>
      <c r="M210" s="286"/>
      <c r="N210" s="286"/>
      <c r="O210" s="284">
        <f t="shared" si="49"/>
        <v>0</v>
      </c>
    </row>
    <row r="211" spans="1:15" s="261" customFormat="1" x14ac:dyDescent="0.2">
      <c r="A211" s="296">
        <v>230390</v>
      </c>
      <c r="B211" s="267" t="s">
        <v>65</v>
      </c>
      <c r="C211" s="286">
        <v>0</v>
      </c>
      <c r="D211" s="286">
        <v>0</v>
      </c>
      <c r="E211" s="286">
        <v>0</v>
      </c>
      <c r="F211" s="286">
        <v>0</v>
      </c>
      <c r="G211" s="286">
        <v>0</v>
      </c>
      <c r="H211" s="286">
        <v>0</v>
      </c>
      <c r="I211" s="286">
        <v>0</v>
      </c>
      <c r="J211" s="286">
        <v>0</v>
      </c>
      <c r="K211" s="286">
        <v>0</v>
      </c>
      <c r="L211" s="286">
        <v>0</v>
      </c>
      <c r="M211" s="286"/>
      <c r="N211" s="286"/>
      <c r="O211" s="284">
        <f t="shared" si="49"/>
        <v>0</v>
      </c>
    </row>
    <row r="212" spans="1:15" s="261" customFormat="1" x14ac:dyDescent="0.2">
      <c r="A212" s="295">
        <v>2304</v>
      </c>
      <c r="B212" s="266" t="s">
        <v>343</v>
      </c>
      <c r="C212" s="285">
        <f t="shared" ref="C212:N212" si="54">SUM(C213:C215)</f>
        <v>1480.34</v>
      </c>
      <c r="D212" s="285">
        <f t="shared" si="54"/>
        <v>27931.53</v>
      </c>
      <c r="E212" s="285">
        <f t="shared" si="54"/>
        <v>1984.26</v>
      </c>
      <c r="F212" s="285">
        <f t="shared" si="54"/>
        <v>2551.6</v>
      </c>
      <c r="G212" s="285">
        <f t="shared" si="54"/>
        <v>3017.54</v>
      </c>
      <c r="H212" s="285">
        <f t="shared" si="54"/>
        <v>7671.69</v>
      </c>
      <c r="I212" s="285">
        <f t="shared" si="54"/>
        <v>4323.75</v>
      </c>
      <c r="J212" s="285">
        <f t="shared" si="54"/>
        <v>3781.93</v>
      </c>
      <c r="K212" s="285">
        <f t="shared" si="54"/>
        <v>4769.26</v>
      </c>
      <c r="L212" s="285">
        <f t="shared" si="54"/>
        <v>7796.06</v>
      </c>
      <c r="M212" s="285">
        <f t="shared" si="54"/>
        <v>0</v>
      </c>
      <c r="N212" s="285">
        <f t="shared" si="54"/>
        <v>0</v>
      </c>
      <c r="O212" s="284">
        <f t="shared" si="49"/>
        <v>7796.06</v>
      </c>
    </row>
    <row r="213" spans="1:15" s="261" customFormat="1" x14ac:dyDescent="0.2">
      <c r="A213" s="296">
        <v>230405</v>
      </c>
      <c r="B213" s="267" t="s">
        <v>344</v>
      </c>
      <c r="C213" s="286">
        <v>0</v>
      </c>
      <c r="D213" s="286">
        <v>0</v>
      </c>
      <c r="E213" s="286">
        <v>0</v>
      </c>
      <c r="F213" s="286">
        <v>0</v>
      </c>
      <c r="G213" s="286">
        <v>0</v>
      </c>
      <c r="H213" s="286">
        <v>0</v>
      </c>
      <c r="I213" s="286">
        <v>0</v>
      </c>
      <c r="J213" s="286">
        <v>0</v>
      </c>
      <c r="K213" s="286">
        <v>0</v>
      </c>
      <c r="L213" s="286">
        <v>0</v>
      </c>
      <c r="M213" s="286"/>
      <c r="N213" s="286"/>
      <c r="O213" s="284">
        <f t="shared" si="49"/>
        <v>0</v>
      </c>
    </row>
    <row r="214" spans="1:15" s="261" customFormat="1" x14ac:dyDescent="0.2">
      <c r="A214" s="295">
        <f>+A213+5</f>
        <v>230410</v>
      </c>
      <c r="B214" s="267" t="s">
        <v>345</v>
      </c>
      <c r="C214" s="286">
        <v>1480.34</v>
      </c>
      <c r="D214" s="286">
        <v>27931.53</v>
      </c>
      <c r="E214" s="286">
        <v>1984.26</v>
      </c>
      <c r="F214" s="286">
        <v>2551.6</v>
      </c>
      <c r="G214" s="286">
        <v>3017.54</v>
      </c>
      <c r="H214" s="286">
        <v>7671.69</v>
      </c>
      <c r="I214" s="286">
        <v>4323.75</v>
      </c>
      <c r="J214" s="286">
        <v>3781.93</v>
      </c>
      <c r="K214" s="286">
        <v>4769.26</v>
      </c>
      <c r="L214" s="286">
        <v>7796.06</v>
      </c>
      <c r="M214" s="286"/>
      <c r="N214" s="286"/>
      <c r="O214" s="284">
        <f t="shared" si="49"/>
        <v>7796.06</v>
      </c>
    </row>
    <row r="215" spans="1:15" s="261" customFormat="1" x14ac:dyDescent="0.2">
      <c r="A215" s="296">
        <v>230490</v>
      </c>
      <c r="B215" s="267" t="s">
        <v>65</v>
      </c>
      <c r="C215" s="286">
        <v>0</v>
      </c>
      <c r="D215" s="286">
        <v>0</v>
      </c>
      <c r="E215" s="286">
        <v>0</v>
      </c>
      <c r="F215" s="286"/>
      <c r="G215" s="286">
        <v>0</v>
      </c>
      <c r="H215" s="286"/>
      <c r="I215" s="286">
        <v>0</v>
      </c>
      <c r="J215" s="286">
        <v>0</v>
      </c>
      <c r="K215" s="286">
        <v>0</v>
      </c>
      <c r="L215" s="286">
        <v>0</v>
      </c>
      <c r="M215" s="286"/>
      <c r="N215" s="286"/>
      <c r="O215" s="284">
        <f t="shared" si="49"/>
        <v>0</v>
      </c>
    </row>
    <row r="216" spans="1:15" s="261" customFormat="1" x14ac:dyDescent="0.2">
      <c r="A216" s="295">
        <v>2305</v>
      </c>
      <c r="B216" s="266" t="s">
        <v>346</v>
      </c>
      <c r="C216" s="285">
        <f t="shared" ref="C216:N216" si="55">SUM(C217)</f>
        <v>26927.72</v>
      </c>
      <c r="D216" s="285">
        <f t="shared" si="55"/>
        <v>28156.57</v>
      </c>
      <c r="E216" s="285">
        <f t="shared" si="55"/>
        <v>29385.42</v>
      </c>
      <c r="F216" s="285">
        <f t="shared" si="55"/>
        <v>30614.27</v>
      </c>
      <c r="G216" s="285">
        <f t="shared" si="55"/>
        <v>31843.119999999999</v>
      </c>
      <c r="H216" s="285">
        <f t="shared" si="55"/>
        <v>33071.97</v>
      </c>
      <c r="I216" s="285">
        <f t="shared" si="55"/>
        <v>34300.82</v>
      </c>
      <c r="J216" s="285">
        <f t="shared" si="55"/>
        <v>35529.67</v>
      </c>
      <c r="K216" s="285">
        <f t="shared" si="55"/>
        <v>36758.519999999997</v>
      </c>
      <c r="L216" s="285">
        <f t="shared" si="55"/>
        <v>37987.370000000003</v>
      </c>
      <c r="M216" s="285">
        <f t="shared" si="55"/>
        <v>0</v>
      </c>
      <c r="N216" s="285">
        <f t="shared" si="55"/>
        <v>0</v>
      </c>
      <c r="O216" s="284">
        <f t="shared" si="49"/>
        <v>37987.370000000003</v>
      </c>
    </row>
    <row r="217" spans="1:15" s="261" customFormat="1" x14ac:dyDescent="0.2">
      <c r="A217" s="296">
        <v>230501</v>
      </c>
      <c r="B217" s="267" t="s">
        <v>347</v>
      </c>
      <c r="C217" s="286">
        <v>26927.72</v>
      </c>
      <c r="D217" s="286">
        <v>28156.57</v>
      </c>
      <c r="E217" s="286">
        <v>29385.42</v>
      </c>
      <c r="F217" s="286">
        <v>30614.27</v>
      </c>
      <c r="G217" s="286">
        <v>31843.119999999999</v>
      </c>
      <c r="H217" s="286">
        <v>33071.97</v>
      </c>
      <c r="I217" s="286">
        <v>34300.82</v>
      </c>
      <c r="J217" s="286">
        <v>35529.67</v>
      </c>
      <c r="K217" s="286">
        <v>36758.519999999997</v>
      </c>
      <c r="L217" s="286">
        <v>37987.370000000003</v>
      </c>
      <c r="M217" s="286"/>
      <c r="N217" s="286"/>
      <c r="O217" s="284">
        <f t="shared" si="49"/>
        <v>37987.370000000003</v>
      </c>
    </row>
    <row r="218" spans="1:15" s="261" customFormat="1" x14ac:dyDescent="0.2">
      <c r="A218" s="295">
        <v>2390</v>
      </c>
      <c r="B218" s="266" t="s">
        <v>348</v>
      </c>
      <c r="C218" s="285">
        <f t="shared" ref="C218:N218" si="56">SUM(C219:C225)</f>
        <v>769936</v>
      </c>
      <c r="D218" s="285">
        <f t="shared" si="56"/>
        <v>770573.45</v>
      </c>
      <c r="E218" s="285">
        <f t="shared" si="56"/>
        <v>767390.36</v>
      </c>
      <c r="F218" s="285">
        <f t="shared" si="56"/>
        <v>767059.36</v>
      </c>
      <c r="G218" s="285">
        <f t="shared" si="56"/>
        <v>768825.92</v>
      </c>
      <c r="H218" s="285">
        <f t="shared" si="56"/>
        <v>795597.05</v>
      </c>
      <c r="I218" s="285">
        <f t="shared" si="56"/>
        <v>789071.6</v>
      </c>
      <c r="J218" s="285">
        <f t="shared" si="56"/>
        <v>802166.82</v>
      </c>
      <c r="K218" s="285">
        <f t="shared" si="56"/>
        <v>785612.64</v>
      </c>
      <c r="L218" s="285">
        <f t="shared" si="56"/>
        <v>789805.37</v>
      </c>
      <c r="M218" s="285">
        <f t="shared" si="56"/>
        <v>0</v>
      </c>
      <c r="N218" s="285">
        <f t="shared" si="56"/>
        <v>0</v>
      </c>
      <c r="O218" s="284">
        <f t="shared" si="49"/>
        <v>789805.37</v>
      </c>
    </row>
    <row r="219" spans="1:15" s="261" customFormat="1" x14ac:dyDescent="0.2">
      <c r="A219" s="296">
        <v>239005</v>
      </c>
      <c r="B219" s="267" t="s">
        <v>349</v>
      </c>
      <c r="C219" s="286">
        <v>0</v>
      </c>
      <c r="D219" s="286">
        <v>0</v>
      </c>
      <c r="E219" s="286">
        <v>0</v>
      </c>
      <c r="F219" s="286">
        <v>0</v>
      </c>
      <c r="G219" s="286">
        <v>0</v>
      </c>
      <c r="H219" s="286">
        <v>0</v>
      </c>
      <c r="I219" s="286">
        <v>0</v>
      </c>
      <c r="J219" s="286">
        <v>0</v>
      </c>
      <c r="K219" s="286">
        <v>0</v>
      </c>
      <c r="L219" s="286">
        <v>0</v>
      </c>
      <c r="M219" s="286"/>
      <c r="N219" s="286"/>
      <c r="O219" s="284">
        <f t="shared" si="49"/>
        <v>0</v>
      </c>
    </row>
    <row r="220" spans="1:15" s="261" customFormat="1" x14ac:dyDescent="0.2">
      <c r="A220" s="295">
        <f>+A219+5</f>
        <v>239010</v>
      </c>
      <c r="B220" s="267" t="s">
        <v>350</v>
      </c>
      <c r="C220" s="286">
        <v>9863.26</v>
      </c>
      <c r="D220" s="286">
        <v>10500.71</v>
      </c>
      <c r="E220" s="286">
        <v>7317.62</v>
      </c>
      <c r="F220" s="286">
        <v>6986.62</v>
      </c>
      <c r="G220" s="286">
        <v>7625.25</v>
      </c>
      <c r="H220" s="286">
        <v>35524.31</v>
      </c>
      <c r="I220" s="286">
        <v>28998.86</v>
      </c>
      <c r="J220" s="286">
        <v>42094.080000000002</v>
      </c>
      <c r="K220" s="286">
        <v>24526.22</v>
      </c>
      <c r="L220" s="286">
        <v>29352.97</v>
      </c>
      <c r="M220" s="286"/>
      <c r="N220" s="286"/>
      <c r="O220" s="284">
        <f t="shared" si="49"/>
        <v>29352.97</v>
      </c>
    </row>
    <row r="221" spans="1:15" s="261" customFormat="1" x14ac:dyDescent="0.2">
      <c r="A221" s="295">
        <f>+A220+5</f>
        <v>239015</v>
      </c>
      <c r="B221" s="267" t="s">
        <v>351</v>
      </c>
      <c r="C221" s="286">
        <v>0</v>
      </c>
      <c r="D221" s="286">
        <v>0</v>
      </c>
      <c r="E221" s="286">
        <v>0</v>
      </c>
      <c r="F221" s="286">
        <v>0</v>
      </c>
      <c r="G221" s="286">
        <v>0</v>
      </c>
      <c r="H221" s="286">
        <v>0</v>
      </c>
      <c r="I221" s="286">
        <v>0</v>
      </c>
      <c r="J221" s="286">
        <v>0</v>
      </c>
      <c r="K221" s="286">
        <v>0</v>
      </c>
      <c r="L221" s="286">
        <v>0</v>
      </c>
      <c r="M221" s="286"/>
      <c r="N221" s="286"/>
      <c r="O221" s="284">
        <f t="shared" si="49"/>
        <v>0</v>
      </c>
    </row>
    <row r="222" spans="1:15" s="261" customFormat="1" x14ac:dyDescent="0.2">
      <c r="A222" s="295">
        <f>+A221+5</f>
        <v>239020</v>
      </c>
      <c r="B222" s="267" t="s">
        <v>352</v>
      </c>
      <c r="C222" s="286">
        <v>0</v>
      </c>
      <c r="D222" s="286">
        <v>0</v>
      </c>
      <c r="E222" s="286">
        <v>0</v>
      </c>
      <c r="F222" s="286">
        <v>0</v>
      </c>
      <c r="G222" s="286">
        <v>0</v>
      </c>
      <c r="H222" s="286">
        <v>0</v>
      </c>
      <c r="I222" s="286">
        <v>0</v>
      </c>
      <c r="J222" s="286">
        <v>0</v>
      </c>
      <c r="K222" s="286">
        <v>0</v>
      </c>
      <c r="L222" s="286">
        <v>0</v>
      </c>
      <c r="M222" s="286"/>
      <c r="N222" s="286"/>
      <c r="O222" s="284">
        <f t="shared" si="49"/>
        <v>0</v>
      </c>
    </row>
    <row r="223" spans="1:15" s="261" customFormat="1" x14ac:dyDescent="0.2">
      <c r="A223" s="295">
        <f>+A222+5</f>
        <v>239025</v>
      </c>
      <c r="B223" s="267" t="s">
        <v>353</v>
      </c>
      <c r="C223" s="286">
        <v>3166</v>
      </c>
      <c r="D223" s="286">
        <v>3166</v>
      </c>
      <c r="E223" s="286">
        <v>3166</v>
      </c>
      <c r="F223" s="286">
        <v>3166</v>
      </c>
      <c r="G223" s="286">
        <v>3166</v>
      </c>
      <c r="H223" s="286">
        <v>3166</v>
      </c>
      <c r="I223" s="286">
        <v>3166</v>
      </c>
      <c r="J223" s="286">
        <v>3166</v>
      </c>
      <c r="K223" s="286">
        <v>3166</v>
      </c>
      <c r="L223" s="286">
        <v>3166</v>
      </c>
      <c r="M223" s="286"/>
      <c r="N223" s="286"/>
      <c r="O223" s="284">
        <f t="shared" si="49"/>
        <v>3166</v>
      </c>
    </row>
    <row r="224" spans="1:15" s="261" customFormat="1" x14ac:dyDescent="0.2">
      <c r="A224" s="295">
        <f>+A223+5</f>
        <v>239030</v>
      </c>
      <c r="B224" s="267" t="s">
        <v>354</v>
      </c>
      <c r="C224" s="286">
        <v>0</v>
      </c>
      <c r="D224" s="286">
        <v>0</v>
      </c>
      <c r="E224" s="286">
        <v>0</v>
      </c>
      <c r="F224" s="286">
        <v>0</v>
      </c>
      <c r="G224" s="286">
        <v>0</v>
      </c>
      <c r="H224" s="286">
        <v>0</v>
      </c>
      <c r="I224" s="286">
        <v>0</v>
      </c>
      <c r="J224" s="286">
        <v>0</v>
      </c>
      <c r="K224" s="286">
        <v>0</v>
      </c>
      <c r="L224" s="286">
        <v>0</v>
      </c>
      <c r="M224" s="286"/>
      <c r="N224" s="286"/>
      <c r="O224" s="284">
        <f t="shared" si="49"/>
        <v>0</v>
      </c>
    </row>
    <row r="225" spans="1:15" s="261" customFormat="1" x14ac:dyDescent="0.2">
      <c r="A225" s="296">
        <v>239090</v>
      </c>
      <c r="B225" s="267" t="s">
        <v>355</v>
      </c>
      <c r="C225" s="286">
        <v>756906.74</v>
      </c>
      <c r="D225" s="286">
        <v>756906.74</v>
      </c>
      <c r="E225" s="286">
        <v>756906.74</v>
      </c>
      <c r="F225" s="286">
        <v>756906.74</v>
      </c>
      <c r="G225" s="286">
        <v>758034.67</v>
      </c>
      <c r="H225" s="286">
        <v>756906.74</v>
      </c>
      <c r="I225" s="286">
        <v>756906.74</v>
      </c>
      <c r="J225" s="286">
        <v>756906.74</v>
      </c>
      <c r="K225" s="286">
        <v>757920.42</v>
      </c>
      <c r="L225" s="286">
        <v>757286.40000000002</v>
      </c>
      <c r="M225" s="286"/>
      <c r="N225" s="286"/>
      <c r="O225" s="284">
        <f t="shared" si="49"/>
        <v>757286.40000000002</v>
      </c>
    </row>
    <row r="226" spans="1:15" s="261" customFormat="1" x14ac:dyDescent="0.2">
      <c r="A226" s="295">
        <v>24</v>
      </c>
      <c r="B226" s="266" t="s">
        <v>356</v>
      </c>
      <c r="C226" s="285">
        <f t="shared" ref="C226:N226" si="57">SUM(C227:C230)</f>
        <v>0</v>
      </c>
      <c r="D226" s="285">
        <f t="shared" si="57"/>
        <v>0</v>
      </c>
      <c r="E226" s="285">
        <f t="shared" si="57"/>
        <v>0</v>
      </c>
      <c r="F226" s="285">
        <f t="shared" si="57"/>
        <v>0</v>
      </c>
      <c r="G226" s="285">
        <f t="shared" si="57"/>
        <v>0</v>
      </c>
      <c r="H226" s="285">
        <f t="shared" si="57"/>
        <v>0</v>
      </c>
      <c r="I226" s="285">
        <f t="shared" si="57"/>
        <v>0</v>
      </c>
      <c r="J226" s="285">
        <f t="shared" si="57"/>
        <v>0</v>
      </c>
      <c r="K226" s="285">
        <f t="shared" si="57"/>
        <v>0</v>
      </c>
      <c r="L226" s="285">
        <f t="shared" si="57"/>
        <v>0</v>
      </c>
      <c r="M226" s="285">
        <f t="shared" si="57"/>
        <v>0</v>
      </c>
      <c r="N226" s="285">
        <f t="shared" si="57"/>
        <v>0</v>
      </c>
      <c r="O226" s="284">
        <f t="shared" si="49"/>
        <v>0</v>
      </c>
    </row>
    <row r="227" spans="1:15" s="261" customFormat="1" x14ac:dyDescent="0.2">
      <c r="A227" s="296">
        <v>2401</v>
      </c>
      <c r="B227" s="267" t="s">
        <v>357</v>
      </c>
      <c r="C227" s="286">
        <v>0</v>
      </c>
      <c r="D227" s="286">
        <v>0</v>
      </c>
      <c r="E227" s="286">
        <v>0</v>
      </c>
      <c r="F227" s="286">
        <v>0</v>
      </c>
      <c r="G227" s="286">
        <v>0</v>
      </c>
      <c r="H227" s="286">
        <v>0</v>
      </c>
      <c r="I227" s="286">
        <v>0</v>
      </c>
      <c r="J227" s="286">
        <v>0</v>
      </c>
      <c r="K227" s="286">
        <v>0</v>
      </c>
      <c r="L227" s="286">
        <v>0</v>
      </c>
      <c r="M227" s="286"/>
      <c r="N227" s="286"/>
      <c r="O227" s="284">
        <f t="shared" si="49"/>
        <v>0</v>
      </c>
    </row>
    <row r="228" spans="1:15" s="261" customFormat="1" ht="22.5" x14ac:dyDescent="0.2">
      <c r="A228" s="295">
        <f>+A227+1</f>
        <v>2402</v>
      </c>
      <c r="B228" s="267" t="s">
        <v>358</v>
      </c>
      <c r="C228" s="286">
        <v>0</v>
      </c>
      <c r="D228" s="286">
        <v>0</v>
      </c>
      <c r="E228" s="286">
        <v>0</v>
      </c>
      <c r="F228" s="286">
        <v>0</v>
      </c>
      <c r="G228" s="286">
        <v>0</v>
      </c>
      <c r="H228" s="286">
        <v>0</v>
      </c>
      <c r="I228" s="286">
        <v>0</v>
      </c>
      <c r="J228" s="286">
        <v>0</v>
      </c>
      <c r="K228" s="286">
        <v>0</v>
      </c>
      <c r="L228" s="286">
        <v>0</v>
      </c>
      <c r="M228" s="286"/>
      <c r="N228" s="286"/>
      <c r="O228" s="284">
        <f t="shared" si="49"/>
        <v>0</v>
      </c>
    </row>
    <row r="229" spans="1:15" s="261" customFormat="1" ht="22.5" x14ac:dyDescent="0.2">
      <c r="A229" s="295">
        <f>+A228+1</f>
        <v>2403</v>
      </c>
      <c r="B229" s="267" t="s">
        <v>359</v>
      </c>
      <c r="C229" s="286">
        <v>0</v>
      </c>
      <c r="D229" s="286">
        <v>0</v>
      </c>
      <c r="E229" s="286">
        <v>0</v>
      </c>
      <c r="F229" s="286">
        <v>0</v>
      </c>
      <c r="G229" s="286">
        <v>0</v>
      </c>
      <c r="H229" s="286">
        <v>0</v>
      </c>
      <c r="I229" s="286">
        <v>0</v>
      </c>
      <c r="J229" s="286">
        <v>0</v>
      </c>
      <c r="K229" s="286">
        <v>0</v>
      </c>
      <c r="L229" s="286">
        <v>0</v>
      </c>
      <c r="M229" s="286"/>
      <c r="N229" s="286"/>
      <c r="O229" s="284">
        <f t="shared" si="49"/>
        <v>0</v>
      </c>
    </row>
    <row r="230" spans="1:15" s="261" customFormat="1" x14ac:dyDescent="0.2">
      <c r="A230" s="296">
        <v>2490</v>
      </c>
      <c r="B230" s="267" t="s">
        <v>360</v>
      </c>
      <c r="C230" s="286">
        <v>0</v>
      </c>
      <c r="D230" s="286">
        <v>0</v>
      </c>
      <c r="E230" s="286">
        <v>0</v>
      </c>
      <c r="F230" s="286">
        <v>0</v>
      </c>
      <c r="G230" s="286">
        <v>0</v>
      </c>
      <c r="H230" s="286">
        <v>0</v>
      </c>
      <c r="I230" s="286">
        <v>0</v>
      </c>
      <c r="J230" s="286">
        <v>0</v>
      </c>
      <c r="K230" s="286">
        <v>0</v>
      </c>
      <c r="L230" s="286">
        <v>0</v>
      </c>
      <c r="M230" s="286"/>
      <c r="N230" s="286"/>
      <c r="O230" s="284">
        <f t="shared" si="49"/>
        <v>0</v>
      </c>
    </row>
    <row r="231" spans="1:15" s="261" customFormat="1" x14ac:dyDescent="0.2">
      <c r="A231" s="295">
        <v>25</v>
      </c>
      <c r="B231" s="266" t="s">
        <v>361</v>
      </c>
      <c r="C231" s="285">
        <f t="shared" ref="C231:N231" si="58">SUM(C232:C239)</f>
        <v>15891.03</v>
      </c>
      <c r="D231" s="285">
        <f t="shared" si="58"/>
        <v>16232.23</v>
      </c>
      <c r="E231" s="285">
        <f t="shared" si="58"/>
        <v>18409.87</v>
      </c>
      <c r="F231" s="285">
        <f t="shared" si="58"/>
        <v>19720.03</v>
      </c>
      <c r="G231" s="285">
        <f t="shared" si="58"/>
        <v>17979.599999999999</v>
      </c>
      <c r="H231" s="285">
        <f t="shared" si="58"/>
        <v>20641.370000000003</v>
      </c>
      <c r="I231" s="285">
        <f t="shared" si="58"/>
        <v>19294.810000000001</v>
      </c>
      <c r="J231" s="285">
        <f t="shared" si="58"/>
        <v>18118.919999999998</v>
      </c>
      <c r="K231" s="285">
        <f t="shared" si="58"/>
        <v>19917.59</v>
      </c>
      <c r="L231" s="285">
        <f t="shared" si="58"/>
        <v>21955.550000000003</v>
      </c>
      <c r="M231" s="285">
        <f t="shared" si="58"/>
        <v>0</v>
      </c>
      <c r="N231" s="285">
        <f t="shared" si="58"/>
        <v>0</v>
      </c>
      <c r="O231" s="284">
        <f t="shared" si="49"/>
        <v>21955.550000000003</v>
      </c>
    </row>
    <row r="232" spans="1:15" s="261" customFormat="1" x14ac:dyDescent="0.2">
      <c r="A232" s="295">
        <v>2501</v>
      </c>
      <c r="B232" s="267" t="s">
        <v>362</v>
      </c>
      <c r="C232" s="286">
        <v>0</v>
      </c>
      <c r="D232" s="286">
        <v>0</v>
      </c>
      <c r="E232" s="286">
        <v>0</v>
      </c>
      <c r="F232" s="286">
        <v>0</v>
      </c>
      <c r="G232" s="286">
        <v>0</v>
      </c>
      <c r="H232" s="286">
        <v>0</v>
      </c>
      <c r="I232" s="286">
        <v>0</v>
      </c>
      <c r="J232" s="286">
        <v>0</v>
      </c>
      <c r="K232" s="286">
        <v>0</v>
      </c>
      <c r="L232" s="286">
        <v>0</v>
      </c>
      <c r="M232" s="286"/>
      <c r="N232" s="286"/>
      <c r="O232" s="284">
        <f t="shared" si="49"/>
        <v>0</v>
      </c>
    </row>
    <row r="233" spans="1:15" s="261" customFormat="1" x14ac:dyDescent="0.2">
      <c r="A233" s="295">
        <f t="shared" ref="A233:A238" si="59">+A232+1</f>
        <v>2502</v>
      </c>
      <c r="B233" s="267" t="s">
        <v>363</v>
      </c>
      <c r="C233" s="286">
        <v>5582.61</v>
      </c>
      <c r="D233" s="286">
        <v>6375.92</v>
      </c>
      <c r="E233" s="286">
        <v>7810.13</v>
      </c>
      <c r="F233" s="286">
        <v>9908.49</v>
      </c>
      <c r="G233" s="286">
        <v>11896.11</v>
      </c>
      <c r="H233" s="286">
        <v>13799.68</v>
      </c>
      <c r="I233" s="286">
        <v>13103.7</v>
      </c>
      <c r="J233" s="286">
        <v>11199.81</v>
      </c>
      <c r="K233" s="286">
        <v>13020.69</v>
      </c>
      <c r="L233" s="286">
        <v>14345.95</v>
      </c>
      <c r="M233" s="286"/>
      <c r="N233" s="286"/>
      <c r="O233" s="284">
        <f t="shared" si="49"/>
        <v>14345.95</v>
      </c>
    </row>
    <row r="234" spans="1:15" s="261" customFormat="1" x14ac:dyDescent="0.2">
      <c r="A234" s="295">
        <f t="shared" si="59"/>
        <v>2503</v>
      </c>
      <c r="B234" s="267" t="s">
        <v>364</v>
      </c>
      <c r="C234" s="286">
        <v>6200.21</v>
      </c>
      <c r="D234" s="286">
        <v>5752.72</v>
      </c>
      <c r="E234" s="286">
        <v>5561.26</v>
      </c>
      <c r="F234" s="286">
        <v>6075.66</v>
      </c>
      <c r="G234" s="286">
        <v>5339.66</v>
      </c>
      <c r="H234" s="286">
        <v>4780.16</v>
      </c>
      <c r="I234" s="286">
        <v>4696.78</v>
      </c>
      <c r="J234" s="286">
        <v>5405.9</v>
      </c>
      <c r="K234" s="286">
        <v>5398.69</v>
      </c>
      <c r="L234" s="286">
        <v>5643.92</v>
      </c>
      <c r="M234" s="286"/>
      <c r="N234" s="286"/>
      <c r="O234" s="284">
        <f t="shared" si="49"/>
        <v>5643.92</v>
      </c>
    </row>
    <row r="235" spans="1:15" s="261" customFormat="1" x14ac:dyDescent="0.2">
      <c r="A235" s="295">
        <f t="shared" si="59"/>
        <v>2504</v>
      </c>
      <c r="B235" s="267" t="s">
        <v>365</v>
      </c>
      <c r="C235" s="286">
        <v>215.1</v>
      </c>
      <c r="D235" s="286">
        <v>167.74</v>
      </c>
      <c r="E235" s="286">
        <v>167.81</v>
      </c>
      <c r="F235" s="286">
        <v>158.16999999999999</v>
      </c>
      <c r="G235" s="286">
        <v>111.28</v>
      </c>
      <c r="H235" s="286">
        <v>60.97</v>
      </c>
      <c r="I235" s="286">
        <v>108.13</v>
      </c>
      <c r="J235" s="286">
        <v>135.78</v>
      </c>
      <c r="K235" s="286">
        <v>135.78</v>
      </c>
      <c r="L235" s="286">
        <v>135.78</v>
      </c>
      <c r="M235" s="286"/>
      <c r="N235" s="286"/>
      <c r="O235" s="284">
        <f t="shared" si="49"/>
        <v>135.78</v>
      </c>
    </row>
    <row r="236" spans="1:15" s="261" customFormat="1" x14ac:dyDescent="0.2">
      <c r="A236" s="295">
        <f t="shared" si="59"/>
        <v>2505</v>
      </c>
      <c r="B236" s="267" t="s">
        <v>366</v>
      </c>
      <c r="C236" s="286">
        <v>0</v>
      </c>
      <c r="D236" s="286">
        <v>0</v>
      </c>
      <c r="E236" s="286">
        <v>0</v>
      </c>
      <c r="F236" s="286">
        <v>0</v>
      </c>
      <c r="G236" s="286">
        <v>0</v>
      </c>
      <c r="H236" s="286">
        <v>0</v>
      </c>
      <c r="I236" s="286">
        <v>0</v>
      </c>
      <c r="J236" s="286">
        <v>0</v>
      </c>
      <c r="K236" s="286">
        <v>0</v>
      </c>
      <c r="L236" s="286">
        <v>0</v>
      </c>
      <c r="M236" s="286"/>
      <c r="N236" s="286"/>
      <c r="O236" s="284">
        <f t="shared" si="49"/>
        <v>0</v>
      </c>
    </row>
    <row r="237" spans="1:15" s="261" customFormat="1" x14ac:dyDescent="0.2">
      <c r="A237" s="295">
        <f t="shared" si="59"/>
        <v>2506</v>
      </c>
      <c r="B237" s="267" t="s">
        <v>367</v>
      </c>
      <c r="C237" s="286">
        <v>0</v>
      </c>
      <c r="D237" s="286">
        <v>0</v>
      </c>
      <c r="E237" s="286">
        <v>0</v>
      </c>
      <c r="F237" s="286">
        <v>0</v>
      </c>
      <c r="G237" s="286">
        <v>0</v>
      </c>
      <c r="H237" s="286">
        <v>0</v>
      </c>
      <c r="I237" s="286">
        <v>0</v>
      </c>
      <c r="J237" s="286">
        <v>0</v>
      </c>
      <c r="K237" s="286">
        <v>0</v>
      </c>
      <c r="L237" s="286">
        <v>0</v>
      </c>
      <c r="M237" s="286"/>
      <c r="N237" s="286"/>
      <c r="O237" s="284">
        <f t="shared" si="49"/>
        <v>0</v>
      </c>
    </row>
    <row r="238" spans="1:15" s="261" customFormat="1" x14ac:dyDescent="0.2">
      <c r="A238" s="295">
        <f t="shared" si="59"/>
        <v>2507</v>
      </c>
      <c r="B238" s="267" t="s">
        <v>368</v>
      </c>
      <c r="C238" s="286">
        <v>0</v>
      </c>
      <c r="D238" s="286">
        <v>0</v>
      </c>
      <c r="E238" s="286">
        <v>0</v>
      </c>
      <c r="F238" s="286">
        <v>0</v>
      </c>
      <c r="G238" s="286">
        <v>0</v>
      </c>
      <c r="H238" s="286">
        <v>0</v>
      </c>
      <c r="I238" s="286">
        <v>0</v>
      </c>
      <c r="J238" s="286">
        <v>0</v>
      </c>
      <c r="K238" s="286">
        <v>0</v>
      </c>
      <c r="L238" s="286">
        <v>0</v>
      </c>
      <c r="M238" s="286"/>
      <c r="N238" s="286"/>
      <c r="O238" s="284">
        <f t="shared" si="49"/>
        <v>0</v>
      </c>
    </row>
    <row r="239" spans="1:15" s="261" customFormat="1" x14ac:dyDescent="0.2">
      <c r="A239" s="296">
        <v>2590</v>
      </c>
      <c r="B239" s="267" t="s">
        <v>369</v>
      </c>
      <c r="C239" s="286">
        <v>3893.11</v>
      </c>
      <c r="D239" s="286">
        <v>3935.85</v>
      </c>
      <c r="E239" s="286">
        <v>4870.67</v>
      </c>
      <c r="F239" s="286">
        <v>3577.71</v>
      </c>
      <c r="G239" s="286">
        <v>632.54999999999995</v>
      </c>
      <c r="H239" s="286">
        <v>2000.56</v>
      </c>
      <c r="I239" s="286">
        <v>1386.2</v>
      </c>
      <c r="J239" s="286">
        <v>1377.43</v>
      </c>
      <c r="K239" s="286">
        <v>1362.43</v>
      </c>
      <c r="L239" s="286">
        <v>1829.9</v>
      </c>
      <c r="M239" s="286"/>
      <c r="N239" s="286"/>
      <c r="O239" s="284">
        <f t="shared" si="49"/>
        <v>1829.9</v>
      </c>
    </row>
    <row r="240" spans="1:15" s="261" customFormat="1" x14ac:dyDescent="0.2">
      <c r="A240" s="295">
        <v>29</v>
      </c>
      <c r="B240" s="266" t="s">
        <v>370</v>
      </c>
      <c r="C240" s="285">
        <f t="shared" ref="C240:N240" si="60">C241+C247+C250+C251</f>
        <v>1399378.96</v>
      </c>
      <c r="D240" s="285">
        <f t="shared" si="60"/>
        <v>1538957.29</v>
      </c>
      <c r="E240" s="285">
        <f t="shared" si="60"/>
        <v>834417.57</v>
      </c>
      <c r="F240" s="285">
        <f t="shared" si="60"/>
        <v>1639037.75</v>
      </c>
      <c r="G240" s="285">
        <f t="shared" si="60"/>
        <v>1771011.4030000002</v>
      </c>
      <c r="H240" s="285">
        <f t="shared" si="60"/>
        <v>2584118.0699999998</v>
      </c>
      <c r="I240" s="285">
        <f t="shared" si="60"/>
        <v>1477391.82</v>
      </c>
      <c r="J240" s="285">
        <f t="shared" si="60"/>
        <v>2591083.0999999996</v>
      </c>
      <c r="K240" s="285">
        <f t="shared" si="60"/>
        <v>2556385.04</v>
      </c>
      <c r="L240" s="285">
        <f t="shared" si="60"/>
        <v>3412151.3299999996</v>
      </c>
      <c r="M240" s="285">
        <f t="shared" si="60"/>
        <v>0</v>
      </c>
      <c r="N240" s="285">
        <f t="shared" si="60"/>
        <v>0</v>
      </c>
      <c r="O240" s="284">
        <f t="shared" si="49"/>
        <v>3412151.3299999996</v>
      </c>
    </row>
    <row r="241" spans="1:15" s="261" customFormat="1" x14ac:dyDescent="0.2">
      <c r="A241" s="295">
        <v>2901</v>
      </c>
      <c r="B241" s="266" t="s">
        <v>371</v>
      </c>
      <c r="C241" s="285">
        <f t="shared" ref="C241:N241" si="61">SUM(C242:C246)</f>
        <v>2747.08</v>
      </c>
      <c r="D241" s="285">
        <f t="shared" si="61"/>
        <v>2747.08</v>
      </c>
      <c r="E241" s="285">
        <f t="shared" si="61"/>
        <v>2747.08</v>
      </c>
      <c r="F241" s="285">
        <f t="shared" si="61"/>
        <v>2747.08</v>
      </c>
      <c r="G241" s="285">
        <f t="shared" si="61"/>
        <v>0</v>
      </c>
      <c r="H241" s="285">
        <f t="shared" si="61"/>
        <v>0</v>
      </c>
      <c r="I241" s="285">
        <f t="shared" si="61"/>
        <v>0</v>
      </c>
      <c r="J241" s="285">
        <f t="shared" si="61"/>
        <v>0</v>
      </c>
      <c r="K241" s="285">
        <f t="shared" si="61"/>
        <v>0</v>
      </c>
      <c r="L241" s="285">
        <f t="shared" si="61"/>
        <v>0</v>
      </c>
      <c r="M241" s="285">
        <f t="shared" si="61"/>
        <v>0</v>
      </c>
      <c r="N241" s="285">
        <f t="shared" si="61"/>
        <v>0</v>
      </c>
      <c r="O241" s="284">
        <f t="shared" si="49"/>
        <v>0</v>
      </c>
    </row>
    <row r="242" spans="1:15" s="261" customFormat="1" x14ac:dyDescent="0.2">
      <c r="A242" s="296">
        <v>290105</v>
      </c>
      <c r="B242" s="267" t="s">
        <v>372</v>
      </c>
      <c r="C242" s="286">
        <v>0</v>
      </c>
      <c r="D242" s="286">
        <v>0</v>
      </c>
      <c r="E242" s="286">
        <v>0</v>
      </c>
      <c r="F242" s="286">
        <v>0</v>
      </c>
      <c r="G242" s="286">
        <v>0</v>
      </c>
      <c r="H242" s="286">
        <v>0</v>
      </c>
      <c r="I242" s="286">
        <v>0</v>
      </c>
      <c r="J242" s="286">
        <v>0</v>
      </c>
      <c r="K242" s="286">
        <v>0</v>
      </c>
      <c r="L242" s="286">
        <v>0</v>
      </c>
      <c r="M242" s="286"/>
      <c r="N242" s="286"/>
      <c r="O242" s="284">
        <f t="shared" si="49"/>
        <v>0</v>
      </c>
    </row>
    <row r="243" spans="1:15" s="261" customFormat="1" x14ac:dyDescent="0.2">
      <c r="A243" s="295">
        <f>+A242+5</f>
        <v>290110</v>
      </c>
      <c r="B243" s="267" t="s">
        <v>373</v>
      </c>
      <c r="C243" s="286">
        <v>0</v>
      </c>
      <c r="D243" s="286">
        <v>0</v>
      </c>
      <c r="E243" s="286">
        <v>0</v>
      </c>
      <c r="F243" s="286">
        <v>0</v>
      </c>
      <c r="G243" s="286">
        <v>0</v>
      </c>
      <c r="H243" s="286">
        <v>0</v>
      </c>
      <c r="I243" s="286">
        <v>0</v>
      </c>
      <c r="J243" s="286">
        <v>0</v>
      </c>
      <c r="K243" s="286">
        <v>0</v>
      </c>
      <c r="L243" s="286">
        <v>0</v>
      </c>
      <c r="M243" s="286"/>
      <c r="N243" s="286"/>
      <c r="O243" s="284">
        <f t="shared" si="49"/>
        <v>0</v>
      </c>
    </row>
    <row r="244" spans="1:15" s="261" customFormat="1" ht="22.5" x14ac:dyDescent="0.2">
      <c r="A244" s="296">
        <v>290115</v>
      </c>
      <c r="B244" s="267" t="s">
        <v>374</v>
      </c>
      <c r="C244" s="286">
        <v>0</v>
      </c>
      <c r="D244" s="286">
        <v>0</v>
      </c>
      <c r="E244" s="286">
        <v>0</v>
      </c>
      <c r="F244" s="286">
        <v>0</v>
      </c>
      <c r="G244" s="286">
        <v>0</v>
      </c>
      <c r="H244" s="286">
        <v>0</v>
      </c>
      <c r="I244" s="286">
        <v>0</v>
      </c>
      <c r="J244" s="286">
        <v>0</v>
      </c>
      <c r="K244" s="286">
        <v>0</v>
      </c>
      <c r="L244" s="286">
        <v>0</v>
      </c>
      <c r="M244" s="286"/>
      <c r="N244" s="286"/>
      <c r="O244" s="284">
        <f t="shared" si="49"/>
        <v>0</v>
      </c>
    </row>
    <row r="245" spans="1:15" s="261" customFormat="1" x14ac:dyDescent="0.2">
      <c r="A245" s="296">
        <v>290120</v>
      </c>
      <c r="B245" s="267" t="s">
        <v>375</v>
      </c>
      <c r="C245" s="286">
        <v>0</v>
      </c>
      <c r="D245" s="286">
        <v>0</v>
      </c>
      <c r="E245" s="286">
        <v>0</v>
      </c>
      <c r="F245" s="286">
        <v>0</v>
      </c>
      <c r="G245" s="286">
        <v>0</v>
      </c>
      <c r="H245" s="286">
        <v>0</v>
      </c>
      <c r="I245" s="286">
        <v>0</v>
      </c>
      <c r="J245" s="286">
        <v>0</v>
      </c>
      <c r="K245" s="286">
        <v>0</v>
      </c>
      <c r="L245" s="286">
        <v>0</v>
      </c>
      <c r="M245" s="286"/>
      <c r="N245" s="286"/>
      <c r="O245" s="284">
        <f t="shared" si="49"/>
        <v>0</v>
      </c>
    </row>
    <row r="246" spans="1:15" s="261" customFormat="1" x14ac:dyDescent="0.2">
      <c r="A246" s="296">
        <v>290190</v>
      </c>
      <c r="B246" s="267" t="s">
        <v>65</v>
      </c>
      <c r="C246" s="286">
        <v>2747.08</v>
      </c>
      <c r="D246" s="286">
        <v>2747.08</v>
      </c>
      <c r="E246" s="286">
        <v>2747.08</v>
      </c>
      <c r="F246" s="286">
        <v>2747.08</v>
      </c>
      <c r="G246" s="286">
        <v>0</v>
      </c>
      <c r="H246" s="286">
        <v>0</v>
      </c>
      <c r="I246" s="286">
        <v>0</v>
      </c>
      <c r="J246" s="286">
        <v>0</v>
      </c>
      <c r="K246" s="286">
        <v>0</v>
      </c>
      <c r="L246" s="286">
        <v>0</v>
      </c>
      <c r="M246" s="286"/>
      <c r="N246" s="286"/>
      <c r="O246" s="284">
        <f t="shared" si="49"/>
        <v>0</v>
      </c>
    </row>
    <row r="247" spans="1:15" s="261" customFormat="1" ht="22.5" x14ac:dyDescent="0.2">
      <c r="A247" s="295">
        <v>2903</v>
      </c>
      <c r="B247" s="266" t="s">
        <v>376</v>
      </c>
      <c r="C247" s="285">
        <f t="shared" ref="C247:N247" si="62">SUM(C248:C249)</f>
        <v>132788.57</v>
      </c>
      <c r="D247" s="285">
        <f t="shared" si="62"/>
        <v>132788.57</v>
      </c>
      <c r="E247" s="285">
        <f t="shared" si="62"/>
        <v>201107.61</v>
      </c>
      <c r="F247" s="285">
        <f t="shared" si="62"/>
        <v>201107.61</v>
      </c>
      <c r="G247" s="285">
        <f t="shared" si="62"/>
        <v>201107.61</v>
      </c>
      <c r="H247" s="285">
        <f t="shared" si="62"/>
        <v>201107.61</v>
      </c>
      <c r="I247" s="285">
        <f t="shared" si="62"/>
        <v>201107.61</v>
      </c>
      <c r="J247" s="285">
        <f t="shared" si="62"/>
        <v>201107.61</v>
      </c>
      <c r="K247" s="285">
        <f t="shared" si="62"/>
        <v>201107.61</v>
      </c>
      <c r="L247" s="285">
        <f t="shared" si="62"/>
        <v>201107.61</v>
      </c>
      <c r="M247" s="285">
        <f t="shared" si="62"/>
        <v>0</v>
      </c>
      <c r="N247" s="285">
        <f t="shared" si="62"/>
        <v>0</v>
      </c>
      <c r="O247" s="284">
        <f t="shared" si="49"/>
        <v>201107.61</v>
      </c>
    </row>
    <row r="248" spans="1:15" s="261" customFormat="1" x14ac:dyDescent="0.2">
      <c r="A248" s="296">
        <v>290305</v>
      </c>
      <c r="B248" s="267" t="s">
        <v>377</v>
      </c>
      <c r="C248" s="286">
        <v>0</v>
      </c>
      <c r="D248" s="286">
        <v>0</v>
      </c>
      <c r="E248" s="286">
        <v>0</v>
      </c>
      <c r="F248" s="286">
        <v>0</v>
      </c>
      <c r="G248" s="286">
        <v>0</v>
      </c>
      <c r="H248" s="286">
        <v>0</v>
      </c>
      <c r="I248" s="286">
        <v>0</v>
      </c>
      <c r="J248" s="286">
        <v>0</v>
      </c>
      <c r="K248" s="286">
        <v>0</v>
      </c>
      <c r="L248" s="286">
        <v>0</v>
      </c>
      <c r="M248" s="286"/>
      <c r="N248" s="286"/>
      <c r="O248" s="284">
        <f t="shared" si="49"/>
        <v>0</v>
      </c>
    </row>
    <row r="249" spans="1:15" s="261" customFormat="1" x14ac:dyDescent="0.2">
      <c r="A249" s="295">
        <f>+A248+5</f>
        <v>290310</v>
      </c>
      <c r="B249" s="267" t="s">
        <v>378</v>
      </c>
      <c r="C249" s="286">
        <v>132788.57</v>
      </c>
      <c r="D249" s="286">
        <v>132788.57</v>
      </c>
      <c r="E249" s="286">
        <v>201107.61</v>
      </c>
      <c r="F249" s="286">
        <v>201107.61</v>
      </c>
      <c r="G249" s="286">
        <v>201107.61</v>
      </c>
      <c r="H249" s="286">
        <v>201107.61</v>
      </c>
      <c r="I249" s="286">
        <v>201107.61</v>
      </c>
      <c r="J249" s="286">
        <v>201107.61</v>
      </c>
      <c r="K249" s="286">
        <v>201107.61</v>
      </c>
      <c r="L249" s="286">
        <v>201107.61</v>
      </c>
      <c r="M249" s="286"/>
      <c r="N249" s="286"/>
      <c r="O249" s="284">
        <f t="shared" si="49"/>
        <v>201107.61</v>
      </c>
    </row>
    <row r="250" spans="1:15" s="261" customFormat="1" x14ac:dyDescent="0.2">
      <c r="A250" s="295">
        <v>2904</v>
      </c>
      <c r="B250" s="266" t="s">
        <v>379</v>
      </c>
      <c r="C250" s="289">
        <v>181709.21</v>
      </c>
      <c r="D250" s="289">
        <v>156858.96</v>
      </c>
      <c r="E250" s="289">
        <v>122628.96</v>
      </c>
      <c r="F250" s="289">
        <v>122628.96</v>
      </c>
      <c r="G250" s="289">
        <v>119482.46</v>
      </c>
      <c r="H250" s="289">
        <v>119482.46</v>
      </c>
      <c r="I250" s="289">
        <v>58462.21</v>
      </c>
      <c r="J250" s="289">
        <v>58462.21</v>
      </c>
      <c r="K250" s="289">
        <v>58462.21</v>
      </c>
      <c r="L250" s="289">
        <v>58462.21</v>
      </c>
      <c r="M250" s="289"/>
      <c r="N250" s="289"/>
      <c r="O250" s="284">
        <f t="shared" si="49"/>
        <v>58462.21</v>
      </c>
    </row>
    <row r="251" spans="1:15" s="261" customFormat="1" x14ac:dyDescent="0.2">
      <c r="A251" s="295">
        <v>2990</v>
      </c>
      <c r="B251" s="266" t="s">
        <v>317</v>
      </c>
      <c r="C251" s="285">
        <f t="shared" ref="C251:N251" si="63">SUM(C252:C253)</f>
        <v>1082134.1000000001</v>
      </c>
      <c r="D251" s="285">
        <f t="shared" si="63"/>
        <v>1246562.68</v>
      </c>
      <c r="E251" s="285">
        <f t="shared" si="63"/>
        <v>507933.92</v>
      </c>
      <c r="F251" s="285">
        <f t="shared" si="63"/>
        <v>1312554.1000000001</v>
      </c>
      <c r="G251" s="285">
        <f t="shared" si="63"/>
        <v>1450421.3330000001</v>
      </c>
      <c r="H251" s="285">
        <f t="shared" si="63"/>
        <v>2263528</v>
      </c>
      <c r="I251" s="285">
        <f t="shared" si="63"/>
        <v>1217822</v>
      </c>
      <c r="J251" s="285">
        <f t="shared" si="63"/>
        <v>2331513.2799999998</v>
      </c>
      <c r="K251" s="285">
        <f t="shared" si="63"/>
        <v>2296815.2200000002</v>
      </c>
      <c r="L251" s="285">
        <f t="shared" si="63"/>
        <v>3152581.51</v>
      </c>
      <c r="M251" s="285">
        <f t="shared" si="63"/>
        <v>0</v>
      </c>
      <c r="N251" s="285">
        <f t="shared" si="63"/>
        <v>0</v>
      </c>
      <c r="O251" s="284">
        <f t="shared" si="49"/>
        <v>3152581.51</v>
      </c>
    </row>
    <row r="252" spans="1:15" s="261" customFormat="1" x14ac:dyDescent="0.2">
      <c r="A252" s="296">
        <v>299005</v>
      </c>
      <c r="B252" s="267" t="s">
        <v>380</v>
      </c>
      <c r="C252" s="286">
        <v>0</v>
      </c>
      <c r="D252" s="286">
        <v>0</v>
      </c>
      <c r="E252" s="286">
        <v>0</v>
      </c>
      <c r="F252" s="286">
        <v>0</v>
      </c>
      <c r="G252" s="286">
        <v>0</v>
      </c>
      <c r="H252" s="286">
        <v>0</v>
      </c>
      <c r="I252" s="286">
        <v>0</v>
      </c>
      <c r="J252" s="286">
        <v>0</v>
      </c>
      <c r="K252" s="286">
        <v>0</v>
      </c>
      <c r="L252" s="286">
        <v>0</v>
      </c>
      <c r="M252" s="286"/>
      <c r="N252" s="286"/>
      <c r="O252" s="284">
        <f t="shared" si="49"/>
        <v>0</v>
      </c>
    </row>
    <row r="253" spans="1:15" s="261" customFormat="1" x14ac:dyDescent="0.2">
      <c r="A253" s="296">
        <v>299090</v>
      </c>
      <c r="B253" s="267" t="s">
        <v>381</v>
      </c>
      <c r="C253" s="286">
        <v>1082134.1000000001</v>
      </c>
      <c r="D253" s="286">
        <v>1246562.68</v>
      </c>
      <c r="E253" s="286">
        <v>507933.92</v>
      </c>
      <c r="F253" s="286">
        <v>1312554.1000000001</v>
      </c>
      <c r="G253" s="286">
        <v>1450421.3330000001</v>
      </c>
      <c r="H253" s="286">
        <v>2263528</v>
      </c>
      <c r="I253" s="286">
        <v>1217822</v>
      </c>
      <c r="J253" s="286">
        <v>2331513.2799999998</v>
      </c>
      <c r="K253" s="286">
        <v>2296815.2200000002</v>
      </c>
      <c r="L253" s="286">
        <v>3152581.51</v>
      </c>
      <c r="M253" s="286"/>
      <c r="N253" s="286"/>
      <c r="O253" s="284">
        <f t="shared" si="49"/>
        <v>3152581.51</v>
      </c>
    </row>
    <row r="254" spans="1:15" s="261" customFormat="1" x14ac:dyDescent="0.2">
      <c r="A254" s="295">
        <v>3</v>
      </c>
      <c r="B254" s="266" t="s">
        <v>382</v>
      </c>
      <c r="C254" s="285">
        <f t="shared" ref="C254:N254" si="64">C255+C257+C260+C263</f>
        <v>3541522.89</v>
      </c>
      <c r="D254" s="285">
        <f t="shared" si="64"/>
        <v>595349.06999999995</v>
      </c>
      <c r="E254" s="285">
        <f t="shared" si="64"/>
        <v>901883.05</v>
      </c>
      <c r="F254" s="285">
        <f t="shared" si="64"/>
        <v>1183668.8500000001</v>
      </c>
      <c r="G254" s="285">
        <f t="shared" si="64"/>
        <v>1500508.8499999999</v>
      </c>
      <c r="H254" s="285">
        <f t="shared" si="64"/>
        <v>1801308.15</v>
      </c>
      <c r="I254" s="285">
        <f t="shared" si="64"/>
        <v>2107718.63</v>
      </c>
      <c r="J254" s="285">
        <f t="shared" si="64"/>
        <v>2426884.2200000007</v>
      </c>
      <c r="K254" s="285">
        <f t="shared" si="64"/>
        <v>2798242.3099999996</v>
      </c>
      <c r="L254" s="285">
        <f t="shared" si="64"/>
        <v>3122843.4399999995</v>
      </c>
      <c r="M254" s="285">
        <f t="shared" si="64"/>
        <v>0</v>
      </c>
      <c r="N254" s="285">
        <f t="shared" si="64"/>
        <v>0</v>
      </c>
      <c r="O254" s="284">
        <f t="shared" si="49"/>
        <v>3122843.4399999995</v>
      </c>
    </row>
    <row r="255" spans="1:15" s="261" customFormat="1" x14ac:dyDescent="0.2">
      <c r="A255" s="295">
        <v>31</v>
      </c>
      <c r="B255" s="266" t="s">
        <v>383</v>
      </c>
      <c r="C255" s="285">
        <f t="shared" ref="C255:N255" si="65">C256</f>
        <v>0</v>
      </c>
      <c r="D255" s="285">
        <f t="shared" si="65"/>
        <v>0</v>
      </c>
      <c r="E255" s="285">
        <f t="shared" si="65"/>
        <v>0</v>
      </c>
      <c r="F255" s="285">
        <f t="shared" si="65"/>
        <v>0</v>
      </c>
      <c r="G255" s="285">
        <f t="shared" si="65"/>
        <v>0</v>
      </c>
      <c r="H255" s="285">
        <f t="shared" si="65"/>
        <v>0</v>
      </c>
      <c r="I255" s="285">
        <f t="shared" si="65"/>
        <v>0</v>
      </c>
      <c r="J255" s="285">
        <f t="shared" si="65"/>
        <v>0</v>
      </c>
      <c r="K255" s="285">
        <f t="shared" si="65"/>
        <v>0</v>
      </c>
      <c r="L255" s="285">
        <f t="shared" si="65"/>
        <v>0</v>
      </c>
      <c r="M255" s="285">
        <f t="shared" si="65"/>
        <v>0</v>
      </c>
      <c r="N255" s="285">
        <f t="shared" si="65"/>
        <v>0</v>
      </c>
      <c r="O255" s="284">
        <f t="shared" si="49"/>
        <v>0</v>
      </c>
    </row>
    <row r="256" spans="1:15" s="261" customFormat="1" x14ac:dyDescent="0.2">
      <c r="A256" s="296">
        <v>3101</v>
      </c>
      <c r="B256" s="267" t="s">
        <v>384</v>
      </c>
      <c r="C256" s="289">
        <v>0</v>
      </c>
      <c r="D256" s="289">
        <v>0</v>
      </c>
      <c r="E256" s="289">
        <v>0</v>
      </c>
      <c r="F256" s="289">
        <v>0</v>
      </c>
      <c r="G256" s="289">
        <v>0</v>
      </c>
      <c r="H256" s="289">
        <v>0</v>
      </c>
      <c r="I256" s="289">
        <v>0</v>
      </c>
      <c r="J256" s="289">
        <v>0</v>
      </c>
      <c r="K256" s="289">
        <v>0</v>
      </c>
      <c r="L256" s="289">
        <v>0</v>
      </c>
      <c r="M256" s="289"/>
      <c r="N256" s="289"/>
      <c r="O256" s="284">
        <f t="shared" si="49"/>
        <v>0</v>
      </c>
    </row>
    <row r="257" spans="1:15" s="261" customFormat="1" x14ac:dyDescent="0.2">
      <c r="A257" s="295">
        <v>32</v>
      </c>
      <c r="B257" s="266" t="s">
        <v>385</v>
      </c>
      <c r="C257" s="285">
        <f t="shared" ref="C257:N257" si="66">SUM(C258:C259)</f>
        <v>0</v>
      </c>
      <c r="D257" s="285">
        <f t="shared" si="66"/>
        <v>0</v>
      </c>
      <c r="E257" s="285">
        <f t="shared" si="66"/>
        <v>0</v>
      </c>
      <c r="F257" s="285">
        <f t="shared" si="66"/>
        <v>0</v>
      </c>
      <c r="G257" s="285">
        <f t="shared" si="66"/>
        <v>0</v>
      </c>
      <c r="H257" s="285">
        <f t="shared" si="66"/>
        <v>0</v>
      </c>
      <c r="I257" s="285">
        <f t="shared" si="66"/>
        <v>0</v>
      </c>
      <c r="J257" s="285">
        <f t="shared" si="66"/>
        <v>0</v>
      </c>
      <c r="K257" s="285">
        <f t="shared" si="66"/>
        <v>0</v>
      </c>
      <c r="L257" s="285">
        <f t="shared" si="66"/>
        <v>0</v>
      </c>
      <c r="M257" s="285">
        <f t="shared" si="66"/>
        <v>0</v>
      </c>
      <c r="N257" s="285">
        <f t="shared" si="66"/>
        <v>0</v>
      </c>
      <c r="O257" s="284">
        <f t="shared" si="49"/>
        <v>0</v>
      </c>
    </row>
    <row r="258" spans="1:15" s="261" customFormat="1" x14ac:dyDescent="0.2">
      <c r="A258" s="296">
        <v>3201</v>
      </c>
      <c r="B258" s="267" t="s">
        <v>386</v>
      </c>
      <c r="C258" s="286">
        <v>0</v>
      </c>
      <c r="D258" s="286">
        <v>0</v>
      </c>
      <c r="E258" s="286">
        <v>0</v>
      </c>
      <c r="F258" s="286">
        <v>0</v>
      </c>
      <c r="G258" s="286">
        <v>0</v>
      </c>
      <c r="H258" s="286">
        <v>0</v>
      </c>
      <c r="I258" s="286">
        <v>0</v>
      </c>
      <c r="J258" s="286">
        <v>0</v>
      </c>
      <c r="K258" s="286">
        <v>0</v>
      </c>
      <c r="L258" s="286">
        <v>0</v>
      </c>
      <c r="M258" s="286"/>
      <c r="N258" s="286"/>
      <c r="O258" s="284">
        <f t="shared" si="49"/>
        <v>0</v>
      </c>
    </row>
    <row r="259" spans="1:15" s="261" customFormat="1" x14ac:dyDescent="0.2">
      <c r="A259" s="296">
        <v>3202</v>
      </c>
      <c r="B259" s="267" t="s">
        <v>387</v>
      </c>
      <c r="C259" s="286">
        <v>0</v>
      </c>
      <c r="D259" s="286">
        <v>0</v>
      </c>
      <c r="E259" s="286">
        <v>0</v>
      </c>
      <c r="F259" s="286">
        <v>0</v>
      </c>
      <c r="G259" s="286">
        <v>0</v>
      </c>
      <c r="H259" s="286">
        <v>0</v>
      </c>
      <c r="I259" s="286">
        <v>0</v>
      </c>
      <c r="J259" s="286">
        <v>0</v>
      </c>
      <c r="K259" s="286">
        <v>0</v>
      </c>
      <c r="L259" s="286">
        <v>0</v>
      </c>
      <c r="M259" s="286"/>
      <c r="N259" s="286"/>
      <c r="O259" s="284">
        <f t="shared" si="49"/>
        <v>0</v>
      </c>
    </row>
    <row r="260" spans="1:15" s="261" customFormat="1" x14ac:dyDescent="0.2">
      <c r="A260" s="295">
        <v>33</v>
      </c>
      <c r="B260" s="266" t="s">
        <v>388</v>
      </c>
      <c r="C260" s="285">
        <f t="shared" ref="C260:N260" si="67">SUM(C261:C262)</f>
        <v>0</v>
      </c>
      <c r="D260" s="285">
        <f t="shared" si="67"/>
        <v>0</v>
      </c>
      <c r="E260" s="285">
        <f t="shared" si="67"/>
        <v>0</v>
      </c>
      <c r="F260" s="285">
        <f t="shared" si="67"/>
        <v>0</v>
      </c>
      <c r="G260" s="285">
        <f t="shared" si="67"/>
        <v>0</v>
      </c>
      <c r="H260" s="285">
        <f t="shared" si="67"/>
        <v>0</v>
      </c>
      <c r="I260" s="285">
        <f t="shared" si="67"/>
        <v>0</v>
      </c>
      <c r="J260" s="285">
        <f t="shared" si="67"/>
        <v>0</v>
      </c>
      <c r="K260" s="285">
        <f t="shared" si="67"/>
        <v>0</v>
      </c>
      <c r="L260" s="285">
        <f t="shared" si="67"/>
        <v>0</v>
      </c>
      <c r="M260" s="285">
        <f t="shared" si="67"/>
        <v>0</v>
      </c>
      <c r="N260" s="285">
        <f t="shared" si="67"/>
        <v>0</v>
      </c>
      <c r="O260" s="284">
        <f t="shared" si="49"/>
        <v>0</v>
      </c>
    </row>
    <row r="261" spans="1:15" s="261" customFormat="1" x14ac:dyDescent="0.2">
      <c r="A261" s="296">
        <v>3301</v>
      </c>
      <c r="B261" s="267" t="s">
        <v>389</v>
      </c>
      <c r="C261" s="286">
        <v>0</v>
      </c>
      <c r="D261" s="286">
        <v>0</v>
      </c>
      <c r="E261" s="286">
        <v>0</v>
      </c>
      <c r="F261" s="286">
        <v>0</v>
      </c>
      <c r="G261" s="286">
        <v>0</v>
      </c>
      <c r="H261" s="286">
        <v>0</v>
      </c>
      <c r="I261" s="286">
        <v>0</v>
      </c>
      <c r="J261" s="286">
        <v>0</v>
      </c>
      <c r="K261" s="286">
        <v>0</v>
      </c>
      <c r="L261" s="286">
        <v>0</v>
      </c>
      <c r="M261" s="286"/>
      <c r="N261" s="286"/>
      <c r="O261" s="284">
        <f t="shared" ref="O261:O324" si="68">+L261</f>
        <v>0</v>
      </c>
    </row>
    <row r="262" spans="1:15" s="261" customFormat="1" x14ac:dyDescent="0.2">
      <c r="A262" s="296">
        <v>3302</v>
      </c>
      <c r="B262" s="267" t="s">
        <v>329</v>
      </c>
      <c r="C262" s="286">
        <v>0</v>
      </c>
      <c r="D262" s="286">
        <v>0</v>
      </c>
      <c r="E262" s="286">
        <v>0</v>
      </c>
      <c r="F262" s="286">
        <v>0</v>
      </c>
      <c r="G262" s="286">
        <v>0</v>
      </c>
      <c r="H262" s="286">
        <v>0</v>
      </c>
      <c r="I262" s="286">
        <v>0</v>
      </c>
      <c r="J262" s="286">
        <v>0</v>
      </c>
      <c r="K262" s="286">
        <v>0</v>
      </c>
      <c r="L262" s="286">
        <v>0</v>
      </c>
      <c r="M262" s="286"/>
      <c r="N262" s="286"/>
      <c r="O262" s="284">
        <f t="shared" si="68"/>
        <v>0</v>
      </c>
    </row>
    <row r="263" spans="1:15" s="261" customFormat="1" x14ac:dyDescent="0.2">
      <c r="A263" s="295">
        <v>34</v>
      </c>
      <c r="B263" s="266" t="s">
        <v>390</v>
      </c>
      <c r="C263" s="285">
        <f t="shared" ref="C263:N263" si="69">+C264+C265+C266+C267</f>
        <v>3541522.89</v>
      </c>
      <c r="D263" s="285">
        <f t="shared" si="69"/>
        <v>595349.06999999995</v>
      </c>
      <c r="E263" s="285">
        <f t="shared" si="69"/>
        <v>901883.05</v>
      </c>
      <c r="F263" s="285">
        <f t="shared" si="69"/>
        <v>1183668.8500000001</v>
      </c>
      <c r="G263" s="285">
        <f t="shared" si="69"/>
        <v>1500508.8499999999</v>
      </c>
      <c r="H263" s="285">
        <f t="shared" si="69"/>
        <v>1801308.15</v>
      </c>
      <c r="I263" s="285">
        <f>+I264+I265+I266+I267</f>
        <v>2107718.63</v>
      </c>
      <c r="J263" s="285">
        <f t="shared" si="69"/>
        <v>2426884.2200000007</v>
      </c>
      <c r="K263" s="285">
        <f t="shared" si="69"/>
        <v>2798242.3099999996</v>
      </c>
      <c r="L263" s="285">
        <f t="shared" si="69"/>
        <v>3122843.4399999995</v>
      </c>
      <c r="M263" s="285">
        <f t="shared" si="69"/>
        <v>0</v>
      </c>
      <c r="N263" s="285">
        <f t="shared" si="69"/>
        <v>0</v>
      </c>
      <c r="O263" s="284">
        <f t="shared" si="68"/>
        <v>3122843.4399999995</v>
      </c>
    </row>
    <row r="264" spans="1:15" s="261" customFormat="1" x14ac:dyDescent="0.2">
      <c r="A264" s="296">
        <v>3401</v>
      </c>
      <c r="B264" s="267" t="s">
        <v>391</v>
      </c>
      <c r="C264" s="286">
        <v>3169855.16</v>
      </c>
      <c r="D264" s="286">
        <v>0</v>
      </c>
      <c r="E264" s="286">
        <v>0</v>
      </c>
      <c r="F264" s="286">
        <v>0</v>
      </c>
      <c r="G264" s="286">
        <v>0</v>
      </c>
      <c r="H264" s="286">
        <v>0</v>
      </c>
      <c r="I264" s="286">
        <v>0</v>
      </c>
      <c r="J264" s="286">
        <v>0</v>
      </c>
      <c r="K264" s="286">
        <v>0</v>
      </c>
      <c r="L264" s="286">
        <v>0</v>
      </c>
      <c r="M264" s="286"/>
      <c r="N264" s="286"/>
      <c r="O264" s="284">
        <f t="shared" si="68"/>
        <v>0</v>
      </c>
    </row>
    <row r="265" spans="1:15" s="261" customFormat="1" x14ac:dyDescent="0.2">
      <c r="A265" s="295">
        <f>+A264+1</f>
        <v>3402</v>
      </c>
      <c r="B265" s="267" t="s">
        <v>392</v>
      </c>
      <c r="C265" s="286">
        <v>0</v>
      </c>
      <c r="D265" s="286">
        <v>0</v>
      </c>
      <c r="E265" s="286">
        <v>0</v>
      </c>
      <c r="F265" s="286">
        <v>0</v>
      </c>
      <c r="G265" s="286">
        <v>0</v>
      </c>
      <c r="H265" s="286">
        <v>0</v>
      </c>
      <c r="I265" s="286">
        <v>0</v>
      </c>
      <c r="J265" s="286">
        <v>0</v>
      </c>
      <c r="K265" s="286">
        <v>0</v>
      </c>
      <c r="L265" s="286">
        <v>0</v>
      </c>
      <c r="M265" s="286"/>
      <c r="N265" s="286"/>
      <c r="O265" s="284">
        <f t="shared" si="68"/>
        <v>0</v>
      </c>
    </row>
    <row r="266" spans="1:15" s="261" customFormat="1" x14ac:dyDescent="0.2">
      <c r="A266" s="295">
        <f>+A265+1</f>
        <v>3403</v>
      </c>
      <c r="B266" s="267" t="s">
        <v>393</v>
      </c>
      <c r="C266" s="285">
        <f t="shared" ref="C266:N266" si="70">+C464</f>
        <v>371667.73</v>
      </c>
      <c r="D266" s="285">
        <f t="shared" si="70"/>
        <v>595349.06999999995</v>
      </c>
      <c r="E266" s="285">
        <f t="shared" si="70"/>
        <v>901883.05</v>
      </c>
      <c r="F266" s="285">
        <f t="shared" si="70"/>
        <v>1183668.8500000001</v>
      </c>
      <c r="G266" s="285">
        <f t="shared" si="70"/>
        <v>1500508.8499999999</v>
      </c>
      <c r="H266" s="285">
        <f t="shared" si="70"/>
        <v>1801308.15</v>
      </c>
      <c r="I266" s="285">
        <f>+I464</f>
        <v>2107718.63</v>
      </c>
      <c r="J266" s="285">
        <f t="shared" si="70"/>
        <v>2426884.2200000007</v>
      </c>
      <c r="K266" s="285">
        <f t="shared" si="70"/>
        <v>2798242.3099999996</v>
      </c>
      <c r="L266" s="285">
        <f>+L464</f>
        <v>3122843.4399999995</v>
      </c>
      <c r="M266" s="285">
        <f t="shared" si="70"/>
        <v>0</v>
      </c>
      <c r="N266" s="285">
        <f t="shared" si="70"/>
        <v>0</v>
      </c>
      <c r="O266" s="284">
        <f t="shared" si="68"/>
        <v>3122843.4399999995</v>
      </c>
    </row>
    <row r="267" spans="1:15" s="261" customFormat="1" x14ac:dyDescent="0.2">
      <c r="A267" s="295">
        <f>+A266+1</f>
        <v>3404</v>
      </c>
      <c r="B267" s="267" t="s">
        <v>394</v>
      </c>
      <c r="C267" s="286">
        <v>0</v>
      </c>
      <c r="D267" s="286">
        <v>0</v>
      </c>
      <c r="E267" s="286">
        <v>0</v>
      </c>
      <c r="F267" s="286">
        <v>0</v>
      </c>
      <c r="G267" s="286">
        <v>0</v>
      </c>
      <c r="H267" s="286">
        <v>0</v>
      </c>
      <c r="I267" s="286">
        <v>0</v>
      </c>
      <c r="J267" s="286">
        <v>0</v>
      </c>
      <c r="K267" s="286">
        <v>0</v>
      </c>
      <c r="L267" s="286">
        <v>0</v>
      </c>
      <c r="M267" s="286"/>
      <c r="N267" s="286"/>
      <c r="O267" s="284">
        <f t="shared" si="68"/>
        <v>0</v>
      </c>
    </row>
    <row r="268" spans="1:15" s="261" customFormat="1" x14ac:dyDescent="0.2">
      <c r="A268" s="265" t="s">
        <v>395</v>
      </c>
      <c r="B268" s="266" t="s">
        <v>396</v>
      </c>
      <c r="C268" s="285">
        <f t="shared" ref="C268:N268" si="71">C179+C254</f>
        <v>67267528.36999999</v>
      </c>
      <c r="D268" s="285">
        <f t="shared" si="71"/>
        <v>67549412.149999991</v>
      </c>
      <c r="E268" s="285">
        <f t="shared" si="71"/>
        <v>67168768.809999987</v>
      </c>
      <c r="F268" s="285">
        <f t="shared" si="71"/>
        <v>68123808.879999995</v>
      </c>
      <c r="G268" s="285">
        <f t="shared" si="71"/>
        <v>68268553.510000005</v>
      </c>
      <c r="H268" s="285">
        <f t="shared" si="71"/>
        <v>69281692.760000005</v>
      </c>
      <c r="I268" s="285">
        <f t="shared" si="71"/>
        <v>68356227.729999989</v>
      </c>
      <c r="J268" s="285">
        <f t="shared" si="71"/>
        <v>69784862.979999989</v>
      </c>
      <c r="K268" s="285">
        <f t="shared" si="71"/>
        <v>70048629.600000009</v>
      </c>
      <c r="L268" s="285">
        <f t="shared" si="71"/>
        <v>71162720.639999986</v>
      </c>
      <c r="M268" s="285">
        <f t="shared" si="71"/>
        <v>0</v>
      </c>
      <c r="N268" s="285">
        <f t="shared" si="71"/>
        <v>0</v>
      </c>
      <c r="O268" s="284">
        <f t="shared" si="68"/>
        <v>71162720.639999986</v>
      </c>
    </row>
    <row r="269" spans="1:15" s="261" customFormat="1" x14ac:dyDescent="0.2">
      <c r="A269" s="265"/>
      <c r="B269" s="272" t="s">
        <v>577</v>
      </c>
      <c r="C269" s="290">
        <f t="shared" ref="C269:N269" si="72">C268-C5</f>
        <v>0</v>
      </c>
      <c r="D269" s="290">
        <f t="shared" si="72"/>
        <v>0</v>
      </c>
      <c r="E269" s="290">
        <f t="shared" si="72"/>
        <v>0</v>
      </c>
      <c r="F269" s="290">
        <f t="shared" si="72"/>
        <v>0</v>
      </c>
      <c r="G269" s="290">
        <f t="shared" si="72"/>
        <v>0</v>
      </c>
      <c r="H269" s="290">
        <f t="shared" si="72"/>
        <v>0</v>
      </c>
      <c r="I269" s="290">
        <f t="shared" si="72"/>
        <v>0</v>
      </c>
      <c r="J269" s="290">
        <f t="shared" si="72"/>
        <v>0</v>
      </c>
      <c r="K269" s="290">
        <f t="shared" si="72"/>
        <v>0</v>
      </c>
      <c r="L269" s="290">
        <f t="shared" si="72"/>
        <v>0</v>
      </c>
      <c r="M269" s="290">
        <f t="shared" si="72"/>
        <v>0</v>
      </c>
      <c r="N269" s="290">
        <f t="shared" si="72"/>
        <v>0</v>
      </c>
      <c r="O269" s="284">
        <f t="shared" si="68"/>
        <v>0</v>
      </c>
    </row>
    <row r="270" spans="1:15" s="261" customFormat="1" x14ac:dyDescent="0.2">
      <c r="A270" s="427" t="s">
        <v>27</v>
      </c>
      <c r="B270" s="427"/>
      <c r="C270" s="291"/>
      <c r="D270" s="291"/>
      <c r="E270" s="291"/>
      <c r="F270" s="291"/>
      <c r="G270" s="291"/>
      <c r="H270" s="291"/>
      <c r="I270" s="291"/>
      <c r="J270" s="291"/>
      <c r="K270" s="291"/>
      <c r="L270" s="291"/>
      <c r="M270" s="291"/>
      <c r="N270" s="291"/>
      <c r="O270" s="292"/>
    </row>
    <row r="271" spans="1:15" s="261" customFormat="1" x14ac:dyDescent="0.2">
      <c r="A271" s="295">
        <v>4</v>
      </c>
      <c r="B271" s="266" t="s">
        <v>28</v>
      </c>
      <c r="C271" s="285">
        <f t="shared" ref="C271:N271" si="73">C272+C303+C315+C353+C362+C367+C406</f>
        <v>49438.270000000004</v>
      </c>
      <c r="D271" s="285">
        <f t="shared" si="73"/>
        <v>106286.25999999998</v>
      </c>
      <c r="E271" s="285">
        <f t="shared" si="73"/>
        <v>162517.99</v>
      </c>
      <c r="F271" s="285">
        <f t="shared" si="73"/>
        <v>255618.28000000003</v>
      </c>
      <c r="G271" s="285">
        <f t="shared" si="73"/>
        <v>313604.26000000007</v>
      </c>
      <c r="H271" s="285">
        <f t="shared" si="73"/>
        <v>384031.48000000004</v>
      </c>
      <c r="I271" s="285">
        <f t="shared" si="73"/>
        <v>460117.22000000003</v>
      </c>
      <c r="J271" s="285">
        <f t="shared" si="73"/>
        <v>527176.13000000012</v>
      </c>
      <c r="K271" s="285">
        <f t="shared" si="73"/>
        <v>618691.38000000012</v>
      </c>
      <c r="L271" s="285">
        <f t="shared" si="73"/>
        <v>699125.7</v>
      </c>
      <c r="M271" s="285">
        <f t="shared" si="73"/>
        <v>0</v>
      </c>
      <c r="N271" s="285">
        <f t="shared" si="73"/>
        <v>0</v>
      </c>
      <c r="O271" s="284">
        <f t="shared" si="68"/>
        <v>699125.7</v>
      </c>
    </row>
    <row r="272" spans="1:15" s="261" customFormat="1" x14ac:dyDescent="0.2">
      <c r="A272" s="295">
        <v>41</v>
      </c>
      <c r="B272" s="266" t="s">
        <v>29</v>
      </c>
      <c r="C272" s="285">
        <f t="shared" ref="C272:N272" si="74">C273+C280+C287+C292+C296</f>
        <v>0</v>
      </c>
      <c r="D272" s="285">
        <f t="shared" si="74"/>
        <v>0</v>
      </c>
      <c r="E272" s="285">
        <f t="shared" si="74"/>
        <v>0</v>
      </c>
      <c r="F272" s="285">
        <f t="shared" si="74"/>
        <v>0</v>
      </c>
      <c r="G272" s="285">
        <f t="shared" si="74"/>
        <v>0</v>
      </c>
      <c r="H272" s="285">
        <f t="shared" si="74"/>
        <v>0</v>
      </c>
      <c r="I272" s="285">
        <f t="shared" si="74"/>
        <v>0</v>
      </c>
      <c r="J272" s="285">
        <f t="shared" si="74"/>
        <v>0</v>
      </c>
      <c r="K272" s="285">
        <f t="shared" si="74"/>
        <v>0</v>
      </c>
      <c r="L272" s="285">
        <f t="shared" si="74"/>
        <v>0</v>
      </c>
      <c r="M272" s="285">
        <f t="shared" si="74"/>
        <v>0</v>
      </c>
      <c r="N272" s="285">
        <f t="shared" si="74"/>
        <v>0</v>
      </c>
      <c r="O272" s="284">
        <f t="shared" si="68"/>
        <v>0</v>
      </c>
    </row>
    <row r="273" spans="1:15" s="261" customFormat="1" x14ac:dyDescent="0.2">
      <c r="A273" s="295">
        <v>4101</v>
      </c>
      <c r="B273" s="266" t="s">
        <v>30</v>
      </c>
      <c r="C273" s="285">
        <f t="shared" ref="C273:N273" si="75">SUM(C274:C279)</f>
        <v>0</v>
      </c>
      <c r="D273" s="285">
        <f t="shared" si="75"/>
        <v>0</v>
      </c>
      <c r="E273" s="285">
        <f t="shared" si="75"/>
        <v>0</v>
      </c>
      <c r="F273" s="285">
        <f t="shared" si="75"/>
        <v>0</v>
      </c>
      <c r="G273" s="285">
        <f t="shared" si="75"/>
        <v>0</v>
      </c>
      <c r="H273" s="285">
        <f t="shared" si="75"/>
        <v>0</v>
      </c>
      <c r="I273" s="285">
        <f t="shared" si="75"/>
        <v>0</v>
      </c>
      <c r="J273" s="285">
        <f t="shared" si="75"/>
        <v>0</v>
      </c>
      <c r="K273" s="285">
        <f t="shared" si="75"/>
        <v>0</v>
      </c>
      <c r="L273" s="285">
        <f t="shared" si="75"/>
        <v>0</v>
      </c>
      <c r="M273" s="285">
        <f t="shared" si="75"/>
        <v>0</v>
      </c>
      <c r="N273" s="285">
        <f t="shared" si="75"/>
        <v>0</v>
      </c>
      <c r="O273" s="284">
        <f t="shared" si="68"/>
        <v>0</v>
      </c>
    </row>
    <row r="274" spans="1:15" s="261" customFormat="1" x14ac:dyDescent="0.2">
      <c r="A274" s="296">
        <v>410105</v>
      </c>
      <c r="B274" s="267" t="s">
        <v>31</v>
      </c>
      <c r="C274" s="286">
        <v>0</v>
      </c>
      <c r="D274" s="286">
        <v>0</v>
      </c>
      <c r="E274" s="286">
        <v>0</v>
      </c>
      <c r="F274" s="286">
        <v>0</v>
      </c>
      <c r="G274" s="286">
        <v>0</v>
      </c>
      <c r="H274" s="286">
        <v>0</v>
      </c>
      <c r="I274" s="286">
        <v>0</v>
      </c>
      <c r="J274" s="286">
        <v>0</v>
      </c>
      <c r="K274" s="286">
        <v>0</v>
      </c>
      <c r="L274" s="286">
        <v>0</v>
      </c>
      <c r="M274" s="286">
        <v>0</v>
      </c>
      <c r="N274" s="286">
        <v>0</v>
      </c>
      <c r="O274" s="284">
        <f t="shared" si="68"/>
        <v>0</v>
      </c>
    </row>
    <row r="275" spans="1:15" s="261" customFormat="1" x14ac:dyDescent="0.2">
      <c r="A275" s="295">
        <f>+A274+5</f>
        <v>410110</v>
      </c>
      <c r="B275" s="267" t="s">
        <v>32</v>
      </c>
      <c r="C275" s="286">
        <v>0</v>
      </c>
      <c r="D275" s="286">
        <v>0</v>
      </c>
      <c r="E275" s="286">
        <v>0</v>
      </c>
      <c r="F275" s="286">
        <v>0</v>
      </c>
      <c r="G275" s="286">
        <v>0</v>
      </c>
      <c r="H275" s="286">
        <v>0</v>
      </c>
      <c r="I275" s="286">
        <v>0</v>
      </c>
      <c r="J275" s="286">
        <v>0</v>
      </c>
      <c r="K275" s="286">
        <v>0</v>
      </c>
      <c r="L275" s="286">
        <v>0</v>
      </c>
      <c r="M275" s="286">
        <v>0</v>
      </c>
      <c r="N275" s="286">
        <v>0</v>
      </c>
      <c r="O275" s="284">
        <f t="shared" si="68"/>
        <v>0</v>
      </c>
    </row>
    <row r="276" spans="1:15" s="261" customFormat="1" x14ac:dyDescent="0.2">
      <c r="A276" s="295">
        <f>+A275+5</f>
        <v>410115</v>
      </c>
      <c r="B276" s="267" t="s">
        <v>33</v>
      </c>
      <c r="C276" s="286">
        <v>0</v>
      </c>
      <c r="D276" s="286">
        <v>0</v>
      </c>
      <c r="E276" s="286">
        <v>0</v>
      </c>
      <c r="F276" s="286">
        <v>0</v>
      </c>
      <c r="G276" s="286">
        <v>0</v>
      </c>
      <c r="H276" s="286">
        <v>0</v>
      </c>
      <c r="I276" s="286">
        <v>0</v>
      </c>
      <c r="J276" s="286">
        <v>0</v>
      </c>
      <c r="K276" s="286">
        <v>0</v>
      </c>
      <c r="L276" s="286">
        <v>0</v>
      </c>
      <c r="M276" s="286">
        <v>0</v>
      </c>
      <c r="N276" s="286">
        <v>0</v>
      </c>
      <c r="O276" s="284">
        <f t="shared" si="68"/>
        <v>0</v>
      </c>
    </row>
    <row r="277" spans="1:15" s="261" customFormat="1" x14ac:dyDescent="0.2">
      <c r="A277" s="295">
        <f>+A276+5</f>
        <v>410120</v>
      </c>
      <c r="B277" s="267" t="s">
        <v>34</v>
      </c>
      <c r="C277" s="286">
        <v>0</v>
      </c>
      <c r="D277" s="286">
        <v>0</v>
      </c>
      <c r="E277" s="286">
        <v>0</v>
      </c>
      <c r="F277" s="286">
        <v>0</v>
      </c>
      <c r="G277" s="286">
        <v>0</v>
      </c>
      <c r="H277" s="286">
        <v>0</v>
      </c>
      <c r="I277" s="286">
        <v>0</v>
      </c>
      <c r="J277" s="286">
        <v>0</v>
      </c>
      <c r="K277" s="286">
        <v>0</v>
      </c>
      <c r="L277" s="286">
        <v>0</v>
      </c>
      <c r="M277" s="286">
        <v>0</v>
      </c>
      <c r="N277" s="286">
        <v>0</v>
      </c>
      <c r="O277" s="284">
        <f t="shared" si="68"/>
        <v>0</v>
      </c>
    </row>
    <row r="278" spans="1:15" s="261" customFormat="1" x14ac:dyDescent="0.2">
      <c r="A278" s="295">
        <f>+A277+5</f>
        <v>410125</v>
      </c>
      <c r="B278" s="267" t="s">
        <v>35</v>
      </c>
      <c r="C278" s="286">
        <v>0</v>
      </c>
      <c r="D278" s="286">
        <v>0</v>
      </c>
      <c r="E278" s="286">
        <v>0</v>
      </c>
      <c r="F278" s="286">
        <v>0</v>
      </c>
      <c r="G278" s="286">
        <v>0</v>
      </c>
      <c r="H278" s="286">
        <v>0</v>
      </c>
      <c r="I278" s="286">
        <v>0</v>
      </c>
      <c r="J278" s="286">
        <v>0</v>
      </c>
      <c r="K278" s="286">
        <v>0</v>
      </c>
      <c r="L278" s="286">
        <v>0</v>
      </c>
      <c r="M278" s="286">
        <v>0</v>
      </c>
      <c r="N278" s="286">
        <v>0</v>
      </c>
      <c r="O278" s="284">
        <f t="shared" si="68"/>
        <v>0</v>
      </c>
    </row>
    <row r="279" spans="1:15" s="261" customFormat="1" x14ac:dyDescent="0.2">
      <c r="A279" s="295">
        <f>+A278+5</f>
        <v>410130</v>
      </c>
      <c r="B279" s="267" t="s">
        <v>36</v>
      </c>
      <c r="C279" s="286">
        <v>0</v>
      </c>
      <c r="D279" s="286">
        <v>0</v>
      </c>
      <c r="E279" s="286">
        <v>0</v>
      </c>
      <c r="F279" s="286">
        <v>0</v>
      </c>
      <c r="G279" s="286">
        <v>0</v>
      </c>
      <c r="H279" s="286">
        <v>0</v>
      </c>
      <c r="I279" s="286">
        <v>0</v>
      </c>
      <c r="J279" s="286">
        <v>0</v>
      </c>
      <c r="K279" s="286">
        <v>0</v>
      </c>
      <c r="L279" s="286">
        <v>0</v>
      </c>
      <c r="M279" s="286">
        <v>0</v>
      </c>
      <c r="N279" s="286">
        <v>0</v>
      </c>
      <c r="O279" s="284">
        <f t="shared" si="68"/>
        <v>0</v>
      </c>
    </row>
    <row r="280" spans="1:15" s="261" customFormat="1" x14ac:dyDescent="0.2">
      <c r="A280" s="295">
        <v>4102</v>
      </c>
      <c r="B280" s="266" t="s">
        <v>37</v>
      </c>
      <c r="C280" s="285">
        <f t="shared" ref="C280:N280" si="76">SUM(C281:C286)</f>
        <v>0</v>
      </c>
      <c r="D280" s="285">
        <f t="shared" si="76"/>
        <v>0</v>
      </c>
      <c r="E280" s="285">
        <f t="shared" si="76"/>
        <v>0</v>
      </c>
      <c r="F280" s="285">
        <f t="shared" si="76"/>
        <v>0</v>
      </c>
      <c r="G280" s="285">
        <f t="shared" si="76"/>
        <v>0</v>
      </c>
      <c r="H280" s="285">
        <f t="shared" si="76"/>
        <v>0</v>
      </c>
      <c r="I280" s="285">
        <f t="shared" si="76"/>
        <v>0</v>
      </c>
      <c r="J280" s="285">
        <f t="shared" si="76"/>
        <v>0</v>
      </c>
      <c r="K280" s="285">
        <f t="shared" si="76"/>
        <v>0</v>
      </c>
      <c r="L280" s="285">
        <f t="shared" si="76"/>
        <v>0</v>
      </c>
      <c r="M280" s="285">
        <f t="shared" si="76"/>
        <v>0</v>
      </c>
      <c r="N280" s="285">
        <f t="shared" si="76"/>
        <v>0</v>
      </c>
      <c r="O280" s="284">
        <f t="shared" si="68"/>
        <v>0</v>
      </c>
    </row>
    <row r="281" spans="1:15" s="261" customFormat="1" x14ac:dyDescent="0.2">
      <c r="A281" s="296">
        <v>410205</v>
      </c>
      <c r="B281" s="267" t="s">
        <v>31</v>
      </c>
      <c r="C281" s="286">
        <v>0</v>
      </c>
      <c r="D281" s="286">
        <v>0</v>
      </c>
      <c r="E281" s="286">
        <v>0</v>
      </c>
      <c r="F281" s="286">
        <v>0</v>
      </c>
      <c r="G281" s="286">
        <v>0</v>
      </c>
      <c r="H281" s="286">
        <v>0</v>
      </c>
      <c r="I281" s="286">
        <v>0</v>
      </c>
      <c r="J281" s="286">
        <v>0</v>
      </c>
      <c r="K281" s="286">
        <v>0</v>
      </c>
      <c r="L281" s="286">
        <v>0</v>
      </c>
      <c r="M281" s="286">
        <v>0</v>
      </c>
      <c r="N281" s="286">
        <v>0</v>
      </c>
      <c r="O281" s="284">
        <f t="shared" si="68"/>
        <v>0</v>
      </c>
    </row>
    <row r="282" spans="1:15" s="261" customFormat="1" x14ac:dyDescent="0.2">
      <c r="A282" s="295">
        <f>+A281+5</f>
        <v>410210</v>
      </c>
      <c r="B282" s="267" t="s">
        <v>32</v>
      </c>
      <c r="C282" s="286">
        <v>0</v>
      </c>
      <c r="D282" s="286">
        <v>0</v>
      </c>
      <c r="E282" s="286">
        <v>0</v>
      </c>
      <c r="F282" s="286">
        <v>0</v>
      </c>
      <c r="G282" s="286">
        <v>0</v>
      </c>
      <c r="H282" s="286">
        <v>0</v>
      </c>
      <c r="I282" s="286">
        <v>0</v>
      </c>
      <c r="J282" s="286">
        <v>0</v>
      </c>
      <c r="K282" s="286">
        <v>0</v>
      </c>
      <c r="L282" s="286">
        <v>0</v>
      </c>
      <c r="M282" s="286">
        <v>0</v>
      </c>
      <c r="N282" s="286">
        <v>0</v>
      </c>
      <c r="O282" s="284">
        <f t="shared" si="68"/>
        <v>0</v>
      </c>
    </row>
    <row r="283" spans="1:15" s="261" customFormat="1" x14ac:dyDescent="0.2">
      <c r="A283" s="295">
        <f>+A282+5</f>
        <v>410215</v>
      </c>
      <c r="B283" s="267" t="s">
        <v>33</v>
      </c>
      <c r="C283" s="286">
        <v>0</v>
      </c>
      <c r="D283" s="286">
        <v>0</v>
      </c>
      <c r="E283" s="286">
        <v>0</v>
      </c>
      <c r="F283" s="286">
        <v>0</v>
      </c>
      <c r="G283" s="286">
        <v>0</v>
      </c>
      <c r="H283" s="286">
        <v>0</v>
      </c>
      <c r="I283" s="286">
        <v>0</v>
      </c>
      <c r="J283" s="286">
        <v>0</v>
      </c>
      <c r="K283" s="286">
        <v>0</v>
      </c>
      <c r="L283" s="286">
        <v>0</v>
      </c>
      <c r="M283" s="286">
        <v>0</v>
      </c>
      <c r="N283" s="286">
        <v>0</v>
      </c>
      <c r="O283" s="284">
        <f t="shared" si="68"/>
        <v>0</v>
      </c>
    </row>
    <row r="284" spans="1:15" s="261" customFormat="1" x14ac:dyDescent="0.2">
      <c r="A284" s="295">
        <f>+A283+5</f>
        <v>410220</v>
      </c>
      <c r="B284" s="267" t="s">
        <v>34</v>
      </c>
      <c r="C284" s="286">
        <v>0</v>
      </c>
      <c r="D284" s="286">
        <v>0</v>
      </c>
      <c r="E284" s="286">
        <v>0</v>
      </c>
      <c r="F284" s="286">
        <v>0</v>
      </c>
      <c r="G284" s="286">
        <v>0</v>
      </c>
      <c r="H284" s="286">
        <v>0</v>
      </c>
      <c r="I284" s="286">
        <v>0</v>
      </c>
      <c r="J284" s="286">
        <v>0</v>
      </c>
      <c r="K284" s="286">
        <v>0</v>
      </c>
      <c r="L284" s="286">
        <v>0</v>
      </c>
      <c r="M284" s="286">
        <v>0</v>
      </c>
      <c r="N284" s="286">
        <v>0</v>
      </c>
      <c r="O284" s="284">
        <f t="shared" si="68"/>
        <v>0</v>
      </c>
    </row>
    <row r="285" spans="1:15" s="261" customFormat="1" x14ac:dyDescent="0.2">
      <c r="A285" s="295">
        <f>+A284+5</f>
        <v>410225</v>
      </c>
      <c r="B285" s="267" t="s">
        <v>35</v>
      </c>
      <c r="C285" s="286">
        <v>0</v>
      </c>
      <c r="D285" s="286">
        <v>0</v>
      </c>
      <c r="E285" s="286">
        <v>0</v>
      </c>
      <c r="F285" s="286">
        <v>0</v>
      </c>
      <c r="G285" s="286">
        <v>0</v>
      </c>
      <c r="H285" s="286">
        <v>0</v>
      </c>
      <c r="I285" s="286">
        <v>0</v>
      </c>
      <c r="J285" s="286">
        <v>0</v>
      </c>
      <c r="K285" s="286">
        <v>0</v>
      </c>
      <c r="L285" s="286">
        <v>0</v>
      </c>
      <c r="M285" s="286">
        <v>0</v>
      </c>
      <c r="N285" s="286">
        <v>0</v>
      </c>
      <c r="O285" s="284">
        <f t="shared" si="68"/>
        <v>0</v>
      </c>
    </row>
    <row r="286" spans="1:15" s="261" customFormat="1" x14ac:dyDescent="0.2">
      <c r="A286" s="295">
        <f>+A285+5</f>
        <v>410230</v>
      </c>
      <c r="B286" s="267" t="s">
        <v>36</v>
      </c>
      <c r="C286" s="286">
        <v>0</v>
      </c>
      <c r="D286" s="286">
        <v>0</v>
      </c>
      <c r="E286" s="286">
        <v>0</v>
      </c>
      <c r="F286" s="286">
        <v>0</v>
      </c>
      <c r="G286" s="286">
        <v>0</v>
      </c>
      <c r="H286" s="286">
        <v>0</v>
      </c>
      <c r="I286" s="286">
        <v>0</v>
      </c>
      <c r="J286" s="286">
        <v>0</v>
      </c>
      <c r="K286" s="286">
        <v>0</v>
      </c>
      <c r="L286" s="286">
        <v>0</v>
      </c>
      <c r="M286" s="286">
        <v>0</v>
      </c>
      <c r="N286" s="286">
        <v>0</v>
      </c>
      <c r="O286" s="284">
        <f t="shared" si="68"/>
        <v>0</v>
      </c>
    </row>
    <row r="287" spans="1:15" s="261" customFormat="1" ht="22.5" x14ac:dyDescent="0.2">
      <c r="A287" s="295">
        <v>4103</v>
      </c>
      <c r="B287" s="266" t="s">
        <v>38</v>
      </c>
      <c r="C287" s="285">
        <f t="shared" ref="C287:N287" si="77">SUM(C288:C291)</f>
        <v>0</v>
      </c>
      <c r="D287" s="285">
        <f t="shared" si="77"/>
        <v>0</v>
      </c>
      <c r="E287" s="285">
        <f t="shared" si="77"/>
        <v>0</v>
      </c>
      <c r="F287" s="285">
        <f t="shared" si="77"/>
        <v>0</v>
      </c>
      <c r="G287" s="285">
        <f t="shared" si="77"/>
        <v>0</v>
      </c>
      <c r="H287" s="285">
        <f t="shared" si="77"/>
        <v>0</v>
      </c>
      <c r="I287" s="285">
        <f t="shared" si="77"/>
        <v>0</v>
      </c>
      <c r="J287" s="285">
        <f t="shared" si="77"/>
        <v>0</v>
      </c>
      <c r="K287" s="285">
        <f t="shared" si="77"/>
        <v>0</v>
      </c>
      <c r="L287" s="285">
        <f t="shared" si="77"/>
        <v>0</v>
      </c>
      <c r="M287" s="285">
        <f t="shared" si="77"/>
        <v>0</v>
      </c>
      <c r="N287" s="285">
        <f t="shared" si="77"/>
        <v>0</v>
      </c>
      <c r="O287" s="284">
        <f t="shared" si="68"/>
        <v>0</v>
      </c>
    </row>
    <row r="288" spans="1:15" s="261" customFormat="1" x14ac:dyDescent="0.2">
      <c r="A288" s="296">
        <v>410305</v>
      </c>
      <c r="B288" s="267" t="s">
        <v>39</v>
      </c>
      <c r="C288" s="286">
        <v>0</v>
      </c>
      <c r="D288" s="286">
        <v>0</v>
      </c>
      <c r="E288" s="286">
        <v>0</v>
      </c>
      <c r="F288" s="286">
        <v>0</v>
      </c>
      <c r="G288" s="286">
        <v>0</v>
      </c>
      <c r="H288" s="286">
        <v>0</v>
      </c>
      <c r="I288" s="286">
        <v>0</v>
      </c>
      <c r="J288" s="286">
        <v>0</v>
      </c>
      <c r="K288" s="286">
        <v>0</v>
      </c>
      <c r="L288" s="286">
        <v>0</v>
      </c>
      <c r="M288" s="286">
        <v>0</v>
      </c>
      <c r="N288" s="286">
        <v>0</v>
      </c>
      <c r="O288" s="284">
        <f t="shared" si="68"/>
        <v>0</v>
      </c>
    </row>
    <row r="289" spans="1:15" s="261" customFormat="1" x14ac:dyDescent="0.2">
      <c r="A289" s="295">
        <f>+A288+5</f>
        <v>410310</v>
      </c>
      <c r="B289" s="267" t="s">
        <v>40</v>
      </c>
      <c r="C289" s="286">
        <v>0</v>
      </c>
      <c r="D289" s="286">
        <v>0</v>
      </c>
      <c r="E289" s="286">
        <v>0</v>
      </c>
      <c r="F289" s="286">
        <v>0</v>
      </c>
      <c r="G289" s="286">
        <v>0</v>
      </c>
      <c r="H289" s="286">
        <v>0</v>
      </c>
      <c r="I289" s="286">
        <v>0</v>
      </c>
      <c r="J289" s="286">
        <v>0</v>
      </c>
      <c r="K289" s="286">
        <v>0</v>
      </c>
      <c r="L289" s="286">
        <v>0</v>
      </c>
      <c r="M289" s="286">
        <v>0</v>
      </c>
      <c r="N289" s="286">
        <v>0</v>
      </c>
      <c r="O289" s="284">
        <f t="shared" si="68"/>
        <v>0</v>
      </c>
    </row>
    <row r="290" spans="1:15" s="261" customFormat="1" x14ac:dyDescent="0.2">
      <c r="A290" s="295">
        <f>+A289+5</f>
        <v>410315</v>
      </c>
      <c r="B290" s="267" t="s">
        <v>41</v>
      </c>
      <c r="C290" s="286">
        <v>0</v>
      </c>
      <c r="D290" s="286">
        <v>0</v>
      </c>
      <c r="E290" s="286">
        <v>0</v>
      </c>
      <c r="F290" s="286">
        <v>0</v>
      </c>
      <c r="G290" s="286">
        <v>0</v>
      </c>
      <c r="H290" s="286">
        <v>0</v>
      </c>
      <c r="I290" s="286">
        <v>0</v>
      </c>
      <c r="J290" s="286">
        <v>0</v>
      </c>
      <c r="K290" s="286">
        <v>0</v>
      </c>
      <c r="L290" s="286">
        <v>0</v>
      </c>
      <c r="M290" s="286">
        <v>0</v>
      </c>
      <c r="N290" s="286">
        <v>0</v>
      </c>
      <c r="O290" s="284">
        <f t="shared" si="68"/>
        <v>0</v>
      </c>
    </row>
    <row r="291" spans="1:15" s="261" customFormat="1" x14ac:dyDescent="0.2">
      <c r="A291" s="295">
        <f>+A290+5</f>
        <v>410320</v>
      </c>
      <c r="B291" s="267" t="s">
        <v>42</v>
      </c>
      <c r="C291" s="286">
        <v>0</v>
      </c>
      <c r="D291" s="286">
        <v>0</v>
      </c>
      <c r="E291" s="286">
        <v>0</v>
      </c>
      <c r="F291" s="286">
        <v>0</v>
      </c>
      <c r="G291" s="286">
        <v>0</v>
      </c>
      <c r="H291" s="286">
        <v>0</v>
      </c>
      <c r="I291" s="286">
        <v>0</v>
      </c>
      <c r="J291" s="286">
        <v>0</v>
      </c>
      <c r="K291" s="286">
        <v>0</v>
      </c>
      <c r="L291" s="286">
        <v>0</v>
      </c>
      <c r="M291" s="286">
        <v>0</v>
      </c>
      <c r="N291" s="286">
        <v>0</v>
      </c>
      <c r="O291" s="284">
        <f t="shared" si="68"/>
        <v>0</v>
      </c>
    </row>
    <row r="292" spans="1:15" s="261" customFormat="1" x14ac:dyDescent="0.2">
      <c r="A292" s="295">
        <v>4104</v>
      </c>
      <c r="B292" s="266" t="s">
        <v>43</v>
      </c>
      <c r="C292" s="285">
        <f t="shared" ref="C292:N292" si="78">SUM(C293:C295)</f>
        <v>0</v>
      </c>
      <c r="D292" s="285">
        <f t="shared" si="78"/>
        <v>0</v>
      </c>
      <c r="E292" s="285">
        <f t="shared" si="78"/>
        <v>0</v>
      </c>
      <c r="F292" s="285">
        <f t="shared" si="78"/>
        <v>0</v>
      </c>
      <c r="G292" s="285">
        <f t="shared" si="78"/>
        <v>0</v>
      </c>
      <c r="H292" s="285">
        <f t="shared" si="78"/>
        <v>0</v>
      </c>
      <c r="I292" s="285">
        <f t="shared" si="78"/>
        <v>0</v>
      </c>
      <c r="J292" s="285">
        <f t="shared" si="78"/>
        <v>0</v>
      </c>
      <c r="K292" s="285">
        <f t="shared" si="78"/>
        <v>0</v>
      </c>
      <c r="L292" s="285">
        <f t="shared" si="78"/>
        <v>0</v>
      </c>
      <c r="M292" s="285">
        <f t="shared" si="78"/>
        <v>0</v>
      </c>
      <c r="N292" s="285">
        <f t="shared" si="78"/>
        <v>0</v>
      </c>
      <c r="O292" s="284">
        <f t="shared" si="68"/>
        <v>0</v>
      </c>
    </row>
    <row r="293" spans="1:15" s="261" customFormat="1" x14ac:dyDescent="0.2">
      <c r="A293" s="296">
        <v>410405</v>
      </c>
      <c r="B293" s="267" t="s">
        <v>44</v>
      </c>
      <c r="C293" s="286">
        <v>0</v>
      </c>
      <c r="D293" s="286">
        <v>0</v>
      </c>
      <c r="E293" s="286">
        <v>0</v>
      </c>
      <c r="F293" s="286">
        <v>0</v>
      </c>
      <c r="G293" s="286">
        <v>0</v>
      </c>
      <c r="H293" s="286">
        <v>0</v>
      </c>
      <c r="I293" s="286">
        <v>0</v>
      </c>
      <c r="J293" s="286">
        <v>0</v>
      </c>
      <c r="K293" s="286">
        <v>0</v>
      </c>
      <c r="L293" s="286">
        <v>0</v>
      </c>
      <c r="M293" s="286">
        <v>0</v>
      </c>
      <c r="N293" s="286">
        <v>0</v>
      </c>
      <c r="O293" s="284">
        <f t="shared" si="68"/>
        <v>0</v>
      </c>
    </row>
    <row r="294" spans="1:15" s="261" customFormat="1" x14ac:dyDescent="0.2">
      <c r="A294" s="295">
        <f>+A293+5</f>
        <v>410410</v>
      </c>
      <c r="B294" s="267" t="s">
        <v>45</v>
      </c>
      <c r="C294" s="286">
        <v>0</v>
      </c>
      <c r="D294" s="286">
        <v>0</v>
      </c>
      <c r="E294" s="286">
        <v>0</v>
      </c>
      <c r="F294" s="286">
        <v>0</v>
      </c>
      <c r="G294" s="286">
        <v>0</v>
      </c>
      <c r="H294" s="286">
        <v>0</v>
      </c>
      <c r="I294" s="286">
        <v>0</v>
      </c>
      <c r="J294" s="286">
        <v>0</v>
      </c>
      <c r="K294" s="286">
        <v>0</v>
      </c>
      <c r="L294" s="286">
        <v>0</v>
      </c>
      <c r="M294" s="286">
        <v>0</v>
      </c>
      <c r="N294" s="286">
        <v>0</v>
      </c>
      <c r="O294" s="284">
        <f t="shared" si="68"/>
        <v>0</v>
      </c>
    </row>
    <row r="295" spans="1:15" s="261" customFormat="1" x14ac:dyDescent="0.2">
      <c r="A295" s="295">
        <f>+A294+5</f>
        <v>410415</v>
      </c>
      <c r="B295" s="267" t="s">
        <v>46</v>
      </c>
      <c r="C295" s="286">
        <v>0</v>
      </c>
      <c r="D295" s="286">
        <v>0</v>
      </c>
      <c r="E295" s="286">
        <v>0</v>
      </c>
      <c r="F295" s="286">
        <v>0</v>
      </c>
      <c r="G295" s="286">
        <v>0</v>
      </c>
      <c r="H295" s="286">
        <v>0</v>
      </c>
      <c r="I295" s="286">
        <v>0</v>
      </c>
      <c r="J295" s="286">
        <v>0</v>
      </c>
      <c r="K295" s="286">
        <v>0</v>
      </c>
      <c r="L295" s="286">
        <v>0</v>
      </c>
      <c r="M295" s="286">
        <v>0</v>
      </c>
      <c r="N295" s="286">
        <v>0</v>
      </c>
      <c r="O295" s="284">
        <f t="shared" si="68"/>
        <v>0</v>
      </c>
    </row>
    <row r="296" spans="1:15" s="261" customFormat="1" ht="22.5" x14ac:dyDescent="0.2">
      <c r="A296" s="295">
        <v>4105</v>
      </c>
      <c r="B296" s="266" t="s">
        <v>47</v>
      </c>
      <c r="C296" s="285">
        <f t="shared" ref="C296:N296" si="79">SUM(C297:C302)</f>
        <v>0</v>
      </c>
      <c r="D296" s="285">
        <f t="shared" si="79"/>
        <v>0</v>
      </c>
      <c r="E296" s="285">
        <f t="shared" si="79"/>
        <v>0</v>
      </c>
      <c r="F296" s="285">
        <f t="shared" si="79"/>
        <v>0</v>
      </c>
      <c r="G296" s="285">
        <f t="shared" si="79"/>
        <v>0</v>
      </c>
      <c r="H296" s="285">
        <f t="shared" si="79"/>
        <v>0</v>
      </c>
      <c r="I296" s="285">
        <f t="shared" si="79"/>
        <v>0</v>
      </c>
      <c r="J296" s="285">
        <f t="shared" si="79"/>
        <v>0</v>
      </c>
      <c r="K296" s="285">
        <f t="shared" si="79"/>
        <v>0</v>
      </c>
      <c r="L296" s="285">
        <f t="shared" si="79"/>
        <v>0</v>
      </c>
      <c r="M296" s="285">
        <f t="shared" si="79"/>
        <v>0</v>
      </c>
      <c r="N296" s="285">
        <f t="shared" si="79"/>
        <v>0</v>
      </c>
      <c r="O296" s="284">
        <f t="shared" si="68"/>
        <v>0</v>
      </c>
    </row>
    <row r="297" spans="1:15" s="261" customFormat="1" x14ac:dyDescent="0.2">
      <c r="A297" s="296">
        <v>410505</v>
      </c>
      <c r="B297" s="267" t="s">
        <v>48</v>
      </c>
      <c r="C297" s="286">
        <v>0</v>
      </c>
      <c r="D297" s="286">
        <v>0</v>
      </c>
      <c r="E297" s="286">
        <v>0</v>
      </c>
      <c r="F297" s="286">
        <v>0</v>
      </c>
      <c r="G297" s="286">
        <v>0</v>
      </c>
      <c r="H297" s="286">
        <v>0</v>
      </c>
      <c r="I297" s="286">
        <v>0</v>
      </c>
      <c r="J297" s="286">
        <v>0</v>
      </c>
      <c r="K297" s="286">
        <v>0</v>
      </c>
      <c r="L297" s="286">
        <v>0</v>
      </c>
      <c r="M297" s="286">
        <v>0</v>
      </c>
      <c r="N297" s="286">
        <v>0</v>
      </c>
      <c r="O297" s="284">
        <f t="shared" si="68"/>
        <v>0</v>
      </c>
    </row>
    <row r="298" spans="1:15" s="261" customFormat="1" x14ac:dyDescent="0.2">
      <c r="A298" s="295">
        <f>+A297+5</f>
        <v>410510</v>
      </c>
      <c r="B298" s="267" t="s">
        <v>49</v>
      </c>
      <c r="C298" s="286">
        <v>0</v>
      </c>
      <c r="D298" s="286">
        <v>0</v>
      </c>
      <c r="E298" s="286">
        <v>0</v>
      </c>
      <c r="F298" s="286">
        <v>0</v>
      </c>
      <c r="G298" s="286">
        <v>0</v>
      </c>
      <c r="H298" s="286">
        <v>0</v>
      </c>
      <c r="I298" s="286">
        <v>0</v>
      </c>
      <c r="J298" s="286">
        <v>0</v>
      </c>
      <c r="K298" s="286">
        <v>0</v>
      </c>
      <c r="L298" s="286">
        <v>0</v>
      </c>
      <c r="M298" s="286">
        <v>0</v>
      </c>
      <c r="N298" s="286">
        <v>0</v>
      </c>
      <c r="O298" s="284">
        <f t="shared" si="68"/>
        <v>0</v>
      </c>
    </row>
    <row r="299" spans="1:15" s="261" customFormat="1" x14ac:dyDescent="0.2">
      <c r="A299" s="295">
        <f>+A298+5</f>
        <v>410515</v>
      </c>
      <c r="B299" s="267" t="s">
        <v>50</v>
      </c>
      <c r="C299" s="286">
        <v>0</v>
      </c>
      <c r="D299" s="286">
        <v>0</v>
      </c>
      <c r="E299" s="286">
        <v>0</v>
      </c>
      <c r="F299" s="286">
        <v>0</v>
      </c>
      <c r="G299" s="286">
        <v>0</v>
      </c>
      <c r="H299" s="286">
        <v>0</v>
      </c>
      <c r="I299" s="286">
        <v>0</v>
      </c>
      <c r="J299" s="286">
        <v>0</v>
      </c>
      <c r="K299" s="286">
        <v>0</v>
      </c>
      <c r="L299" s="286">
        <v>0</v>
      </c>
      <c r="M299" s="286">
        <v>0</v>
      </c>
      <c r="N299" s="286">
        <v>0</v>
      </c>
      <c r="O299" s="284">
        <f t="shared" si="68"/>
        <v>0</v>
      </c>
    </row>
    <row r="300" spans="1:15" s="261" customFormat="1" x14ac:dyDescent="0.2">
      <c r="A300" s="295">
        <f>+A299+5</f>
        <v>410520</v>
      </c>
      <c r="B300" s="267" t="s">
        <v>51</v>
      </c>
      <c r="C300" s="286">
        <v>0</v>
      </c>
      <c r="D300" s="286">
        <v>0</v>
      </c>
      <c r="E300" s="286">
        <v>0</v>
      </c>
      <c r="F300" s="286">
        <v>0</v>
      </c>
      <c r="G300" s="286">
        <v>0</v>
      </c>
      <c r="H300" s="286">
        <v>0</v>
      </c>
      <c r="I300" s="286">
        <v>0</v>
      </c>
      <c r="J300" s="286">
        <v>0</v>
      </c>
      <c r="K300" s="286">
        <v>0</v>
      </c>
      <c r="L300" s="286">
        <v>0</v>
      </c>
      <c r="M300" s="286">
        <v>0</v>
      </c>
      <c r="N300" s="286">
        <v>0</v>
      </c>
      <c r="O300" s="284">
        <f t="shared" si="68"/>
        <v>0</v>
      </c>
    </row>
    <row r="301" spans="1:15" s="261" customFormat="1" x14ac:dyDescent="0.2">
      <c r="A301" s="295">
        <f>+A300+5</f>
        <v>410525</v>
      </c>
      <c r="B301" s="267" t="s">
        <v>52</v>
      </c>
      <c r="C301" s="286">
        <v>0</v>
      </c>
      <c r="D301" s="286">
        <v>0</v>
      </c>
      <c r="E301" s="286">
        <v>0</v>
      </c>
      <c r="F301" s="286">
        <v>0</v>
      </c>
      <c r="G301" s="286">
        <v>0</v>
      </c>
      <c r="H301" s="286">
        <v>0</v>
      </c>
      <c r="I301" s="286">
        <v>0</v>
      </c>
      <c r="J301" s="286">
        <v>0</v>
      </c>
      <c r="K301" s="286">
        <v>0</v>
      </c>
      <c r="L301" s="286">
        <v>0</v>
      </c>
      <c r="M301" s="286">
        <v>0</v>
      </c>
      <c r="N301" s="286">
        <v>0</v>
      </c>
      <c r="O301" s="284">
        <f t="shared" si="68"/>
        <v>0</v>
      </c>
    </row>
    <row r="302" spans="1:15" s="261" customFormat="1" x14ac:dyDescent="0.2">
      <c r="A302" s="295">
        <f>+A301+5</f>
        <v>410530</v>
      </c>
      <c r="B302" s="267" t="s">
        <v>53</v>
      </c>
      <c r="C302" s="286">
        <v>0</v>
      </c>
      <c r="D302" s="286">
        <v>0</v>
      </c>
      <c r="E302" s="286">
        <v>0</v>
      </c>
      <c r="F302" s="286">
        <v>0</v>
      </c>
      <c r="G302" s="286">
        <v>0</v>
      </c>
      <c r="H302" s="286">
        <v>0</v>
      </c>
      <c r="I302" s="286">
        <v>0</v>
      </c>
      <c r="J302" s="286">
        <v>0</v>
      </c>
      <c r="K302" s="286">
        <v>0</v>
      </c>
      <c r="L302" s="286">
        <v>0</v>
      </c>
      <c r="M302" s="286">
        <v>0</v>
      </c>
      <c r="N302" s="286">
        <v>0</v>
      </c>
      <c r="O302" s="284">
        <f t="shared" si="68"/>
        <v>0</v>
      </c>
    </row>
    <row r="303" spans="1:15" s="261" customFormat="1" x14ac:dyDescent="0.2">
      <c r="A303" s="295">
        <v>43</v>
      </c>
      <c r="B303" s="266" t="s">
        <v>54</v>
      </c>
      <c r="C303" s="285">
        <f t="shared" ref="C303:N303" si="80">C304</f>
        <v>30387.25</v>
      </c>
      <c r="D303" s="285">
        <f t="shared" si="80"/>
        <v>59946.42</v>
      </c>
      <c r="E303" s="285">
        <f t="shared" si="80"/>
        <v>90427.8</v>
      </c>
      <c r="F303" s="285">
        <f t="shared" si="80"/>
        <v>120391.33000000002</v>
      </c>
      <c r="G303" s="285">
        <f t="shared" si="80"/>
        <v>148690.37000000002</v>
      </c>
      <c r="H303" s="285">
        <f t="shared" si="80"/>
        <v>173502.63</v>
      </c>
      <c r="I303" s="285">
        <f t="shared" si="80"/>
        <v>199248.55</v>
      </c>
      <c r="J303" s="285">
        <f t="shared" si="80"/>
        <v>224310.76</v>
      </c>
      <c r="K303" s="285">
        <f t="shared" si="80"/>
        <v>247297.4</v>
      </c>
      <c r="L303" s="285">
        <f t="shared" si="80"/>
        <v>270674.33</v>
      </c>
      <c r="M303" s="285">
        <f t="shared" si="80"/>
        <v>0</v>
      </c>
      <c r="N303" s="285">
        <f t="shared" si="80"/>
        <v>0</v>
      </c>
      <c r="O303" s="284">
        <f t="shared" si="68"/>
        <v>270674.33</v>
      </c>
    </row>
    <row r="304" spans="1:15" s="261" customFormat="1" x14ac:dyDescent="0.2">
      <c r="A304" s="295">
        <v>4301</v>
      </c>
      <c r="B304" s="266" t="s">
        <v>55</v>
      </c>
      <c r="C304" s="285">
        <f t="shared" ref="C304:N304" si="81">SUM(C305:C314)</f>
        <v>30387.25</v>
      </c>
      <c r="D304" s="285">
        <f t="shared" si="81"/>
        <v>59946.42</v>
      </c>
      <c r="E304" s="285">
        <f t="shared" si="81"/>
        <v>90427.8</v>
      </c>
      <c r="F304" s="285">
        <f t="shared" si="81"/>
        <v>120391.33000000002</v>
      </c>
      <c r="G304" s="285">
        <f t="shared" si="81"/>
        <v>148690.37000000002</v>
      </c>
      <c r="H304" s="285">
        <f t="shared" si="81"/>
        <v>173502.63</v>
      </c>
      <c r="I304" s="285">
        <f t="shared" si="81"/>
        <v>199248.55</v>
      </c>
      <c r="J304" s="285">
        <f t="shared" si="81"/>
        <v>224310.76</v>
      </c>
      <c r="K304" s="285">
        <f t="shared" si="81"/>
        <v>247297.4</v>
      </c>
      <c r="L304" s="285">
        <f t="shared" si="81"/>
        <v>270674.33</v>
      </c>
      <c r="M304" s="285">
        <f t="shared" si="81"/>
        <v>0</v>
      </c>
      <c r="N304" s="285">
        <f t="shared" si="81"/>
        <v>0</v>
      </c>
      <c r="O304" s="284">
        <f t="shared" si="68"/>
        <v>270674.33</v>
      </c>
    </row>
    <row r="305" spans="1:15" s="261" customFormat="1" x14ac:dyDescent="0.2">
      <c r="A305" s="296">
        <v>430105</v>
      </c>
      <c r="B305" s="267" t="s">
        <v>56</v>
      </c>
      <c r="C305" s="286">
        <v>21522</v>
      </c>
      <c r="D305" s="286">
        <v>41645.519999999997</v>
      </c>
      <c r="E305" s="286">
        <v>63156.52</v>
      </c>
      <c r="F305" s="286">
        <v>85116.99</v>
      </c>
      <c r="G305" s="286">
        <v>106058.05</v>
      </c>
      <c r="H305" s="286">
        <v>122818.05</v>
      </c>
      <c r="I305" s="286">
        <v>140573.18</v>
      </c>
      <c r="J305" s="286">
        <v>158315.18</v>
      </c>
      <c r="K305" s="286">
        <v>176057.18</v>
      </c>
      <c r="L305" s="286">
        <v>193914.61</v>
      </c>
      <c r="M305" s="286"/>
      <c r="N305" s="286"/>
      <c r="O305" s="284">
        <f t="shared" si="68"/>
        <v>193914.61</v>
      </c>
    </row>
    <row r="306" spans="1:15" s="261" customFormat="1" x14ac:dyDescent="0.2">
      <c r="A306" s="295">
        <f t="shared" ref="A306:A313" si="82">+A305+5</f>
        <v>430110</v>
      </c>
      <c r="B306" s="267" t="s">
        <v>57</v>
      </c>
      <c r="C306" s="286">
        <v>19.95</v>
      </c>
      <c r="D306" s="286">
        <v>1841.69</v>
      </c>
      <c r="E306" s="286">
        <v>3504.5</v>
      </c>
      <c r="F306" s="286">
        <v>3863.1</v>
      </c>
      <c r="G306" s="286">
        <v>4229.72</v>
      </c>
      <c r="H306" s="286">
        <v>6373.53</v>
      </c>
      <c r="I306" s="286">
        <v>9180.69</v>
      </c>
      <c r="J306" s="286">
        <v>10000.73</v>
      </c>
      <c r="K306" s="286">
        <v>10186.1</v>
      </c>
      <c r="L306" s="286">
        <v>10570.2</v>
      </c>
      <c r="M306" s="286"/>
      <c r="N306" s="286"/>
      <c r="O306" s="284">
        <f t="shared" si="68"/>
        <v>10570.2</v>
      </c>
    </row>
    <row r="307" spans="1:15" s="261" customFormat="1" x14ac:dyDescent="0.2">
      <c r="A307" s="295">
        <f t="shared" si="82"/>
        <v>430115</v>
      </c>
      <c r="B307" s="267" t="s">
        <v>58</v>
      </c>
      <c r="C307" s="286">
        <v>2488.73</v>
      </c>
      <c r="D307" s="286">
        <v>4803.82</v>
      </c>
      <c r="E307" s="286">
        <v>7283.35</v>
      </c>
      <c r="F307" s="286">
        <v>9834.7800000000007</v>
      </c>
      <c r="G307" s="286">
        <v>12901.76</v>
      </c>
      <c r="H307" s="286">
        <v>14959.58</v>
      </c>
      <c r="I307" s="286">
        <v>16983.740000000002</v>
      </c>
      <c r="J307" s="286">
        <v>19013.080000000002</v>
      </c>
      <c r="K307" s="286">
        <v>20989.53</v>
      </c>
      <c r="L307" s="286">
        <v>22977.19</v>
      </c>
      <c r="M307" s="286"/>
      <c r="N307" s="286"/>
      <c r="O307" s="284">
        <f t="shared" si="68"/>
        <v>22977.19</v>
      </c>
    </row>
    <row r="308" spans="1:15" s="261" customFormat="1" x14ac:dyDescent="0.2">
      <c r="A308" s="295">
        <f t="shared" si="82"/>
        <v>430120</v>
      </c>
      <c r="B308" s="267" t="s">
        <v>59</v>
      </c>
      <c r="C308" s="286">
        <v>2645.52</v>
      </c>
      <c r="D308" s="286">
        <v>5102.59</v>
      </c>
      <c r="E308" s="286">
        <v>7732.86</v>
      </c>
      <c r="F308" s="286">
        <v>10444.629999999999</v>
      </c>
      <c r="G308" s="286">
        <v>13001.17</v>
      </c>
      <c r="H308" s="286">
        <v>15297.98</v>
      </c>
      <c r="I308" s="286">
        <v>17544.18</v>
      </c>
      <c r="J308" s="286">
        <v>21093.599999999999</v>
      </c>
      <c r="K308" s="286">
        <v>23271.77</v>
      </c>
      <c r="L308" s="286">
        <v>25469.38</v>
      </c>
      <c r="M308" s="286"/>
      <c r="N308" s="286"/>
      <c r="O308" s="284">
        <f t="shared" si="68"/>
        <v>25469.38</v>
      </c>
    </row>
    <row r="309" spans="1:15" s="261" customFormat="1" x14ac:dyDescent="0.2">
      <c r="A309" s="295">
        <f t="shared" si="82"/>
        <v>430125</v>
      </c>
      <c r="B309" s="267" t="s">
        <v>60</v>
      </c>
      <c r="C309" s="286">
        <v>1459.05</v>
      </c>
      <c r="D309" s="286">
        <v>2807.8</v>
      </c>
      <c r="E309" s="286">
        <v>4055.57</v>
      </c>
      <c r="F309" s="286">
        <v>5296.83</v>
      </c>
      <c r="G309" s="286">
        <v>6454.67</v>
      </c>
      <c r="H309" s="286">
        <v>7308.49</v>
      </c>
      <c r="I309" s="286">
        <v>8221.76</v>
      </c>
      <c r="J309" s="286">
        <v>9143.17</v>
      </c>
      <c r="K309" s="286">
        <v>10047.82</v>
      </c>
      <c r="L309" s="286">
        <v>10997.95</v>
      </c>
      <c r="M309" s="286"/>
      <c r="N309" s="286"/>
      <c r="O309" s="284">
        <f t="shared" si="68"/>
        <v>10997.95</v>
      </c>
    </row>
    <row r="310" spans="1:15" s="261" customFormat="1" x14ac:dyDescent="0.2">
      <c r="A310" s="295">
        <f t="shared" si="82"/>
        <v>430130</v>
      </c>
      <c r="B310" s="267" t="s">
        <v>61</v>
      </c>
      <c r="C310" s="286">
        <v>0</v>
      </c>
      <c r="D310" s="286">
        <v>0</v>
      </c>
      <c r="E310" s="286">
        <v>0</v>
      </c>
      <c r="F310" s="286">
        <v>0</v>
      </c>
      <c r="G310" s="286">
        <v>0</v>
      </c>
      <c r="H310" s="286">
        <v>0</v>
      </c>
      <c r="I310" s="286">
        <v>0</v>
      </c>
      <c r="J310" s="286">
        <v>0</v>
      </c>
      <c r="K310" s="286">
        <v>0</v>
      </c>
      <c r="L310" s="286">
        <v>0</v>
      </c>
      <c r="M310" s="286"/>
      <c r="N310" s="286"/>
      <c r="O310" s="284">
        <f t="shared" si="68"/>
        <v>0</v>
      </c>
    </row>
    <row r="311" spans="1:15" s="261" customFormat="1" x14ac:dyDescent="0.2">
      <c r="A311" s="295">
        <f t="shared" si="82"/>
        <v>430135</v>
      </c>
      <c r="B311" s="267" t="s">
        <v>62</v>
      </c>
      <c r="C311" s="286">
        <v>0</v>
      </c>
      <c r="D311" s="286">
        <v>0</v>
      </c>
      <c r="E311" s="286">
        <v>0</v>
      </c>
      <c r="F311" s="286">
        <v>0</v>
      </c>
      <c r="G311" s="286">
        <v>0</v>
      </c>
      <c r="H311" s="286">
        <v>0</v>
      </c>
      <c r="I311" s="286">
        <v>0</v>
      </c>
      <c r="J311" s="286">
        <v>0</v>
      </c>
      <c r="K311" s="286">
        <v>0</v>
      </c>
      <c r="L311" s="286">
        <v>0</v>
      </c>
      <c r="M311" s="286"/>
      <c r="N311" s="286"/>
      <c r="O311" s="284">
        <f t="shared" si="68"/>
        <v>0</v>
      </c>
    </row>
    <row r="312" spans="1:15" s="261" customFormat="1" x14ac:dyDescent="0.2">
      <c r="A312" s="295">
        <f t="shared" si="82"/>
        <v>430140</v>
      </c>
      <c r="B312" s="267" t="s">
        <v>63</v>
      </c>
      <c r="C312" s="286">
        <v>0</v>
      </c>
      <c r="D312" s="286">
        <v>0</v>
      </c>
      <c r="E312" s="286">
        <v>0</v>
      </c>
      <c r="F312" s="286">
        <v>0</v>
      </c>
      <c r="G312" s="286">
        <v>0</v>
      </c>
      <c r="H312" s="286">
        <v>0</v>
      </c>
      <c r="I312" s="286">
        <v>0</v>
      </c>
      <c r="J312" s="286">
        <v>0</v>
      </c>
      <c r="K312" s="286">
        <v>0</v>
      </c>
      <c r="L312" s="286">
        <v>0</v>
      </c>
      <c r="M312" s="286"/>
      <c r="N312" s="286"/>
      <c r="O312" s="284">
        <f t="shared" si="68"/>
        <v>0</v>
      </c>
    </row>
    <row r="313" spans="1:15" s="261" customFormat="1" x14ac:dyDescent="0.2">
      <c r="A313" s="295">
        <f t="shared" si="82"/>
        <v>430145</v>
      </c>
      <c r="B313" s="267" t="s">
        <v>64</v>
      </c>
      <c r="C313" s="286">
        <v>0</v>
      </c>
      <c r="D313" s="286">
        <v>0</v>
      </c>
      <c r="E313" s="286">
        <v>0</v>
      </c>
      <c r="F313" s="286">
        <v>0</v>
      </c>
      <c r="G313" s="286">
        <v>0</v>
      </c>
      <c r="H313" s="286">
        <v>0</v>
      </c>
      <c r="I313" s="286">
        <v>0</v>
      </c>
      <c r="J313" s="286">
        <v>0</v>
      </c>
      <c r="K313" s="286">
        <v>0</v>
      </c>
      <c r="L313" s="286">
        <v>0</v>
      </c>
      <c r="M313" s="286"/>
      <c r="N313" s="286"/>
      <c r="O313" s="284">
        <f t="shared" si="68"/>
        <v>0</v>
      </c>
    </row>
    <row r="314" spans="1:15" s="261" customFormat="1" x14ac:dyDescent="0.2">
      <c r="A314" s="296">
        <v>430190</v>
      </c>
      <c r="B314" s="267" t="s">
        <v>65</v>
      </c>
      <c r="C314" s="286">
        <v>2252</v>
      </c>
      <c r="D314" s="286">
        <v>3745</v>
      </c>
      <c r="E314" s="286">
        <v>4695</v>
      </c>
      <c r="F314" s="286">
        <v>5835</v>
      </c>
      <c r="G314" s="286">
        <v>6045</v>
      </c>
      <c r="H314" s="286">
        <v>6745</v>
      </c>
      <c r="I314" s="286">
        <v>6745</v>
      </c>
      <c r="J314" s="286">
        <v>6745</v>
      </c>
      <c r="K314" s="286">
        <v>6745</v>
      </c>
      <c r="L314" s="286">
        <v>6745</v>
      </c>
      <c r="M314" s="286"/>
      <c r="N314" s="286"/>
      <c r="O314" s="284">
        <f t="shared" si="68"/>
        <v>6745</v>
      </c>
    </row>
    <row r="315" spans="1:15" s="261" customFormat="1" x14ac:dyDescent="0.2">
      <c r="A315" s="295">
        <v>44</v>
      </c>
      <c r="B315" s="266" t="s">
        <v>66</v>
      </c>
      <c r="C315" s="285">
        <f t="shared" ref="C315:N315" si="83">C316+C324+C329+C335+C341+C346+C349</f>
        <v>9499.15</v>
      </c>
      <c r="D315" s="285">
        <f>D316+D324+D329+D335+D341+D346+D349</f>
        <v>24543.29</v>
      </c>
      <c r="E315" s="285">
        <f t="shared" si="83"/>
        <v>36607.579999999994</v>
      </c>
      <c r="F315" s="285">
        <f t="shared" si="83"/>
        <v>51070.880000000005</v>
      </c>
      <c r="G315" s="285">
        <f t="shared" si="83"/>
        <v>69998.350000000006</v>
      </c>
      <c r="H315" s="285">
        <f t="shared" si="83"/>
        <v>96224.8</v>
      </c>
      <c r="I315" s="285">
        <f t="shared" si="83"/>
        <v>132584.18</v>
      </c>
      <c r="J315" s="285">
        <f t="shared" si="83"/>
        <v>161584.43000000002</v>
      </c>
      <c r="K315" s="285">
        <f t="shared" si="83"/>
        <v>184606.75000000003</v>
      </c>
      <c r="L315" s="285">
        <f t="shared" si="83"/>
        <v>225970.58000000002</v>
      </c>
      <c r="M315" s="285">
        <f t="shared" si="83"/>
        <v>0</v>
      </c>
      <c r="N315" s="285">
        <f t="shared" si="83"/>
        <v>0</v>
      </c>
      <c r="O315" s="284">
        <f t="shared" si="68"/>
        <v>225970.58000000002</v>
      </c>
    </row>
    <row r="316" spans="1:15" s="261" customFormat="1" x14ac:dyDescent="0.2">
      <c r="A316" s="295">
        <v>4401</v>
      </c>
      <c r="B316" s="266" t="s">
        <v>67</v>
      </c>
      <c r="C316" s="285">
        <f t="shared" ref="C316:N316" si="84">SUM(C317:C323)</f>
        <v>1547.3799999999999</v>
      </c>
      <c r="D316" s="285">
        <f t="shared" si="84"/>
        <v>7674.9500000000007</v>
      </c>
      <c r="E316" s="285">
        <f t="shared" si="84"/>
        <v>12179.78</v>
      </c>
      <c r="F316" s="285">
        <f t="shared" si="84"/>
        <v>14378.72</v>
      </c>
      <c r="G316" s="285">
        <f t="shared" si="84"/>
        <v>17930.27</v>
      </c>
      <c r="H316" s="285">
        <f t="shared" si="84"/>
        <v>22481.52</v>
      </c>
      <c r="I316" s="285">
        <f t="shared" si="84"/>
        <v>26691.06</v>
      </c>
      <c r="J316" s="285">
        <f t="shared" si="84"/>
        <v>31782.340000000004</v>
      </c>
      <c r="K316" s="285">
        <f t="shared" si="84"/>
        <v>35937.81</v>
      </c>
      <c r="L316" s="285">
        <f t="shared" si="84"/>
        <v>41982.490000000005</v>
      </c>
      <c r="M316" s="285">
        <f t="shared" si="84"/>
        <v>0</v>
      </c>
      <c r="N316" s="285">
        <f t="shared" si="84"/>
        <v>0</v>
      </c>
      <c r="O316" s="284">
        <f t="shared" si="68"/>
        <v>41982.490000000005</v>
      </c>
    </row>
    <row r="317" spans="1:15" s="261" customFormat="1" x14ac:dyDescent="0.2">
      <c r="A317" s="296">
        <v>440105</v>
      </c>
      <c r="B317" s="267" t="s">
        <v>68</v>
      </c>
      <c r="C317" s="286">
        <v>1097.5999999999999</v>
      </c>
      <c r="D317" s="286">
        <v>2336.5100000000002</v>
      </c>
      <c r="E317" s="286">
        <v>3420.52</v>
      </c>
      <c r="F317" s="286">
        <v>4529.87</v>
      </c>
      <c r="G317" s="286">
        <v>5460.59</v>
      </c>
      <c r="H317" s="286">
        <v>6579.78</v>
      </c>
      <c r="I317" s="286">
        <v>7405.18</v>
      </c>
      <c r="J317" s="286">
        <v>8445.94</v>
      </c>
      <c r="K317" s="286">
        <v>9442.7900000000009</v>
      </c>
      <c r="L317" s="286">
        <v>10343.780000000001</v>
      </c>
      <c r="M317" s="286"/>
      <c r="N317" s="286"/>
      <c r="O317" s="284">
        <f t="shared" si="68"/>
        <v>10343.780000000001</v>
      </c>
    </row>
    <row r="318" spans="1:15" s="261" customFormat="1" x14ac:dyDescent="0.2">
      <c r="A318" s="295">
        <f>+A317+5</f>
        <v>440110</v>
      </c>
      <c r="B318" s="267" t="s">
        <v>69</v>
      </c>
      <c r="C318" s="286">
        <v>95.5</v>
      </c>
      <c r="D318" s="286">
        <v>209.15</v>
      </c>
      <c r="E318" s="286">
        <v>209.15</v>
      </c>
      <c r="F318" s="286">
        <v>209.15</v>
      </c>
      <c r="G318" s="286">
        <v>209.15</v>
      </c>
      <c r="H318" s="286">
        <v>209.15</v>
      </c>
      <c r="I318" s="286">
        <v>209.15</v>
      </c>
      <c r="J318" s="286">
        <v>209.15</v>
      </c>
      <c r="K318" s="286">
        <v>209.15</v>
      </c>
      <c r="L318" s="286">
        <v>0</v>
      </c>
      <c r="M318" s="286"/>
      <c r="N318" s="286"/>
      <c r="O318" s="284">
        <f t="shared" si="68"/>
        <v>0</v>
      </c>
    </row>
    <row r="319" spans="1:15" s="261" customFormat="1" x14ac:dyDescent="0.2">
      <c r="A319" s="295">
        <f>+A318+5</f>
        <v>440115</v>
      </c>
      <c r="B319" s="267" t="s">
        <v>70</v>
      </c>
      <c r="C319" s="286">
        <v>0</v>
      </c>
      <c r="D319" s="286">
        <v>75.3</v>
      </c>
      <c r="E319" s="286">
        <v>75.3</v>
      </c>
      <c r="F319" s="286">
        <v>75.3</v>
      </c>
      <c r="G319" s="286">
        <v>75.3</v>
      </c>
      <c r="H319" s="286">
        <v>75.3</v>
      </c>
      <c r="I319" s="286">
        <v>75.3</v>
      </c>
      <c r="J319" s="286">
        <v>75.3</v>
      </c>
      <c r="K319" s="286">
        <v>75.3</v>
      </c>
      <c r="L319" s="286">
        <v>0</v>
      </c>
      <c r="M319" s="286"/>
      <c r="N319" s="286"/>
      <c r="O319" s="284">
        <f t="shared" si="68"/>
        <v>0</v>
      </c>
    </row>
    <row r="320" spans="1:15" s="261" customFormat="1" x14ac:dyDescent="0.2">
      <c r="A320" s="295">
        <f>+A319+5</f>
        <v>440120</v>
      </c>
      <c r="B320" s="267" t="s">
        <v>71</v>
      </c>
      <c r="C320" s="286">
        <v>0</v>
      </c>
      <c r="D320" s="286">
        <v>0</v>
      </c>
      <c r="E320" s="286">
        <v>12.32</v>
      </c>
      <c r="F320" s="286">
        <v>327.32</v>
      </c>
      <c r="G320" s="286">
        <v>327.32</v>
      </c>
      <c r="H320" s="286">
        <v>327.32</v>
      </c>
      <c r="I320" s="286">
        <v>327.32</v>
      </c>
      <c r="J320" s="286">
        <v>329.12</v>
      </c>
      <c r="K320" s="286">
        <v>337.42</v>
      </c>
      <c r="L320" s="286">
        <v>339.42</v>
      </c>
      <c r="M320" s="286"/>
      <c r="N320" s="286"/>
      <c r="O320" s="284">
        <f t="shared" si="68"/>
        <v>339.42</v>
      </c>
    </row>
    <row r="321" spans="1:15" s="261" customFormat="1" x14ac:dyDescent="0.2">
      <c r="A321" s="295">
        <f>+A320+5</f>
        <v>440125</v>
      </c>
      <c r="B321" s="267" t="s">
        <v>72</v>
      </c>
      <c r="C321" s="286">
        <v>0</v>
      </c>
      <c r="D321" s="286">
        <v>4000</v>
      </c>
      <c r="E321" s="286">
        <v>6000</v>
      </c>
      <c r="F321" s="286">
        <v>6000</v>
      </c>
      <c r="G321" s="286">
        <v>8000</v>
      </c>
      <c r="H321" s="286">
        <v>10000</v>
      </c>
      <c r="I321" s="286">
        <v>10000</v>
      </c>
      <c r="J321" s="286">
        <v>10000</v>
      </c>
      <c r="K321" s="286">
        <v>10000</v>
      </c>
      <c r="L321" s="286">
        <v>20000</v>
      </c>
      <c r="M321" s="286"/>
      <c r="N321" s="286"/>
      <c r="O321" s="284">
        <f t="shared" si="68"/>
        <v>20000</v>
      </c>
    </row>
    <row r="322" spans="1:15" s="261" customFormat="1" x14ac:dyDescent="0.2">
      <c r="A322" s="295">
        <f>+A321+5</f>
        <v>440130</v>
      </c>
      <c r="B322" s="267" t="s">
        <v>73</v>
      </c>
      <c r="C322" s="286">
        <v>0</v>
      </c>
      <c r="D322" s="286">
        <v>0</v>
      </c>
      <c r="E322" s="286">
        <v>0</v>
      </c>
      <c r="F322" s="286">
        <v>0</v>
      </c>
      <c r="G322" s="286">
        <v>0</v>
      </c>
      <c r="H322" s="286">
        <v>0</v>
      </c>
      <c r="I322" s="286">
        <v>0</v>
      </c>
      <c r="J322" s="286">
        <v>0</v>
      </c>
      <c r="K322" s="286">
        <v>0</v>
      </c>
      <c r="L322" s="286">
        <v>0</v>
      </c>
      <c r="M322" s="286"/>
      <c r="N322" s="286"/>
      <c r="O322" s="284">
        <f t="shared" si="68"/>
        <v>0</v>
      </c>
    </row>
    <row r="323" spans="1:15" s="261" customFormat="1" x14ac:dyDescent="0.2">
      <c r="A323" s="296">
        <v>440190</v>
      </c>
      <c r="B323" s="267" t="s">
        <v>74</v>
      </c>
      <c r="C323" s="286">
        <v>354.28</v>
      </c>
      <c r="D323" s="286">
        <v>1053.99</v>
      </c>
      <c r="E323" s="286">
        <v>2462.4899999999998</v>
      </c>
      <c r="F323" s="286">
        <v>3237.08</v>
      </c>
      <c r="G323" s="286">
        <v>3857.91</v>
      </c>
      <c r="H323" s="286">
        <v>5289.97</v>
      </c>
      <c r="I323" s="286">
        <v>8674.11</v>
      </c>
      <c r="J323" s="286">
        <v>12722.83</v>
      </c>
      <c r="K323" s="286">
        <v>15873.15</v>
      </c>
      <c r="L323" s="286">
        <v>11299.29</v>
      </c>
      <c r="M323" s="286"/>
      <c r="N323" s="286"/>
      <c r="O323" s="284">
        <f t="shared" si="68"/>
        <v>11299.29</v>
      </c>
    </row>
    <row r="324" spans="1:15" s="261" customFormat="1" x14ac:dyDescent="0.2">
      <c r="A324" s="295">
        <v>4402</v>
      </c>
      <c r="B324" s="266" t="s">
        <v>75</v>
      </c>
      <c r="C324" s="285">
        <f t="shared" ref="C324:N324" si="85">SUM(C325:C328)</f>
        <v>70</v>
      </c>
      <c r="D324" s="285">
        <f t="shared" si="85"/>
        <v>238.51999999999998</v>
      </c>
      <c r="E324" s="285">
        <f t="shared" si="85"/>
        <v>238.51999999999998</v>
      </c>
      <c r="F324" s="285">
        <f t="shared" si="85"/>
        <v>238.51999999999998</v>
      </c>
      <c r="G324" s="285">
        <f t="shared" si="85"/>
        <v>238.51999999999998</v>
      </c>
      <c r="H324" s="285">
        <f t="shared" si="85"/>
        <v>238.51999999999998</v>
      </c>
      <c r="I324" s="285">
        <f t="shared" si="85"/>
        <v>528.02</v>
      </c>
      <c r="J324" s="285">
        <f t="shared" si="85"/>
        <v>2648.71</v>
      </c>
      <c r="K324" s="285">
        <f t="shared" si="85"/>
        <v>2808.48</v>
      </c>
      <c r="L324" s="285">
        <f t="shared" si="85"/>
        <v>2983.4900000000002</v>
      </c>
      <c r="M324" s="285">
        <f t="shared" si="85"/>
        <v>0</v>
      </c>
      <c r="N324" s="285">
        <f t="shared" si="85"/>
        <v>0</v>
      </c>
      <c r="O324" s="284">
        <f t="shared" si="68"/>
        <v>2983.4900000000002</v>
      </c>
    </row>
    <row r="325" spans="1:15" s="261" customFormat="1" x14ac:dyDescent="0.2">
      <c r="A325" s="296">
        <v>440205</v>
      </c>
      <c r="B325" s="267" t="s">
        <v>76</v>
      </c>
      <c r="C325" s="286">
        <v>70</v>
      </c>
      <c r="D325" s="286">
        <v>184.95</v>
      </c>
      <c r="E325" s="286">
        <v>184.95</v>
      </c>
      <c r="F325" s="286">
        <v>184.95</v>
      </c>
      <c r="G325" s="286">
        <v>184.95</v>
      </c>
      <c r="H325" s="286">
        <v>184.95</v>
      </c>
      <c r="I325" s="286">
        <v>184.95</v>
      </c>
      <c r="J325" s="286">
        <v>2112.64</v>
      </c>
      <c r="K325" s="286">
        <v>2272.41</v>
      </c>
      <c r="L325" s="286">
        <v>2447.42</v>
      </c>
      <c r="M325" s="286"/>
      <c r="N325" s="286"/>
      <c r="O325" s="284">
        <f t="shared" ref="O325:O388" si="86">+L325</f>
        <v>2447.42</v>
      </c>
    </row>
    <row r="326" spans="1:15" s="261" customFormat="1" x14ac:dyDescent="0.2">
      <c r="A326" s="295">
        <f>+A325+5</f>
        <v>440210</v>
      </c>
      <c r="B326" s="267" t="s">
        <v>77</v>
      </c>
      <c r="C326" s="286">
        <v>0</v>
      </c>
      <c r="D326" s="286">
        <v>0</v>
      </c>
      <c r="E326" s="286">
        <v>0</v>
      </c>
      <c r="F326" s="286">
        <v>0</v>
      </c>
      <c r="G326" s="286">
        <v>0</v>
      </c>
      <c r="H326" s="286">
        <v>0</v>
      </c>
      <c r="I326" s="286">
        <v>0</v>
      </c>
      <c r="J326" s="286">
        <v>0</v>
      </c>
      <c r="K326" s="286">
        <v>0</v>
      </c>
      <c r="L326" s="286">
        <v>0</v>
      </c>
      <c r="M326" s="286"/>
      <c r="N326" s="286"/>
      <c r="O326" s="284">
        <f t="shared" si="86"/>
        <v>0</v>
      </c>
    </row>
    <row r="327" spans="1:15" s="261" customFormat="1" x14ac:dyDescent="0.2">
      <c r="A327" s="295">
        <f>+A326+5</f>
        <v>440215</v>
      </c>
      <c r="B327" s="267" t="s">
        <v>78</v>
      </c>
      <c r="C327" s="286">
        <v>0</v>
      </c>
      <c r="D327" s="286">
        <v>53.57</v>
      </c>
      <c r="E327" s="286">
        <v>53.57</v>
      </c>
      <c r="F327" s="286">
        <v>53.57</v>
      </c>
      <c r="G327" s="286">
        <v>53.57</v>
      </c>
      <c r="H327" s="286">
        <v>53.57</v>
      </c>
      <c r="I327" s="286">
        <v>343.07</v>
      </c>
      <c r="J327" s="286">
        <v>536.07000000000005</v>
      </c>
      <c r="K327" s="286">
        <v>536.07000000000005</v>
      </c>
      <c r="L327" s="286">
        <v>536.07000000000005</v>
      </c>
      <c r="M327" s="286"/>
      <c r="N327" s="286"/>
      <c r="O327" s="284">
        <f t="shared" si="86"/>
        <v>536.07000000000005</v>
      </c>
    </row>
    <row r="328" spans="1:15" s="261" customFormat="1" x14ac:dyDescent="0.2">
      <c r="A328" s="295">
        <f>+A327+5</f>
        <v>440220</v>
      </c>
      <c r="B328" s="267" t="s">
        <v>79</v>
      </c>
      <c r="C328" s="286">
        <v>0</v>
      </c>
      <c r="D328" s="286">
        <v>0</v>
      </c>
      <c r="E328" s="286">
        <v>0</v>
      </c>
      <c r="F328" s="286">
        <v>0</v>
      </c>
      <c r="G328" s="286">
        <v>0</v>
      </c>
      <c r="H328" s="286">
        <v>0</v>
      </c>
      <c r="I328" s="286">
        <v>0</v>
      </c>
      <c r="J328" s="286">
        <v>0</v>
      </c>
      <c r="K328" s="286">
        <v>0</v>
      </c>
      <c r="L328" s="286">
        <v>0</v>
      </c>
      <c r="M328" s="286"/>
      <c r="N328" s="286"/>
      <c r="O328" s="284">
        <f t="shared" si="86"/>
        <v>0</v>
      </c>
    </row>
    <row r="329" spans="1:15" s="261" customFormat="1" x14ac:dyDescent="0.2">
      <c r="A329" s="295">
        <v>4403</v>
      </c>
      <c r="B329" s="266" t="s">
        <v>80</v>
      </c>
      <c r="C329" s="285">
        <f t="shared" ref="C329:N329" si="87">SUM(C330:C334)</f>
        <v>0</v>
      </c>
      <c r="D329" s="285">
        <f t="shared" si="87"/>
        <v>1012.92</v>
      </c>
      <c r="E329" s="285">
        <f t="shared" si="87"/>
        <v>1130.81</v>
      </c>
      <c r="F329" s="285">
        <f t="shared" si="87"/>
        <v>1765.75</v>
      </c>
      <c r="G329" s="285">
        <f t="shared" si="87"/>
        <v>1765.75</v>
      </c>
      <c r="H329" s="285">
        <f t="shared" si="87"/>
        <v>7364.29</v>
      </c>
      <c r="I329" s="285">
        <f t="shared" si="87"/>
        <v>9781.869999999999</v>
      </c>
      <c r="J329" s="285">
        <f t="shared" si="87"/>
        <v>10626.36</v>
      </c>
      <c r="K329" s="285">
        <f t="shared" si="87"/>
        <v>12220.93</v>
      </c>
      <c r="L329" s="285">
        <f t="shared" si="87"/>
        <v>13709.060000000001</v>
      </c>
      <c r="M329" s="285">
        <f t="shared" si="87"/>
        <v>0</v>
      </c>
      <c r="N329" s="285">
        <f t="shared" si="87"/>
        <v>0</v>
      </c>
      <c r="O329" s="284">
        <f t="shared" si="86"/>
        <v>13709.060000000001</v>
      </c>
    </row>
    <row r="330" spans="1:15" s="261" customFormat="1" x14ac:dyDescent="0.2">
      <c r="A330" s="296">
        <v>440305</v>
      </c>
      <c r="B330" s="267" t="s">
        <v>81</v>
      </c>
      <c r="C330" s="286">
        <v>0</v>
      </c>
      <c r="D330" s="286">
        <v>0</v>
      </c>
      <c r="E330" s="286">
        <v>0</v>
      </c>
      <c r="F330" s="286">
        <v>0</v>
      </c>
      <c r="G330" s="286">
        <v>0</v>
      </c>
      <c r="H330" s="286">
        <v>0</v>
      </c>
      <c r="I330" s="286">
        <v>0</v>
      </c>
      <c r="J330" s="286">
        <v>0</v>
      </c>
      <c r="K330" s="286">
        <v>0</v>
      </c>
      <c r="L330" s="286">
        <v>0</v>
      </c>
      <c r="M330" s="286"/>
      <c r="N330" s="286"/>
      <c r="O330" s="284">
        <f t="shared" si="86"/>
        <v>0</v>
      </c>
    </row>
    <row r="331" spans="1:15" s="261" customFormat="1" x14ac:dyDescent="0.2">
      <c r="A331" s="295">
        <f>+A330+5</f>
        <v>440310</v>
      </c>
      <c r="B331" s="267" t="s">
        <v>82</v>
      </c>
      <c r="C331" s="286">
        <v>0</v>
      </c>
      <c r="D331" s="286">
        <v>1010.92</v>
      </c>
      <c r="E331" s="286">
        <v>1103.81</v>
      </c>
      <c r="F331" s="286">
        <v>1289.75</v>
      </c>
      <c r="G331" s="286">
        <v>1289.75</v>
      </c>
      <c r="H331" s="286">
        <v>6868.29</v>
      </c>
      <c r="I331" s="286">
        <v>8183.07</v>
      </c>
      <c r="J331" s="286">
        <v>8774.16</v>
      </c>
      <c r="K331" s="286">
        <v>9339.0499999999993</v>
      </c>
      <c r="L331" s="286">
        <v>11887.54</v>
      </c>
      <c r="M331" s="286"/>
      <c r="N331" s="286"/>
      <c r="O331" s="284">
        <f t="shared" si="86"/>
        <v>11887.54</v>
      </c>
    </row>
    <row r="332" spans="1:15" s="261" customFormat="1" x14ac:dyDescent="0.2">
      <c r="A332" s="295">
        <f>+A331+5</f>
        <v>440315</v>
      </c>
      <c r="B332" s="267" t="s">
        <v>83</v>
      </c>
      <c r="C332" s="286">
        <v>0</v>
      </c>
      <c r="D332" s="286">
        <v>2</v>
      </c>
      <c r="E332" s="286">
        <v>27</v>
      </c>
      <c r="F332" s="286">
        <v>476</v>
      </c>
      <c r="G332" s="286">
        <v>476</v>
      </c>
      <c r="H332" s="286">
        <v>496</v>
      </c>
      <c r="I332" s="286">
        <v>1598.8</v>
      </c>
      <c r="J332" s="286">
        <v>1852.2</v>
      </c>
      <c r="K332" s="286">
        <v>2881.88</v>
      </c>
      <c r="L332" s="286">
        <v>1821.52</v>
      </c>
      <c r="M332" s="286"/>
      <c r="N332" s="286"/>
      <c r="O332" s="284">
        <f t="shared" si="86"/>
        <v>1821.52</v>
      </c>
    </row>
    <row r="333" spans="1:15" s="261" customFormat="1" x14ac:dyDescent="0.2">
      <c r="A333" s="295">
        <f>+A332+5</f>
        <v>440320</v>
      </c>
      <c r="B333" s="267" t="s">
        <v>84</v>
      </c>
      <c r="C333" s="286">
        <v>0</v>
      </c>
      <c r="D333" s="286">
        <v>0</v>
      </c>
      <c r="E333" s="286">
        <v>0</v>
      </c>
      <c r="F333" s="286">
        <v>0</v>
      </c>
      <c r="G333" s="286">
        <v>0</v>
      </c>
      <c r="H333" s="286">
        <v>0</v>
      </c>
      <c r="I333" s="286">
        <v>0</v>
      </c>
      <c r="J333" s="286">
        <v>0</v>
      </c>
      <c r="K333" s="286">
        <v>0</v>
      </c>
      <c r="L333" s="286">
        <v>0</v>
      </c>
      <c r="M333" s="286"/>
      <c r="N333" s="286"/>
      <c r="O333" s="284">
        <f t="shared" si="86"/>
        <v>0</v>
      </c>
    </row>
    <row r="334" spans="1:15" s="261" customFormat="1" x14ac:dyDescent="0.2">
      <c r="A334" s="296">
        <v>440390</v>
      </c>
      <c r="B334" s="267" t="s">
        <v>85</v>
      </c>
      <c r="C334" s="286">
        <v>0</v>
      </c>
      <c r="D334" s="286">
        <v>0</v>
      </c>
      <c r="E334" s="286">
        <v>0</v>
      </c>
      <c r="F334" s="286">
        <v>0</v>
      </c>
      <c r="G334" s="286">
        <v>0</v>
      </c>
      <c r="H334" s="286">
        <v>0</v>
      </c>
      <c r="I334" s="286">
        <v>0</v>
      </c>
      <c r="J334" s="286">
        <v>0</v>
      </c>
      <c r="K334" s="286">
        <v>0</v>
      </c>
      <c r="L334" s="286">
        <v>0</v>
      </c>
      <c r="M334" s="286"/>
      <c r="N334" s="286"/>
      <c r="O334" s="284">
        <f t="shared" si="86"/>
        <v>0</v>
      </c>
    </row>
    <row r="335" spans="1:15" s="261" customFormat="1" x14ac:dyDescent="0.2">
      <c r="A335" s="295">
        <v>4404</v>
      </c>
      <c r="B335" s="266" t="s">
        <v>86</v>
      </c>
      <c r="C335" s="285">
        <f t="shared" ref="C335:N335" si="88">SUM(C336:C340)</f>
        <v>385</v>
      </c>
      <c r="D335" s="285">
        <f t="shared" si="88"/>
        <v>770</v>
      </c>
      <c r="E335" s="285">
        <f t="shared" si="88"/>
        <v>1155</v>
      </c>
      <c r="F335" s="285">
        <f t="shared" si="88"/>
        <v>3540</v>
      </c>
      <c r="G335" s="285">
        <f t="shared" si="88"/>
        <v>3925</v>
      </c>
      <c r="H335" s="285">
        <f t="shared" si="88"/>
        <v>3925</v>
      </c>
      <c r="I335" s="285">
        <f>SUM(I336:I340)</f>
        <v>4348.5</v>
      </c>
      <c r="J335" s="285">
        <f t="shared" si="88"/>
        <v>4772</v>
      </c>
      <c r="K335" s="285">
        <f t="shared" si="88"/>
        <v>5195.5</v>
      </c>
      <c r="L335" s="285">
        <f t="shared" si="88"/>
        <v>4042.5</v>
      </c>
      <c r="M335" s="285">
        <f t="shared" si="88"/>
        <v>0</v>
      </c>
      <c r="N335" s="285">
        <f t="shared" si="88"/>
        <v>0</v>
      </c>
      <c r="O335" s="284">
        <f t="shared" si="86"/>
        <v>4042.5</v>
      </c>
    </row>
    <row r="336" spans="1:15" s="261" customFormat="1" x14ac:dyDescent="0.2">
      <c r="A336" s="296">
        <v>440405</v>
      </c>
      <c r="B336" s="267" t="s">
        <v>87</v>
      </c>
      <c r="C336" s="286">
        <v>385</v>
      </c>
      <c r="D336" s="286">
        <v>770</v>
      </c>
      <c r="E336" s="286">
        <v>1155</v>
      </c>
      <c r="F336" s="286">
        <v>3540</v>
      </c>
      <c r="G336" s="286">
        <v>3925</v>
      </c>
      <c r="H336" s="286">
        <v>3925</v>
      </c>
      <c r="I336" s="286">
        <v>4348.5</v>
      </c>
      <c r="J336" s="286">
        <v>4772</v>
      </c>
      <c r="K336" s="286">
        <v>5195.5</v>
      </c>
      <c r="L336" s="286">
        <v>4042.5</v>
      </c>
      <c r="M336" s="286"/>
      <c r="N336" s="286"/>
      <c r="O336" s="284">
        <f t="shared" si="86"/>
        <v>4042.5</v>
      </c>
    </row>
    <row r="337" spans="1:15" s="261" customFormat="1" x14ac:dyDescent="0.2">
      <c r="A337" s="295">
        <f>+A336+5</f>
        <v>440410</v>
      </c>
      <c r="B337" s="267" t="s">
        <v>88</v>
      </c>
      <c r="C337" s="286">
        <v>0</v>
      </c>
      <c r="D337" s="286">
        <v>0</v>
      </c>
      <c r="E337" s="286">
        <v>0</v>
      </c>
      <c r="F337" s="286">
        <v>0</v>
      </c>
      <c r="G337" s="286">
        <v>0</v>
      </c>
      <c r="H337" s="286">
        <v>0</v>
      </c>
      <c r="I337" s="286">
        <v>0</v>
      </c>
      <c r="J337" s="286">
        <v>0</v>
      </c>
      <c r="K337" s="286">
        <v>0</v>
      </c>
      <c r="L337" s="286">
        <v>0</v>
      </c>
      <c r="M337" s="286"/>
      <c r="N337" s="286"/>
      <c r="O337" s="284">
        <f t="shared" si="86"/>
        <v>0</v>
      </c>
    </row>
    <row r="338" spans="1:15" s="261" customFormat="1" x14ac:dyDescent="0.2">
      <c r="A338" s="295">
        <f>+A337+5</f>
        <v>440415</v>
      </c>
      <c r="B338" s="267" t="s">
        <v>89</v>
      </c>
      <c r="C338" s="286">
        <v>0</v>
      </c>
      <c r="D338" s="286">
        <v>0</v>
      </c>
      <c r="E338" s="286">
        <v>0</v>
      </c>
      <c r="F338" s="286">
        <v>0</v>
      </c>
      <c r="G338" s="286">
        <v>0</v>
      </c>
      <c r="H338" s="286">
        <v>0</v>
      </c>
      <c r="I338" s="286">
        <v>0</v>
      </c>
      <c r="J338" s="286">
        <v>0</v>
      </c>
      <c r="K338" s="286">
        <v>0</v>
      </c>
      <c r="L338" s="286">
        <v>0</v>
      </c>
      <c r="M338" s="286"/>
      <c r="N338" s="286"/>
      <c r="O338" s="284">
        <f t="shared" si="86"/>
        <v>0</v>
      </c>
    </row>
    <row r="339" spans="1:15" s="261" customFormat="1" x14ac:dyDescent="0.2">
      <c r="A339" s="295">
        <f>+A338+5</f>
        <v>440420</v>
      </c>
      <c r="B339" s="267" t="s">
        <v>90</v>
      </c>
      <c r="C339" s="286">
        <v>0</v>
      </c>
      <c r="D339" s="286">
        <v>0</v>
      </c>
      <c r="E339" s="286">
        <v>0</v>
      </c>
      <c r="F339" s="286">
        <v>0</v>
      </c>
      <c r="G339" s="286">
        <v>0</v>
      </c>
      <c r="H339" s="286">
        <v>0</v>
      </c>
      <c r="I339" s="286">
        <v>0</v>
      </c>
      <c r="J339" s="286">
        <v>0</v>
      </c>
      <c r="K339" s="286">
        <v>0</v>
      </c>
      <c r="L339" s="286">
        <v>0</v>
      </c>
      <c r="M339" s="286"/>
      <c r="N339" s="286"/>
      <c r="O339" s="284">
        <f t="shared" si="86"/>
        <v>0</v>
      </c>
    </row>
    <row r="340" spans="1:15" s="261" customFormat="1" x14ac:dyDescent="0.2">
      <c r="A340" s="296">
        <v>440490</v>
      </c>
      <c r="B340" s="267" t="s">
        <v>65</v>
      </c>
      <c r="C340" s="286">
        <v>0</v>
      </c>
      <c r="D340" s="286">
        <v>0</v>
      </c>
      <c r="E340" s="286">
        <v>0</v>
      </c>
      <c r="F340" s="286">
        <v>0</v>
      </c>
      <c r="G340" s="286">
        <v>0</v>
      </c>
      <c r="H340" s="286">
        <v>0</v>
      </c>
      <c r="I340" s="286">
        <v>0</v>
      </c>
      <c r="J340" s="286">
        <v>0</v>
      </c>
      <c r="K340" s="286">
        <v>0</v>
      </c>
      <c r="L340" s="286">
        <v>0</v>
      </c>
      <c r="M340" s="286"/>
      <c r="N340" s="286"/>
      <c r="O340" s="284">
        <f t="shared" si="86"/>
        <v>0</v>
      </c>
    </row>
    <row r="341" spans="1:15" s="261" customFormat="1" x14ac:dyDescent="0.2">
      <c r="A341" s="295">
        <v>4405</v>
      </c>
      <c r="B341" s="266" t="s">
        <v>91</v>
      </c>
      <c r="C341" s="285">
        <f t="shared" ref="C341:N341" si="89">SUM(C342:C345)</f>
        <v>5880.17</v>
      </c>
      <c r="D341" s="285">
        <f t="shared" si="89"/>
        <v>12160.33</v>
      </c>
      <c r="E341" s="285">
        <f t="shared" si="89"/>
        <v>18360.419999999998</v>
      </c>
      <c r="F341" s="285">
        <f t="shared" si="89"/>
        <v>26186.59</v>
      </c>
      <c r="G341" s="285">
        <f t="shared" si="89"/>
        <v>40591.760000000002</v>
      </c>
      <c r="H341" s="285">
        <f t="shared" si="89"/>
        <v>55501.760000000002</v>
      </c>
      <c r="I341" s="285">
        <f t="shared" si="89"/>
        <v>82717.100000000006</v>
      </c>
      <c r="J341" s="285">
        <f t="shared" si="89"/>
        <v>101317.06</v>
      </c>
      <c r="K341" s="285">
        <f t="shared" si="89"/>
        <v>117140.23</v>
      </c>
      <c r="L341" s="285">
        <f t="shared" si="89"/>
        <v>141749.06</v>
      </c>
      <c r="M341" s="285">
        <f t="shared" si="89"/>
        <v>0</v>
      </c>
      <c r="N341" s="285">
        <f t="shared" si="89"/>
        <v>0</v>
      </c>
      <c r="O341" s="284">
        <f t="shared" si="86"/>
        <v>141749.06</v>
      </c>
    </row>
    <row r="342" spans="1:15" s="261" customFormat="1" x14ac:dyDescent="0.2">
      <c r="A342" s="296">
        <v>440505</v>
      </c>
      <c r="B342" s="267" t="s">
        <v>92</v>
      </c>
      <c r="C342" s="286">
        <v>0</v>
      </c>
      <c r="D342" s="286">
        <v>0</v>
      </c>
      <c r="E342" s="286">
        <v>0</v>
      </c>
      <c r="F342" s="286">
        <v>0</v>
      </c>
      <c r="G342" s="286">
        <v>0</v>
      </c>
      <c r="H342" s="286">
        <v>0</v>
      </c>
      <c r="I342" s="286">
        <v>0</v>
      </c>
      <c r="J342" s="286">
        <v>0</v>
      </c>
      <c r="K342" s="286">
        <v>0</v>
      </c>
      <c r="L342" s="286">
        <v>0</v>
      </c>
      <c r="M342" s="286"/>
      <c r="N342" s="286"/>
      <c r="O342" s="284">
        <f t="shared" si="86"/>
        <v>0</v>
      </c>
    </row>
    <row r="343" spans="1:15" s="261" customFormat="1" x14ac:dyDescent="0.2">
      <c r="A343" s="295">
        <f>+A342+5</f>
        <v>440510</v>
      </c>
      <c r="B343" s="267" t="s">
        <v>93</v>
      </c>
      <c r="C343" s="286">
        <v>0</v>
      </c>
      <c r="D343" s="286">
        <v>0</v>
      </c>
      <c r="E343" s="286">
        <v>0</v>
      </c>
      <c r="F343" s="286">
        <v>0</v>
      </c>
      <c r="G343" s="286">
        <v>7560</v>
      </c>
      <c r="H343" s="286">
        <v>7560</v>
      </c>
      <c r="I343" s="286">
        <v>15120</v>
      </c>
      <c r="J343" s="286">
        <v>25200</v>
      </c>
      <c r="K343" s="286">
        <v>25200</v>
      </c>
      <c r="L343" s="286">
        <v>25200</v>
      </c>
      <c r="M343" s="286"/>
      <c r="N343" s="286"/>
      <c r="O343" s="284">
        <f t="shared" si="86"/>
        <v>25200</v>
      </c>
    </row>
    <row r="344" spans="1:15" s="261" customFormat="1" x14ac:dyDescent="0.2">
      <c r="A344" s="295">
        <f>+A343+5</f>
        <v>440515</v>
      </c>
      <c r="B344" s="267" t="s">
        <v>94</v>
      </c>
      <c r="C344" s="286">
        <v>5880.17</v>
      </c>
      <c r="D344" s="286">
        <v>12160.33</v>
      </c>
      <c r="E344" s="286">
        <v>18360.419999999998</v>
      </c>
      <c r="F344" s="286">
        <v>26186.59</v>
      </c>
      <c r="G344" s="286">
        <v>33031.760000000002</v>
      </c>
      <c r="H344" s="286">
        <v>47941.760000000002</v>
      </c>
      <c r="I344" s="286">
        <v>67597.100000000006</v>
      </c>
      <c r="J344" s="286">
        <v>76117.06</v>
      </c>
      <c r="K344" s="286">
        <v>91940.23</v>
      </c>
      <c r="L344" s="286">
        <v>116549.06</v>
      </c>
      <c r="M344" s="286"/>
      <c r="N344" s="286"/>
      <c r="O344" s="284">
        <f t="shared" si="86"/>
        <v>116549.06</v>
      </c>
    </row>
    <row r="345" spans="1:15" s="261" customFormat="1" x14ac:dyDescent="0.2">
      <c r="A345" s="295">
        <f>+A344+5</f>
        <v>440520</v>
      </c>
      <c r="B345" s="267" t="s">
        <v>95</v>
      </c>
      <c r="C345" s="286">
        <v>0</v>
      </c>
      <c r="D345" s="286">
        <v>0</v>
      </c>
      <c r="E345" s="286">
        <v>0</v>
      </c>
      <c r="F345" s="286">
        <v>0</v>
      </c>
      <c r="G345" s="286">
        <v>0</v>
      </c>
      <c r="H345" s="286">
        <v>0</v>
      </c>
      <c r="I345" s="286">
        <v>0</v>
      </c>
      <c r="J345" s="286">
        <v>0</v>
      </c>
      <c r="K345" s="286">
        <v>0</v>
      </c>
      <c r="L345" s="286">
        <v>0</v>
      </c>
      <c r="M345" s="286"/>
      <c r="N345" s="286"/>
      <c r="O345" s="284">
        <f t="shared" si="86"/>
        <v>0</v>
      </c>
    </row>
    <row r="346" spans="1:15" s="261" customFormat="1" x14ac:dyDescent="0.2">
      <c r="A346" s="295">
        <v>4406</v>
      </c>
      <c r="B346" s="266" t="s">
        <v>96</v>
      </c>
      <c r="C346" s="285">
        <f t="shared" ref="C346:N346" si="90">SUM(C347:C348)</f>
        <v>1077.3799999999999</v>
      </c>
      <c r="D346" s="285">
        <f t="shared" si="90"/>
        <v>1548.7</v>
      </c>
      <c r="E346" s="285">
        <f t="shared" si="90"/>
        <v>1804.99</v>
      </c>
      <c r="F346" s="285">
        <f t="shared" si="90"/>
        <v>2301.4700000000003</v>
      </c>
      <c r="G346" s="285">
        <f t="shared" si="90"/>
        <v>2301.4700000000003</v>
      </c>
      <c r="H346" s="285">
        <f t="shared" si="90"/>
        <v>2782.94</v>
      </c>
      <c r="I346" s="285">
        <f t="shared" si="90"/>
        <v>3529.05</v>
      </c>
      <c r="J346" s="285">
        <f t="shared" si="90"/>
        <v>4963.57</v>
      </c>
      <c r="K346" s="285">
        <f t="shared" si="90"/>
        <v>5343.6</v>
      </c>
      <c r="L346" s="285">
        <f t="shared" si="90"/>
        <v>5690.92</v>
      </c>
      <c r="M346" s="285">
        <f t="shared" si="90"/>
        <v>0</v>
      </c>
      <c r="N346" s="285">
        <f t="shared" si="90"/>
        <v>0</v>
      </c>
      <c r="O346" s="284">
        <f t="shared" si="86"/>
        <v>5690.92</v>
      </c>
    </row>
    <row r="347" spans="1:15" s="261" customFormat="1" x14ac:dyDescent="0.2">
      <c r="A347" s="296">
        <v>440605</v>
      </c>
      <c r="B347" s="267" t="s">
        <v>97</v>
      </c>
      <c r="C347" s="286">
        <v>1075.76</v>
      </c>
      <c r="D347" s="286">
        <v>1519.55</v>
      </c>
      <c r="E347" s="286">
        <v>1685.84</v>
      </c>
      <c r="F347" s="286">
        <v>1945.22</v>
      </c>
      <c r="G347" s="286">
        <v>1945.22</v>
      </c>
      <c r="H347" s="286">
        <v>2187.52</v>
      </c>
      <c r="I347" s="286">
        <v>2348.83</v>
      </c>
      <c r="J347" s="286">
        <v>3064.34</v>
      </c>
      <c r="K347" s="286">
        <v>3190.17</v>
      </c>
      <c r="L347" s="286">
        <v>3527.5</v>
      </c>
      <c r="M347" s="286"/>
      <c r="N347" s="286"/>
      <c r="O347" s="284">
        <f t="shared" si="86"/>
        <v>3527.5</v>
      </c>
    </row>
    <row r="348" spans="1:15" s="261" customFormat="1" x14ac:dyDescent="0.2">
      <c r="A348" s="295">
        <f>+A347+5</f>
        <v>440610</v>
      </c>
      <c r="B348" s="267" t="s">
        <v>98</v>
      </c>
      <c r="C348" s="286">
        <v>1.62</v>
      </c>
      <c r="D348" s="286">
        <v>29.15</v>
      </c>
      <c r="E348" s="286">
        <v>119.15</v>
      </c>
      <c r="F348" s="286">
        <v>356.25</v>
      </c>
      <c r="G348" s="286">
        <v>356.25</v>
      </c>
      <c r="H348" s="286">
        <v>595.41999999999996</v>
      </c>
      <c r="I348" s="286">
        <v>1180.22</v>
      </c>
      <c r="J348" s="286">
        <v>1899.23</v>
      </c>
      <c r="K348" s="286">
        <v>2153.4299999999998</v>
      </c>
      <c r="L348" s="286">
        <v>2163.42</v>
      </c>
      <c r="M348" s="286"/>
      <c r="N348" s="286"/>
      <c r="O348" s="284">
        <f t="shared" si="86"/>
        <v>2163.42</v>
      </c>
    </row>
    <row r="349" spans="1:15" s="261" customFormat="1" x14ac:dyDescent="0.2">
      <c r="A349" s="295">
        <v>4407</v>
      </c>
      <c r="B349" s="266" t="s">
        <v>99</v>
      </c>
      <c r="C349" s="285">
        <f t="shared" ref="C349:N349" si="91">SUM(C350:C352)</f>
        <v>539.22</v>
      </c>
      <c r="D349" s="285">
        <f t="shared" si="91"/>
        <v>1137.8699999999999</v>
      </c>
      <c r="E349" s="285">
        <f t="shared" si="91"/>
        <v>1738.06</v>
      </c>
      <c r="F349" s="285">
        <f t="shared" si="91"/>
        <v>2659.83</v>
      </c>
      <c r="G349" s="285">
        <f t="shared" si="91"/>
        <v>3245.58</v>
      </c>
      <c r="H349" s="285">
        <f t="shared" si="91"/>
        <v>3930.77</v>
      </c>
      <c r="I349" s="285">
        <f t="shared" si="91"/>
        <v>4988.58</v>
      </c>
      <c r="J349" s="285">
        <f t="shared" si="91"/>
        <v>5474.39</v>
      </c>
      <c r="K349" s="285">
        <f t="shared" si="91"/>
        <v>5960.2</v>
      </c>
      <c r="L349" s="285">
        <f t="shared" si="91"/>
        <v>15813.06</v>
      </c>
      <c r="M349" s="285">
        <f t="shared" si="91"/>
        <v>0</v>
      </c>
      <c r="N349" s="285">
        <f t="shared" si="91"/>
        <v>0</v>
      </c>
      <c r="O349" s="284">
        <f t="shared" si="86"/>
        <v>15813.06</v>
      </c>
    </row>
    <row r="350" spans="1:15" s="261" customFormat="1" x14ac:dyDescent="0.2">
      <c r="A350" s="296">
        <v>440705</v>
      </c>
      <c r="B350" s="267" t="s">
        <v>100</v>
      </c>
      <c r="C350" s="286">
        <v>0</v>
      </c>
      <c r="D350" s="286">
        <v>0</v>
      </c>
      <c r="E350" s="286">
        <v>0</v>
      </c>
      <c r="F350" s="286">
        <v>0</v>
      </c>
      <c r="G350" s="286">
        <v>0</v>
      </c>
      <c r="H350" s="286">
        <v>0</v>
      </c>
      <c r="I350" s="286">
        <v>0</v>
      </c>
      <c r="J350" s="286">
        <v>0</v>
      </c>
      <c r="K350" s="286">
        <v>0</v>
      </c>
      <c r="L350" s="286">
        <v>0</v>
      </c>
      <c r="M350" s="286"/>
      <c r="N350" s="286"/>
      <c r="O350" s="284">
        <f t="shared" si="86"/>
        <v>0</v>
      </c>
    </row>
    <row r="351" spans="1:15" s="261" customFormat="1" x14ac:dyDescent="0.2">
      <c r="A351" s="295">
        <f>+A350+5</f>
        <v>440710</v>
      </c>
      <c r="B351" s="267" t="s">
        <v>101</v>
      </c>
      <c r="C351" s="286">
        <v>0</v>
      </c>
      <c r="D351" s="286">
        <v>0</v>
      </c>
      <c r="E351" s="286">
        <v>0</v>
      </c>
      <c r="F351" s="286">
        <v>0</v>
      </c>
      <c r="G351" s="286">
        <v>0</v>
      </c>
      <c r="H351" s="286">
        <v>0</v>
      </c>
      <c r="I351" s="286">
        <v>0</v>
      </c>
      <c r="J351" s="286">
        <v>0</v>
      </c>
      <c r="K351" s="286">
        <v>0</v>
      </c>
      <c r="L351" s="286">
        <v>9050.7999999999993</v>
      </c>
      <c r="M351" s="286"/>
      <c r="N351" s="286"/>
      <c r="O351" s="284">
        <f t="shared" si="86"/>
        <v>9050.7999999999993</v>
      </c>
    </row>
    <row r="352" spans="1:15" s="261" customFormat="1" x14ac:dyDescent="0.2">
      <c r="A352" s="296">
        <v>440790</v>
      </c>
      <c r="B352" s="267" t="s">
        <v>65</v>
      </c>
      <c r="C352" s="286">
        <v>539.22</v>
      </c>
      <c r="D352" s="286">
        <v>1137.8699999999999</v>
      </c>
      <c r="E352" s="286">
        <v>1738.06</v>
      </c>
      <c r="F352" s="286">
        <v>2659.83</v>
      </c>
      <c r="G352" s="286">
        <v>3245.58</v>
      </c>
      <c r="H352" s="286">
        <v>3930.77</v>
      </c>
      <c r="I352" s="286">
        <v>4988.58</v>
      </c>
      <c r="J352" s="286">
        <v>5474.39</v>
      </c>
      <c r="K352" s="286">
        <v>5960.2</v>
      </c>
      <c r="L352" s="286">
        <v>6762.26</v>
      </c>
      <c r="M352" s="286"/>
      <c r="N352" s="286"/>
      <c r="O352" s="284">
        <f t="shared" si="86"/>
        <v>6762.26</v>
      </c>
    </row>
    <row r="353" spans="1:15" s="261" customFormat="1" x14ac:dyDescent="0.2">
      <c r="A353" s="295">
        <v>45</v>
      </c>
      <c r="B353" s="266" t="s">
        <v>102</v>
      </c>
      <c r="C353" s="285">
        <f t="shared" ref="C353:N353" si="92">C354+C357+C360+C361</f>
        <v>3458.7999999999997</v>
      </c>
      <c r="D353" s="285">
        <f t="shared" si="92"/>
        <v>8551.6899999999987</v>
      </c>
      <c r="E353" s="285">
        <f t="shared" si="92"/>
        <v>14742.71</v>
      </c>
      <c r="F353" s="285">
        <f t="shared" si="92"/>
        <v>23265.39</v>
      </c>
      <c r="G353" s="285">
        <f t="shared" si="92"/>
        <v>26810.79</v>
      </c>
      <c r="H353" s="285">
        <f t="shared" si="92"/>
        <v>31183.489999999998</v>
      </c>
      <c r="I353" s="285">
        <f t="shared" si="92"/>
        <v>34591.96</v>
      </c>
      <c r="J353" s="285">
        <f t="shared" si="92"/>
        <v>39164.550000000003</v>
      </c>
      <c r="K353" s="285">
        <f t="shared" si="92"/>
        <v>44181.26</v>
      </c>
      <c r="L353" s="285">
        <f t="shared" si="92"/>
        <v>49036.31</v>
      </c>
      <c r="M353" s="285">
        <f t="shared" si="92"/>
        <v>0</v>
      </c>
      <c r="N353" s="285">
        <f t="shared" si="92"/>
        <v>0</v>
      </c>
      <c r="O353" s="284">
        <f t="shared" si="86"/>
        <v>49036.31</v>
      </c>
    </row>
    <row r="354" spans="1:15" s="261" customFormat="1" x14ac:dyDescent="0.2">
      <c r="A354" s="295">
        <v>4501</v>
      </c>
      <c r="B354" s="266" t="s">
        <v>103</v>
      </c>
      <c r="C354" s="285">
        <f t="shared" ref="C354:N354" si="93">SUM(C355:C356)</f>
        <v>0</v>
      </c>
      <c r="D354" s="285">
        <f t="shared" si="93"/>
        <v>0</v>
      </c>
      <c r="E354" s="285">
        <f t="shared" si="93"/>
        <v>0</v>
      </c>
      <c r="F354" s="285">
        <f t="shared" si="93"/>
        <v>0</v>
      </c>
      <c r="G354" s="285">
        <f t="shared" si="93"/>
        <v>0</v>
      </c>
      <c r="H354" s="285">
        <f t="shared" si="93"/>
        <v>0</v>
      </c>
      <c r="I354" s="285">
        <f t="shared" si="93"/>
        <v>0</v>
      </c>
      <c r="J354" s="285">
        <f t="shared" si="93"/>
        <v>0</v>
      </c>
      <c r="K354" s="285">
        <f t="shared" si="93"/>
        <v>0</v>
      </c>
      <c r="L354" s="285">
        <f t="shared" si="93"/>
        <v>0</v>
      </c>
      <c r="M354" s="285">
        <f t="shared" si="93"/>
        <v>0</v>
      </c>
      <c r="N354" s="285">
        <f t="shared" si="93"/>
        <v>0</v>
      </c>
      <c r="O354" s="284">
        <f t="shared" si="86"/>
        <v>0</v>
      </c>
    </row>
    <row r="355" spans="1:15" s="261" customFormat="1" x14ac:dyDescent="0.2">
      <c r="A355" s="296">
        <v>450105</v>
      </c>
      <c r="B355" s="267" t="s">
        <v>104</v>
      </c>
      <c r="C355" s="286">
        <v>0</v>
      </c>
      <c r="D355" s="286">
        <v>0</v>
      </c>
      <c r="E355" s="286">
        <v>0</v>
      </c>
      <c r="F355" s="286">
        <v>0</v>
      </c>
      <c r="G355" s="286">
        <v>0</v>
      </c>
      <c r="H355" s="286">
        <v>0</v>
      </c>
      <c r="I355" s="286">
        <v>0</v>
      </c>
      <c r="J355" s="286">
        <v>0</v>
      </c>
      <c r="K355" s="286">
        <v>0</v>
      </c>
      <c r="L355" s="286"/>
      <c r="M355" s="286"/>
      <c r="N355" s="286"/>
      <c r="O355" s="284">
        <f t="shared" si="86"/>
        <v>0</v>
      </c>
    </row>
    <row r="356" spans="1:15" s="261" customFormat="1" x14ac:dyDescent="0.2">
      <c r="A356" s="295">
        <f>+A355+5</f>
        <v>450110</v>
      </c>
      <c r="B356" s="267" t="s">
        <v>105</v>
      </c>
      <c r="C356" s="286">
        <v>0</v>
      </c>
      <c r="D356" s="286">
        <v>0</v>
      </c>
      <c r="E356" s="286">
        <v>0</v>
      </c>
      <c r="F356" s="286">
        <v>0</v>
      </c>
      <c r="G356" s="286">
        <v>0</v>
      </c>
      <c r="H356" s="286">
        <v>0</v>
      </c>
      <c r="I356" s="286">
        <v>0</v>
      </c>
      <c r="J356" s="286">
        <v>0</v>
      </c>
      <c r="K356" s="286">
        <v>0</v>
      </c>
      <c r="L356" s="286"/>
      <c r="M356" s="286"/>
      <c r="N356" s="286"/>
      <c r="O356" s="284">
        <f t="shared" si="86"/>
        <v>0</v>
      </c>
    </row>
    <row r="357" spans="1:15" s="261" customFormat="1" x14ac:dyDescent="0.2">
      <c r="A357" s="295">
        <v>4502</v>
      </c>
      <c r="B357" s="266" t="s">
        <v>106</v>
      </c>
      <c r="C357" s="285">
        <f t="shared" ref="C357:N357" si="94">SUM(C358:C359)</f>
        <v>2229.9499999999998</v>
      </c>
      <c r="D357" s="285">
        <f t="shared" si="94"/>
        <v>6093.99</v>
      </c>
      <c r="E357" s="285">
        <f t="shared" si="94"/>
        <v>11056.16</v>
      </c>
      <c r="F357" s="285">
        <f t="shared" si="94"/>
        <v>18349.990000000002</v>
      </c>
      <c r="G357" s="285">
        <f t="shared" si="94"/>
        <v>20666.54</v>
      </c>
      <c r="H357" s="285">
        <f t="shared" si="94"/>
        <v>23810.39</v>
      </c>
      <c r="I357" s="285">
        <f t="shared" si="94"/>
        <v>25990.01</v>
      </c>
      <c r="J357" s="285">
        <f t="shared" si="94"/>
        <v>29333.75</v>
      </c>
      <c r="K357" s="285">
        <f t="shared" si="94"/>
        <v>33121.61</v>
      </c>
      <c r="L357" s="285">
        <f t="shared" si="94"/>
        <v>36747.81</v>
      </c>
      <c r="M357" s="285">
        <f t="shared" si="94"/>
        <v>0</v>
      </c>
      <c r="N357" s="285">
        <f t="shared" si="94"/>
        <v>0</v>
      </c>
      <c r="O357" s="284">
        <f t="shared" si="86"/>
        <v>36747.81</v>
      </c>
    </row>
    <row r="358" spans="1:15" s="261" customFormat="1" x14ac:dyDescent="0.2">
      <c r="A358" s="296">
        <v>450205</v>
      </c>
      <c r="B358" s="267" t="s">
        <v>107</v>
      </c>
      <c r="C358" s="286">
        <v>0</v>
      </c>
      <c r="D358" s="286">
        <v>0</v>
      </c>
      <c r="E358" s="286">
        <v>0</v>
      </c>
      <c r="F358" s="286">
        <v>0</v>
      </c>
      <c r="G358" s="286">
        <v>0</v>
      </c>
      <c r="H358" s="286">
        <v>0</v>
      </c>
      <c r="I358" s="286">
        <v>0</v>
      </c>
      <c r="J358" s="286">
        <v>0</v>
      </c>
      <c r="K358" s="286">
        <v>0</v>
      </c>
      <c r="L358" s="286">
        <v>0</v>
      </c>
      <c r="M358" s="286"/>
      <c r="N358" s="286"/>
      <c r="O358" s="284">
        <f t="shared" si="86"/>
        <v>0</v>
      </c>
    </row>
    <row r="359" spans="1:15" s="261" customFormat="1" x14ac:dyDescent="0.2">
      <c r="A359" s="296">
        <v>450210</v>
      </c>
      <c r="B359" s="267" t="s">
        <v>108</v>
      </c>
      <c r="C359" s="286">
        <v>2229.9499999999998</v>
      </c>
      <c r="D359" s="286">
        <v>6093.99</v>
      </c>
      <c r="E359" s="286">
        <v>11056.16</v>
      </c>
      <c r="F359" s="286">
        <v>18349.990000000002</v>
      </c>
      <c r="G359" s="286">
        <v>20666.54</v>
      </c>
      <c r="H359" s="286">
        <v>23810.39</v>
      </c>
      <c r="I359" s="286">
        <v>25990.01</v>
      </c>
      <c r="J359" s="286">
        <v>29333.75</v>
      </c>
      <c r="K359" s="286">
        <v>33121.61</v>
      </c>
      <c r="L359" s="286">
        <v>36747.81</v>
      </c>
      <c r="M359" s="286"/>
      <c r="N359" s="286"/>
      <c r="O359" s="284">
        <f t="shared" si="86"/>
        <v>36747.81</v>
      </c>
    </row>
    <row r="360" spans="1:15" s="261" customFormat="1" x14ac:dyDescent="0.2">
      <c r="A360" s="295">
        <v>4503</v>
      </c>
      <c r="B360" s="266" t="s">
        <v>109</v>
      </c>
      <c r="C360" s="288">
        <v>0</v>
      </c>
      <c r="D360" s="288">
        <v>0</v>
      </c>
      <c r="E360" s="288">
        <v>0</v>
      </c>
      <c r="F360" s="288">
        <v>0</v>
      </c>
      <c r="G360" s="288">
        <v>0</v>
      </c>
      <c r="H360" s="288">
        <v>0</v>
      </c>
      <c r="I360" s="288">
        <v>0</v>
      </c>
      <c r="J360" s="288">
        <v>0</v>
      </c>
      <c r="K360" s="288">
        <v>0</v>
      </c>
      <c r="L360" s="288"/>
      <c r="M360" s="288"/>
      <c r="N360" s="288"/>
      <c r="O360" s="284">
        <f t="shared" si="86"/>
        <v>0</v>
      </c>
    </row>
    <row r="361" spans="1:15" s="261" customFormat="1" x14ac:dyDescent="0.2">
      <c r="A361" s="295">
        <v>4504</v>
      </c>
      <c r="B361" s="266" t="s">
        <v>110</v>
      </c>
      <c r="C361" s="288">
        <v>1228.8499999999999</v>
      </c>
      <c r="D361" s="288">
        <v>2457.6999999999998</v>
      </c>
      <c r="E361" s="288">
        <v>3686.55</v>
      </c>
      <c r="F361" s="288">
        <v>4915.3999999999996</v>
      </c>
      <c r="G361" s="288">
        <v>6144.25</v>
      </c>
      <c r="H361" s="288">
        <v>7373.1</v>
      </c>
      <c r="I361" s="288">
        <v>8601.9500000000007</v>
      </c>
      <c r="J361" s="288">
        <v>9830.7999999999993</v>
      </c>
      <c r="K361" s="288">
        <v>11059.65</v>
      </c>
      <c r="L361" s="288">
        <v>12288.5</v>
      </c>
      <c r="M361" s="288"/>
      <c r="N361" s="288"/>
      <c r="O361" s="284">
        <f t="shared" si="86"/>
        <v>12288.5</v>
      </c>
    </row>
    <row r="362" spans="1:15" s="261" customFormat="1" x14ac:dyDescent="0.2">
      <c r="A362" s="295">
        <v>46</v>
      </c>
      <c r="B362" s="266" t="s">
        <v>111</v>
      </c>
      <c r="C362" s="285">
        <f t="shared" ref="C362:N362" si="95">C363</f>
        <v>1113.9100000000001</v>
      </c>
      <c r="D362" s="285">
        <f t="shared" si="95"/>
        <v>3496.43</v>
      </c>
      <c r="E362" s="285">
        <f t="shared" si="95"/>
        <v>6158.93</v>
      </c>
      <c r="F362" s="285">
        <f t="shared" si="95"/>
        <v>35103.82</v>
      </c>
      <c r="G362" s="285">
        <f t="shared" si="95"/>
        <v>37453.799999999996</v>
      </c>
      <c r="H362" s="285">
        <f t="shared" si="95"/>
        <v>41216.82</v>
      </c>
      <c r="I362" s="285">
        <f t="shared" si="95"/>
        <v>46000.08</v>
      </c>
      <c r="J362" s="285">
        <f t="shared" si="95"/>
        <v>49492.84</v>
      </c>
      <c r="K362" s="285">
        <f t="shared" si="95"/>
        <v>76713.8</v>
      </c>
      <c r="L362" s="285">
        <f t="shared" si="95"/>
        <v>83755.239999999991</v>
      </c>
      <c r="M362" s="285">
        <f t="shared" si="95"/>
        <v>0</v>
      </c>
      <c r="N362" s="285">
        <f t="shared" si="95"/>
        <v>0</v>
      </c>
      <c r="O362" s="284">
        <f t="shared" si="86"/>
        <v>83755.239999999991</v>
      </c>
    </row>
    <row r="363" spans="1:15" s="261" customFormat="1" x14ac:dyDescent="0.2">
      <c r="A363" s="295">
        <v>4601</v>
      </c>
      <c r="B363" s="266" t="s">
        <v>112</v>
      </c>
      <c r="C363" s="285">
        <f t="shared" ref="C363:N363" si="96">SUM(C364:C366)</f>
        <v>1113.9100000000001</v>
      </c>
      <c r="D363" s="285">
        <f t="shared" si="96"/>
        <v>3496.43</v>
      </c>
      <c r="E363" s="285">
        <f t="shared" si="96"/>
        <v>6158.93</v>
      </c>
      <c r="F363" s="285">
        <f t="shared" si="96"/>
        <v>35103.82</v>
      </c>
      <c r="G363" s="285">
        <f t="shared" si="96"/>
        <v>37453.799999999996</v>
      </c>
      <c r="H363" s="285">
        <f t="shared" si="96"/>
        <v>41216.82</v>
      </c>
      <c r="I363" s="285">
        <f t="shared" si="96"/>
        <v>46000.08</v>
      </c>
      <c r="J363" s="285">
        <f t="shared" si="96"/>
        <v>49492.84</v>
      </c>
      <c r="K363" s="285">
        <f t="shared" si="96"/>
        <v>76713.8</v>
      </c>
      <c r="L363" s="285">
        <f t="shared" si="96"/>
        <v>83755.239999999991</v>
      </c>
      <c r="M363" s="285">
        <f t="shared" si="96"/>
        <v>0</v>
      </c>
      <c r="N363" s="285">
        <f t="shared" si="96"/>
        <v>0</v>
      </c>
      <c r="O363" s="284">
        <f t="shared" si="86"/>
        <v>83755.239999999991</v>
      </c>
    </row>
    <row r="364" spans="1:15" s="261" customFormat="1" x14ac:dyDescent="0.2">
      <c r="A364" s="296">
        <v>460105</v>
      </c>
      <c r="B364" s="267" t="s">
        <v>113</v>
      </c>
      <c r="C364" s="286">
        <v>1113.9100000000001</v>
      </c>
      <c r="D364" s="286">
        <v>3496.43</v>
      </c>
      <c r="E364" s="286">
        <v>6158.93</v>
      </c>
      <c r="F364" s="286">
        <v>8411.65</v>
      </c>
      <c r="G364" s="286">
        <v>10761.63</v>
      </c>
      <c r="H364" s="286">
        <v>14524.65</v>
      </c>
      <c r="I364" s="286">
        <v>19307.91</v>
      </c>
      <c r="J364" s="286">
        <v>22800.67</v>
      </c>
      <c r="K364" s="286">
        <v>26241.48</v>
      </c>
      <c r="L364" s="286">
        <v>33282.92</v>
      </c>
      <c r="M364" s="286"/>
      <c r="N364" s="286"/>
      <c r="O364" s="284">
        <f t="shared" si="86"/>
        <v>33282.92</v>
      </c>
    </row>
    <row r="365" spans="1:15" s="261" customFormat="1" x14ac:dyDescent="0.2">
      <c r="A365" s="295">
        <f>+A364+5</f>
        <v>460110</v>
      </c>
      <c r="B365" s="267" t="s">
        <v>114</v>
      </c>
      <c r="C365" s="286">
        <v>0</v>
      </c>
      <c r="D365" s="286">
        <v>0</v>
      </c>
      <c r="E365" s="286">
        <v>0</v>
      </c>
      <c r="F365" s="286">
        <v>26692.17</v>
      </c>
      <c r="G365" s="286">
        <v>26692.17</v>
      </c>
      <c r="H365" s="286">
        <v>26692.17</v>
      </c>
      <c r="I365" s="286">
        <v>26692.17</v>
      </c>
      <c r="J365" s="286">
        <v>26692.17</v>
      </c>
      <c r="K365" s="286">
        <v>50472.32</v>
      </c>
      <c r="L365" s="286">
        <v>50472.32</v>
      </c>
      <c r="M365" s="286"/>
      <c r="N365" s="286"/>
      <c r="O365" s="284">
        <f t="shared" si="86"/>
        <v>50472.32</v>
      </c>
    </row>
    <row r="366" spans="1:15" s="261" customFormat="1" x14ac:dyDescent="0.2">
      <c r="A366" s="296">
        <v>460190</v>
      </c>
      <c r="B366" s="267" t="s">
        <v>65</v>
      </c>
      <c r="C366" s="286">
        <v>0</v>
      </c>
      <c r="D366" s="286">
        <v>0</v>
      </c>
      <c r="E366" s="286">
        <v>0</v>
      </c>
      <c r="F366" s="286">
        <v>0</v>
      </c>
      <c r="G366" s="286">
        <v>0</v>
      </c>
      <c r="H366" s="286">
        <v>0</v>
      </c>
      <c r="I366" s="286">
        <v>0</v>
      </c>
      <c r="J366" s="286">
        <v>0</v>
      </c>
      <c r="K366" s="286">
        <v>0</v>
      </c>
      <c r="L366" s="286">
        <v>0</v>
      </c>
      <c r="M366" s="286"/>
      <c r="N366" s="286"/>
      <c r="O366" s="284">
        <f t="shared" si="86"/>
        <v>0</v>
      </c>
    </row>
    <row r="367" spans="1:15" s="261" customFormat="1" x14ac:dyDescent="0.2">
      <c r="A367" s="295">
        <v>47</v>
      </c>
      <c r="B367" s="266" t="s">
        <v>115</v>
      </c>
      <c r="C367" s="285">
        <f t="shared" ref="C367:N367" si="97">C368+C375+C378+C382+C387+C393+C396+C403</f>
        <v>4979.16</v>
      </c>
      <c r="D367" s="285">
        <f t="shared" si="97"/>
        <v>9748.43</v>
      </c>
      <c r="E367" s="285">
        <f t="shared" si="97"/>
        <v>14580.970000000001</v>
      </c>
      <c r="F367" s="285">
        <f t="shared" si="97"/>
        <v>19445.060000000001</v>
      </c>
      <c r="G367" s="285">
        <f t="shared" si="97"/>
        <v>24309.15</v>
      </c>
      <c r="H367" s="285">
        <f t="shared" si="97"/>
        <v>29201.899999999998</v>
      </c>
      <c r="I367" s="285">
        <f t="shared" si="97"/>
        <v>34133.31</v>
      </c>
      <c r="J367" s="285">
        <f t="shared" si="97"/>
        <v>39064.410000000003</v>
      </c>
      <c r="K367" s="285">
        <f t="shared" si="97"/>
        <v>44019.930000000008</v>
      </c>
      <c r="L367" s="285">
        <f t="shared" si="97"/>
        <v>47116.22</v>
      </c>
      <c r="M367" s="285">
        <f t="shared" si="97"/>
        <v>0</v>
      </c>
      <c r="N367" s="285">
        <f t="shared" si="97"/>
        <v>0</v>
      </c>
      <c r="O367" s="284">
        <f t="shared" si="86"/>
        <v>47116.22</v>
      </c>
    </row>
    <row r="368" spans="1:15" s="261" customFormat="1" x14ac:dyDescent="0.2">
      <c r="A368" s="295">
        <v>4701</v>
      </c>
      <c r="B368" s="266" t="s">
        <v>116</v>
      </c>
      <c r="C368" s="285">
        <f t="shared" ref="C368:N368" si="98">SUM(C369:C374)</f>
        <v>2865.5699999999997</v>
      </c>
      <c r="D368" s="285">
        <f t="shared" si="98"/>
        <v>5708.43</v>
      </c>
      <c r="E368" s="285">
        <f t="shared" si="98"/>
        <v>8581.75</v>
      </c>
      <c r="F368" s="285">
        <f t="shared" si="98"/>
        <v>11491.93</v>
      </c>
      <c r="G368" s="285">
        <f t="shared" si="98"/>
        <v>14402.11</v>
      </c>
      <c r="H368" s="285">
        <f t="shared" si="98"/>
        <v>17328.169999999998</v>
      </c>
      <c r="I368" s="285">
        <f t="shared" si="98"/>
        <v>20292.89</v>
      </c>
      <c r="J368" s="285">
        <f t="shared" si="98"/>
        <v>23257.3</v>
      </c>
      <c r="K368" s="285">
        <f t="shared" si="98"/>
        <v>26282.480000000003</v>
      </c>
      <c r="L368" s="285">
        <f t="shared" si="98"/>
        <v>29307.660000000003</v>
      </c>
      <c r="M368" s="285">
        <f t="shared" si="98"/>
        <v>0</v>
      </c>
      <c r="N368" s="285">
        <f t="shared" si="98"/>
        <v>0</v>
      </c>
      <c r="O368" s="284">
        <f t="shared" si="86"/>
        <v>29307.660000000003</v>
      </c>
    </row>
    <row r="369" spans="1:15" s="261" customFormat="1" x14ac:dyDescent="0.2">
      <c r="A369" s="296">
        <v>470105</v>
      </c>
      <c r="B369" s="267" t="s">
        <v>117</v>
      </c>
      <c r="C369" s="286">
        <v>0</v>
      </c>
      <c r="D369" s="286">
        <v>0</v>
      </c>
      <c r="E369" s="286">
        <v>0</v>
      </c>
      <c r="F369" s="286">
        <v>0</v>
      </c>
      <c r="G369" s="286">
        <v>0</v>
      </c>
      <c r="H369" s="286">
        <v>0</v>
      </c>
      <c r="I369" s="286">
        <v>0</v>
      </c>
      <c r="J369" s="286">
        <v>0</v>
      </c>
      <c r="K369" s="286">
        <v>0</v>
      </c>
      <c r="L369" s="286">
        <v>0</v>
      </c>
      <c r="M369" s="286"/>
      <c r="N369" s="286"/>
      <c r="O369" s="284">
        <f t="shared" si="86"/>
        <v>0</v>
      </c>
    </row>
    <row r="370" spans="1:15" s="261" customFormat="1" x14ac:dyDescent="0.2">
      <c r="A370" s="296">
        <f>+A369+5</f>
        <v>470110</v>
      </c>
      <c r="B370" s="267" t="s">
        <v>118</v>
      </c>
      <c r="C370" s="286">
        <v>1627.11</v>
      </c>
      <c r="D370" s="286">
        <v>3254.22</v>
      </c>
      <c r="E370" s="286">
        <v>4881.33</v>
      </c>
      <c r="F370" s="286">
        <v>6508.44</v>
      </c>
      <c r="G370" s="286">
        <v>8135.55</v>
      </c>
      <c r="H370" s="286">
        <v>9762.66</v>
      </c>
      <c r="I370" s="286">
        <v>11389.77</v>
      </c>
      <c r="J370" s="286">
        <v>13016.88</v>
      </c>
      <c r="K370" s="286">
        <v>14643.99</v>
      </c>
      <c r="L370" s="286">
        <v>16271.1</v>
      </c>
      <c r="M370" s="286"/>
      <c r="N370" s="286"/>
      <c r="O370" s="284">
        <f t="shared" si="86"/>
        <v>16271.1</v>
      </c>
    </row>
    <row r="371" spans="1:15" s="261" customFormat="1" x14ac:dyDescent="0.2">
      <c r="A371" s="296">
        <f>+A370+5</f>
        <v>470115</v>
      </c>
      <c r="B371" s="267" t="s">
        <v>119</v>
      </c>
      <c r="C371" s="286">
        <v>181.1</v>
      </c>
      <c r="D371" s="286">
        <v>362.2</v>
      </c>
      <c r="E371" s="286">
        <v>543.29999999999995</v>
      </c>
      <c r="F371" s="286">
        <v>724.4</v>
      </c>
      <c r="G371" s="286">
        <v>905.5</v>
      </c>
      <c r="H371" s="286">
        <v>1085.31</v>
      </c>
      <c r="I371" s="286">
        <v>1264.6600000000001</v>
      </c>
      <c r="J371" s="286">
        <v>1444.01</v>
      </c>
      <c r="K371" s="286">
        <v>1623.36</v>
      </c>
      <c r="L371" s="286">
        <v>1802.71</v>
      </c>
      <c r="M371" s="286"/>
      <c r="N371" s="286"/>
      <c r="O371" s="284">
        <f t="shared" si="86"/>
        <v>1802.71</v>
      </c>
    </row>
    <row r="372" spans="1:15" s="261" customFormat="1" x14ac:dyDescent="0.2">
      <c r="A372" s="296">
        <f>+A371+5</f>
        <v>470120</v>
      </c>
      <c r="B372" s="267" t="s">
        <v>120</v>
      </c>
      <c r="C372" s="286">
        <v>141.65</v>
      </c>
      <c r="D372" s="286">
        <v>283.3</v>
      </c>
      <c r="E372" s="286">
        <v>424.95</v>
      </c>
      <c r="F372" s="286">
        <v>566.6</v>
      </c>
      <c r="G372" s="286">
        <v>708.25</v>
      </c>
      <c r="H372" s="286">
        <v>849.9</v>
      </c>
      <c r="I372" s="286">
        <v>991.11</v>
      </c>
      <c r="J372" s="286">
        <v>1132.01</v>
      </c>
      <c r="K372" s="286">
        <v>1272.9100000000001</v>
      </c>
      <c r="L372" s="286">
        <v>1413.81</v>
      </c>
      <c r="M372" s="286"/>
      <c r="N372" s="286"/>
      <c r="O372" s="284">
        <f t="shared" si="86"/>
        <v>1413.81</v>
      </c>
    </row>
    <row r="373" spans="1:15" s="261" customFormat="1" x14ac:dyDescent="0.2">
      <c r="A373" s="296">
        <f>+A372+5</f>
        <v>470125</v>
      </c>
      <c r="B373" s="267" t="s">
        <v>121</v>
      </c>
      <c r="C373" s="286">
        <v>915.71</v>
      </c>
      <c r="D373" s="286">
        <v>1808.71</v>
      </c>
      <c r="E373" s="286">
        <v>2732.17</v>
      </c>
      <c r="F373" s="286">
        <v>3692.49</v>
      </c>
      <c r="G373" s="286">
        <v>4652.8100000000004</v>
      </c>
      <c r="H373" s="286">
        <v>5630.3</v>
      </c>
      <c r="I373" s="286">
        <v>6647.35</v>
      </c>
      <c r="J373" s="286">
        <v>7664.4</v>
      </c>
      <c r="K373" s="286">
        <v>8742.2199999999993</v>
      </c>
      <c r="L373" s="286">
        <v>9820.0400000000009</v>
      </c>
      <c r="M373" s="286"/>
      <c r="N373" s="286"/>
      <c r="O373" s="284">
        <f t="shared" si="86"/>
        <v>9820.0400000000009</v>
      </c>
    </row>
    <row r="374" spans="1:15" s="261" customFormat="1" x14ac:dyDescent="0.2">
      <c r="A374" s="296">
        <f>+A373+5</f>
        <v>470130</v>
      </c>
      <c r="B374" s="267" t="s">
        <v>122</v>
      </c>
      <c r="C374" s="286">
        <v>0</v>
      </c>
      <c r="D374" s="286">
        <v>0</v>
      </c>
      <c r="E374" s="286">
        <v>0</v>
      </c>
      <c r="F374" s="286">
        <v>0</v>
      </c>
      <c r="G374" s="286">
        <v>0</v>
      </c>
      <c r="H374" s="286">
        <v>0</v>
      </c>
      <c r="I374" s="286">
        <v>0</v>
      </c>
      <c r="J374" s="286">
        <v>0</v>
      </c>
      <c r="K374" s="286">
        <v>0</v>
      </c>
      <c r="L374" s="286">
        <v>0</v>
      </c>
      <c r="M374" s="286"/>
      <c r="N374" s="286"/>
      <c r="O374" s="284">
        <f t="shared" si="86"/>
        <v>0</v>
      </c>
    </row>
    <row r="375" spans="1:15" s="261" customFormat="1" x14ac:dyDescent="0.2">
      <c r="A375" s="295">
        <v>4702</v>
      </c>
      <c r="B375" s="266" t="s">
        <v>123</v>
      </c>
      <c r="C375" s="285">
        <f t="shared" ref="C375:N375" si="99">SUM(C376:C377)</f>
        <v>2113.59</v>
      </c>
      <c r="D375" s="285">
        <f t="shared" si="99"/>
        <v>4040</v>
      </c>
      <c r="E375" s="285">
        <f t="shared" si="99"/>
        <v>5999.22</v>
      </c>
      <c r="F375" s="285">
        <f t="shared" si="99"/>
        <v>7953.13</v>
      </c>
      <c r="G375" s="285">
        <f t="shared" si="99"/>
        <v>9907.0400000000009</v>
      </c>
      <c r="H375" s="285">
        <f t="shared" si="99"/>
        <v>11873.73</v>
      </c>
      <c r="I375" s="285">
        <f t="shared" si="99"/>
        <v>13840.42</v>
      </c>
      <c r="J375" s="285">
        <f t="shared" si="99"/>
        <v>15807.11</v>
      </c>
      <c r="K375" s="285">
        <f t="shared" si="99"/>
        <v>17737.45</v>
      </c>
      <c r="L375" s="285">
        <f t="shared" si="99"/>
        <v>17808.560000000001</v>
      </c>
      <c r="M375" s="285">
        <f t="shared" si="99"/>
        <v>0</v>
      </c>
      <c r="N375" s="285">
        <f t="shared" si="99"/>
        <v>0</v>
      </c>
      <c r="O375" s="284">
        <f t="shared" si="86"/>
        <v>17808.560000000001</v>
      </c>
    </row>
    <row r="376" spans="1:15" s="261" customFormat="1" x14ac:dyDescent="0.2">
      <c r="A376" s="296">
        <v>470205</v>
      </c>
      <c r="B376" s="267" t="s">
        <v>124</v>
      </c>
      <c r="C376" s="286">
        <v>0</v>
      </c>
      <c r="D376" s="286">
        <v>0</v>
      </c>
      <c r="E376" s="286">
        <v>0</v>
      </c>
      <c r="F376" s="286">
        <v>0</v>
      </c>
      <c r="G376" s="286">
        <v>0</v>
      </c>
      <c r="H376" s="286">
        <v>0</v>
      </c>
      <c r="I376" s="286">
        <v>0</v>
      </c>
      <c r="J376" s="286">
        <v>0</v>
      </c>
      <c r="K376" s="286">
        <v>0</v>
      </c>
      <c r="L376" s="286">
        <v>0</v>
      </c>
      <c r="M376" s="286"/>
      <c r="N376" s="286"/>
      <c r="O376" s="284">
        <f t="shared" si="86"/>
        <v>0</v>
      </c>
    </row>
    <row r="377" spans="1:15" s="261" customFormat="1" x14ac:dyDescent="0.2">
      <c r="A377" s="296">
        <f>+A376+5</f>
        <v>470210</v>
      </c>
      <c r="B377" s="267" t="s">
        <v>125</v>
      </c>
      <c r="C377" s="286">
        <v>2113.59</v>
      </c>
      <c r="D377" s="286">
        <v>4040</v>
      </c>
      <c r="E377" s="286">
        <v>5999.22</v>
      </c>
      <c r="F377" s="286">
        <v>7953.13</v>
      </c>
      <c r="G377" s="286">
        <v>9907.0400000000009</v>
      </c>
      <c r="H377" s="286">
        <v>11873.73</v>
      </c>
      <c r="I377" s="286">
        <v>13840.42</v>
      </c>
      <c r="J377" s="286">
        <v>15807.11</v>
      </c>
      <c r="K377" s="286">
        <v>17737.45</v>
      </c>
      <c r="L377" s="286">
        <v>17808.560000000001</v>
      </c>
      <c r="M377" s="286"/>
      <c r="N377" s="286"/>
      <c r="O377" s="284">
        <f t="shared" si="86"/>
        <v>17808.560000000001</v>
      </c>
    </row>
    <row r="378" spans="1:15" s="261" customFormat="1" x14ac:dyDescent="0.2">
      <c r="A378" s="295">
        <v>4703</v>
      </c>
      <c r="B378" s="266" t="s">
        <v>126</v>
      </c>
      <c r="C378" s="285">
        <f>SUM(C379:C381)</f>
        <v>0</v>
      </c>
      <c r="D378" s="285">
        <f t="shared" ref="D378:N378" si="100">SUM(D379:D381)</f>
        <v>0</v>
      </c>
      <c r="E378" s="285">
        <f t="shared" si="100"/>
        <v>0</v>
      </c>
      <c r="F378" s="285">
        <f t="shared" si="100"/>
        <v>0</v>
      </c>
      <c r="G378" s="285">
        <f t="shared" si="100"/>
        <v>0</v>
      </c>
      <c r="H378" s="285">
        <f t="shared" si="100"/>
        <v>0</v>
      </c>
      <c r="I378" s="285">
        <f t="shared" si="100"/>
        <v>0</v>
      </c>
      <c r="J378" s="285">
        <f t="shared" si="100"/>
        <v>0</v>
      </c>
      <c r="K378" s="285">
        <f t="shared" si="100"/>
        <v>0</v>
      </c>
      <c r="L378" s="285">
        <f t="shared" si="100"/>
        <v>0</v>
      </c>
      <c r="M378" s="285">
        <f t="shared" si="100"/>
        <v>0</v>
      </c>
      <c r="N378" s="285">
        <f t="shared" si="100"/>
        <v>0</v>
      </c>
      <c r="O378" s="284">
        <f t="shared" si="86"/>
        <v>0</v>
      </c>
    </row>
    <row r="379" spans="1:15" s="261" customFormat="1" x14ac:dyDescent="0.2">
      <c r="A379" s="296">
        <v>47030001</v>
      </c>
      <c r="B379" s="267" t="s">
        <v>572</v>
      </c>
      <c r="C379" s="292">
        <v>0</v>
      </c>
      <c r="D379" s="292">
        <v>0</v>
      </c>
      <c r="E379" s="292">
        <v>0</v>
      </c>
      <c r="F379" s="292">
        <v>0</v>
      </c>
      <c r="G379" s="292">
        <v>0</v>
      </c>
      <c r="H379" s="292">
        <v>0</v>
      </c>
      <c r="I379" s="292">
        <v>0</v>
      </c>
      <c r="J379" s="292">
        <v>0</v>
      </c>
      <c r="K379" s="292">
        <v>0</v>
      </c>
      <c r="L379" s="292">
        <v>0</v>
      </c>
      <c r="M379" s="292">
        <v>0</v>
      </c>
      <c r="N379" s="292">
        <v>0</v>
      </c>
      <c r="O379" s="284">
        <f t="shared" si="86"/>
        <v>0</v>
      </c>
    </row>
    <row r="380" spans="1:15" s="261" customFormat="1" x14ac:dyDescent="0.2">
      <c r="A380" s="296">
        <v>47030002</v>
      </c>
      <c r="B380" s="267" t="s">
        <v>573</v>
      </c>
      <c r="C380" s="292">
        <v>0</v>
      </c>
      <c r="D380" s="292">
        <v>0</v>
      </c>
      <c r="E380" s="292">
        <v>0</v>
      </c>
      <c r="F380" s="292">
        <v>0</v>
      </c>
      <c r="G380" s="292">
        <v>0</v>
      </c>
      <c r="H380" s="292">
        <v>0</v>
      </c>
      <c r="I380" s="292">
        <v>0</v>
      </c>
      <c r="J380" s="292">
        <v>0</v>
      </c>
      <c r="K380" s="292">
        <v>0</v>
      </c>
      <c r="L380" s="292">
        <v>0</v>
      </c>
      <c r="M380" s="292">
        <v>0</v>
      </c>
      <c r="N380" s="292">
        <v>0</v>
      </c>
      <c r="O380" s="284">
        <f t="shared" si="86"/>
        <v>0</v>
      </c>
    </row>
    <row r="381" spans="1:15" s="261" customFormat="1" x14ac:dyDescent="0.2">
      <c r="A381" s="296">
        <v>470390</v>
      </c>
      <c r="B381" s="267" t="s">
        <v>127</v>
      </c>
      <c r="C381" s="286">
        <v>0</v>
      </c>
      <c r="D381" s="286">
        <v>0</v>
      </c>
      <c r="E381" s="286">
        <v>0</v>
      </c>
      <c r="F381" s="286">
        <v>0</v>
      </c>
      <c r="G381" s="286">
        <v>0</v>
      </c>
      <c r="H381" s="286">
        <v>0</v>
      </c>
      <c r="I381" s="286">
        <v>0</v>
      </c>
      <c r="J381" s="286">
        <v>0</v>
      </c>
      <c r="K381" s="286">
        <v>0</v>
      </c>
      <c r="L381" s="286">
        <v>0</v>
      </c>
      <c r="M381" s="286">
        <v>0</v>
      </c>
      <c r="N381" s="286">
        <v>0</v>
      </c>
      <c r="O381" s="284">
        <f t="shared" si="86"/>
        <v>0</v>
      </c>
    </row>
    <row r="382" spans="1:15" s="261" customFormat="1" x14ac:dyDescent="0.2">
      <c r="A382" s="295">
        <v>4704</v>
      </c>
      <c r="B382" s="266" t="s">
        <v>128</v>
      </c>
      <c r="C382" s="285">
        <f t="shared" ref="C382:N382" si="101">SUM(C383:C386)</f>
        <v>0</v>
      </c>
      <c r="D382" s="285">
        <f t="shared" si="101"/>
        <v>0</v>
      </c>
      <c r="E382" s="285">
        <f t="shared" si="101"/>
        <v>0</v>
      </c>
      <c r="F382" s="285">
        <f t="shared" si="101"/>
        <v>0</v>
      </c>
      <c r="G382" s="285">
        <f t="shared" si="101"/>
        <v>0</v>
      </c>
      <c r="H382" s="285">
        <f t="shared" si="101"/>
        <v>0</v>
      </c>
      <c r="I382" s="285">
        <f t="shared" si="101"/>
        <v>0</v>
      </c>
      <c r="J382" s="285">
        <f t="shared" si="101"/>
        <v>0</v>
      </c>
      <c r="K382" s="285">
        <f t="shared" si="101"/>
        <v>0</v>
      </c>
      <c r="L382" s="285">
        <f t="shared" si="101"/>
        <v>0</v>
      </c>
      <c r="M382" s="285">
        <f t="shared" si="101"/>
        <v>0</v>
      </c>
      <c r="N382" s="285">
        <f t="shared" si="101"/>
        <v>0</v>
      </c>
      <c r="O382" s="284">
        <f t="shared" si="86"/>
        <v>0</v>
      </c>
    </row>
    <row r="383" spans="1:15" s="261" customFormat="1" x14ac:dyDescent="0.2">
      <c r="A383" s="296">
        <v>470405</v>
      </c>
      <c r="B383" s="267" t="s">
        <v>129</v>
      </c>
      <c r="C383" s="286">
        <v>0</v>
      </c>
      <c r="D383" s="286">
        <v>0</v>
      </c>
      <c r="E383" s="286">
        <v>0</v>
      </c>
      <c r="F383" s="286">
        <v>0</v>
      </c>
      <c r="G383" s="286">
        <v>0</v>
      </c>
      <c r="H383" s="286">
        <v>0</v>
      </c>
      <c r="I383" s="286">
        <v>0</v>
      </c>
      <c r="J383" s="286">
        <v>0</v>
      </c>
      <c r="K383" s="286">
        <v>0</v>
      </c>
      <c r="L383" s="286">
        <v>0</v>
      </c>
      <c r="M383" s="286"/>
      <c r="N383" s="286"/>
      <c r="O383" s="284">
        <f t="shared" si="86"/>
        <v>0</v>
      </c>
    </row>
    <row r="384" spans="1:15" s="261" customFormat="1" x14ac:dyDescent="0.2">
      <c r="A384" s="295">
        <f>+A383+5</f>
        <v>470410</v>
      </c>
      <c r="B384" s="267" t="s">
        <v>130</v>
      </c>
      <c r="C384" s="286">
        <v>0</v>
      </c>
      <c r="D384" s="286">
        <v>0</v>
      </c>
      <c r="E384" s="286">
        <v>0</v>
      </c>
      <c r="F384" s="286">
        <v>0</v>
      </c>
      <c r="G384" s="286">
        <v>0</v>
      </c>
      <c r="H384" s="286">
        <v>0</v>
      </c>
      <c r="I384" s="286">
        <v>0</v>
      </c>
      <c r="J384" s="286">
        <v>0</v>
      </c>
      <c r="K384" s="286">
        <v>0</v>
      </c>
      <c r="L384" s="286">
        <v>0</v>
      </c>
      <c r="M384" s="286"/>
      <c r="N384" s="286"/>
      <c r="O384" s="284">
        <f t="shared" si="86"/>
        <v>0</v>
      </c>
    </row>
    <row r="385" spans="1:15" s="261" customFormat="1" x14ac:dyDescent="0.2">
      <c r="A385" s="295">
        <f>+A384+5</f>
        <v>470415</v>
      </c>
      <c r="B385" s="267" t="s">
        <v>131</v>
      </c>
      <c r="C385" s="286">
        <v>0</v>
      </c>
      <c r="D385" s="286">
        <v>0</v>
      </c>
      <c r="E385" s="286">
        <v>0</v>
      </c>
      <c r="F385" s="286">
        <v>0</v>
      </c>
      <c r="G385" s="286">
        <v>0</v>
      </c>
      <c r="H385" s="286">
        <v>0</v>
      </c>
      <c r="I385" s="286">
        <v>0</v>
      </c>
      <c r="J385" s="286">
        <v>0</v>
      </c>
      <c r="K385" s="286">
        <v>0</v>
      </c>
      <c r="L385" s="286">
        <v>0</v>
      </c>
      <c r="M385" s="286"/>
      <c r="N385" s="286"/>
      <c r="O385" s="284">
        <f t="shared" si="86"/>
        <v>0</v>
      </c>
    </row>
    <row r="386" spans="1:15" s="261" customFormat="1" x14ac:dyDescent="0.2">
      <c r="A386" s="296">
        <v>470490</v>
      </c>
      <c r="B386" s="267" t="s">
        <v>127</v>
      </c>
      <c r="C386" s="286">
        <v>0</v>
      </c>
      <c r="D386" s="286">
        <v>0</v>
      </c>
      <c r="E386" s="286">
        <v>0</v>
      </c>
      <c r="F386" s="286">
        <v>0</v>
      </c>
      <c r="G386" s="286">
        <v>0</v>
      </c>
      <c r="H386" s="286">
        <v>0</v>
      </c>
      <c r="I386" s="286">
        <v>0</v>
      </c>
      <c r="J386" s="286">
        <v>0</v>
      </c>
      <c r="K386" s="286">
        <v>0</v>
      </c>
      <c r="L386" s="286">
        <v>0</v>
      </c>
      <c r="M386" s="286"/>
      <c r="N386" s="286"/>
      <c r="O386" s="284">
        <f t="shared" si="86"/>
        <v>0</v>
      </c>
    </row>
    <row r="387" spans="1:15" s="261" customFormat="1" x14ac:dyDescent="0.2">
      <c r="A387" s="295">
        <v>4705</v>
      </c>
      <c r="B387" s="266" t="s">
        <v>132</v>
      </c>
      <c r="C387" s="285">
        <f t="shared" ref="C387:N387" si="102">SUM(C388:C392)</f>
        <v>0</v>
      </c>
      <c r="D387" s="285">
        <f t="shared" si="102"/>
        <v>0</v>
      </c>
      <c r="E387" s="285">
        <f t="shared" si="102"/>
        <v>0</v>
      </c>
      <c r="F387" s="285">
        <f t="shared" si="102"/>
        <v>0</v>
      </c>
      <c r="G387" s="285">
        <f t="shared" si="102"/>
        <v>0</v>
      </c>
      <c r="H387" s="285">
        <f t="shared" si="102"/>
        <v>0</v>
      </c>
      <c r="I387" s="285">
        <f t="shared" si="102"/>
        <v>0</v>
      </c>
      <c r="J387" s="285">
        <f t="shared" si="102"/>
        <v>0</v>
      </c>
      <c r="K387" s="285">
        <f t="shared" si="102"/>
        <v>0</v>
      </c>
      <c r="L387" s="285">
        <f t="shared" si="102"/>
        <v>0</v>
      </c>
      <c r="M387" s="285">
        <f t="shared" si="102"/>
        <v>0</v>
      </c>
      <c r="N387" s="285">
        <f t="shared" si="102"/>
        <v>0</v>
      </c>
      <c r="O387" s="284">
        <f t="shared" si="86"/>
        <v>0</v>
      </c>
    </row>
    <row r="388" spans="1:15" s="261" customFormat="1" x14ac:dyDescent="0.2">
      <c r="A388" s="296">
        <v>470505</v>
      </c>
      <c r="B388" s="267" t="s">
        <v>133</v>
      </c>
      <c r="C388" s="286">
        <v>0</v>
      </c>
      <c r="D388" s="286">
        <v>0</v>
      </c>
      <c r="E388" s="286">
        <v>0</v>
      </c>
      <c r="F388" s="286">
        <v>0</v>
      </c>
      <c r="G388" s="286">
        <v>0</v>
      </c>
      <c r="H388" s="286">
        <v>0</v>
      </c>
      <c r="I388" s="286">
        <v>0</v>
      </c>
      <c r="J388" s="286">
        <v>0</v>
      </c>
      <c r="K388" s="286">
        <v>0</v>
      </c>
      <c r="L388" s="286">
        <v>0</v>
      </c>
      <c r="M388" s="286"/>
      <c r="N388" s="286"/>
      <c r="O388" s="284">
        <f t="shared" si="86"/>
        <v>0</v>
      </c>
    </row>
    <row r="389" spans="1:15" s="261" customFormat="1" x14ac:dyDescent="0.2">
      <c r="A389" s="295">
        <f>+A388+5</f>
        <v>470510</v>
      </c>
      <c r="B389" s="267" t="s">
        <v>134</v>
      </c>
      <c r="C389" s="286">
        <v>0</v>
      </c>
      <c r="D389" s="286">
        <v>0</v>
      </c>
      <c r="E389" s="286">
        <v>0</v>
      </c>
      <c r="F389" s="286">
        <v>0</v>
      </c>
      <c r="G389" s="286">
        <v>0</v>
      </c>
      <c r="H389" s="286">
        <v>0</v>
      </c>
      <c r="I389" s="286">
        <v>0</v>
      </c>
      <c r="J389" s="286">
        <v>0</v>
      </c>
      <c r="K389" s="286">
        <v>0</v>
      </c>
      <c r="L389" s="286">
        <v>0</v>
      </c>
      <c r="M389" s="286"/>
      <c r="N389" s="286"/>
      <c r="O389" s="284">
        <f t="shared" ref="O389:O452" si="103">+L389</f>
        <v>0</v>
      </c>
    </row>
    <row r="390" spans="1:15" s="261" customFormat="1" x14ac:dyDescent="0.2">
      <c r="A390" s="295">
        <f>+A389+5</f>
        <v>470515</v>
      </c>
      <c r="B390" s="267" t="s">
        <v>135</v>
      </c>
      <c r="C390" s="286">
        <v>0</v>
      </c>
      <c r="D390" s="286">
        <v>0</v>
      </c>
      <c r="E390" s="286">
        <v>0</v>
      </c>
      <c r="F390" s="286">
        <v>0</v>
      </c>
      <c r="G390" s="286">
        <v>0</v>
      </c>
      <c r="H390" s="286">
        <v>0</v>
      </c>
      <c r="I390" s="286">
        <v>0</v>
      </c>
      <c r="J390" s="286">
        <v>0</v>
      </c>
      <c r="K390" s="286">
        <v>0</v>
      </c>
      <c r="L390" s="286">
        <v>0</v>
      </c>
      <c r="M390" s="286"/>
      <c r="N390" s="286"/>
      <c r="O390" s="284">
        <f t="shared" si="103"/>
        <v>0</v>
      </c>
    </row>
    <row r="391" spans="1:15" s="261" customFormat="1" x14ac:dyDescent="0.2">
      <c r="A391" s="295">
        <f>+A390+5</f>
        <v>470520</v>
      </c>
      <c r="B391" s="267" t="s">
        <v>136</v>
      </c>
      <c r="C391" s="286">
        <v>0</v>
      </c>
      <c r="D391" s="286">
        <v>0</v>
      </c>
      <c r="E391" s="286">
        <v>0</v>
      </c>
      <c r="F391" s="286">
        <v>0</v>
      </c>
      <c r="G391" s="286">
        <v>0</v>
      </c>
      <c r="H391" s="286">
        <v>0</v>
      </c>
      <c r="I391" s="286">
        <v>0</v>
      </c>
      <c r="J391" s="286">
        <v>0</v>
      </c>
      <c r="K391" s="286">
        <v>0</v>
      </c>
      <c r="L391" s="286">
        <v>0</v>
      </c>
      <c r="M391" s="286"/>
      <c r="N391" s="286"/>
      <c r="O391" s="284">
        <f t="shared" si="103"/>
        <v>0</v>
      </c>
    </row>
    <row r="392" spans="1:15" s="261" customFormat="1" x14ac:dyDescent="0.2">
      <c r="A392" s="296">
        <v>470590</v>
      </c>
      <c r="B392" s="267" t="s">
        <v>127</v>
      </c>
      <c r="C392" s="286">
        <v>0</v>
      </c>
      <c r="D392" s="286">
        <v>0</v>
      </c>
      <c r="E392" s="286">
        <v>0</v>
      </c>
      <c r="F392" s="286">
        <v>0</v>
      </c>
      <c r="G392" s="286">
        <v>0</v>
      </c>
      <c r="H392" s="286">
        <v>0</v>
      </c>
      <c r="I392" s="286">
        <v>0</v>
      </c>
      <c r="J392" s="286">
        <v>0</v>
      </c>
      <c r="K392" s="286">
        <v>0</v>
      </c>
      <c r="L392" s="286">
        <v>0</v>
      </c>
      <c r="M392" s="286"/>
      <c r="N392" s="286"/>
      <c r="O392" s="284">
        <f t="shared" si="103"/>
        <v>0</v>
      </c>
    </row>
    <row r="393" spans="1:15" s="261" customFormat="1" x14ac:dyDescent="0.2">
      <c r="A393" s="295">
        <v>4706</v>
      </c>
      <c r="B393" s="266" t="s">
        <v>137</v>
      </c>
      <c r="C393" s="285">
        <f t="shared" ref="C393:N393" si="104">SUM(C394:C395)</f>
        <v>0</v>
      </c>
      <c r="D393" s="285">
        <f t="shared" si="104"/>
        <v>0</v>
      </c>
      <c r="E393" s="285">
        <f t="shared" si="104"/>
        <v>0</v>
      </c>
      <c r="F393" s="285">
        <f t="shared" si="104"/>
        <v>0</v>
      </c>
      <c r="G393" s="285">
        <f t="shared" si="104"/>
        <v>0</v>
      </c>
      <c r="H393" s="285">
        <f t="shared" si="104"/>
        <v>0</v>
      </c>
      <c r="I393" s="285">
        <f t="shared" si="104"/>
        <v>0</v>
      </c>
      <c r="J393" s="285">
        <f t="shared" si="104"/>
        <v>0</v>
      </c>
      <c r="K393" s="285">
        <f t="shared" si="104"/>
        <v>0</v>
      </c>
      <c r="L393" s="285">
        <f t="shared" si="104"/>
        <v>0</v>
      </c>
      <c r="M393" s="285">
        <f t="shared" si="104"/>
        <v>0</v>
      </c>
      <c r="N393" s="285">
        <f t="shared" si="104"/>
        <v>0</v>
      </c>
      <c r="O393" s="284">
        <f t="shared" si="103"/>
        <v>0</v>
      </c>
    </row>
    <row r="394" spans="1:15" s="261" customFormat="1" x14ac:dyDescent="0.2">
      <c r="A394" s="296">
        <v>470605</v>
      </c>
      <c r="B394" s="267" t="s">
        <v>138</v>
      </c>
      <c r="C394" s="286">
        <v>0</v>
      </c>
      <c r="D394" s="286">
        <v>0</v>
      </c>
      <c r="E394" s="286">
        <v>0</v>
      </c>
      <c r="F394" s="286">
        <v>0</v>
      </c>
      <c r="G394" s="286">
        <v>0</v>
      </c>
      <c r="H394" s="286">
        <v>0</v>
      </c>
      <c r="I394" s="286">
        <v>0</v>
      </c>
      <c r="J394" s="286">
        <v>0</v>
      </c>
      <c r="K394" s="286">
        <v>0</v>
      </c>
      <c r="L394" s="286">
        <v>0</v>
      </c>
      <c r="M394" s="286"/>
      <c r="N394" s="286"/>
      <c r="O394" s="284">
        <f t="shared" si="103"/>
        <v>0</v>
      </c>
    </row>
    <row r="395" spans="1:15" s="261" customFormat="1" x14ac:dyDescent="0.2">
      <c r="A395" s="296">
        <v>470610</v>
      </c>
      <c r="B395" s="267" t="s">
        <v>139</v>
      </c>
      <c r="C395" s="286">
        <v>0</v>
      </c>
      <c r="D395" s="286">
        <v>0</v>
      </c>
      <c r="E395" s="286">
        <v>0</v>
      </c>
      <c r="F395" s="286">
        <v>0</v>
      </c>
      <c r="G395" s="286">
        <v>0</v>
      </c>
      <c r="H395" s="286">
        <v>0</v>
      </c>
      <c r="I395" s="286">
        <v>0</v>
      </c>
      <c r="J395" s="286">
        <v>0</v>
      </c>
      <c r="K395" s="286">
        <v>0</v>
      </c>
      <c r="L395" s="286">
        <v>0</v>
      </c>
      <c r="M395" s="286"/>
      <c r="N395" s="286"/>
      <c r="O395" s="284">
        <f t="shared" si="103"/>
        <v>0</v>
      </c>
    </row>
    <row r="396" spans="1:15" s="261" customFormat="1" ht="22.5" x14ac:dyDescent="0.2">
      <c r="A396" s="295">
        <v>4707</v>
      </c>
      <c r="B396" s="266" t="s">
        <v>140</v>
      </c>
      <c r="C396" s="285">
        <f t="shared" ref="C396:N396" si="105">SUM(C397:C402)</f>
        <v>0</v>
      </c>
      <c r="D396" s="285">
        <f t="shared" si="105"/>
        <v>0</v>
      </c>
      <c r="E396" s="285">
        <f t="shared" si="105"/>
        <v>0</v>
      </c>
      <c r="F396" s="285">
        <f t="shared" si="105"/>
        <v>0</v>
      </c>
      <c r="G396" s="285">
        <f t="shared" si="105"/>
        <v>0</v>
      </c>
      <c r="H396" s="285">
        <f t="shared" si="105"/>
        <v>0</v>
      </c>
      <c r="I396" s="285">
        <f t="shared" si="105"/>
        <v>0</v>
      </c>
      <c r="J396" s="285">
        <f t="shared" si="105"/>
        <v>0</v>
      </c>
      <c r="K396" s="285">
        <f t="shared" si="105"/>
        <v>0</v>
      </c>
      <c r="L396" s="285">
        <f t="shared" si="105"/>
        <v>0</v>
      </c>
      <c r="M396" s="285">
        <f t="shared" si="105"/>
        <v>0</v>
      </c>
      <c r="N396" s="285">
        <f t="shared" si="105"/>
        <v>0</v>
      </c>
      <c r="O396" s="284">
        <f t="shared" si="103"/>
        <v>0</v>
      </c>
    </row>
    <row r="397" spans="1:15" s="261" customFormat="1" x14ac:dyDescent="0.2">
      <c r="A397" s="296">
        <v>470705</v>
      </c>
      <c r="B397" s="267" t="s">
        <v>141</v>
      </c>
      <c r="C397" s="286">
        <v>0</v>
      </c>
      <c r="D397" s="286">
        <v>0</v>
      </c>
      <c r="E397" s="286">
        <v>0</v>
      </c>
      <c r="F397" s="286">
        <v>0</v>
      </c>
      <c r="G397" s="286">
        <v>0</v>
      </c>
      <c r="H397" s="286">
        <v>0</v>
      </c>
      <c r="I397" s="286">
        <v>0</v>
      </c>
      <c r="J397" s="286">
        <v>0</v>
      </c>
      <c r="K397" s="286">
        <v>0</v>
      </c>
      <c r="L397" s="286">
        <v>0</v>
      </c>
      <c r="M397" s="286"/>
      <c r="N397" s="286"/>
      <c r="O397" s="284">
        <f t="shared" si="103"/>
        <v>0</v>
      </c>
    </row>
    <row r="398" spans="1:15" s="261" customFormat="1" x14ac:dyDescent="0.2">
      <c r="A398" s="295">
        <f>+A397+5</f>
        <v>470710</v>
      </c>
      <c r="B398" s="267" t="s">
        <v>142</v>
      </c>
      <c r="C398" s="286">
        <v>0</v>
      </c>
      <c r="D398" s="286">
        <v>0</v>
      </c>
      <c r="E398" s="286">
        <v>0</v>
      </c>
      <c r="F398" s="286">
        <v>0</v>
      </c>
      <c r="G398" s="286">
        <v>0</v>
      </c>
      <c r="H398" s="286">
        <v>0</v>
      </c>
      <c r="I398" s="286">
        <v>0</v>
      </c>
      <c r="J398" s="286">
        <v>0</v>
      </c>
      <c r="K398" s="286">
        <v>0</v>
      </c>
      <c r="L398" s="286">
        <v>0</v>
      </c>
      <c r="M398" s="286"/>
      <c r="N398" s="286"/>
      <c r="O398" s="284">
        <f t="shared" si="103"/>
        <v>0</v>
      </c>
    </row>
    <row r="399" spans="1:15" s="261" customFormat="1" x14ac:dyDescent="0.2">
      <c r="A399" s="295">
        <f>+A398+5</f>
        <v>470715</v>
      </c>
      <c r="B399" s="267" t="s">
        <v>143</v>
      </c>
      <c r="C399" s="286">
        <v>0</v>
      </c>
      <c r="D399" s="286">
        <v>0</v>
      </c>
      <c r="E399" s="286">
        <v>0</v>
      </c>
      <c r="F399" s="286">
        <v>0</v>
      </c>
      <c r="G399" s="286">
        <v>0</v>
      </c>
      <c r="H399" s="286">
        <v>0</v>
      </c>
      <c r="I399" s="286">
        <v>0</v>
      </c>
      <c r="J399" s="286">
        <v>0</v>
      </c>
      <c r="K399" s="286">
        <v>0</v>
      </c>
      <c r="L399" s="286">
        <v>0</v>
      </c>
      <c r="M399" s="286"/>
      <c r="N399" s="286"/>
      <c r="O399" s="284">
        <f t="shared" si="103"/>
        <v>0</v>
      </c>
    </row>
    <row r="400" spans="1:15" s="261" customFormat="1" x14ac:dyDescent="0.2">
      <c r="A400" s="295">
        <f>+A399+5</f>
        <v>470720</v>
      </c>
      <c r="B400" s="267" t="s">
        <v>144</v>
      </c>
      <c r="C400" s="286">
        <v>0</v>
      </c>
      <c r="D400" s="286">
        <v>0</v>
      </c>
      <c r="E400" s="286">
        <v>0</v>
      </c>
      <c r="F400" s="286">
        <v>0</v>
      </c>
      <c r="G400" s="286">
        <v>0</v>
      </c>
      <c r="H400" s="286">
        <v>0</v>
      </c>
      <c r="I400" s="286">
        <v>0</v>
      </c>
      <c r="J400" s="286">
        <v>0</v>
      </c>
      <c r="K400" s="286">
        <v>0</v>
      </c>
      <c r="L400" s="286">
        <v>0</v>
      </c>
      <c r="M400" s="286"/>
      <c r="N400" s="286"/>
      <c r="O400" s="284">
        <f t="shared" si="103"/>
        <v>0</v>
      </c>
    </row>
    <row r="401" spans="1:15" s="261" customFormat="1" x14ac:dyDescent="0.2">
      <c r="A401" s="295">
        <f>+A400+5</f>
        <v>470725</v>
      </c>
      <c r="B401" s="267" t="s">
        <v>145</v>
      </c>
      <c r="C401" s="286">
        <v>0</v>
      </c>
      <c r="D401" s="286">
        <v>0</v>
      </c>
      <c r="E401" s="286">
        <v>0</v>
      </c>
      <c r="F401" s="286">
        <v>0</v>
      </c>
      <c r="G401" s="286">
        <v>0</v>
      </c>
      <c r="H401" s="286">
        <v>0</v>
      </c>
      <c r="I401" s="286">
        <v>0</v>
      </c>
      <c r="J401" s="286">
        <v>0</v>
      </c>
      <c r="K401" s="286">
        <v>0</v>
      </c>
      <c r="L401" s="286">
        <v>0</v>
      </c>
      <c r="M401" s="286"/>
      <c r="N401" s="286"/>
      <c r="O401" s="284">
        <f t="shared" si="103"/>
        <v>0</v>
      </c>
    </row>
    <row r="402" spans="1:15" s="261" customFormat="1" x14ac:dyDescent="0.2">
      <c r="A402" s="296">
        <v>470790</v>
      </c>
      <c r="B402" s="267" t="s">
        <v>65</v>
      </c>
      <c r="C402" s="286">
        <v>0</v>
      </c>
      <c r="D402" s="286">
        <v>0</v>
      </c>
      <c r="E402" s="286">
        <v>0</v>
      </c>
      <c r="F402" s="286">
        <v>0</v>
      </c>
      <c r="G402" s="286">
        <v>0</v>
      </c>
      <c r="H402" s="286">
        <v>0</v>
      </c>
      <c r="I402" s="286">
        <v>0</v>
      </c>
      <c r="J402" s="286">
        <v>0</v>
      </c>
      <c r="K402" s="286">
        <v>0</v>
      </c>
      <c r="L402" s="286">
        <v>0</v>
      </c>
      <c r="M402" s="286"/>
      <c r="N402" s="286"/>
      <c r="O402" s="284">
        <f t="shared" si="103"/>
        <v>0</v>
      </c>
    </row>
    <row r="403" spans="1:15" s="261" customFormat="1" x14ac:dyDescent="0.2">
      <c r="A403" s="295">
        <v>4708</v>
      </c>
      <c r="B403" s="266" t="s">
        <v>146</v>
      </c>
      <c r="C403" s="285">
        <f t="shared" ref="C403:N403" si="106">SUM(C404:C405)</f>
        <v>0</v>
      </c>
      <c r="D403" s="285">
        <f t="shared" si="106"/>
        <v>0</v>
      </c>
      <c r="E403" s="285">
        <f t="shared" si="106"/>
        <v>0</v>
      </c>
      <c r="F403" s="285">
        <f t="shared" si="106"/>
        <v>0</v>
      </c>
      <c r="G403" s="285">
        <f t="shared" si="106"/>
        <v>0</v>
      </c>
      <c r="H403" s="285">
        <f t="shared" si="106"/>
        <v>0</v>
      </c>
      <c r="I403" s="285">
        <f t="shared" si="106"/>
        <v>0</v>
      </c>
      <c r="J403" s="285">
        <f t="shared" si="106"/>
        <v>0</v>
      </c>
      <c r="K403" s="285">
        <f t="shared" si="106"/>
        <v>0</v>
      </c>
      <c r="L403" s="285">
        <f t="shared" si="106"/>
        <v>0</v>
      </c>
      <c r="M403" s="285">
        <f t="shared" si="106"/>
        <v>0</v>
      </c>
      <c r="N403" s="285">
        <f t="shared" si="106"/>
        <v>0</v>
      </c>
      <c r="O403" s="284">
        <f t="shared" si="103"/>
        <v>0</v>
      </c>
    </row>
    <row r="404" spans="1:15" s="261" customFormat="1" x14ac:dyDescent="0.2">
      <c r="A404" s="296">
        <v>470805</v>
      </c>
      <c r="B404" s="267" t="s">
        <v>147</v>
      </c>
      <c r="C404" s="286">
        <v>0</v>
      </c>
      <c r="D404" s="286">
        <v>0</v>
      </c>
      <c r="E404" s="286">
        <v>0</v>
      </c>
      <c r="F404" s="286">
        <v>0</v>
      </c>
      <c r="G404" s="286">
        <v>0</v>
      </c>
      <c r="H404" s="286">
        <v>0</v>
      </c>
      <c r="I404" s="286">
        <v>0</v>
      </c>
      <c r="J404" s="286">
        <v>0</v>
      </c>
      <c r="K404" s="286">
        <v>0</v>
      </c>
      <c r="L404" s="286">
        <v>0</v>
      </c>
      <c r="M404" s="286"/>
      <c r="N404" s="286"/>
      <c r="O404" s="284">
        <f t="shared" si="103"/>
        <v>0</v>
      </c>
    </row>
    <row r="405" spans="1:15" s="261" customFormat="1" x14ac:dyDescent="0.2">
      <c r="A405" s="296">
        <v>470890</v>
      </c>
      <c r="B405" s="267" t="s">
        <v>65</v>
      </c>
      <c r="C405" s="286">
        <v>0</v>
      </c>
      <c r="D405" s="286">
        <v>0</v>
      </c>
      <c r="E405" s="286">
        <v>0</v>
      </c>
      <c r="F405" s="286">
        <v>0</v>
      </c>
      <c r="G405" s="286">
        <v>0</v>
      </c>
      <c r="H405" s="286">
        <v>0</v>
      </c>
      <c r="I405" s="286">
        <v>0</v>
      </c>
      <c r="J405" s="286">
        <v>0</v>
      </c>
      <c r="K405" s="286">
        <v>0</v>
      </c>
      <c r="L405" s="286">
        <v>0</v>
      </c>
      <c r="M405" s="286"/>
      <c r="N405" s="286"/>
      <c r="O405" s="284">
        <f t="shared" si="103"/>
        <v>0</v>
      </c>
    </row>
    <row r="406" spans="1:15" s="261" customFormat="1" x14ac:dyDescent="0.2">
      <c r="A406" s="295">
        <v>48</v>
      </c>
      <c r="B406" s="266" t="s">
        <v>148</v>
      </c>
      <c r="C406" s="285">
        <f t="shared" ref="C406:N406" si="107">C407+C408</f>
        <v>0</v>
      </c>
      <c r="D406" s="285">
        <f t="shared" si="107"/>
        <v>0</v>
      </c>
      <c r="E406" s="285">
        <f t="shared" si="107"/>
        <v>0</v>
      </c>
      <c r="F406" s="285">
        <f t="shared" si="107"/>
        <v>6341.8</v>
      </c>
      <c r="G406" s="285">
        <f t="shared" si="107"/>
        <v>6341.8</v>
      </c>
      <c r="H406" s="285">
        <f t="shared" si="107"/>
        <v>12701.84</v>
      </c>
      <c r="I406" s="285">
        <f t="shared" si="107"/>
        <v>13559.14</v>
      </c>
      <c r="J406" s="285">
        <f t="shared" si="107"/>
        <v>13559.14</v>
      </c>
      <c r="K406" s="285">
        <f t="shared" si="107"/>
        <v>21872.240000000002</v>
      </c>
      <c r="L406" s="285">
        <f t="shared" si="107"/>
        <v>22573.02</v>
      </c>
      <c r="M406" s="285">
        <f t="shared" si="107"/>
        <v>0</v>
      </c>
      <c r="N406" s="285">
        <f t="shared" si="107"/>
        <v>0</v>
      </c>
      <c r="O406" s="284">
        <f t="shared" si="103"/>
        <v>22573.02</v>
      </c>
    </row>
    <row r="407" spans="1:15" s="261" customFormat="1" x14ac:dyDescent="0.2">
      <c r="A407" s="295">
        <v>4801</v>
      </c>
      <c r="B407" s="266" t="s">
        <v>149</v>
      </c>
      <c r="C407" s="286">
        <v>0</v>
      </c>
      <c r="D407" s="286">
        <v>0</v>
      </c>
      <c r="E407" s="286">
        <v>0</v>
      </c>
      <c r="F407" s="286">
        <v>0</v>
      </c>
      <c r="G407" s="286">
        <v>0</v>
      </c>
      <c r="H407" s="286">
        <v>0</v>
      </c>
      <c r="I407" s="286">
        <v>0</v>
      </c>
      <c r="J407" s="286">
        <v>0</v>
      </c>
      <c r="K407" s="286">
        <v>0</v>
      </c>
      <c r="L407" s="286">
        <v>0</v>
      </c>
      <c r="M407" s="286"/>
      <c r="N407" s="286"/>
      <c r="O407" s="284">
        <f t="shared" si="103"/>
        <v>0</v>
      </c>
    </row>
    <row r="408" spans="1:15" s="261" customFormat="1" x14ac:dyDescent="0.2">
      <c r="A408" s="295">
        <v>4890</v>
      </c>
      <c r="B408" s="266" t="s">
        <v>150</v>
      </c>
      <c r="C408" s="285">
        <f t="shared" ref="C408:N408" si="108">SUM(C409:C410)</f>
        <v>0</v>
      </c>
      <c r="D408" s="285">
        <f t="shared" si="108"/>
        <v>0</v>
      </c>
      <c r="E408" s="285">
        <f t="shared" si="108"/>
        <v>0</v>
      </c>
      <c r="F408" s="285">
        <f t="shared" si="108"/>
        <v>6341.8</v>
      </c>
      <c r="G408" s="285">
        <f t="shared" si="108"/>
        <v>6341.8</v>
      </c>
      <c r="H408" s="285">
        <f t="shared" si="108"/>
        <v>12701.84</v>
      </c>
      <c r="I408" s="285">
        <f t="shared" si="108"/>
        <v>13559.14</v>
      </c>
      <c r="J408" s="285">
        <f t="shared" si="108"/>
        <v>13559.14</v>
      </c>
      <c r="K408" s="285">
        <f t="shared" si="108"/>
        <v>21872.240000000002</v>
      </c>
      <c r="L408" s="285">
        <f t="shared" si="108"/>
        <v>22573.02</v>
      </c>
      <c r="M408" s="285">
        <f t="shared" si="108"/>
        <v>0</v>
      </c>
      <c r="N408" s="285">
        <f t="shared" si="108"/>
        <v>0</v>
      </c>
      <c r="O408" s="284">
        <f t="shared" si="103"/>
        <v>22573.02</v>
      </c>
    </row>
    <row r="409" spans="1:15" s="261" customFormat="1" x14ac:dyDescent="0.2">
      <c r="A409" s="296">
        <v>489005</v>
      </c>
      <c r="B409" s="267" t="s">
        <v>151</v>
      </c>
      <c r="C409" s="286">
        <v>0</v>
      </c>
      <c r="D409" s="286">
        <v>0</v>
      </c>
      <c r="E409" s="286">
        <v>0</v>
      </c>
      <c r="F409" s="286">
        <v>0</v>
      </c>
      <c r="G409" s="286">
        <v>0</v>
      </c>
      <c r="H409" s="286">
        <v>0</v>
      </c>
      <c r="I409" s="286">
        <v>0</v>
      </c>
      <c r="J409" s="286">
        <v>0</v>
      </c>
      <c r="K409" s="286">
        <v>0</v>
      </c>
      <c r="L409" s="286">
        <v>0</v>
      </c>
      <c r="M409" s="286"/>
      <c r="N409" s="286"/>
      <c r="O409" s="284">
        <f t="shared" si="103"/>
        <v>0</v>
      </c>
    </row>
    <row r="410" spans="1:15" s="261" customFormat="1" x14ac:dyDescent="0.2">
      <c r="A410" s="296">
        <v>489090</v>
      </c>
      <c r="B410" s="267" t="s">
        <v>65</v>
      </c>
      <c r="C410" s="286">
        <v>0</v>
      </c>
      <c r="D410" s="286">
        <v>0</v>
      </c>
      <c r="E410" s="286">
        <v>0</v>
      </c>
      <c r="F410" s="286">
        <v>6341.8</v>
      </c>
      <c r="G410" s="286">
        <v>6341.8</v>
      </c>
      <c r="H410" s="286">
        <v>12701.84</v>
      </c>
      <c r="I410" s="286">
        <v>13559.14</v>
      </c>
      <c r="J410" s="286">
        <v>13559.14</v>
      </c>
      <c r="K410" s="286">
        <v>21872.240000000002</v>
      </c>
      <c r="L410" s="286">
        <v>22573.02</v>
      </c>
      <c r="M410" s="286"/>
      <c r="N410" s="286"/>
      <c r="O410" s="284">
        <f t="shared" si="103"/>
        <v>22573.02</v>
      </c>
    </row>
    <row r="411" spans="1:15" s="261" customFormat="1" x14ac:dyDescent="0.2">
      <c r="A411" s="295">
        <v>5</v>
      </c>
      <c r="B411" s="266" t="s">
        <v>152</v>
      </c>
      <c r="C411" s="285">
        <f t="shared" ref="C411:N411" si="109">C412+C425+C457</f>
        <v>421106</v>
      </c>
      <c r="D411" s="285">
        <f t="shared" si="109"/>
        <v>701635.33</v>
      </c>
      <c r="E411" s="285">
        <f t="shared" si="109"/>
        <v>1064401.04</v>
      </c>
      <c r="F411" s="285">
        <f t="shared" si="109"/>
        <v>1439287.1300000001</v>
      </c>
      <c r="G411" s="285">
        <f t="shared" si="109"/>
        <v>1814113.1099999999</v>
      </c>
      <c r="H411" s="285">
        <f t="shared" si="109"/>
        <v>2185339.63</v>
      </c>
      <c r="I411" s="285">
        <f t="shared" si="109"/>
        <v>2567835.85</v>
      </c>
      <c r="J411" s="285">
        <f t="shared" si="109"/>
        <v>2954060.3500000006</v>
      </c>
      <c r="K411" s="285">
        <f t="shared" si="109"/>
        <v>3416933.69</v>
      </c>
      <c r="L411" s="285">
        <f t="shared" si="109"/>
        <v>3821969.1399999997</v>
      </c>
      <c r="M411" s="285">
        <f t="shared" si="109"/>
        <v>0</v>
      </c>
      <c r="N411" s="285">
        <f t="shared" si="109"/>
        <v>0</v>
      </c>
      <c r="O411" s="284">
        <f t="shared" si="103"/>
        <v>3821969.1399999997</v>
      </c>
    </row>
    <row r="412" spans="1:15" s="261" customFormat="1" x14ac:dyDescent="0.2">
      <c r="A412" s="295">
        <v>51</v>
      </c>
      <c r="B412" s="266" t="s">
        <v>153</v>
      </c>
      <c r="C412" s="285">
        <f t="shared" ref="C412:N412" si="110">C413+C420+C424</f>
        <v>421105.62</v>
      </c>
      <c r="D412" s="285">
        <f t="shared" si="110"/>
        <v>701633.14999999991</v>
      </c>
      <c r="E412" s="285">
        <f t="shared" si="110"/>
        <v>1064197.73</v>
      </c>
      <c r="F412" s="285">
        <f t="shared" si="110"/>
        <v>1439083.1</v>
      </c>
      <c r="G412" s="285">
        <f t="shared" si="110"/>
        <v>1813899.2</v>
      </c>
      <c r="H412" s="285">
        <f t="shared" si="110"/>
        <v>2185125.67</v>
      </c>
      <c r="I412" s="285">
        <f t="shared" si="110"/>
        <v>2567621.85</v>
      </c>
      <c r="J412" s="285">
        <f t="shared" si="110"/>
        <v>2953845.6500000004</v>
      </c>
      <c r="K412" s="285">
        <f t="shared" si="110"/>
        <v>3371050.67</v>
      </c>
      <c r="L412" s="285">
        <f t="shared" si="110"/>
        <v>3775999.5199999996</v>
      </c>
      <c r="M412" s="285">
        <f t="shared" si="110"/>
        <v>0</v>
      </c>
      <c r="N412" s="285">
        <f t="shared" si="110"/>
        <v>0</v>
      </c>
      <c r="O412" s="284">
        <f t="shared" si="103"/>
        <v>3775999.5199999996</v>
      </c>
    </row>
    <row r="413" spans="1:15" s="261" customFormat="1" x14ac:dyDescent="0.2">
      <c r="A413" s="295">
        <v>5101</v>
      </c>
      <c r="B413" s="266" t="s">
        <v>154</v>
      </c>
      <c r="C413" s="285">
        <f t="shared" ref="C413:N413" si="111">SUM(C414:C419)</f>
        <v>91878.86</v>
      </c>
      <c r="D413" s="285">
        <f t="shared" si="111"/>
        <v>165754.40999999997</v>
      </c>
      <c r="E413" s="285">
        <f t="shared" si="111"/>
        <v>284457.06</v>
      </c>
      <c r="F413" s="285">
        <f t="shared" si="111"/>
        <v>396123.26</v>
      </c>
      <c r="G413" s="285">
        <f t="shared" si="111"/>
        <v>521223.47</v>
      </c>
      <c r="H413" s="285">
        <f t="shared" si="111"/>
        <v>645330.99</v>
      </c>
      <c r="I413" s="285">
        <f t="shared" si="111"/>
        <v>774413.62</v>
      </c>
      <c r="J413" s="285">
        <f t="shared" si="111"/>
        <v>907094.77</v>
      </c>
      <c r="K413" s="285">
        <f t="shared" si="111"/>
        <v>1049731.28</v>
      </c>
      <c r="L413" s="285">
        <f t="shared" si="111"/>
        <v>1203355.6399999999</v>
      </c>
      <c r="M413" s="285">
        <f t="shared" si="111"/>
        <v>0</v>
      </c>
      <c r="N413" s="285">
        <f t="shared" si="111"/>
        <v>0</v>
      </c>
      <c r="O413" s="284">
        <f t="shared" si="103"/>
        <v>1203355.6399999999</v>
      </c>
    </row>
    <row r="414" spans="1:15" s="261" customFormat="1" x14ac:dyDescent="0.2">
      <c r="A414" s="296">
        <v>510105</v>
      </c>
      <c r="B414" s="267" t="s">
        <v>31</v>
      </c>
      <c r="C414" s="286">
        <v>89022.59</v>
      </c>
      <c r="D414" s="286">
        <v>160557.04999999999</v>
      </c>
      <c r="E414" s="286">
        <v>276520.87</v>
      </c>
      <c r="F414" s="286">
        <v>386111.9</v>
      </c>
      <c r="G414" s="286">
        <v>508179.74</v>
      </c>
      <c r="H414" s="286">
        <v>631378.36</v>
      </c>
      <c r="I414" s="286">
        <v>759842.66</v>
      </c>
      <c r="J414" s="286">
        <v>892033.04</v>
      </c>
      <c r="K414" s="286">
        <v>1034290.64</v>
      </c>
      <c r="L414" s="286">
        <v>1187605.1599999999</v>
      </c>
      <c r="M414" s="286"/>
      <c r="N414" s="286"/>
      <c r="O414" s="284">
        <f t="shared" si="103"/>
        <v>1187605.1599999999</v>
      </c>
    </row>
    <row r="415" spans="1:15" s="261" customFormat="1" x14ac:dyDescent="0.2">
      <c r="A415" s="295">
        <f>+A414+5</f>
        <v>510110</v>
      </c>
      <c r="B415" s="267" t="s">
        <v>32</v>
      </c>
      <c r="C415" s="286">
        <v>2856.27</v>
      </c>
      <c r="D415" s="286">
        <v>5197.3599999999997</v>
      </c>
      <c r="E415" s="286">
        <v>7936.19</v>
      </c>
      <c r="F415" s="286">
        <v>10011.36</v>
      </c>
      <c r="G415" s="286">
        <v>13043.73</v>
      </c>
      <c r="H415" s="286">
        <v>13952.63</v>
      </c>
      <c r="I415" s="286">
        <v>14570.96</v>
      </c>
      <c r="J415" s="286">
        <v>15061.73</v>
      </c>
      <c r="K415" s="286">
        <v>15440.64</v>
      </c>
      <c r="L415" s="286">
        <v>15750.48</v>
      </c>
      <c r="M415" s="286"/>
      <c r="N415" s="286"/>
      <c r="O415" s="284">
        <f t="shared" si="103"/>
        <v>15750.48</v>
      </c>
    </row>
    <row r="416" spans="1:15" s="261" customFormat="1" x14ac:dyDescent="0.2">
      <c r="A416" s="295">
        <f>+A415+5</f>
        <v>510115</v>
      </c>
      <c r="B416" s="267" t="s">
        <v>33</v>
      </c>
      <c r="C416" s="286">
        <v>0</v>
      </c>
      <c r="D416" s="286">
        <v>0</v>
      </c>
      <c r="E416" s="286">
        <v>0</v>
      </c>
      <c r="F416" s="286">
        <v>0</v>
      </c>
      <c r="G416" s="286">
        <v>0</v>
      </c>
      <c r="H416" s="286">
        <v>0</v>
      </c>
      <c r="I416" s="286">
        <v>0</v>
      </c>
      <c r="J416" s="286">
        <v>0</v>
      </c>
      <c r="K416" s="286">
        <v>0</v>
      </c>
      <c r="L416" s="286">
        <v>0</v>
      </c>
      <c r="M416" s="286"/>
      <c r="N416" s="286"/>
      <c r="O416" s="284">
        <f t="shared" si="103"/>
        <v>0</v>
      </c>
    </row>
    <row r="417" spans="1:15" s="261" customFormat="1" x14ac:dyDescent="0.2">
      <c r="A417" s="295">
        <f>+A416+5</f>
        <v>510120</v>
      </c>
      <c r="B417" s="267" t="s">
        <v>34</v>
      </c>
      <c r="C417" s="286">
        <v>0</v>
      </c>
      <c r="D417" s="286">
        <v>0</v>
      </c>
      <c r="E417" s="286">
        <v>0</v>
      </c>
      <c r="F417" s="286">
        <v>0</v>
      </c>
      <c r="G417" s="286">
        <v>0</v>
      </c>
      <c r="H417" s="286">
        <v>0</v>
      </c>
      <c r="I417" s="286">
        <v>0</v>
      </c>
      <c r="J417" s="286">
        <v>0</v>
      </c>
      <c r="K417" s="286">
        <v>0</v>
      </c>
      <c r="L417" s="286">
        <v>0</v>
      </c>
      <c r="M417" s="286"/>
      <c r="N417" s="286"/>
      <c r="O417" s="284">
        <f t="shared" si="103"/>
        <v>0</v>
      </c>
    </row>
    <row r="418" spans="1:15" s="261" customFormat="1" x14ac:dyDescent="0.2">
      <c r="A418" s="295">
        <f>+A417+5</f>
        <v>510125</v>
      </c>
      <c r="B418" s="267" t="s">
        <v>35</v>
      </c>
      <c r="C418" s="286">
        <v>0</v>
      </c>
      <c r="D418" s="286">
        <v>0</v>
      </c>
      <c r="E418" s="286">
        <v>0</v>
      </c>
      <c r="F418" s="286">
        <v>0</v>
      </c>
      <c r="G418" s="286">
        <v>0</v>
      </c>
      <c r="H418" s="286">
        <v>0</v>
      </c>
      <c r="I418" s="286">
        <v>0</v>
      </c>
      <c r="J418" s="286">
        <v>0</v>
      </c>
      <c r="K418" s="286">
        <v>0</v>
      </c>
      <c r="L418" s="286">
        <v>0</v>
      </c>
      <c r="M418" s="286"/>
      <c r="N418" s="286"/>
      <c r="O418" s="284">
        <f t="shared" si="103"/>
        <v>0</v>
      </c>
    </row>
    <row r="419" spans="1:15" s="261" customFormat="1" x14ac:dyDescent="0.2">
      <c r="A419" s="295">
        <f>+A418+5</f>
        <v>510130</v>
      </c>
      <c r="B419" s="267" t="s">
        <v>36</v>
      </c>
      <c r="C419" s="286">
        <v>0</v>
      </c>
      <c r="D419" s="286">
        <v>0</v>
      </c>
      <c r="E419" s="286">
        <v>0</v>
      </c>
      <c r="F419" s="286">
        <v>0</v>
      </c>
      <c r="G419" s="286">
        <v>0</v>
      </c>
      <c r="H419" s="286">
        <v>0</v>
      </c>
      <c r="I419" s="286">
        <v>0</v>
      </c>
      <c r="J419" s="286">
        <v>0</v>
      </c>
      <c r="K419" s="286">
        <v>0</v>
      </c>
      <c r="L419" s="286">
        <v>0</v>
      </c>
      <c r="M419" s="286"/>
      <c r="N419" s="286"/>
      <c r="O419" s="284">
        <f t="shared" si="103"/>
        <v>0</v>
      </c>
    </row>
    <row r="420" spans="1:15" s="261" customFormat="1" x14ac:dyDescent="0.2">
      <c r="A420" s="295">
        <v>5102</v>
      </c>
      <c r="B420" s="266" t="s">
        <v>155</v>
      </c>
      <c r="C420" s="285">
        <f t="shared" ref="C420:N420" si="112">SUM(C421:C423)</f>
        <v>329226.76</v>
      </c>
      <c r="D420" s="285">
        <f t="shared" si="112"/>
        <v>535878.74</v>
      </c>
      <c r="E420" s="285">
        <f t="shared" si="112"/>
        <v>779740.66999999993</v>
      </c>
      <c r="F420" s="285">
        <f t="shared" si="112"/>
        <v>1042959.8400000001</v>
      </c>
      <c r="G420" s="285">
        <f t="shared" si="112"/>
        <v>1292675.73</v>
      </c>
      <c r="H420" s="285">
        <f t="shared" si="112"/>
        <v>1539794.68</v>
      </c>
      <c r="I420" s="285">
        <f t="shared" si="112"/>
        <v>1793208.23</v>
      </c>
      <c r="J420" s="285">
        <f t="shared" si="112"/>
        <v>2046750.8800000001</v>
      </c>
      <c r="K420" s="285">
        <f t="shared" si="112"/>
        <v>2321319.39</v>
      </c>
      <c r="L420" s="285">
        <f t="shared" si="112"/>
        <v>2572643.88</v>
      </c>
      <c r="M420" s="285">
        <f t="shared" si="112"/>
        <v>0</v>
      </c>
      <c r="N420" s="285">
        <f t="shared" si="112"/>
        <v>0</v>
      </c>
      <c r="O420" s="284">
        <f t="shared" si="103"/>
        <v>2572643.88</v>
      </c>
    </row>
    <row r="421" spans="1:15" s="261" customFormat="1" x14ac:dyDescent="0.2">
      <c r="A421" s="296">
        <v>510205</v>
      </c>
      <c r="B421" s="267" t="s">
        <v>156</v>
      </c>
      <c r="C421" s="286">
        <v>313475.25</v>
      </c>
      <c r="D421" s="286">
        <v>503653.59</v>
      </c>
      <c r="E421" s="286">
        <v>731445.84</v>
      </c>
      <c r="F421" s="286">
        <v>979370.54</v>
      </c>
      <c r="G421" s="286">
        <v>1217813.8999999999</v>
      </c>
      <c r="H421" s="286">
        <v>1451265.13</v>
      </c>
      <c r="I421" s="286">
        <v>1690389.93</v>
      </c>
      <c r="J421" s="286">
        <v>1928944.1</v>
      </c>
      <c r="K421" s="286">
        <v>2189436.58</v>
      </c>
      <c r="L421" s="286">
        <v>2424559.44</v>
      </c>
      <c r="M421" s="286"/>
      <c r="N421" s="286"/>
      <c r="O421" s="284">
        <f t="shared" si="103"/>
        <v>2424559.44</v>
      </c>
    </row>
    <row r="422" spans="1:15" s="261" customFormat="1" x14ac:dyDescent="0.2">
      <c r="A422" s="295">
        <f>+A421+5</f>
        <v>510210</v>
      </c>
      <c r="B422" s="267" t="s">
        <v>157</v>
      </c>
      <c r="C422" s="286">
        <v>0</v>
      </c>
      <c r="D422" s="286">
        <v>0</v>
      </c>
      <c r="E422" s="286">
        <v>0</v>
      </c>
      <c r="F422" s="286">
        <v>0</v>
      </c>
      <c r="G422" s="286">
        <v>0</v>
      </c>
      <c r="H422" s="286">
        <v>0</v>
      </c>
      <c r="I422" s="286">
        <v>0</v>
      </c>
      <c r="J422" s="286">
        <v>0</v>
      </c>
      <c r="K422" s="286">
        <v>0</v>
      </c>
      <c r="L422" s="286">
        <v>0</v>
      </c>
      <c r="M422" s="286"/>
      <c r="N422" s="286"/>
      <c r="O422" s="284">
        <f t="shared" si="103"/>
        <v>0</v>
      </c>
    </row>
    <row r="423" spans="1:15" s="261" customFormat="1" x14ac:dyDescent="0.2">
      <c r="A423" s="295">
        <f>+A422+5</f>
        <v>510215</v>
      </c>
      <c r="B423" s="267" t="s">
        <v>158</v>
      </c>
      <c r="C423" s="286">
        <v>15751.51</v>
      </c>
      <c r="D423" s="286">
        <v>32225.15</v>
      </c>
      <c r="E423" s="286">
        <v>48294.83</v>
      </c>
      <c r="F423" s="286">
        <v>63589.3</v>
      </c>
      <c r="G423" s="286">
        <v>74861.83</v>
      </c>
      <c r="H423" s="286">
        <v>88529.55</v>
      </c>
      <c r="I423" s="286">
        <v>102818.3</v>
      </c>
      <c r="J423" s="286">
        <v>117806.78</v>
      </c>
      <c r="K423" s="286">
        <v>131882.81</v>
      </c>
      <c r="L423" s="286">
        <v>148084.44</v>
      </c>
      <c r="M423" s="286"/>
      <c r="N423" s="286"/>
      <c r="O423" s="284">
        <f t="shared" si="103"/>
        <v>148084.44</v>
      </c>
    </row>
    <row r="424" spans="1:15" s="261" customFormat="1" x14ac:dyDescent="0.2">
      <c r="A424" s="295">
        <v>5190</v>
      </c>
      <c r="B424" s="266" t="s">
        <v>159</v>
      </c>
      <c r="C424" s="293">
        <v>0</v>
      </c>
      <c r="D424" s="293">
        <v>0</v>
      </c>
      <c r="E424" s="293">
        <v>0</v>
      </c>
      <c r="F424" s="293">
        <v>0</v>
      </c>
      <c r="G424" s="293">
        <v>0</v>
      </c>
      <c r="H424" s="293">
        <v>0</v>
      </c>
      <c r="I424" s="293">
        <v>0</v>
      </c>
      <c r="J424" s="293">
        <v>0</v>
      </c>
      <c r="K424" s="293">
        <v>0</v>
      </c>
      <c r="L424" s="293">
        <v>0</v>
      </c>
      <c r="M424" s="293"/>
      <c r="N424" s="293"/>
      <c r="O424" s="284">
        <f t="shared" si="103"/>
        <v>0</v>
      </c>
    </row>
    <row r="425" spans="1:15" s="261" customFormat="1" x14ac:dyDescent="0.2">
      <c r="A425" s="295">
        <v>52</v>
      </c>
      <c r="B425" s="266" t="s">
        <v>160</v>
      </c>
      <c r="C425" s="285">
        <f t="shared" ref="C425:N425" si="113">C426+C433+C440+C444+C449+C450</f>
        <v>0</v>
      </c>
      <c r="D425" s="285">
        <f t="shared" si="113"/>
        <v>0</v>
      </c>
      <c r="E425" s="285">
        <f t="shared" si="113"/>
        <v>0</v>
      </c>
      <c r="F425" s="285">
        <f t="shared" si="113"/>
        <v>0</v>
      </c>
      <c r="G425" s="285">
        <f t="shared" si="113"/>
        <v>0</v>
      </c>
      <c r="H425" s="285">
        <f t="shared" si="113"/>
        <v>0</v>
      </c>
      <c r="I425" s="285">
        <f t="shared" si="113"/>
        <v>0</v>
      </c>
      <c r="J425" s="285">
        <f t="shared" si="113"/>
        <v>0</v>
      </c>
      <c r="K425" s="285">
        <f t="shared" si="113"/>
        <v>0</v>
      </c>
      <c r="L425" s="285">
        <f t="shared" si="113"/>
        <v>0</v>
      </c>
      <c r="M425" s="285">
        <f t="shared" si="113"/>
        <v>0</v>
      </c>
      <c r="N425" s="285">
        <f t="shared" si="113"/>
        <v>0</v>
      </c>
      <c r="O425" s="284">
        <f t="shared" si="103"/>
        <v>0</v>
      </c>
    </row>
    <row r="426" spans="1:15" s="261" customFormat="1" x14ac:dyDescent="0.2">
      <c r="A426" s="295">
        <v>5201</v>
      </c>
      <c r="B426" s="266" t="s">
        <v>161</v>
      </c>
      <c r="C426" s="285">
        <f t="shared" ref="C426:N426" si="114">SUM(C427:C432)</f>
        <v>0</v>
      </c>
      <c r="D426" s="285">
        <f t="shared" si="114"/>
        <v>0</v>
      </c>
      <c r="E426" s="285">
        <f t="shared" si="114"/>
        <v>0</v>
      </c>
      <c r="F426" s="285">
        <f t="shared" si="114"/>
        <v>0</v>
      </c>
      <c r="G426" s="285">
        <f t="shared" si="114"/>
        <v>0</v>
      </c>
      <c r="H426" s="285">
        <f t="shared" si="114"/>
        <v>0</v>
      </c>
      <c r="I426" s="285">
        <f t="shared" si="114"/>
        <v>0</v>
      </c>
      <c r="J426" s="285">
        <f t="shared" si="114"/>
        <v>0</v>
      </c>
      <c r="K426" s="285">
        <f t="shared" si="114"/>
        <v>0</v>
      </c>
      <c r="L426" s="285">
        <f t="shared" si="114"/>
        <v>0</v>
      </c>
      <c r="M426" s="285">
        <f t="shared" si="114"/>
        <v>0</v>
      </c>
      <c r="N426" s="285">
        <f t="shared" si="114"/>
        <v>0</v>
      </c>
      <c r="O426" s="284">
        <f t="shared" si="103"/>
        <v>0</v>
      </c>
    </row>
    <row r="427" spans="1:15" s="261" customFormat="1" x14ac:dyDescent="0.2">
      <c r="A427" s="296">
        <v>520105</v>
      </c>
      <c r="B427" s="267" t="s">
        <v>31</v>
      </c>
      <c r="C427" s="286">
        <v>0</v>
      </c>
      <c r="D427" s="286">
        <v>0</v>
      </c>
      <c r="E427" s="286">
        <v>0</v>
      </c>
      <c r="F427" s="286">
        <v>0</v>
      </c>
      <c r="G427" s="286">
        <v>0</v>
      </c>
      <c r="H427" s="286">
        <v>0</v>
      </c>
      <c r="I427" s="286">
        <v>0</v>
      </c>
      <c r="J427" s="286">
        <v>0</v>
      </c>
      <c r="K427" s="286">
        <v>0</v>
      </c>
      <c r="L427" s="286">
        <v>0</v>
      </c>
      <c r="M427" s="286"/>
      <c r="N427" s="286"/>
      <c r="O427" s="284">
        <f t="shared" si="103"/>
        <v>0</v>
      </c>
    </row>
    <row r="428" spans="1:15" s="261" customFormat="1" x14ac:dyDescent="0.2">
      <c r="A428" s="295">
        <f>+A427+5</f>
        <v>520110</v>
      </c>
      <c r="B428" s="267" t="s">
        <v>32</v>
      </c>
      <c r="C428" s="286">
        <v>0</v>
      </c>
      <c r="D428" s="286">
        <v>0</v>
      </c>
      <c r="E428" s="286">
        <v>0</v>
      </c>
      <c r="F428" s="286">
        <v>0</v>
      </c>
      <c r="G428" s="286">
        <v>0</v>
      </c>
      <c r="H428" s="286">
        <v>0</v>
      </c>
      <c r="I428" s="286">
        <v>0</v>
      </c>
      <c r="J428" s="286">
        <v>0</v>
      </c>
      <c r="K428" s="286">
        <v>0</v>
      </c>
      <c r="L428" s="286">
        <v>0</v>
      </c>
      <c r="M428" s="286"/>
      <c r="N428" s="286"/>
      <c r="O428" s="284">
        <f t="shared" si="103"/>
        <v>0</v>
      </c>
    </row>
    <row r="429" spans="1:15" s="261" customFormat="1" x14ac:dyDescent="0.2">
      <c r="A429" s="295">
        <f>+A428+5</f>
        <v>520115</v>
      </c>
      <c r="B429" s="267" t="s">
        <v>33</v>
      </c>
      <c r="C429" s="286">
        <v>0</v>
      </c>
      <c r="D429" s="286">
        <v>0</v>
      </c>
      <c r="E429" s="286">
        <v>0</v>
      </c>
      <c r="F429" s="286">
        <v>0</v>
      </c>
      <c r="G429" s="286">
        <v>0</v>
      </c>
      <c r="H429" s="286">
        <v>0</v>
      </c>
      <c r="I429" s="286">
        <v>0</v>
      </c>
      <c r="J429" s="286">
        <v>0</v>
      </c>
      <c r="K429" s="286">
        <v>0</v>
      </c>
      <c r="L429" s="286">
        <v>0</v>
      </c>
      <c r="M429" s="286"/>
      <c r="N429" s="286"/>
      <c r="O429" s="284">
        <f t="shared" si="103"/>
        <v>0</v>
      </c>
    </row>
    <row r="430" spans="1:15" s="261" customFormat="1" x14ac:dyDescent="0.2">
      <c r="A430" s="295">
        <f>+A429+5</f>
        <v>520120</v>
      </c>
      <c r="B430" s="267" t="s">
        <v>34</v>
      </c>
      <c r="C430" s="286">
        <v>0</v>
      </c>
      <c r="D430" s="286">
        <v>0</v>
      </c>
      <c r="E430" s="286">
        <v>0</v>
      </c>
      <c r="F430" s="286">
        <v>0</v>
      </c>
      <c r="G430" s="286">
        <v>0</v>
      </c>
      <c r="H430" s="286">
        <v>0</v>
      </c>
      <c r="I430" s="286">
        <v>0</v>
      </c>
      <c r="J430" s="286">
        <v>0</v>
      </c>
      <c r="K430" s="286">
        <v>0</v>
      </c>
      <c r="L430" s="286">
        <v>0</v>
      </c>
      <c r="M430" s="286"/>
      <c r="N430" s="286"/>
      <c r="O430" s="284">
        <f t="shared" si="103"/>
        <v>0</v>
      </c>
    </row>
    <row r="431" spans="1:15" s="261" customFormat="1" x14ac:dyDescent="0.2">
      <c r="A431" s="295">
        <f>+A430+5</f>
        <v>520125</v>
      </c>
      <c r="B431" s="267" t="s">
        <v>35</v>
      </c>
      <c r="C431" s="286">
        <v>0</v>
      </c>
      <c r="D431" s="286">
        <v>0</v>
      </c>
      <c r="E431" s="286">
        <v>0</v>
      </c>
      <c r="F431" s="286">
        <v>0</v>
      </c>
      <c r="G431" s="286">
        <v>0</v>
      </c>
      <c r="H431" s="286">
        <v>0</v>
      </c>
      <c r="I431" s="286">
        <v>0</v>
      </c>
      <c r="J431" s="286">
        <v>0</v>
      </c>
      <c r="K431" s="286">
        <v>0</v>
      </c>
      <c r="L431" s="286">
        <v>0</v>
      </c>
      <c r="M431" s="286"/>
      <c r="N431" s="286"/>
      <c r="O431" s="284">
        <f t="shared" si="103"/>
        <v>0</v>
      </c>
    </row>
    <row r="432" spans="1:15" s="261" customFormat="1" x14ac:dyDescent="0.2">
      <c r="A432" s="295">
        <f>+A431+5</f>
        <v>520130</v>
      </c>
      <c r="B432" s="267" t="s">
        <v>36</v>
      </c>
      <c r="C432" s="286">
        <v>0</v>
      </c>
      <c r="D432" s="286">
        <v>0</v>
      </c>
      <c r="E432" s="286">
        <v>0</v>
      </c>
      <c r="F432" s="286">
        <v>0</v>
      </c>
      <c r="G432" s="286">
        <v>0</v>
      </c>
      <c r="H432" s="286">
        <v>0</v>
      </c>
      <c r="I432" s="286">
        <v>0</v>
      </c>
      <c r="J432" s="286">
        <v>0</v>
      </c>
      <c r="K432" s="286">
        <v>0</v>
      </c>
      <c r="L432" s="286">
        <v>0</v>
      </c>
      <c r="M432" s="286"/>
      <c r="N432" s="286"/>
      <c r="O432" s="284">
        <f t="shared" si="103"/>
        <v>0</v>
      </c>
    </row>
    <row r="433" spans="1:15" s="261" customFormat="1" x14ac:dyDescent="0.2">
      <c r="A433" s="295">
        <v>5202</v>
      </c>
      <c r="B433" s="266" t="s">
        <v>162</v>
      </c>
      <c r="C433" s="285">
        <f t="shared" ref="C433:N433" si="115">SUM(C434:C439)</f>
        <v>0</v>
      </c>
      <c r="D433" s="285">
        <f t="shared" si="115"/>
        <v>0</v>
      </c>
      <c r="E433" s="285">
        <f t="shared" si="115"/>
        <v>0</v>
      </c>
      <c r="F433" s="285">
        <f t="shared" si="115"/>
        <v>0</v>
      </c>
      <c r="G433" s="285">
        <f t="shared" si="115"/>
        <v>0</v>
      </c>
      <c r="H433" s="285">
        <f t="shared" si="115"/>
        <v>0</v>
      </c>
      <c r="I433" s="285">
        <f t="shared" si="115"/>
        <v>0</v>
      </c>
      <c r="J433" s="285">
        <f t="shared" si="115"/>
        <v>0</v>
      </c>
      <c r="K433" s="285">
        <f t="shared" si="115"/>
        <v>0</v>
      </c>
      <c r="L433" s="285">
        <f t="shared" si="115"/>
        <v>0</v>
      </c>
      <c r="M433" s="285">
        <f t="shared" si="115"/>
        <v>0</v>
      </c>
      <c r="N433" s="285">
        <f t="shared" si="115"/>
        <v>0</v>
      </c>
      <c r="O433" s="284">
        <f t="shared" si="103"/>
        <v>0</v>
      </c>
    </row>
    <row r="434" spans="1:15" s="261" customFormat="1" x14ac:dyDescent="0.2">
      <c r="A434" s="296">
        <v>520205</v>
      </c>
      <c r="B434" s="267" t="s">
        <v>31</v>
      </c>
      <c r="C434" s="286">
        <v>0</v>
      </c>
      <c r="D434" s="286">
        <v>0</v>
      </c>
      <c r="E434" s="286">
        <v>0</v>
      </c>
      <c r="F434" s="286">
        <v>0</v>
      </c>
      <c r="G434" s="286">
        <v>0</v>
      </c>
      <c r="H434" s="286">
        <v>0</v>
      </c>
      <c r="I434" s="286">
        <v>0</v>
      </c>
      <c r="J434" s="286">
        <v>0</v>
      </c>
      <c r="K434" s="286">
        <v>0</v>
      </c>
      <c r="L434" s="286">
        <v>0</v>
      </c>
      <c r="M434" s="286"/>
      <c r="N434" s="286"/>
      <c r="O434" s="284">
        <f t="shared" si="103"/>
        <v>0</v>
      </c>
    </row>
    <row r="435" spans="1:15" s="261" customFormat="1" x14ac:dyDescent="0.2">
      <c r="A435" s="295">
        <f>+A434+5</f>
        <v>520210</v>
      </c>
      <c r="B435" s="267" t="s">
        <v>32</v>
      </c>
      <c r="C435" s="286">
        <v>0</v>
      </c>
      <c r="D435" s="286">
        <v>0</v>
      </c>
      <c r="E435" s="286">
        <v>0</v>
      </c>
      <c r="F435" s="286">
        <v>0</v>
      </c>
      <c r="G435" s="286">
        <v>0</v>
      </c>
      <c r="H435" s="286">
        <v>0</v>
      </c>
      <c r="I435" s="286">
        <v>0</v>
      </c>
      <c r="J435" s="286">
        <v>0</v>
      </c>
      <c r="K435" s="286">
        <v>0</v>
      </c>
      <c r="L435" s="286">
        <v>0</v>
      </c>
      <c r="M435" s="286"/>
      <c r="N435" s="286"/>
      <c r="O435" s="284">
        <f t="shared" si="103"/>
        <v>0</v>
      </c>
    </row>
    <row r="436" spans="1:15" s="261" customFormat="1" x14ac:dyDescent="0.2">
      <c r="A436" s="295">
        <f>+A435+5</f>
        <v>520215</v>
      </c>
      <c r="B436" s="267" t="s">
        <v>33</v>
      </c>
      <c r="C436" s="286">
        <v>0</v>
      </c>
      <c r="D436" s="286">
        <v>0</v>
      </c>
      <c r="E436" s="286">
        <v>0</v>
      </c>
      <c r="F436" s="286">
        <v>0</v>
      </c>
      <c r="G436" s="286">
        <v>0</v>
      </c>
      <c r="H436" s="286">
        <v>0</v>
      </c>
      <c r="I436" s="286">
        <v>0</v>
      </c>
      <c r="J436" s="286">
        <v>0</v>
      </c>
      <c r="K436" s="286">
        <v>0</v>
      </c>
      <c r="L436" s="286">
        <v>0</v>
      </c>
      <c r="M436" s="286"/>
      <c r="N436" s="286"/>
      <c r="O436" s="284">
        <f t="shared" si="103"/>
        <v>0</v>
      </c>
    </row>
    <row r="437" spans="1:15" s="261" customFormat="1" x14ac:dyDescent="0.2">
      <c r="A437" s="295">
        <f>+A436+5</f>
        <v>520220</v>
      </c>
      <c r="B437" s="267" t="s">
        <v>34</v>
      </c>
      <c r="C437" s="286">
        <v>0</v>
      </c>
      <c r="D437" s="286">
        <v>0</v>
      </c>
      <c r="E437" s="286">
        <v>0</v>
      </c>
      <c r="F437" s="286">
        <v>0</v>
      </c>
      <c r="G437" s="286">
        <v>0</v>
      </c>
      <c r="H437" s="286">
        <v>0</v>
      </c>
      <c r="I437" s="286">
        <v>0</v>
      </c>
      <c r="J437" s="286">
        <v>0</v>
      </c>
      <c r="K437" s="286">
        <v>0</v>
      </c>
      <c r="L437" s="286">
        <v>0</v>
      </c>
      <c r="M437" s="286"/>
      <c r="N437" s="286"/>
      <c r="O437" s="284">
        <f t="shared" si="103"/>
        <v>0</v>
      </c>
    </row>
    <row r="438" spans="1:15" s="261" customFormat="1" x14ac:dyDescent="0.2">
      <c r="A438" s="295">
        <f>+A437+5</f>
        <v>520225</v>
      </c>
      <c r="B438" s="267" t="s">
        <v>35</v>
      </c>
      <c r="C438" s="286">
        <v>0</v>
      </c>
      <c r="D438" s="286">
        <v>0</v>
      </c>
      <c r="E438" s="286">
        <v>0</v>
      </c>
      <c r="F438" s="286">
        <v>0</v>
      </c>
      <c r="G438" s="286">
        <v>0</v>
      </c>
      <c r="H438" s="286">
        <v>0</v>
      </c>
      <c r="I438" s="286">
        <v>0</v>
      </c>
      <c r="J438" s="286">
        <v>0</v>
      </c>
      <c r="K438" s="286">
        <v>0</v>
      </c>
      <c r="L438" s="286">
        <v>0</v>
      </c>
      <c r="M438" s="286"/>
      <c r="N438" s="286"/>
      <c r="O438" s="284">
        <f t="shared" si="103"/>
        <v>0</v>
      </c>
    </row>
    <row r="439" spans="1:15" s="261" customFormat="1" x14ac:dyDescent="0.2">
      <c r="A439" s="295">
        <f>+A438+5</f>
        <v>520230</v>
      </c>
      <c r="B439" s="267" t="s">
        <v>36</v>
      </c>
      <c r="C439" s="286">
        <v>0</v>
      </c>
      <c r="D439" s="286">
        <v>0</v>
      </c>
      <c r="E439" s="286">
        <v>0</v>
      </c>
      <c r="F439" s="286">
        <v>0</v>
      </c>
      <c r="G439" s="286">
        <v>0</v>
      </c>
      <c r="H439" s="286">
        <v>0</v>
      </c>
      <c r="I439" s="286">
        <v>0</v>
      </c>
      <c r="J439" s="286">
        <v>0</v>
      </c>
      <c r="K439" s="286">
        <v>0</v>
      </c>
      <c r="L439" s="286">
        <v>0</v>
      </c>
      <c r="M439" s="286"/>
      <c r="N439" s="286"/>
      <c r="O439" s="284">
        <f t="shared" si="103"/>
        <v>0</v>
      </c>
    </row>
    <row r="440" spans="1:15" s="261" customFormat="1" x14ac:dyDescent="0.2">
      <c r="A440" s="295">
        <v>5203</v>
      </c>
      <c r="B440" s="266" t="s">
        <v>163</v>
      </c>
      <c r="C440" s="285">
        <f t="shared" ref="C440:N440" si="116">SUM(C441:C443)</f>
        <v>0</v>
      </c>
      <c r="D440" s="285">
        <f t="shared" si="116"/>
        <v>0</v>
      </c>
      <c r="E440" s="285">
        <f t="shared" si="116"/>
        <v>0</v>
      </c>
      <c r="F440" s="285">
        <f t="shared" si="116"/>
        <v>0</v>
      </c>
      <c r="G440" s="285">
        <f t="shared" si="116"/>
        <v>0</v>
      </c>
      <c r="H440" s="285">
        <f t="shared" si="116"/>
        <v>0</v>
      </c>
      <c r="I440" s="285">
        <f t="shared" si="116"/>
        <v>0</v>
      </c>
      <c r="J440" s="285">
        <f t="shared" si="116"/>
        <v>0</v>
      </c>
      <c r="K440" s="285">
        <f t="shared" si="116"/>
        <v>0</v>
      </c>
      <c r="L440" s="285">
        <f t="shared" si="116"/>
        <v>0</v>
      </c>
      <c r="M440" s="285">
        <f t="shared" si="116"/>
        <v>0</v>
      </c>
      <c r="N440" s="285">
        <f t="shared" si="116"/>
        <v>0</v>
      </c>
      <c r="O440" s="284">
        <f t="shared" si="103"/>
        <v>0</v>
      </c>
    </row>
    <row r="441" spans="1:15" s="261" customFormat="1" x14ac:dyDescent="0.2">
      <c r="A441" s="296">
        <v>520305</v>
      </c>
      <c r="B441" s="267" t="s">
        <v>156</v>
      </c>
      <c r="C441" s="286">
        <v>0</v>
      </c>
      <c r="D441" s="286">
        <v>0</v>
      </c>
      <c r="E441" s="286">
        <v>0</v>
      </c>
      <c r="F441" s="286">
        <v>0</v>
      </c>
      <c r="G441" s="286">
        <v>0</v>
      </c>
      <c r="H441" s="286">
        <v>0</v>
      </c>
      <c r="I441" s="286">
        <v>0</v>
      </c>
      <c r="J441" s="286">
        <v>0</v>
      </c>
      <c r="K441" s="286">
        <v>0</v>
      </c>
      <c r="L441" s="286">
        <v>0</v>
      </c>
      <c r="M441" s="286"/>
      <c r="N441" s="286"/>
      <c r="O441" s="284">
        <f t="shared" si="103"/>
        <v>0</v>
      </c>
    </row>
    <row r="442" spans="1:15" s="261" customFormat="1" x14ac:dyDescent="0.2">
      <c r="A442" s="295">
        <f>+A441+5</f>
        <v>520310</v>
      </c>
      <c r="B442" s="267" t="s">
        <v>157</v>
      </c>
      <c r="C442" s="286">
        <v>0</v>
      </c>
      <c r="D442" s="286">
        <v>0</v>
      </c>
      <c r="E442" s="286">
        <v>0</v>
      </c>
      <c r="F442" s="286">
        <v>0</v>
      </c>
      <c r="G442" s="286">
        <v>0</v>
      </c>
      <c r="H442" s="286">
        <v>0</v>
      </c>
      <c r="I442" s="286">
        <v>0</v>
      </c>
      <c r="J442" s="286">
        <v>0</v>
      </c>
      <c r="K442" s="286">
        <v>0</v>
      </c>
      <c r="L442" s="286">
        <v>0</v>
      </c>
      <c r="M442" s="286"/>
      <c r="N442" s="286"/>
      <c r="O442" s="284">
        <f t="shared" si="103"/>
        <v>0</v>
      </c>
    </row>
    <row r="443" spans="1:15" s="261" customFormat="1" x14ac:dyDescent="0.2">
      <c r="A443" s="295">
        <f>+A442+5</f>
        <v>520315</v>
      </c>
      <c r="B443" s="267" t="s">
        <v>158</v>
      </c>
      <c r="C443" s="286">
        <v>0</v>
      </c>
      <c r="D443" s="286">
        <v>0</v>
      </c>
      <c r="E443" s="286">
        <v>0</v>
      </c>
      <c r="F443" s="286">
        <v>0</v>
      </c>
      <c r="G443" s="286">
        <v>0</v>
      </c>
      <c r="H443" s="286">
        <v>0</v>
      </c>
      <c r="I443" s="286">
        <v>0</v>
      </c>
      <c r="J443" s="286">
        <v>0</v>
      </c>
      <c r="K443" s="286">
        <v>0</v>
      </c>
      <c r="L443" s="286">
        <v>0</v>
      </c>
      <c r="M443" s="286"/>
      <c r="N443" s="286"/>
      <c r="O443" s="284">
        <f t="shared" si="103"/>
        <v>0</v>
      </c>
    </row>
    <row r="444" spans="1:15" s="261" customFormat="1" x14ac:dyDescent="0.2">
      <c r="A444" s="295">
        <v>5204</v>
      </c>
      <c r="B444" s="266" t="s">
        <v>164</v>
      </c>
      <c r="C444" s="285">
        <f t="shared" ref="C444:N444" si="117">SUM(C445:C448)</f>
        <v>0</v>
      </c>
      <c r="D444" s="285">
        <f t="shared" si="117"/>
        <v>0</v>
      </c>
      <c r="E444" s="285">
        <f t="shared" si="117"/>
        <v>0</v>
      </c>
      <c r="F444" s="285">
        <f t="shared" si="117"/>
        <v>0</v>
      </c>
      <c r="G444" s="285">
        <f t="shared" si="117"/>
        <v>0</v>
      </c>
      <c r="H444" s="285">
        <f t="shared" si="117"/>
        <v>0</v>
      </c>
      <c r="I444" s="285">
        <f t="shared" si="117"/>
        <v>0</v>
      </c>
      <c r="J444" s="285">
        <f t="shared" si="117"/>
        <v>0</v>
      </c>
      <c r="K444" s="285">
        <f t="shared" si="117"/>
        <v>0</v>
      </c>
      <c r="L444" s="285">
        <f t="shared" si="117"/>
        <v>0</v>
      </c>
      <c r="M444" s="285">
        <f t="shared" si="117"/>
        <v>0</v>
      </c>
      <c r="N444" s="285">
        <f t="shared" si="117"/>
        <v>0</v>
      </c>
      <c r="O444" s="284">
        <f t="shared" si="103"/>
        <v>0</v>
      </c>
    </row>
    <row r="445" spans="1:15" s="261" customFormat="1" x14ac:dyDescent="0.2">
      <c r="A445" s="296">
        <v>520405</v>
      </c>
      <c r="B445" s="267" t="s">
        <v>165</v>
      </c>
      <c r="C445" s="286">
        <v>0</v>
      </c>
      <c r="D445" s="286">
        <v>0</v>
      </c>
      <c r="E445" s="286">
        <v>0</v>
      </c>
      <c r="F445" s="286">
        <v>0</v>
      </c>
      <c r="G445" s="286">
        <v>0</v>
      </c>
      <c r="H445" s="286">
        <v>0</v>
      </c>
      <c r="I445" s="286">
        <v>0</v>
      </c>
      <c r="J445" s="286">
        <v>0</v>
      </c>
      <c r="K445" s="286">
        <v>0</v>
      </c>
      <c r="L445" s="286">
        <v>0</v>
      </c>
      <c r="M445" s="286"/>
      <c r="N445" s="286"/>
      <c r="O445" s="284">
        <f t="shared" si="103"/>
        <v>0</v>
      </c>
    </row>
    <row r="446" spans="1:15" s="261" customFormat="1" x14ac:dyDescent="0.2">
      <c r="A446" s="295">
        <f>+A445+5</f>
        <v>520410</v>
      </c>
      <c r="B446" s="267" t="s">
        <v>166</v>
      </c>
      <c r="C446" s="286">
        <v>0</v>
      </c>
      <c r="D446" s="286">
        <v>0</v>
      </c>
      <c r="E446" s="286">
        <v>0</v>
      </c>
      <c r="F446" s="286">
        <v>0</v>
      </c>
      <c r="G446" s="286">
        <v>0</v>
      </c>
      <c r="H446" s="286">
        <v>0</v>
      </c>
      <c r="I446" s="286">
        <v>0</v>
      </c>
      <c r="J446" s="286">
        <v>0</v>
      </c>
      <c r="K446" s="286">
        <v>0</v>
      </c>
      <c r="L446" s="286">
        <v>0</v>
      </c>
      <c r="M446" s="286"/>
      <c r="N446" s="286"/>
      <c r="O446" s="284">
        <f t="shared" si="103"/>
        <v>0</v>
      </c>
    </row>
    <row r="447" spans="1:15" s="261" customFormat="1" x14ac:dyDescent="0.2">
      <c r="A447" s="295">
        <f>+A446+5</f>
        <v>520415</v>
      </c>
      <c r="B447" s="267" t="s">
        <v>167</v>
      </c>
      <c r="C447" s="286">
        <v>0</v>
      </c>
      <c r="D447" s="286">
        <v>0</v>
      </c>
      <c r="E447" s="286">
        <v>0</v>
      </c>
      <c r="F447" s="286">
        <v>0</v>
      </c>
      <c r="G447" s="286">
        <v>0</v>
      </c>
      <c r="H447" s="286">
        <v>0</v>
      </c>
      <c r="I447" s="286">
        <v>0</v>
      </c>
      <c r="J447" s="286">
        <v>0</v>
      </c>
      <c r="K447" s="286">
        <v>0</v>
      </c>
      <c r="L447" s="286">
        <v>0</v>
      </c>
      <c r="M447" s="286"/>
      <c r="N447" s="286"/>
      <c r="O447" s="284">
        <f t="shared" si="103"/>
        <v>0</v>
      </c>
    </row>
    <row r="448" spans="1:15" s="261" customFormat="1" x14ac:dyDescent="0.2">
      <c r="A448" s="295">
        <f>+A447+5</f>
        <v>520420</v>
      </c>
      <c r="B448" s="267" t="s">
        <v>168</v>
      </c>
      <c r="C448" s="286">
        <v>0</v>
      </c>
      <c r="D448" s="286">
        <v>0</v>
      </c>
      <c r="E448" s="286">
        <v>0</v>
      </c>
      <c r="F448" s="286">
        <v>0</v>
      </c>
      <c r="G448" s="286">
        <v>0</v>
      </c>
      <c r="H448" s="286">
        <v>0</v>
      </c>
      <c r="I448" s="286">
        <v>0</v>
      </c>
      <c r="J448" s="286">
        <v>0</v>
      </c>
      <c r="K448" s="286">
        <v>0</v>
      </c>
      <c r="L448" s="286">
        <v>0</v>
      </c>
      <c r="M448" s="286"/>
      <c r="N448" s="286"/>
      <c r="O448" s="284">
        <f t="shared" si="103"/>
        <v>0</v>
      </c>
    </row>
    <row r="449" spans="1:15" s="261" customFormat="1" ht="22.5" x14ac:dyDescent="0.2">
      <c r="A449" s="295">
        <v>5205</v>
      </c>
      <c r="B449" s="266" t="s">
        <v>169</v>
      </c>
      <c r="C449" s="288">
        <v>0</v>
      </c>
      <c r="D449" s="288">
        <v>0</v>
      </c>
      <c r="E449" s="288">
        <v>0</v>
      </c>
      <c r="F449" s="288">
        <v>0</v>
      </c>
      <c r="G449" s="288">
        <v>0</v>
      </c>
      <c r="H449" s="288">
        <v>0</v>
      </c>
      <c r="I449" s="286">
        <v>0</v>
      </c>
      <c r="J449" s="288">
        <v>0</v>
      </c>
      <c r="K449" s="288">
        <v>0</v>
      </c>
      <c r="L449" s="288">
        <v>0</v>
      </c>
      <c r="M449" s="288"/>
      <c r="N449" s="288"/>
      <c r="O449" s="284">
        <f t="shared" si="103"/>
        <v>0</v>
      </c>
    </row>
    <row r="450" spans="1:15" s="261" customFormat="1" ht="22.5" x14ac:dyDescent="0.2">
      <c r="A450" s="295">
        <v>5206</v>
      </c>
      <c r="B450" s="266" t="s">
        <v>170</v>
      </c>
      <c r="C450" s="285">
        <f t="shared" ref="C450:N450" si="118">SUM(C451:C456)</f>
        <v>0</v>
      </c>
      <c r="D450" s="285">
        <f t="shared" si="118"/>
        <v>0</v>
      </c>
      <c r="E450" s="285">
        <f t="shared" si="118"/>
        <v>0</v>
      </c>
      <c r="F450" s="285">
        <f t="shared" si="118"/>
        <v>0</v>
      </c>
      <c r="G450" s="285">
        <f t="shared" si="118"/>
        <v>0</v>
      </c>
      <c r="H450" s="285">
        <f t="shared" si="118"/>
        <v>0</v>
      </c>
      <c r="I450" s="285">
        <f t="shared" si="118"/>
        <v>0</v>
      </c>
      <c r="J450" s="285">
        <f t="shared" si="118"/>
        <v>0</v>
      </c>
      <c r="K450" s="285">
        <f t="shared" si="118"/>
        <v>0</v>
      </c>
      <c r="L450" s="285">
        <f t="shared" si="118"/>
        <v>0</v>
      </c>
      <c r="M450" s="285">
        <f t="shared" si="118"/>
        <v>0</v>
      </c>
      <c r="N450" s="285">
        <f t="shared" si="118"/>
        <v>0</v>
      </c>
      <c r="O450" s="284">
        <f t="shared" si="103"/>
        <v>0</v>
      </c>
    </row>
    <row r="451" spans="1:15" s="261" customFormat="1" x14ac:dyDescent="0.2">
      <c r="A451" s="296">
        <v>520605</v>
      </c>
      <c r="B451" s="267" t="s">
        <v>48</v>
      </c>
      <c r="C451" s="286">
        <v>0</v>
      </c>
      <c r="D451" s="286">
        <v>0</v>
      </c>
      <c r="E451" s="286">
        <v>0</v>
      </c>
      <c r="F451" s="286">
        <v>0</v>
      </c>
      <c r="G451" s="286">
        <v>0</v>
      </c>
      <c r="H451" s="286">
        <v>0</v>
      </c>
      <c r="I451" s="286">
        <v>0</v>
      </c>
      <c r="J451" s="286">
        <v>0</v>
      </c>
      <c r="K451" s="286">
        <v>0</v>
      </c>
      <c r="L451" s="286">
        <v>0</v>
      </c>
      <c r="M451" s="286"/>
      <c r="N451" s="286"/>
      <c r="O451" s="284">
        <f t="shared" si="103"/>
        <v>0</v>
      </c>
    </row>
    <row r="452" spans="1:15" s="261" customFormat="1" x14ac:dyDescent="0.2">
      <c r="A452" s="295">
        <f>+A451+5</f>
        <v>520610</v>
      </c>
      <c r="B452" s="267" t="s">
        <v>49</v>
      </c>
      <c r="C452" s="286">
        <v>0</v>
      </c>
      <c r="D452" s="286">
        <v>0</v>
      </c>
      <c r="E452" s="286">
        <v>0</v>
      </c>
      <c r="F452" s="286">
        <v>0</v>
      </c>
      <c r="G452" s="286">
        <v>0</v>
      </c>
      <c r="H452" s="286">
        <v>0</v>
      </c>
      <c r="I452" s="286">
        <v>0</v>
      </c>
      <c r="J452" s="286">
        <v>0</v>
      </c>
      <c r="K452" s="286">
        <v>0</v>
      </c>
      <c r="L452" s="286">
        <v>0</v>
      </c>
      <c r="M452" s="286"/>
      <c r="N452" s="286"/>
      <c r="O452" s="284">
        <f t="shared" si="103"/>
        <v>0</v>
      </c>
    </row>
    <row r="453" spans="1:15" s="261" customFormat="1" x14ac:dyDescent="0.2">
      <c r="A453" s="295">
        <f>+A452+5</f>
        <v>520615</v>
      </c>
      <c r="B453" s="267" t="s">
        <v>50</v>
      </c>
      <c r="C453" s="286">
        <v>0</v>
      </c>
      <c r="D453" s="286">
        <v>0</v>
      </c>
      <c r="E453" s="286">
        <v>0</v>
      </c>
      <c r="F453" s="286">
        <v>0</v>
      </c>
      <c r="G453" s="286">
        <v>0</v>
      </c>
      <c r="H453" s="286">
        <v>0</v>
      </c>
      <c r="I453" s="286">
        <v>0</v>
      </c>
      <c r="J453" s="286">
        <v>0</v>
      </c>
      <c r="K453" s="286">
        <v>0</v>
      </c>
      <c r="L453" s="286">
        <v>0</v>
      </c>
      <c r="M453" s="286"/>
      <c r="N453" s="286"/>
      <c r="O453" s="284">
        <f t="shared" ref="O453:O516" si="119">+L453</f>
        <v>0</v>
      </c>
    </row>
    <row r="454" spans="1:15" s="261" customFormat="1" x14ac:dyDescent="0.2">
      <c r="A454" s="295">
        <f>+A453+5</f>
        <v>520620</v>
      </c>
      <c r="B454" s="267" t="s">
        <v>51</v>
      </c>
      <c r="C454" s="286">
        <v>0</v>
      </c>
      <c r="D454" s="286">
        <v>0</v>
      </c>
      <c r="E454" s="286">
        <v>0</v>
      </c>
      <c r="F454" s="286">
        <v>0</v>
      </c>
      <c r="G454" s="286">
        <v>0</v>
      </c>
      <c r="H454" s="286">
        <v>0</v>
      </c>
      <c r="I454" s="286">
        <v>0</v>
      </c>
      <c r="J454" s="286">
        <v>0</v>
      </c>
      <c r="K454" s="286">
        <v>0</v>
      </c>
      <c r="L454" s="286">
        <v>0</v>
      </c>
      <c r="M454" s="286"/>
      <c r="N454" s="286"/>
      <c r="O454" s="284">
        <f t="shared" si="119"/>
        <v>0</v>
      </c>
    </row>
    <row r="455" spans="1:15" s="261" customFormat="1" x14ac:dyDescent="0.2">
      <c r="A455" s="295">
        <f>+A454+5</f>
        <v>520625</v>
      </c>
      <c r="B455" s="267" t="s">
        <v>52</v>
      </c>
      <c r="C455" s="286">
        <v>0</v>
      </c>
      <c r="D455" s="286">
        <v>0</v>
      </c>
      <c r="E455" s="286">
        <v>0</v>
      </c>
      <c r="F455" s="286">
        <v>0</v>
      </c>
      <c r="G455" s="286">
        <v>0</v>
      </c>
      <c r="H455" s="286">
        <v>0</v>
      </c>
      <c r="I455" s="286">
        <v>0</v>
      </c>
      <c r="J455" s="286">
        <v>0</v>
      </c>
      <c r="K455" s="286">
        <v>0</v>
      </c>
      <c r="L455" s="286">
        <v>0</v>
      </c>
      <c r="M455" s="286"/>
      <c r="N455" s="286"/>
      <c r="O455" s="284">
        <f t="shared" si="119"/>
        <v>0</v>
      </c>
    </row>
    <row r="456" spans="1:15" s="261" customFormat="1" x14ac:dyDescent="0.2">
      <c r="A456" s="295">
        <f>+A455+5</f>
        <v>520630</v>
      </c>
      <c r="B456" s="267" t="s">
        <v>53</v>
      </c>
      <c r="C456" s="286">
        <v>0</v>
      </c>
      <c r="D456" s="286">
        <v>0</v>
      </c>
      <c r="E456" s="286">
        <v>0</v>
      </c>
      <c r="F456" s="286">
        <v>0</v>
      </c>
      <c r="G456" s="286">
        <v>0</v>
      </c>
      <c r="H456" s="286">
        <v>0</v>
      </c>
      <c r="I456" s="286">
        <v>0</v>
      </c>
      <c r="J456" s="286">
        <v>0</v>
      </c>
      <c r="K456" s="286">
        <v>0</v>
      </c>
      <c r="L456" s="286">
        <v>0</v>
      </c>
      <c r="M456" s="286"/>
      <c r="N456" s="286"/>
      <c r="O456" s="284">
        <f t="shared" si="119"/>
        <v>0</v>
      </c>
    </row>
    <row r="457" spans="1:15" s="261" customFormat="1" x14ac:dyDescent="0.2">
      <c r="A457" s="295">
        <v>53</v>
      </c>
      <c r="B457" s="266" t="s">
        <v>171</v>
      </c>
      <c r="C457" s="285">
        <f t="shared" ref="C457:N457" si="120">SUM(C458:C461)</f>
        <v>0.38</v>
      </c>
      <c r="D457" s="285">
        <f t="shared" si="120"/>
        <v>2.1800000000000002</v>
      </c>
      <c r="E457" s="285">
        <f t="shared" si="120"/>
        <v>203.31</v>
      </c>
      <c r="F457" s="285">
        <f t="shared" si="120"/>
        <v>204.03</v>
      </c>
      <c r="G457" s="285">
        <f t="shared" si="120"/>
        <v>213.91</v>
      </c>
      <c r="H457" s="285">
        <f t="shared" si="120"/>
        <v>213.96</v>
      </c>
      <c r="I457" s="285">
        <f t="shared" si="120"/>
        <v>214</v>
      </c>
      <c r="J457" s="285">
        <f t="shared" si="120"/>
        <v>214.7</v>
      </c>
      <c r="K457" s="285">
        <f t="shared" si="120"/>
        <v>45883.02</v>
      </c>
      <c r="L457" s="285">
        <f t="shared" si="120"/>
        <v>45969.62</v>
      </c>
      <c r="M457" s="285">
        <f t="shared" si="120"/>
        <v>0</v>
      </c>
      <c r="N457" s="285">
        <f t="shared" si="120"/>
        <v>0</v>
      </c>
      <c r="O457" s="284">
        <f t="shared" si="119"/>
        <v>45969.62</v>
      </c>
    </row>
    <row r="458" spans="1:15" s="261" customFormat="1" x14ac:dyDescent="0.2">
      <c r="A458" s="295">
        <v>5301</v>
      </c>
      <c r="B458" s="266" t="s">
        <v>172</v>
      </c>
      <c r="C458" s="286">
        <v>0</v>
      </c>
      <c r="D458" s="286">
        <v>0</v>
      </c>
      <c r="E458" s="286">
        <v>0</v>
      </c>
      <c r="F458" s="286">
        <v>0</v>
      </c>
      <c r="G458" s="286">
        <v>0</v>
      </c>
      <c r="H458" s="286">
        <v>0</v>
      </c>
      <c r="I458" s="286">
        <v>0</v>
      </c>
      <c r="J458" s="286">
        <v>0</v>
      </c>
      <c r="K458" s="286">
        <v>0</v>
      </c>
      <c r="L458" s="286">
        <v>0</v>
      </c>
      <c r="M458" s="286"/>
      <c r="N458" s="286"/>
      <c r="O458" s="284">
        <f t="shared" si="119"/>
        <v>0</v>
      </c>
    </row>
    <row r="459" spans="1:15" s="261" customFormat="1" x14ac:dyDescent="0.2">
      <c r="A459" s="295">
        <v>5302</v>
      </c>
      <c r="B459" s="266" t="s">
        <v>173</v>
      </c>
      <c r="C459" s="286">
        <v>0</v>
      </c>
      <c r="D459" s="286">
        <v>0</v>
      </c>
      <c r="E459" s="286">
        <v>0</v>
      </c>
      <c r="F459" s="286">
        <v>0</v>
      </c>
      <c r="G459" s="286">
        <v>0</v>
      </c>
      <c r="H459" s="286">
        <v>0</v>
      </c>
      <c r="I459" s="286">
        <v>0</v>
      </c>
      <c r="J459" s="286">
        <v>0</v>
      </c>
      <c r="K459" s="286">
        <v>0</v>
      </c>
      <c r="L459" s="286">
        <v>0</v>
      </c>
      <c r="M459" s="286"/>
      <c r="N459" s="286"/>
      <c r="O459" s="284">
        <f t="shared" si="119"/>
        <v>0</v>
      </c>
    </row>
    <row r="460" spans="1:15" s="261" customFormat="1" x14ac:dyDescent="0.2">
      <c r="A460" s="295">
        <v>5303</v>
      </c>
      <c r="B460" s="266" t="s">
        <v>578</v>
      </c>
      <c r="C460" s="293">
        <v>0</v>
      </c>
      <c r="D460" s="293">
        <v>0</v>
      </c>
      <c r="E460" s="293">
        <v>0</v>
      </c>
      <c r="F460" s="293">
        <v>0</v>
      </c>
      <c r="G460" s="293">
        <v>0</v>
      </c>
      <c r="H460" s="293">
        <v>0</v>
      </c>
      <c r="I460" s="293">
        <v>0</v>
      </c>
      <c r="J460" s="293">
        <v>0</v>
      </c>
      <c r="K460" s="293">
        <v>0</v>
      </c>
      <c r="L460" s="293">
        <v>0</v>
      </c>
      <c r="M460" s="293"/>
      <c r="N460" s="293"/>
      <c r="O460" s="284">
        <f t="shared" si="119"/>
        <v>0</v>
      </c>
    </row>
    <row r="461" spans="1:15" s="261" customFormat="1" x14ac:dyDescent="0.2">
      <c r="A461" s="295">
        <v>5390</v>
      </c>
      <c r="B461" s="266" t="s">
        <v>174</v>
      </c>
      <c r="C461" s="285">
        <f t="shared" ref="C461:N461" si="121">SUM(C462:C463)</f>
        <v>0.38</v>
      </c>
      <c r="D461" s="285">
        <f t="shared" si="121"/>
        <v>2.1800000000000002</v>
      </c>
      <c r="E461" s="285">
        <f t="shared" si="121"/>
        <v>203.31</v>
      </c>
      <c r="F461" s="285">
        <f t="shared" si="121"/>
        <v>204.03</v>
      </c>
      <c r="G461" s="285">
        <f t="shared" si="121"/>
        <v>213.91</v>
      </c>
      <c r="H461" s="285">
        <f t="shared" si="121"/>
        <v>213.96</v>
      </c>
      <c r="I461" s="285">
        <f t="shared" si="121"/>
        <v>214</v>
      </c>
      <c r="J461" s="285">
        <f t="shared" si="121"/>
        <v>214.7</v>
      </c>
      <c r="K461" s="285">
        <f t="shared" si="121"/>
        <v>45883.02</v>
      </c>
      <c r="L461" s="285">
        <f t="shared" si="121"/>
        <v>45969.62</v>
      </c>
      <c r="M461" s="285">
        <f t="shared" si="121"/>
        <v>0</v>
      </c>
      <c r="N461" s="285">
        <f t="shared" si="121"/>
        <v>0</v>
      </c>
      <c r="O461" s="284">
        <f t="shared" si="119"/>
        <v>45969.62</v>
      </c>
    </row>
    <row r="462" spans="1:15" s="261" customFormat="1" x14ac:dyDescent="0.2">
      <c r="A462" s="296">
        <v>539005</v>
      </c>
      <c r="B462" s="267" t="s">
        <v>175</v>
      </c>
      <c r="C462" s="286">
        <v>0</v>
      </c>
      <c r="D462" s="286">
        <v>0</v>
      </c>
      <c r="E462" s="286">
        <v>0</v>
      </c>
      <c r="F462" s="286">
        <v>0</v>
      </c>
      <c r="G462" s="286">
        <v>0</v>
      </c>
      <c r="H462" s="286">
        <v>0</v>
      </c>
      <c r="I462" s="286">
        <v>0</v>
      </c>
      <c r="J462" s="286">
        <v>0</v>
      </c>
      <c r="K462" s="286">
        <v>0</v>
      </c>
      <c r="L462" s="286">
        <v>0</v>
      </c>
      <c r="M462" s="286"/>
      <c r="N462" s="286"/>
      <c r="O462" s="284">
        <f t="shared" si="119"/>
        <v>0</v>
      </c>
    </row>
    <row r="463" spans="1:15" s="261" customFormat="1" x14ac:dyDescent="0.2">
      <c r="A463" s="296">
        <v>539090</v>
      </c>
      <c r="B463" s="267" t="s">
        <v>176</v>
      </c>
      <c r="C463" s="286">
        <v>0.38</v>
      </c>
      <c r="D463" s="286">
        <v>2.1800000000000002</v>
      </c>
      <c r="E463" s="286">
        <v>203.31</v>
      </c>
      <c r="F463" s="286">
        <v>204.03</v>
      </c>
      <c r="G463" s="286">
        <v>213.91</v>
      </c>
      <c r="H463" s="286">
        <v>213.96</v>
      </c>
      <c r="I463" s="286">
        <v>214</v>
      </c>
      <c r="J463" s="286">
        <v>214.7</v>
      </c>
      <c r="K463" s="286">
        <v>45883.02</v>
      </c>
      <c r="L463" s="286">
        <v>45969.62</v>
      </c>
      <c r="M463" s="286"/>
      <c r="N463" s="286"/>
      <c r="O463" s="284">
        <f t="shared" si="119"/>
        <v>45969.62</v>
      </c>
    </row>
    <row r="464" spans="1:15" s="261" customFormat="1" x14ac:dyDescent="0.2">
      <c r="A464" s="295">
        <v>59</v>
      </c>
      <c r="B464" s="266" t="s">
        <v>177</v>
      </c>
      <c r="C464" s="285">
        <f t="shared" ref="C464:N464" si="122">+C411-C271</f>
        <v>371667.73</v>
      </c>
      <c r="D464" s="285">
        <f t="shared" si="122"/>
        <v>595349.06999999995</v>
      </c>
      <c r="E464" s="285">
        <f t="shared" si="122"/>
        <v>901883.05</v>
      </c>
      <c r="F464" s="285">
        <f t="shared" si="122"/>
        <v>1183668.8500000001</v>
      </c>
      <c r="G464" s="285">
        <f t="shared" si="122"/>
        <v>1500508.8499999999</v>
      </c>
      <c r="H464" s="285">
        <f t="shared" si="122"/>
        <v>1801308.15</v>
      </c>
      <c r="I464" s="285">
        <f t="shared" si="122"/>
        <v>2107718.63</v>
      </c>
      <c r="J464" s="285">
        <f t="shared" si="122"/>
        <v>2426884.2200000007</v>
      </c>
      <c r="K464" s="285">
        <f t="shared" si="122"/>
        <v>2798242.3099999996</v>
      </c>
      <c r="L464" s="285">
        <f t="shared" si="122"/>
        <v>3122843.4399999995</v>
      </c>
      <c r="M464" s="285">
        <f t="shared" si="122"/>
        <v>0</v>
      </c>
      <c r="N464" s="285">
        <f t="shared" si="122"/>
        <v>0</v>
      </c>
      <c r="O464" s="298">
        <f t="shared" si="119"/>
        <v>3122843.4399999995</v>
      </c>
    </row>
    <row r="465" spans="1:15" s="261" customFormat="1" x14ac:dyDescent="0.2">
      <c r="A465" s="427" t="s">
        <v>579</v>
      </c>
      <c r="B465" s="427"/>
      <c r="C465" s="291"/>
      <c r="D465" s="291"/>
      <c r="E465" s="291"/>
      <c r="F465" s="291"/>
      <c r="G465" s="291"/>
      <c r="H465" s="291"/>
      <c r="I465" s="291"/>
      <c r="J465" s="291"/>
      <c r="K465" s="291"/>
      <c r="L465" s="291"/>
      <c r="M465" s="291"/>
      <c r="N465" s="291"/>
      <c r="O465" s="292"/>
    </row>
    <row r="466" spans="1:15" s="261" customFormat="1" x14ac:dyDescent="0.2">
      <c r="A466" s="295">
        <v>7</v>
      </c>
      <c r="B466" s="266" t="s">
        <v>580</v>
      </c>
      <c r="C466" s="285">
        <f t="shared" ref="C466:N466" si="123">C467+C500+C493+C506</f>
        <v>7365393.2599999998</v>
      </c>
      <c r="D466" s="285">
        <f t="shared" si="123"/>
        <v>7365393.2599999998</v>
      </c>
      <c r="E466" s="285">
        <f t="shared" si="123"/>
        <v>7365393.2599999998</v>
      </c>
      <c r="F466" s="285">
        <f t="shared" si="123"/>
        <v>7455393.2599999998</v>
      </c>
      <c r="G466" s="285">
        <f t="shared" si="123"/>
        <v>7455393.2599999998</v>
      </c>
      <c r="H466" s="285">
        <f t="shared" si="123"/>
        <v>7455393.2599999998</v>
      </c>
      <c r="I466" s="285">
        <f t="shared" si="123"/>
        <v>7609888.1600000001</v>
      </c>
      <c r="J466" s="285">
        <f t="shared" si="123"/>
        <v>7609888.1600000001</v>
      </c>
      <c r="K466" s="285">
        <f t="shared" si="123"/>
        <v>7609888.1600000001</v>
      </c>
      <c r="L466" s="285">
        <f t="shared" si="123"/>
        <v>7609888.1600000001</v>
      </c>
      <c r="M466" s="285">
        <f t="shared" si="123"/>
        <v>0</v>
      </c>
      <c r="N466" s="285">
        <f t="shared" si="123"/>
        <v>0</v>
      </c>
      <c r="O466" s="284">
        <f t="shared" si="119"/>
        <v>7609888.1600000001</v>
      </c>
    </row>
    <row r="467" spans="1:15" s="261" customFormat="1" x14ac:dyDescent="0.2">
      <c r="A467" s="295">
        <v>71</v>
      </c>
      <c r="B467" s="266" t="s">
        <v>581</v>
      </c>
      <c r="C467" s="285">
        <f t="shared" ref="C467:N467" si="124">C468+C473+C478+C483+C488+C492</f>
        <v>3682696.63</v>
      </c>
      <c r="D467" s="285">
        <f t="shared" si="124"/>
        <v>3682696.63</v>
      </c>
      <c r="E467" s="285">
        <f t="shared" si="124"/>
        <v>3682696.63</v>
      </c>
      <c r="F467" s="285">
        <f t="shared" si="124"/>
        <v>3727696.63</v>
      </c>
      <c r="G467" s="285">
        <f t="shared" si="124"/>
        <v>3727696.63</v>
      </c>
      <c r="H467" s="285">
        <f t="shared" si="124"/>
        <v>3727696.63</v>
      </c>
      <c r="I467" s="285">
        <f t="shared" si="124"/>
        <v>3804944.08</v>
      </c>
      <c r="J467" s="285">
        <f t="shared" si="124"/>
        <v>3804944.08</v>
      </c>
      <c r="K467" s="285">
        <f t="shared" si="124"/>
        <v>3804944.08</v>
      </c>
      <c r="L467" s="285">
        <f t="shared" si="124"/>
        <v>3804944.08</v>
      </c>
      <c r="M467" s="285">
        <f t="shared" si="124"/>
        <v>0</v>
      </c>
      <c r="N467" s="285">
        <f t="shared" si="124"/>
        <v>0</v>
      </c>
      <c r="O467" s="284">
        <f t="shared" si="119"/>
        <v>3804944.08</v>
      </c>
    </row>
    <row r="468" spans="1:15" s="261" customFormat="1" x14ac:dyDescent="0.2">
      <c r="A468" s="295">
        <v>7101</v>
      </c>
      <c r="B468" s="266" t="s">
        <v>582</v>
      </c>
      <c r="C468" s="285">
        <f t="shared" ref="C468:N468" si="125">SUM(C469:C472)</f>
        <v>3682696.63</v>
      </c>
      <c r="D468" s="285">
        <f t="shared" si="125"/>
        <v>3682696.63</v>
      </c>
      <c r="E468" s="285">
        <f t="shared" si="125"/>
        <v>3682696.63</v>
      </c>
      <c r="F468" s="285">
        <f t="shared" si="125"/>
        <v>3727696.63</v>
      </c>
      <c r="G468" s="285">
        <f t="shared" si="125"/>
        <v>3727696.63</v>
      </c>
      <c r="H468" s="285">
        <f t="shared" si="125"/>
        <v>3727696.63</v>
      </c>
      <c r="I468" s="285">
        <f t="shared" si="125"/>
        <v>3727696.63</v>
      </c>
      <c r="J468" s="285">
        <f t="shared" si="125"/>
        <v>3727696.63</v>
      </c>
      <c r="K468" s="285">
        <f t="shared" si="125"/>
        <v>3727696.63</v>
      </c>
      <c r="L468" s="285">
        <f t="shared" si="125"/>
        <v>3727696.63</v>
      </c>
      <c r="M468" s="285">
        <f t="shared" si="125"/>
        <v>0</v>
      </c>
      <c r="N468" s="285">
        <f t="shared" si="125"/>
        <v>0</v>
      </c>
      <c r="O468" s="284">
        <f t="shared" si="119"/>
        <v>3727696.63</v>
      </c>
    </row>
    <row r="469" spans="1:15" s="261" customFormat="1" x14ac:dyDescent="0.2">
      <c r="A469" s="296">
        <v>710105</v>
      </c>
      <c r="B469" s="267" t="s">
        <v>583</v>
      </c>
      <c r="C469" s="286">
        <v>0</v>
      </c>
      <c r="D469" s="286">
        <v>0</v>
      </c>
      <c r="E469" s="286">
        <v>0</v>
      </c>
      <c r="F469" s="286">
        <v>0</v>
      </c>
      <c r="G469" s="286">
        <v>0</v>
      </c>
      <c r="H469" s="286">
        <v>0</v>
      </c>
      <c r="I469" s="286">
        <v>0</v>
      </c>
      <c r="J469" s="286">
        <v>0</v>
      </c>
      <c r="K469" s="286">
        <v>0</v>
      </c>
      <c r="L469" s="286">
        <v>0</v>
      </c>
      <c r="M469" s="286"/>
      <c r="N469" s="286"/>
      <c r="O469" s="284">
        <f t="shared" si="119"/>
        <v>0</v>
      </c>
    </row>
    <row r="470" spans="1:15" s="261" customFormat="1" x14ac:dyDescent="0.2">
      <c r="A470" s="295">
        <f>+A469+5</f>
        <v>710110</v>
      </c>
      <c r="B470" s="267" t="s">
        <v>584</v>
      </c>
      <c r="C470" s="286">
        <v>0</v>
      </c>
      <c r="D470" s="286">
        <v>0</v>
      </c>
      <c r="E470" s="286">
        <v>0</v>
      </c>
      <c r="F470" s="286">
        <v>0</v>
      </c>
      <c r="G470" s="286">
        <v>0</v>
      </c>
      <c r="H470" s="286">
        <v>0</v>
      </c>
      <c r="I470" s="286">
        <v>0</v>
      </c>
      <c r="J470" s="286">
        <v>0</v>
      </c>
      <c r="K470" s="286">
        <v>0</v>
      </c>
      <c r="L470" s="286">
        <v>0</v>
      </c>
      <c r="M470" s="286"/>
      <c r="N470" s="286"/>
      <c r="O470" s="284">
        <f t="shared" si="119"/>
        <v>0</v>
      </c>
    </row>
    <row r="471" spans="1:15" s="261" customFormat="1" x14ac:dyDescent="0.2">
      <c r="A471" s="295">
        <f>+A470+5</f>
        <v>710115</v>
      </c>
      <c r="B471" s="267" t="s">
        <v>585</v>
      </c>
      <c r="C471" s="286">
        <v>3399642.62</v>
      </c>
      <c r="D471" s="286">
        <v>3399642.62</v>
      </c>
      <c r="E471" s="286">
        <v>3399642.62</v>
      </c>
      <c r="F471" s="286">
        <v>3444642.62</v>
      </c>
      <c r="G471" s="286">
        <v>3444642.62</v>
      </c>
      <c r="H471" s="286">
        <v>3444642.62</v>
      </c>
      <c r="I471" s="286">
        <v>3444642.62</v>
      </c>
      <c r="J471" s="286">
        <v>3444642.62</v>
      </c>
      <c r="K471" s="286">
        <v>3444642.62</v>
      </c>
      <c r="L471" s="286">
        <v>3444642.62</v>
      </c>
      <c r="M471" s="286"/>
      <c r="N471" s="286"/>
      <c r="O471" s="284">
        <f t="shared" si="119"/>
        <v>3444642.62</v>
      </c>
    </row>
    <row r="472" spans="1:15" s="261" customFormat="1" x14ac:dyDescent="0.2">
      <c r="A472" s="296">
        <v>710190</v>
      </c>
      <c r="B472" s="267" t="s">
        <v>65</v>
      </c>
      <c r="C472" s="286">
        <v>283054.01</v>
      </c>
      <c r="D472" s="286">
        <v>283054.01</v>
      </c>
      <c r="E472" s="286">
        <v>283054.01</v>
      </c>
      <c r="F472" s="286">
        <v>283054.01</v>
      </c>
      <c r="G472" s="286">
        <v>283054.01</v>
      </c>
      <c r="H472" s="286">
        <v>283054.01</v>
      </c>
      <c r="I472" s="286">
        <v>283054.01</v>
      </c>
      <c r="J472" s="286">
        <v>283054.01</v>
      </c>
      <c r="K472" s="286">
        <v>283054.01</v>
      </c>
      <c r="L472" s="286">
        <v>283054.01</v>
      </c>
      <c r="M472" s="286"/>
      <c r="N472" s="286"/>
      <c r="O472" s="284">
        <f t="shared" si="119"/>
        <v>283054.01</v>
      </c>
    </row>
    <row r="473" spans="1:15" s="261" customFormat="1" x14ac:dyDescent="0.2">
      <c r="A473" s="295">
        <v>7102</v>
      </c>
      <c r="B473" s="266" t="s">
        <v>586</v>
      </c>
      <c r="C473" s="285">
        <f t="shared" ref="C473:N473" si="126">SUM(C474:C477)</f>
        <v>0</v>
      </c>
      <c r="D473" s="285">
        <f t="shared" si="126"/>
        <v>0</v>
      </c>
      <c r="E473" s="285">
        <f t="shared" si="126"/>
        <v>0</v>
      </c>
      <c r="F473" s="285">
        <f t="shared" si="126"/>
        <v>0</v>
      </c>
      <c r="G473" s="285">
        <f t="shared" si="126"/>
        <v>0</v>
      </c>
      <c r="H473" s="285">
        <f t="shared" si="126"/>
        <v>0</v>
      </c>
      <c r="I473" s="285">
        <f t="shared" si="126"/>
        <v>77247.45</v>
      </c>
      <c r="J473" s="285">
        <f t="shared" si="126"/>
        <v>77247.45</v>
      </c>
      <c r="K473" s="285">
        <f t="shared" si="126"/>
        <v>77247.45</v>
      </c>
      <c r="L473" s="285">
        <f t="shared" si="126"/>
        <v>77247.45</v>
      </c>
      <c r="M473" s="285">
        <f t="shared" si="126"/>
        <v>0</v>
      </c>
      <c r="N473" s="285">
        <f t="shared" si="126"/>
        <v>0</v>
      </c>
      <c r="O473" s="284">
        <f t="shared" si="119"/>
        <v>77247.45</v>
      </c>
    </row>
    <row r="474" spans="1:15" s="261" customFormat="1" x14ac:dyDescent="0.2">
      <c r="A474" s="296">
        <v>710205</v>
      </c>
      <c r="B474" s="267" t="s">
        <v>587</v>
      </c>
      <c r="C474" s="286">
        <v>0</v>
      </c>
      <c r="D474" s="286">
        <v>0</v>
      </c>
      <c r="E474" s="286">
        <v>0</v>
      </c>
      <c r="F474" s="286">
        <v>0</v>
      </c>
      <c r="G474" s="286">
        <v>0</v>
      </c>
      <c r="H474" s="286">
        <v>0</v>
      </c>
      <c r="I474" s="286">
        <v>77247.45</v>
      </c>
      <c r="J474" s="286">
        <v>77247.45</v>
      </c>
      <c r="K474" s="286">
        <v>77247.45</v>
      </c>
      <c r="L474" s="286">
        <v>77247.45</v>
      </c>
      <c r="M474" s="286">
        <v>0</v>
      </c>
      <c r="N474" s="286">
        <v>0</v>
      </c>
      <c r="O474" s="284">
        <f t="shared" si="119"/>
        <v>77247.45</v>
      </c>
    </row>
    <row r="475" spans="1:15" s="261" customFormat="1" x14ac:dyDescent="0.2">
      <c r="A475" s="295">
        <f>+A474+5</f>
        <v>710210</v>
      </c>
      <c r="B475" s="267" t="s">
        <v>588</v>
      </c>
      <c r="C475" s="286">
        <v>0</v>
      </c>
      <c r="D475" s="286">
        <v>0</v>
      </c>
      <c r="E475" s="286">
        <v>0</v>
      </c>
      <c r="F475" s="286">
        <v>0</v>
      </c>
      <c r="G475" s="286">
        <v>0</v>
      </c>
      <c r="H475" s="286">
        <v>0</v>
      </c>
      <c r="I475" s="286">
        <v>0</v>
      </c>
      <c r="J475" s="286">
        <v>0</v>
      </c>
      <c r="K475" s="286">
        <v>0</v>
      </c>
      <c r="L475" s="286">
        <v>0</v>
      </c>
      <c r="M475" s="286">
        <v>0</v>
      </c>
      <c r="N475" s="286">
        <v>0</v>
      </c>
      <c r="O475" s="284">
        <f t="shared" si="119"/>
        <v>0</v>
      </c>
    </row>
    <row r="476" spans="1:15" s="261" customFormat="1" x14ac:dyDescent="0.2">
      <c r="A476" s="295">
        <f>+A475+5</f>
        <v>710215</v>
      </c>
      <c r="B476" s="267" t="s">
        <v>589</v>
      </c>
      <c r="C476" s="286">
        <v>0</v>
      </c>
      <c r="D476" s="286">
        <v>0</v>
      </c>
      <c r="E476" s="286">
        <v>0</v>
      </c>
      <c r="F476" s="286">
        <v>0</v>
      </c>
      <c r="G476" s="286">
        <v>0</v>
      </c>
      <c r="H476" s="286">
        <v>0</v>
      </c>
      <c r="I476" s="286">
        <v>0</v>
      </c>
      <c r="J476" s="286">
        <v>0</v>
      </c>
      <c r="K476" s="286">
        <v>0</v>
      </c>
      <c r="L476" s="286">
        <v>0</v>
      </c>
      <c r="M476" s="286">
        <v>0</v>
      </c>
      <c r="N476" s="286">
        <v>0</v>
      </c>
      <c r="O476" s="284">
        <f t="shared" si="119"/>
        <v>0</v>
      </c>
    </row>
    <row r="477" spans="1:15" s="261" customFormat="1" x14ac:dyDescent="0.2">
      <c r="A477" s="296">
        <v>710290</v>
      </c>
      <c r="B477" s="267" t="s">
        <v>65</v>
      </c>
      <c r="C477" s="286">
        <v>0</v>
      </c>
      <c r="D477" s="286">
        <v>0</v>
      </c>
      <c r="E477" s="286">
        <v>0</v>
      </c>
      <c r="F477" s="286">
        <v>0</v>
      </c>
      <c r="G477" s="286">
        <v>0</v>
      </c>
      <c r="H477" s="286">
        <v>0</v>
      </c>
      <c r="I477" s="286">
        <v>0</v>
      </c>
      <c r="J477" s="286">
        <v>0</v>
      </c>
      <c r="K477" s="286">
        <v>0</v>
      </c>
      <c r="L477" s="286">
        <v>0</v>
      </c>
      <c r="M477" s="286">
        <v>0</v>
      </c>
      <c r="N477" s="286">
        <v>0</v>
      </c>
      <c r="O477" s="284">
        <f t="shared" si="119"/>
        <v>0</v>
      </c>
    </row>
    <row r="478" spans="1:15" s="261" customFormat="1" x14ac:dyDescent="0.2">
      <c r="A478" s="295">
        <v>7103</v>
      </c>
      <c r="B478" s="266" t="s">
        <v>590</v>
      </c>
      <c r="C478" s="285">
        <f t="shared" ref="C478:N478" si="127">SUM(C479:C482)</f>
        <v>0</v>
      </c>
      <c r="D478" s="285">
        <f t="shared" si="127"/>
        <v>0</v>
      </c>
      <c r="E478" s="285">
        <f t="shared" si="127"/>
        <v>0</v>
      </c>
      <c r="F478" s="285">
        <f t="shared" si="127"/>
        <v>0</v>
      </c>
      <c r="G478" s="285">
        <f t="shared" si="127"/>
        <v>0</v>
      </c>
      <c r="H478" s="285">
        <f t="shared" si="127"/>
        <v>0</v>
      </c>
      <c r="I478" s="285">
        <f t="shared" si="127"/>
        <v>0</v>
      </c>
      <c r="J478" s="285">
        <f t="shared" si="127"/>
        <v>0</v>
      </c>
      <c r="K478" s="285">
        <f t="shared" si="127"/>
        <v>0</v>
      </c>
      <c r="L478" s="285">
        <f t="shared" si="127"/>
        <v>0</v>
      </c>
      <c r="M478" s="285">
        <f t="shared" si="127"/>
        <v>0</v>
      </c>
      <c r="N478" s="285">
        <f t="shared" si="127"/>
        <v>0</v>
      </c>
      <c r="O478" s="284">
        <f t="shared" si="119"/>
        <v>0</v>
      </c>
    </row>
    <row r="479" spans="1:15" s="261" customFormat="1" x14ac:dyDescent="0.2">
      <c r="A479" s="296">
        <v>710305</v>
      </c>
      <c r="B479" s="267" t="s">
        <v>48</v>
      </c>
      <c r="C479" s="286">
        <v>0</v>
      </c>
      <c r="D479" s="286">
        <v>0</v>
      </c>
      <c r="E479" s="286">
        <v>0</v>
      </c>
      <c r="F479" s="286">
        <v>0</v>
      </c>
      <c r="G479" s="286">
        <v>0</v>
      </c>
      <c r="H479" s="286">
        <v>0</v>
      </c>
      <c r="I479" s="286">
        <v>0</v>
      </c>
      <c r="J479" s="286">
        <v>0</v>
      </c>
      <c r="K479" s="286">
        <v>0</v>
      </c>
      <c r="L479" s="286">
        <v>0</v>
      </c>
      <c r="M479" s="286">
        <v>0</v>
      </c>
      <c r="N479" s="286">
        <v>0</v>
      </c>
      <c r="O479" s="284">
        <f t="shared" si="119"/>
        <v>0</v>
      </c>
    </row>
    <row r="480" spans="1:15" s="261" customFormat="1" x14ac:dyDescent="0.2">
      <c r="A480" s="295">
        <f>+A479+5</f>
        <v>710310</v>
      </c>
      <c r="B480" s="267" t="s">
        <v>49</v>
      </c>
      <c r="C480" s="286">
        <v>0</v>
      </c>
      <c r="D480" s="286">
        <v>0</v>
      </c>
      <c r="E480" s="286">
        <v>0</v>
      </c>
      <c r="F480" s="286">
        <v>0</v>
      </c>
      <c r="G480" s="286">
        <v>0</v>
      </c>
      <c r="H480" s="286">
        <v>0</v>
      </c>
      <c r="I480" s="286">
        <v>0</v>
      </c>
      <c r="J480" s="286">
        <v>0</v>
      </c>
      <c r="K480" s="286">
        <v>0</v>
      </c>
      <c r="L480" s="286">
        <v>0</v>
      </c>
      <c r="M480" s="286">
        <v>0</v>
      </c>
      <c r="N480" s="286">
        <v>0</v>
      </c>
      <c r="O480" s="284">
        <f t="shared" si="119"/>
        <v>0</v>
      </c>
    </row>
    <row r="481" spans="1:15" s="261" customFormat="1" x14ac:dyDescent="0.2">
      <c r="A481" s="295">
        <f>+A480+5</f>
        <v>710315</v>
      </c>
      <c r="B481" s="267" t="s">
        <v>591</v>
      </c>
      <c r="C481" s="286">
        <v>0</v>
      </c>
      <c r="D481" s="286">
        <v>0</v>
      </c>
      <c r="E481" s="286">
        <v>0</v>
      </c>
      <c r="F481" s="286">
        <v>0</v>
      </c>
      <c r="G481" s="286">
        <v>0</v>
      </c>
      <c r="H481" s="286">
        <v>0</v>
      </c>
      <c r="I481" s="286">
        <v>0</v>
      </c>
      <c r="J481" s="286">
        <v>0</v>
      </c>
      <c r="K481" s="286">
        <v>0</v>
      </c>
      <c r="L481" s="286">
        <v>0</v>
      </c>
      <c r="M481" s="286">
        <v>0</v>
      </c>
      <c r="N481" s="286">
        <v>0</v>
      </c>
      <c r="O481" s="284">
        <f t="shared" si="119"/>
        <v>0</v>
      </c>
    </row>
    <row r="482" spans="1:15" s="261" customFormat="1" x14ac:dyDescent="0.2">
      <c r="A482" s="296">
        <v>710390</v>
      </c>
      <c r="B482" s="267" t="s">
        <v>319</v>
      </c>
      <c r="C482" s="286">
        <v>0</v>
      </c>
      <c r="D482" s="286">
        <v>0</v>
      </c>
      <c r="E482" s="286">
        <v>0</v>
      </c>
      <c r="F482" s="286">
        <v>0</v>
      </c>
      <c r="G482" s="286">
        <v>0</v>
      </c>
      <c r="H482" s="286">
        <v>0</v>
      </c>
      <c r="I482" s="286">
        <v>0</v>
      </c>
      <c r="J482" s="286">
        <v>0</v>
      </c>
      <c r="K482" s="286">
        <v>0</v>
      </c>
      <c r="L482" s="286">
        <v>0</v>
      </c>
      <c r="M482" s="286">
        <v>0</v>
      </c>
      <c r="N482" s="286">
        <v>0</v>
      </c>
      <c r="O482" s="284">
        <f t="shared" si="119"/>
        <v>0</v>
      </c>
    </row>
    <row r="483" spans="1:15" s="261" customFormat="1" x14ac:dyDescent="0.2">
      <c r="A483" s="295">
        <v>7104</v>
      </c>
      <c r="B483" s="266" t="s">
        <v>592</v>
      </c>
      <c r="C483" s="285">
        <f t="shared" ref="C483:N483" si="128">SUM(C484:C487)</f>
        <v>0</v>
      </c>
      <c r="D483" s="285">
        <f t="shared" si="128"/>
        <v>0</v>
      </c>
      <c r="E483" s="285">
        <f t="shared" si="128"/>
        <v>0</v>
      </c>
      <c r="F483" s="285">
        <f t="shared" si="128"/>
        <v>0</v>
      </c>
      <c r="G483" s="285">
        <f t="shared" si="128"/>
        <v>0</v>
      </c>
      <c r="H483" s="285">
        <f t="shared" si="128"/>
        <v>0</v>
      </c>
      <c r="I483" s="285">
        <f t="shared" si="128"/>
        <v>0</v>
      </c>
      <c r="J483" s="285">
        <f t="shared" si="128"/>
        <v>0</v>
      </c>
      <c r="K483" s="285">
        <f t="shared" si="128"/>
        <v>0</v>
      </c>
      <c r="L483" s="285">
        <f t="shared" si="128"/>
        <v>0</v>
      </c>
      <c r="M483" s="285">
        <f t="shared" si="128"/>
        <v>0</v>
      </c>
      <c r="N483" s="285">
        <f t="shared" si="128"/>
        <v>0</v>
      </c>
      <c r="O483" s="284">
        <f t="shared" si="119"/>
        <v>0</v>
      </c>
    </row>
    <row r="484" spans="1:15" s="261" customFormat="1" x14ac:dyDescent="0.2">
      <c r="A484" s="296">
        <v>710405</v>
      </c>
      <c r="B484" s="267" t="s">
        <v>48</v>
      </c>
      <c r="C484" s="286">
        <v>0</v>
      </c>
      <c r="D484" s="286">
        <v>0</v>
      </c>
      <c r="E484" s="286">
        <v>0</v>
      </c>
      <c r="F484" s="286">
        <v>0</v>
      </c>
      <c r="G484" s="286">
        <v>0</v>
      </c>
      <c r="H484" s="286">
        <v>0</v>
      </c>
      <c r="I484" s="286">
        <v>0</v>
      </c>
      <c r="J484" s="286">
        <v>0</v>
      </c>
      <c r="K484" s="286">
        <v>0</v>
      </c>
      <c r="L484" s="286">
        <v>0</v>
      </c>
      <c r="M484" s="286">
        <v>0</v>
      </c>
      <c r="N484" s="286">
        <v>0</v>
      </c>
      <c r="O484" s="284">
        <f t="shared" si="119"/>
        <v>0</v>
      </c>
    </row>
    <row r="485" spans="1:15" s="261" customFormat="1" x14ac:dyDescent="0.2">
      <c r="A485" s="295">
        <f>+A484+5</f>
        <v>710410</v>
      </c>
      <c r="B485" s="267" t="s">
        <v>49</v>
      </c>
      <c r="C485" s="286">
        <v>0</v>
      </c>
      <c r="D485" s="286">
        <v>0</v>
      </c>
      <c r="E485" s="286">
        <v>0</v>
      </c>
      <c r="F485" s="286">
        <v>0</v>
      </c>
      <c r="G485" s="286">
        <v>0</v>
      </c>
      <c r="H485" s="286">
        <v>0</v>
      </c>
      <c r="I485" s="286">
        <v>0</v>
      </c>
      <c r="J485" s="286">
        <v>0</v>
      </c>
      <c r="K485" s="286">
        <v>0</v>
      </c>
      <c r="L485" s="286">
        <v>0</v>
      </c>
      <c r="M485" s="286">
        <v>0</v>
      </c>
      <c r="N485" s="286">
        <v>0</v>
      </c>
      <c r="O485" s="284">
        <f t="shared" si="119"/>
        <v>0</v>
      </c>
    </row>
    <row r="486" spans="1:15" s="261" customFormat="1" x14ac:dyDescent="0.2">
      <c r="A486" s="295">
        <f>+A485+5</f>
        <v>710415</v>
      </c>
      <c r="B486" s="267" t="s">
        <v>591</v>
      </c>
      <c r="C486" s="286">
        <v>0</v>
      </c>
      <c r="D486" s="286">
        <v>0</v>
      </c>
      <c r="E486" s="286">
        <v>0</v>
      </c>
      <c r="F486" s="286">
        <v>0</v>
      </c>
      <c r="G486" s="286">
        <v>0</v>
      </c>
      <c r="H486" s="286">
        <v>0</v>
      </c>
      <c r="I486" s="286">
        <v>0</v>
      </c>
      <c r="J486" s="286">
        <v>0</v>
      </c>
      <c r="K486" s="286">
        <v>0</v>
      </c>
      <c r="L486" s="286">
        <v>0</v>
      </c>
      <c r="M486" s="286">
        <v>0</v>
      </c>
      <c r="N486" s="286">
        <v>0</v>
      </c>
      <c r="O486" s="284">
        <f t="shared" si="119"/>
        <v>0</v>
      </c>
    </row>
    <row r="487" spans="1:15" s="261" customFormat="1" x14ac:dyDescent="0.2">
      <c r="A487" s="296">
        <v>710490</v>
      </c>
      <c r="B487" s="267" t="s">
        <v>319</v>
      </c>
      <c r="C487" s="286">
        <v>0</v>
      </c>
      <c r="D487" s="286">
        <v>0</v>
      </c>
      <c r="E487" s="286">
        <v>0</v>
      </c>
      <c r="F487" s="286">
        <v>0</v>
      </c>
      <c r="G487" s="286">
        <v>0</v>
      </c>
      <c r="H487" s="286">
        <v>0</v>
      </c>
      <c r="I487" s="286">
        <v>0</v>
      </c>
      <c r="J487" s="286">
        <v>0</v>
      </c>
      <c r="K487" s="286">
        <v>0</v>
      </c>
      <c r="L487" s="286">
        <v>0</v>
      </c>
      <c r="M487" s="286">
        <v>0</v>
      </c>
      <c r="N487" s="286">
        <v>0</v>
      </c>
      <c r="O487" s="284">
        <f t="shared" si="119"/>
        <v>0</v>
      </c>
    </row>
    <row r="488" spans="1:15" s="261" customFormat="1" x14ac:dyDescent="0.2">
      <c r="A488" s="295">
        <v>7105</v>
      </c>
      <c r="B488" s="266" t="s">
        <v>593</v>
      </c>
      <c r="C488" s="285">
        <f t="shared" ref="C488:N488" si="129">SUM(C489:C491)</f>
        <v>0</v>
      </c>
      <c r="D488" s="285">
        <f t="shared" si="129"/>
        <v>0</v>
      </c>
      <c r="E488" s="285">
        <f t="shared" si="129"/>
        <v>0</v>
      </c>
      <c r="F488" s="285">
        <f t="shared" si="129"/>
        <v>0</v>
      </c>
      <c r="G488" s="285">
        <f t="shared" si="129"/>
        <v>0</v>
      </c>
      <c r="H488" s="285">
        <f t="shared" si="129"/>
        <v>0</v>
      </c>
      <c r="I488" s="285">
        <f t="shared" si="129"/>
        <v>0</v>
      </c>
      <c r="J488" s="285">
        <f t="shared" si="129"/>
        <v>0</v>
      </c>
      <c r="K488" s="285">
        <f t="shared" si="129"/>
        <v>0</v>
      </c>
      <c r="L488" s="285">
        <f t="shared" si="129"/>
        <v>0</v>
      </c>
      <c r="M488" s="285">
        <f t="shared" si="129"/>
        <v>0</v>
      </c>
      <c r="N488" s="285">
        <f t="shared" si="129"/>
        <v>0</v>
      </c>
      <c r="O488" s="284">
        <f t="shared" si="119"/>
        <v>0</v>
      </c>
    </row>
    <row r="489" spans="1:15" s="261" customFormat="1" x14ac:dyDescent="0.2">
      <c r="A489" s="296">
        <v>710505</v>
      </c>
      <c r="B489" s="267" t="s">
        <v>594</v>
      </c>
      <c r="C489" s="286"/>
      <c r="D489" s="286"/>
      <c r="E489" s="286"/>
      <c r="F489" s="286"/>
      <c r="G489" s="286"/>
      <c r="H489" s="286"/>
      <c r="I489" s="286"/>
      <c r="J489" s="286"/>
      <c r="K489" s="286"/>
      <c r="L489" s="286"/>
      <c r="M489" s="286"/>
      <c r="N489" s="286"/>
      <c r="O489" s="284">
        <f t="shared" si="119"/>
        <v>0</v>
      </c>
    </row>
    <row r="490" spans="1:15" s="261" customFormat="1" x14ac:dyDescent="0.2">
      <c r="A490" s="295">
        <f>+A489+5</f>
        <v>710510</v>
      </c>
      <c r="B490" s="267" t="s">
        <v>589</v>
      </c>
      <c r="C490" s="286">
        <v>0</v>
      </c>
      <c r="D490" s="286">
        <v>0</v>
      </c>
      <c r="E490" s="286">
        <v>0</v>
      </c>
      <c r="F490" s="286">
        <v>0</v>
      </c>
      <c r="G490" s="286">
        <v>0</v>
      </c>
      <c r="H490" s="286">
        <v>0</v>
      </c>
      <c r="I490" s="286">
        <v>0</v>
      </c>
      <c r="J490" s="286">
        <v>0</v>
      </c>
      <c r="K490" s="286">
        <v>0</v>
      </c>
      <c r="L490" s="286">
        <v>0</v>
      </c>
      <c r="M490" s="286">
        <v>0</v>
      </c>
      <c r="N490" s="286">
        <v>0</v>
      </c>
      <c r="O490" s="284">
        <f t="shared" si="119"/>
        <v>0</v>
      </c>
    </row>
    <row r="491" spans="1:15" s="261" customFormat="1" x14ac:dyDescent="0.2">
      <c r="A491" s="296">
        <v>710590</v>
      </c>
      <c r="B491" s="267" t="s">
        <v>65</v>
      </c>
      <c r="C491" s="286">
        <v>0</v>
      </c>
      <c r="D491" s="286">
        <v>0</v>
      </c>
      <c r="E491" s="286">
        <v>0</v>
      </c>
      <c r="F491" s="286">
        <v>0</v>
      </c>
      <c r="G491" s="286">
        <v>0</v>
      </c>
      <c r="H491" s="286">
        <v>0</v>
      </c>
      <c r="I491" s="286">
        <v>0</v>
      </c>
      <c r="J491" s="286">
        <v>0</v>
      </c>
      <c r="K491" s="286">
        <v>0</v>
      </c>
      <c r="L491" s="286">
        <v>0</v>
      </c>
      <c r="M491" s="286">
        <v>0</v>
      </c>
      <c r="N491" s="286">
        <v>0</v>
      </c>
      <c r="O491" s="284">
        <f t="shared" si="119"/>
        <v>0</v>
      </c>
    </row>
    <row r="492" spans="1:15" s="261" customFormat="1" x14ac:dyDescent="0.2">
      <c r="A492" s="295">
        <v>7190</v>
      </c>
      <c r="B492" s="266" t="s">
        <v>595</v>
      </c>
      <c r="C492" s="288"/>
      <c r="D492" s="288"/>
      <c r="E492" s="288"/>
      <c r="F492" s="288"/>
      <c r="G492" s="288"/>
      <c r="H492" s="288"/>
      <c r="I492" s="288"/>
      <c r="J492" s="288"/>
      <c r="K492" s="288"/>
      <c r="L492" s="288"/>
      <c r="M492" s="288"/>
      <c r="N492" s="288"/>
      <c r="O492" s="284">
        <f t="shared" si="119"/>
        <v>0</v>
      </c>
    </row>
    <row r="493" spans="1:15" s="261" customFormat="1" x14ac:dyDescent="0.2">
      <c r="A493" s="295">
        <v>72</v>
      </c>
      <c r="B493" s="266" t="s">
        <v>596</v>
      </c>
      <c r="C493" s="285">
        <f t="shared" ref="C493:N493" si="130">SUM(C494:C499)</f>
        <v>3682696.63</v>
      </c>
      <c r="D493" s="285">
        <f t="shared" si="130"/>
        <v>3682696.63</v>
      </c>
      <c r="E493" s="285">
        <f t="shared" si="130"/>
        <v>3682696.63</v>
      </c>
      <c r="F493" s="285">
        <f t="shared" si="130"/>
        <v>3727696.63</v>
      </c>
      <c r="G493" s="285">
        <f t="shared" si="130"/>
        <v>3727696.63</v>
      </c>
      <c r="H493" s="285">
        <f t="shared" si="130"/>
        <v>3727696.63</v>
      </c>
      <c r="I493" s="285">
        <f t="shared" si="130"/>
        <v>3804944.08</v>
      </c>
      <c r="J493" s="285">
        <f t="shared" si="130"/>
        <v>3804944.08</v>
      </c>
      <c r="K493" s="285">
        <f t="shared" si="130"/>
        <v>3804944.08</v>
      </c>
      <c r="L493" s="285">
        <f t="shared" si="130"/>
        <v>3804944.08</v>
      </c>
      <c r="M493" s="285">
        <f t="shared" si="130"/>
        <v>0</v>
      </c>
      <c r="N493" s="285">
        <f t="shared" si="130"/>
        <v>0</v>
      </c>
      <c r="O493" s="284">
        <f t="shared" si="119"/>
        <v>3804944.08</v>
      </c>
    </row>
    <row r="494" spans="1:15" s="261" customFormat="1" x14ac:dyDescent="0.2">
      <c r="A494" s="296">
        <v>7201</v>
      </c>
      <c r="B494" s="267" t="s">
        <v>597</v>
      </c>
      <c r="C494" s="286">
        <v>3682696.63</v>
      </c>
      <c r="D494" s="286">
        <v>3682696.63</v>
      </c>
      <c r="E494" s="286">
        <v>3682696.63</v>
      </c>
      <c r="F494" s="286">
        <v>3727696.63</v>
      </c>
      <c r="G494" s="286">
        <v>3727696.63</v>
      </c>
      <c r="H494" s="286">
        <v>3727696.63</v>
      </c>
      <c r="I494" s="286">
        <v>3727696.63</v>
      </c>
      <c r="J494" s="286">
        <v>3727696.63</v>
      </c>
      <c r="K494" s="286">
        <v>3727696.63</v>
      </c>
      <c r="L494" s="286">
        <v>3727696.63</v>
      </c>
      <c r="M494" s="286"/>
      <c r="N494" s="286"/>
      <c r="O494" s="284">
        <f t="shared" si="119"/>
        <v>3727696.63</v>
      </c>
    </row>
    <row r="495" spans="1:15" s="261" customFormat="1" x14ac:dyDescent="0.2">
      <c r="A495" s="296">
        <v>7202</v>
      </c>
      <c r="B495" s="267" t="s">
        <v>586</v>
      </c>
      <c r="C495" s="286">
        <v>0</v>
      </c>
      <c r="D495" s="286">
        <v>0</v>
      </c>
      <c r="E495" s="286">
        <v>0</v>
      </c>
      <c r="F495" s="286">
        <v>0</v>
      </c>
      <c r="G495" s="286">
        <v>0</v>
      </c>
      <c r="H495" s="286">
        <v>0</v>
      </c>
      <c r="I495" s="286">
        <v>77247.45</v>
      </c>
      <c r="J495" s="286">
        <v>77247.45</v>
      </c>
      <c r="K495" s="286">
        <v>77247.45</v>
      </c>
      <c r="L495" s="286">
        <v>77247.45</v>
      </c>
      <c r="M495" s="286">
        <v>0</v>
      </c>
      <c r="N495" s="286">
        <v>0</v>
      </c>
      <c r="O495" s="284">
        <f t="shared" si="119"/>
        <v>77247.45</v>
      </c>
    </row>
    <row r="496" spans="1:15" s="261" customFormat="1" x14ac:dyDescent="0.2">
      <c r="A496" s="296">
        <v>7203</v>
      </c>
      <c r="B496" s="267" t="s">
        <v>590</v>
      </c>
      <c r="C496" s="286">
        <v>0</v>
      </c>
      <c r="D496" s="286">
        <v>0</v>
      </c>
      <c r="E496" s="286">
        <v>0</v>
      </c>
      <c r="F496" s="286">
        <v>0</v>
      </c>
      <c r="G496" s="286">
        <v>0</v>
      </c>
      <c r="H496" s="286">
        <v>0</v>
      </c>
      <c r="I496" s="286">
        <v>0</v>
      </c>
      <c r="J496" s="286">
        <v>0</v>
      </c>
      <c r="K496" s="286">
        <v>0</v>
      </c>
      <c r="L496" s="286">
        <v>0</v>
      </c>
      <c r="M496" s="286">
        <v>0</v>
      </c>
      <c r="N496" s="286">
        <v>0</v>
      </c>
      <c r="O496" s="284">
        <f t="shared" si="119"/>
        <v>0</v>
      </c>
    </row>
    <row r="497" spans="1:15" s="261" customFormat="1" x14ac:dyDescent="0.2">
      <c r="A497" s="296">
        <v>7204</v>
      </c>
      <c r="B497" s="267" t="s">
        <v>592</v>
      </c>
      <c r="C497" s="286">
        <v>0</v>
      </c>
      <c r="D497" s="286">
        <v>0</v>
      </c>
      <c r="E497" s="286">
        <v>0</v>
      </c>
      <c r="F497" s="286">
        <v>0</v>
      </c>
      <c r="G497" s="286">
        <v>0</v>
      </c>
      <c r="H497" s="286">
        <v>0</v>
      </c>
      <c r="I497" s="286">
        <v>0</v>
      </c>
      <c r="J497" s="286">
        <v>0</v>
      </c>
      <c r="K497" s="286">
        <v>0</v>
      </c>
      <c r="L497" s="286">
        <v>0</v>
      </c>
      <c r="M497" s="286">
        <v>0</v>
      </c>
      <c r="N497" s="286">
        <v>0</v>
      </c>
      <c r="O497" s="284">
        <f t="shared" si="119"/>
        <v>0</v>
      </c>
    </row>
    <row r="498" spans="1:15" s="261" customFormat="1" x14ac:dyDescent="0.2">
      <c r="A498" s="296">
        <v>7205</v>
      </c>
      <c r="B498" s="267" t="s">
        <v>593</v>
      </c>
      <c r="C498" s="286">
        <v>0</v>
      </c>
      <c r="D498" s="286">
        <v>0</v>
      </c>
      <c r="E498" s="286">
        <v>0</v>
      </c>
      <c r="F498" s="286">
        <v>0</v>
      </c>
      <c r="G498" s="286">
        <v>0</v>
      </c>
      <c r="H498" s="286">
        <v>0</v>
      </c>
      <c r="I498" s="286">
        <v>0</v>
      </c>
      <c r="J498" s="286">
        <v>0</v>
      </c>
      <c r="K498" s="286">
        <v>0</v>
      </c>
      <c r="L498" s="286">
        <v>0</v>
      </c>
      <c r="M498" s="286">
        <v>0</v>
      </c>
      <c r="N498" s="286">
        <v>0</v>
      </c>
      <c r="O498" s="284">
        <f t="shared" si="119"/>
        <v>0</v>
      </c>
    </row>
    <row r="499" spans="1:15" s="261" customFormat="1" x14ac:dyDescent="0.2">
      <c r="A499" s="296">
        <v>7290</v>
      </c>
      <c r="B499" s="267" t="s">
        <v>598</v>
      </c>
      <c r="C499" s="286">
        <v>0</v>
      </c>
      <c r="D499" s="286">
        <v>0</v>
      </c>
      <c r="E499" s="286">
        <v>0</v>
      </c>
      <c r="F499" s="286">
        <v>0</v>
      </c>
      <c r="G499" s="286">
        <v>0</v>
      </c>
      <c r="H499" s="286">
        <v>0</v>
      </c>
      <c r="I499" s="286">
        <v>0</v>
      </c>
      <c r="J499" s="286">
        <v>0</v>
      </c>
      <c r="K499" s="286">
        <v>0</v>
      </c>
      <c r="L499" s="286">
        <v>0</v>
      </c>
      <c r="M499" s="286">
        <v>0</v>
      </c>
      <c r="N499" s="286">
        <v>0</v>
      </c>
      <c r="O499" s="284">
        <f t="shared" si="119"/>
        <v>0</v>
      </c>
    </row>
    <row r="500" spans="1:15" s="261" customFormat="1" x14ac:dyDescent="0.2">
      <c r="A500" s="295">
        <v>73</v>
      </c>
      <c r="B500" s="266" t="s">
        <v>599</v>
      </c>
      <c r="C500" s="285">
        <f t="shared" ref="C500:N500" si="131">SUM(C501:C505)</f>
        <v>0</v>
      </c>
      <c r="D500" s="285">
        <f t="shared" si="131"/>
        <v>0</v>
      </c>
      <c r="E500" s="285">
        <f t="shared" si="131"/>
        <v>0</v>
      </c>
      <c r="F500" s="285">
        <f t="shared" si="131"/>
        <v>0</v>
      </c>
      <c r="G500" s="285">
        <f t="shared" si="131"/>
        <v>0</v>
      </c>
      <c r="H500" s="285">
        <f t="shared" si="131"/>
        <v>0</v>
      </c>
      <c r="I500" s="285">
        <f t="shared" si="131"/>
        <v>0</v>
      </c>
      <c r="J500" s="285">
        <f t="shared" si="131"/>
        <v>0</v>
      </c>
      <c r="K500" s="285">
        <f t="shared" si="131"/>
        <v>0</v>
      </c>
      <c r="L500" s="285">
        <f t="shared" si="131"/>
        <v>0</v>
      </c>
      <c r="M500" s="285">
        <f t="shared" si="131"/>
        <v>0</v>
      </c>
      <c r="N500" s="285">
        <f t="shared" si="131"/>
        <v>0</v>
      </c>
      <c r="O500" s="284">
        <f t="shared" si="119"/>
        <v>0</v>
      </c>
    </row>
    <row r="501" spans="1:15" s="261" customFormat="1" x14ac:dyDescent="0.2">
      <c r="A501" s="296">
        <v>7301</v>
      </c>
      <c r="B501" s="267" t="s">
        <v>600</v>
      </c>
      <c r="C501" s="286">
        <v>0</v>
      </c>
      <c r="D501" s="286">
        <v>0</v>
      </c>
      <c r="E501" s="286">
        <v>0</v>
      </c>
      <c r="F501" s="286">
        <v>0</v>
      </c>
      <c r="G501" s="286">
        <v>0</v>
      </c>
      <c r="H501" s="286">
        <v>0</v>
      </c>
      <c r="I501" s="286">
        <v>0</v>
      </c>
      <c r="J501" s="286">
        <v>0</v>
      </c>
      <c r="K501" s="286">
        <v>0</v>
      </c>
      <c r="L501" s="286">
        <v>0</v>
      </c>
      <c r="M501" s="286">
        <v>0</v>
      </c>
      <c r="N501" s="286">
        <v>0</v>
      </c>
      <c r="O501" s="284">
        <f t="shared" si="119"/>
        <v>0</v>
      </c>
    </row>
    <row r="502" spans="1:15" s="261" customFormat="1" x14ac:dyDescent="0.2">
      <c r="A502" s="296">
        <v>7302</v>
      </c>
      <c r="B502" s="267" t="s">
        <v>601</v>
      </c>
      <c r="C502" s="286">
        <v>0</v>
      </c>
      <c r="D502" s="286">
        <v>0</v>
      </c>
      <c r="E502" s="286">
        <v>0</v>
      </c>
      <c r="F502" s="286">
        <v>0</v>
      </c>
      <c r="G502" s="286">
        <v>0</v>
      </c>
      <c r="H502" s="286">
        <v>0</v>
      </c>
      <c r="I502" s="286">
        <v>0</v>
      </c>
      <c r="J502" s="286">
        <v>0</v>
      </c>
      <c r="K502" s="286">
        <v>0</v>
      </c>
      <c r="L502" s="286">
        <v>0</v>
      </c>
      <c r="M502" s="286">
        <v>0</v>
      </c>
      <c r="N502" s="286">
        <v>0</v>
      </c>
      <c r="O502" s="284">
        <f t="shared" si="119"/>
        <v>0</v>
      </c>
    </row>
    <row r="503" spans="1:15" s="261" customFormat="1" x14ac:dyDescent="0.2">
      <c r="A503" s="296">
        <v>7303</v>
      </c>
      <c r="B503" s="267" t="s">
        <v>602</v>
      </c>
      <c r="C503" s="286">
        <v>0</v>
      </c>
      <c r="D503" s="286">
        <v>0</v>
      </c>
      <c r="E503" s="286">
        <v>0</v>
      </c>
      <c r="F503" s="286">
        <v>0</v>
      </c>
      <c r="G503" s="286">
        <v>0</v>
      </c>
      <c r="H503" s="286">
        <v>0</v>
      </c>
      <c r="I503" s="286">
        <v>0</v>
      </c>
      <c r="J503" s="286">
        <v>0</v>
      </c>
      <c r="K503" s="286">
        <v>0</v>
      </c>
      <c r="L503" s="286">
        <v>0</v>
      </c>
      <c r="M503" s="286">
        <v>0</v>
      </c>
      <c r="N503" s="286">
        <v>0</v>
      </c>
      <c r="O503" s="284">
        <f t="shared" si="119"/>
        <v>0</v>
      </c>
    </row>
    <row r="504" spans="1:15" s="261" customFormat="1" x14ac:dyDescent="0.2">
      <c r="A504" s="296">
        <v>7304</v>
      </c>
      <c r="B504" s="267" t="s">
        <v>603</v>
      </c>
      <c r="C504" s="286">
        <v>0</v>
      </c>
      <c r="D504" s="286">
        <v>0</v>
      </c>
      <c r="E504" s="286">
        <v>0</v>
      </c>
      <c r="F504" s="286">
        <v>0</v>
      </c>
      <c r="G504" s="286">
        <v>0</v>
      </c>
      <c r="H504" s="286">
        <v>0</v>
      </c>
      <c r="I504" s="286">
        <v>0</v>
      </c>
      <c r="J504" s="286">
        <v>0</v>
      </c>
      <c r="K504" s="286">
        <v>0</v>
      </c>
      <c r="L504" s="286">
        <v>0</v>
      </c>
      <c r="M504" s="286">
        <v>0</v>
      </c>
      <c r="N504" s="286">
        <v>0</v>
      </c>
      <c r="O504" s="284">
        <f t="shared" si="119"/>
        <v>0</v>
      </c>
    </row>
    <row r="505" spans="1:15" s="261" customFormat="1" x14ac:dyDescent="0.2">
      <c r="A505" s="296">
        <v>7390</v>
      </c>
      <c r="B505" s="267" t="s">
        <v>604</v>
      </c>
      <c r="C505" s="286">
        <v>0</v>
      </c>
      <c r="D505" s="286">
        <v>0</v>
      </c>
      <c r="E505" s="286">
        <v>0</v>
      </c>
      <c r="F505" s="286">
        <v>0</v>
      </c>
      <c r="G505" s="286">
        <v>0</v>
      </c>
      <c r="H505" s="286">
        <v>0</v>
      </c>
      <c r="I505" s="286">
        <v>0</v>
      </c>
      <c r="J505" s="286">
        <v>0</v>
      </c>
      <c r="K505" s="286">
        <v>0</v>
      </c>
      <c r="L505" s="286">
        <v>0</v>
      </c>
      <c r="M505" s="286">
        <v>0</v>
      </c>
      <c r="N505" s="286">
        <v>0</v>
      </c>
      <c r="O505" s="284">
        <f t="shared" si="119"/>
        <v>0</v>
      </c>
    </row>
    <row r="506" spans="1:15" s="261" customFormat="1" x14ac:dyDescent="0.2">
      <c r="A506" s="295">
        <v>74</v>
      </c>
      <c r="B506" s="266" t="s">
        <v>605</v>
      </c>
      <c r="C506" s="285">
        <f t="shared" ref="C506:N506" si="132">C507+C513+C532+C538+C545</f>
        <v>0</v>
      </c>
      <c r="D506" s="285">
        <f t="shared" si="132"/>
        <v>0</v>
      </c>
      <c r="E506" s="285">
        <f t="shared" si="132"/>
        <v>0</v>
      </c>
      <c r="F506" s="285">
        <f t="shared" si="132"/>
        <v>0</v>
      </c>
      <c r="G506" s="285">
        <f t="shared" si="132"/>
        <v>0</v>
      </c>
      <c r="H506" s="285">
        <f t="shared" si="132"/>
        <v>0</v>
      </c>
      <c r="I506" s="285">
        <f t="shared" si="132"/>
        <v>0</v>
      </c>
      <c r="J506" s="285">
        <f t="shared" si="132"/>
        <v>0</v>
      </c>
      <c r="K506" s="285">
        <f t="shared" si="132"/>
        <v>0</v>
      </c>
      <c r="L506" s="285">
        <f t="shared" si="132"/>
        <v>0</v>
      </c>
      <c r="M506" s="285">
        <f t="shared" si="132"/>
        <v>0</v>
      </c>
      <c r="N506" s="285">
        <f t="shared" si="132"/>
        <v>0</v>
      </c>
      <c r="O506" s="284">
        <f t="shared" si="119"/>
        <v>0</v>
      </c>
    </row>
    <row r="507" spans="1:15" s="261" customFormat="1" x14ac:dyDescent="0.2">
      <c r="A507" s="295">
        <v>7401</v>
      </c>
      <c r="B507" s="266" t="s">
        <v>606</v>
      </c>
      <c r="C507" s="285">
        <f t="shared" ref="C507:N507" si="133">SUM(C508:C512)</f>
        <v>0</v>
      </c>
      <c r="D507" s="285">
        <f t="shared" si="133"/>
        <v>0</v>
      </c>
      <c r="E507" s="285">
        <f t="shared" si="133"/>
        <v>0</v>
      </c>
      <c r="F507" s="285">
        <f t="shared" si="133"/>
        <v>0</v>
      </c>
      <c r="G507" s="285">
        <f t="shared" si="133"/>
        <v>0</v>
      </c>
      <c r="H507" s="285">
        <f t="shared" si="133"/>
        <v>0</v>
      </c>
      <c r="I507" s="285">
        <f t="shared" si="133"/>
        <v>0</v>
      </c>
      <c r="J507" s="285">
        <f t="shared" si="133"/>
        <v>0</v>
      </c>
      <c r="K507" s="285">
        <f t="shared" si="133"/>
        <v>0</v>
      </c>
      <c r="L507" s="285">
        <f t="shared" si="133"/>
        <v>0</v>
      </c>
      <c r="M507" s="285">
        <f t="shared" si="133"/>
        <v>0</v>
      </c>
      <c r="N507" s="285">
        <f t="shared" si="133"/>
        <v>0</v>
      </c>
      <c r="O507" s="284">
        <f t="shared" si="119"/>
        <v>0</v>
      </c>
    </row>
    <row r="508" spans="1:15" s="261" customFormat="1" x14ac:dyDescent="0.2">
      <c r="A508" s="296">
        <v>740105</v>
      </c>
      <c r="B508" s="267" t="s">
        <v>607</v>
      </c>
      <c r="C508" s="286">
        <v>0</v>
      </c>
      <c r="D508" s="286">
        <v>0</v>
      </c>
      <c r="E508" s="286">
        <v>0</v>
      </c>
      <c r="F508" s="286">
        <v>0</v>
      </c>
      <c r="G508" s="286">
        <v>0</v>
      </c>
      <c r="H508" s="286">
        <v>0</v>
      </c>
      <c r="I508" s="286">
        <v>0</v>
      </c>
      <c r="J508" s="286">
        <v>0</v>
      </c>
      <c r="K508" s="286">
        <v>0</v>
      </c>
      <c r="L508" s="286">
        <v>0</v>
      </c>
      <c r="M508" s="286">
        <v>0</v>
      </c>
      <c r="N508" s="286">
        <v>0</v>
      </c>
      <c r="O508" s="284">
        <f t="shared" si="119"/>
        <v>0</v>
      </c>
    </row>
    <row r="509" spans="1:15" s="261" customFormat="1" x14ac:dyDescent="0.2">
      <c r="A509" s="295">
        <f>+A508+5</f>
        <v>740110</v>
      </c>
      <c r="B509" s="267" t="s">
        <v>608</v>
      </c>
      <c r="C509" s="286">
        <v>0</v>
      </c>
      <c r="D509" s="286">
        <v>0</v>
      </c>
      <c r="E509" s="286">
        <v>0</v>
      </c>
      <c r="F509" s="286">
        <v>0</v>
      </c>
      <c r="G509" s="286">
        <v>0</v>
      </c>
      <c r="H509" s="286">
        <v>0</v>
      </c>
      <c r="I509" s="286">
        <v>0</v>
      </c>
      <c r="J509" s="286">
        <v>0</v>
      </c>
      <c r="K509" s="286">
        <v>0</v>
      </c>
      <c r="L509" s="286">
        <v>0</v>
      </c>
      <c r="M509" s="286">
        <v>0</v>
      </c>
      <c r="N509" s="286">
        <v>0</v>
      </c>
      <c r="O509" s="284">
        <f t="shared" si="119"/>
        <v>0</v>
      </c>
    </row>
    <row r="510" spans="1:15" s="261" customFormat="1" x14ac:dyDescent="0.2">
      <c r="A510" s="295">
        <f>+A509+5</f>
        <v>740115</v>
      </c>
      <c r="B510" s="267" t="s">
        <v>609</v>
      </c>
      <c r="C510" s="286">
        <v>0</v>
      </c>
      <c r="D510" s="286">
        <v>0</v>
      </c>
      <c r="E510" s="286">
        <v>0</v>
      </c>
      <c r="F510" s="286">
        <v>0</v>
      </c>
      <c r="G510" s="286">
        <v>0</v>
      </c>
      <c r="H510" s="286">
        <v>0</v>
      </c>
      <c r="I510" s="286">
        <v>0</v>
      </c>
      <c r="J510" s="286">
        <v>0</v>
      </c>
      <c r="K510" s="286">
        <v>0</v>
      </c>
      <c r="L510" s="286">
        <v>0</v>
      </c>
      <c r="M510" s="286">
        <v>0</v>
      </c>
      <c r="N510" s="286">
        <v>0</v>
      </c>
      <c r="O510" s="284">
        <f t="shared" si="119"/>
        <v>0</v>
      </c>
    </row>
    <row r="511" spans="1:15" s="261" customFormat="1" x14ac:dyDescent="0.2">
      <c r="A511" s="295">
        <f>+A510+5</f>
        <v>740120</v>
      </c>
      <c r="B511" s="267" t="s">
        <v>610</v>
      </c>
      <c r="C511" s="286">
        <v>0</v>
      </c>
      <c r="D511" s="286">
        <v>0</v>
      </c>
      <c r="E511" s="286">
        <v>0</v>
      </c>
      <c r="F511" s="286">
        <v>0</v>
      </c>
      <c r="G511" s="286">
        <v>0</v>
      </c>
      <c r="H511" s="286">
        <v>0</v>
      </c>
      <c r="I511" s="286">
        <v>0</v>
      </c>
      <c r="J511" s="286">
        <v>0</v>
      </c>
      <c r="K511" s="286">
        <v>0</v>
      </c>
      <c r="L511" s="286">
        <v>0</v>
      </c>
      <c r="M511" s="286">
        <v>0</v>
      </c>
      <c r="N511" s="286">
        <v>0</v>
      </c>
      <c r="O511" s="284">
        <f t="shared" si="119"/>
        <v>0</v>
      </c>
    </row>
    <row r="512" spans="1:15" s="261" customFormat="1" x14ac:dyDescent="0.2">
      <c r="A512" s="295">
        <f>+A511+5</f>
        <v>740125</v>
      </c>
      <c r="B512" s="267" t="s">
        <v>611</v>
      </c>
      <c r="C512" s="286">
        <v>0</v>
      </c>
      <c r="D512" s="286">
        <v>0</v>
      </c>
      <c r="E512" s="286">
        <v>0</v>
      </c>
      <c r="F512" s="286">
        <v>0</v>
      </c>
      <c r="G512" s="286">
        <v>0</v>
      </c>
      <c r="H512" s="286">
        <v>0</v>
      </c>
      <c r="I512" s="286">
        <v>0</v>
      </c>
      <c r="J512" s="286">
        <v>0</v>
      </c>
      <c r="K512" s="286">
        <v>0</v>
      </c>
      <c r="L512" s="286">
        <v>0</v>
      </c>
      <c r="M512" s="286">
        <v>0</v>
      </c>
      <c r="N512" s="286">
        <v>0</v>
      </c>
      <c r="O512" s="284">
        <f t="shared" si="119"/>
        <v>0</v>
      </c>
    </row>
    <row r="513" spans="1:15" s="261" customFormat="1" x14ac:dyDescent="0.2">
      <c r="A513" s="295">
        <v>7402</v>
      </c>
      <c r="B513" s="266" t="s">
        <v>612</v>
      </c>
      <c r="C513" s="285">
        <f t="shared" ref="C513:N513" si="134">SUM(C514:C531)</f>
        <v>0</v>
      </c>
      <c r="D513" s="285">
        <f t="shared" si="134"/>
        <v>0</v>
      </c>
      <c r="E513" s="285">
        <f t="shared" si="134"/>
        <v>0</v>
      </c>
      <c r="F513" s="285">
        <f t="shared" si="134"/>
        <v>0</v>
      </c>
      <c r="G513" s="285">
        <f t="shared" si="134"/>
        <v>0</v>
      </c>
      <c r="H513" s="285">
        <f t="shared" si="134"/>
        <v>0</v>
      </c>
      <c r="I513" s="285">
        <f t="shared" si="134"/>
        <v>0</v>
      </c>
      <c r="J513" s="285">
        <f t="shared" si="134"/>
        <v>0</v>
      </c>
      <c r="K513" s="285">
        <f t="shared" si="134"/>
        <v>0</v>
      </c>
      <c r="L513" s="285">
        <f t="shared" si="134"/>
        <v>0</v>
      </c>
      <c r="M513" s="285">
        <f t="shared" si="134"/>
        <v>0</v>
      </c>
      <c r="N513" s="285">
        <f t="shared" si="134"/>
        <v>0</v>
      </c>
      <c r="O513" s="284">
        <f t="shared" si="119"/>
        <v>0</v>
      </c>
    </row>
    <row r="514" spans="1:15" s="261" customFormat="1" x14ac:dyDescent="0.2">
      <c r="A514" s="296">
        <v>740205</v>
      </c>
      <c r="B514" s="267" t="s">
        <v>31</v>
      </c>
      <c r="C514" s="286">
        <v>0</v>
      </c>
      <c r="D514" s="286">
        <v>0</v>
      </c>
      <c r="E514" s="286">
        <v>0</v>
      </c>
      <c r="F514" s="286">
        <v>0</v>
      </c>
      <c r="G514" s="286">
        <v>0</v>
      </c>
      <c r="H514" s="286">
        <v>0</v>
      </c>
      <c r="I514" s="286">
        <v>0</v>
      </c>
      <c r="J514" s="286">
        <v>0</v>
      </c>
      <c r="K514" s="286">
        <v>0</v>
      </c>
      <c r="L514" s="286">
        <v>0</v>
      </c>
      <c r="M514" s="286">
        <v>0</v>
      </c>
      <c r="N514" s="286">
        <v>0</v>
      </c>
      <c r="O514" s="284">
        <f t="shared" si="119"/>
        <v>0</v>
      </c>
    </row>
    <row r="515" spans="1:15" s="261" customFormat="1" x14ac:dyDescent="0.2">
      <c r="A515" s="295">
        <f t="shared" ref="A515:A531" si="135">+A514+3</f>
        <v>740208</v>
      </c>
      <c r="B515" s="267" t="s">
        <v>32</v>
      </c>
      <c r="C515" s="286">
        <v>0</v>
      </c>
      <c r="D515" s="286">
        <v>0</v>
      </c>
      <c r="E515" s="286">
        <v>0</v>
      </c>
      <c r="F515" s="286">
        <v>0</v>
      </c>
      <c r="G515" s="286">
        <v>0</v>
      </c>
      <c r="H515" s="286">
        <v>0</v>
      </c>
      <c r="I515" s="286">
        <v>0</v>
      </c>
      <c r="J515" s="286">
        <v>0</v>
      </c>
      <c r="K515" s="286">
        <v>0</v>
      </c>
      <c r="L515" s="286">
        <v>0</v>
      </c>
      <c r="M515" s="286">
        <v>0</v>
      </c>
      <c r="N515" s="286">
        <v>0</v>
      </c>
      <c r="O515" s="284">
        <f t="shared" si="119"/>
        <v>0</v>
      </c>
    </row>
    <row r="516" spans="1:15" s="261" customFormat="1" x14ac:dyDescent="0.2">
      <c r="A516" s="295">
        <f t="shared" si="135"/>
        <v>740211</v>
      </c>
      <c r="B516" s="267" t="s">
        <v>33</v>
      </c>
      <c r="C516" s="286">
        <v>0</v>
      </c>
      <c r="D516" s="286">
        <v>0</v>
      </c>
      <c r="E516" s="286">
        <v>0</v>
      </c>
      <c r="F516" s="286">
        <v>0</v>
      </c>
      <c r="G516" s="286">
        <v>0</v>
      </c>
      <c r="H516" s="286">
        <v>0</v>
      </c>
      <c r="I516" s="286">
        <v>0</v>
      </c>
      <c r="J516" s="286">
        <v>0</v>
      </c>
      <c r="K516" s="286">
        <v>0</v>
      </c>
      <c r="L516" s="286">
        <v>0</v>
      </c>
      <c r="M516" s="286">
        <v>0</v>
      </c>
      <c r="N516" s="286">
        <v>0</v>
      </c>
      <c r="O516" s="284">
        <f t="shared" si="119"/>
        <v>0</v>
      </c>
    </row>
    <row r="517" spans="1:15" s="261" customFormat="1" x14ac:dyDescent="0.2">
      <c r="A517" s="295">
        <f t="shared" si="135"/>
        <v>740214</v>
      </c>
      <c r="B517" s="267" t="s">
        <v>34</v>
      </c>
      <c r="C517" s="286">
        <v>0</v>
      </c>
      <c r="D517" s="286">
        <v>0</v>
      </c>
      <c r="E517" s="286">
        <v>0</v>
      </c>
      <c r="F517" s="286">
        <v>0</v>
      </c>
      <c r="G517" s="286">
        <v>0</v>
      </c>
      <c r="H517" s="286">
        <v>0</v>
      </c>
      <c r="I517" s="286">
        <v>0</v>
      </c>
      <c r="J517" s="286">
        <v>0</v>
      </c>
      <c r="K517" s="286">
        <v>0</v>
      </c>
      <c r="L517" s="286">
        <v>0</v>
      </c>
      <c r="M517" s="286">
        <v>0</v>
      </c>
      <c r="N517" s="286">
        <v>0</v>
      </c>
      <c r="O517" s="284">
        <f t="shared" ref="O517:O545" si="136">+L517</f>
        <v>0</v>
      </c>
    </row>
    <row r="518" spans="1:15" s="261" customFormat="1" x14ac:dyDescent="0.2">
      <c r="A518" s="295">
        <f t="shared" si="135"/>
        <v>740217</v>
      </c>
      <c r="B518" s="267" t="s">
        <v>35</v>
      </c>
      <c r="C518" s="286">
        <v>0</v>
      </c>
      <c r="D518" s="286">
        <v>0</v>
      </c>
      <c r="E518" s="286">
        <v>0</v>
      </c>
      <c r="F518" s="286">
        <v>0</v>
      </c>
      <c r="G518" s="286">
        <v>0</v>
      </c>
      <c r="H518" s="286">
        <v>0</v>
      </c>
      <c r="I518" s="286">
        <v>0</v>
      </c>
      <c r="J518" s="286">
        <v>0</v>
      </c>
      <c r="K518" s="286">
        <v>0</v>
      </c>
      <c r="L518" s="286">
        <v>0</v>
      </c>
      <c r="M518" s="286">
        <v>0</v>
      </c>
      <c r="N518" s="286">
        <v>0</v>
      </c>
      <c r="O518" s="284">
        <f t="shared" si="136"/>
        <v>0</v>
      </c>
    </row>
    <row r="519" spans="1:15" s="261" customFormat="1" x14ac:dyDescent="0.2">
      <c r="A519" s="295">
        <f t="shared" si="135"/>
        <v>740220</v>
      </c>
      <c r="B519" s="267" t="s">
        <v>36</v>
      </c>
      <c r="C519" s="286">
        <v>0</v>
      </c>
      <c r="D519" s="286">
        <v>0</v>
      </c>
      <c r="E519" s="286">
        <v>0</v>
      </c>
      <c r="F519" s="286">
        <v>0</v>
      </c>
      <c r="G519" s="286">
        <v>0</v>
      </c>
      <c r="H519" s="286">
        <v>0</v>
      </c>
      <c r="I519" s="286">
        <v>0</v>
      </c>
      <c r="J519" s="286">
        <v>0</v>
      </c>
      <c r="K519" s="286">
        <v>0</v>
      </c>
      <c r="L519" s="286">
        <v>0</v>
      </c>
      <c r="M519" s="286">
        <v>0</v>
      </c>
      <c r="N519" s="286">
        <v>0</v>
      </c>
      <c r="O519" s="284">
        <f t="shared" si="136"/>
        <v>0</v>
      </c>
    </row>
    <row r="520" spans="1:15" s="261" customFormat="1" x14ac:dyDescent="0.2">
      <c r="A520" s="295">
        <f t="shared" si="135"/>
        <v>740223</v>
      </c>
      <c r="B520" s="267" t="s">
        <v>613</v>
      </c>
      <c r="C520" s="286">
        <v>0</v>
      </c>
      <c r="D520" s="286">
        <v>0</v>
      </c>
      <c r="E520" s="286">
        <v>0</v>
      </c>
      <c r="F520" s="286">
        <v>0</v>
      </c>
      <c r="G520" s="286">
        <v>0</v>
      </c>
      <c r="H520" s="286">
        <v>0</v>
      </c>
      <c r="I520" s="286">
        <v>0</v>
      </c>
      <c r="J520" s="286">
        <v>0</v>
      </c>
      <c r="K520" s="286">
        <v>0</v>
      </c>
      <c r="L520" s="286">
        <v>0</v>
      </c>
      <c r="M520" s="286">
        <v>0</v>
      </c>
      <c r="N520" s="286">
        <v>0</v>
      </c>
      <c r="O520" s="284">
        <f t="shared" si="136"/>
        <v>0</v>
      </c>
    </row>
    <row r="521" spans="1:15" s="261" customFormat="1" x14ac:dyDescent="0.2">
      <c r="A521" s="295">
        <f t="shared" si="135"/>
        <v>740226</v>
      </c>
      <c r="B521" s="267" t="s">
        <v>614</v>
      </c>
      <c r="C521" s="286">
        <v>0</v>
      </c>
      <c r="D521" s="286">
        <v>0</v>
      </c>
      <c r="E521" s="286">
        <v>0</v>
      </c>
      <c r="F521" s="286">
        <v>0</v>
      </c>
      <c r="G521" s="286">
        <v>0</v>
      </c>
      <c r="H521" s="286">
        <v>0</v>
      </c>
      <c r="I521" s="286">
        <v>0</v>
      </c>
      <c r="J521" s="286">
        <v>0</v>
      </c>
      <c r="K521" s="286">
        <v>0</v>
      </c>
      <c r="L521" s="286">
        <v>0</v>
      </c>
      <c r="M521" s="286">
        <v>0</v>
      </c>
      <c r="N521" s="286">
        <v>0</v>
      </c>
      <c r="O521" s="284">
        <f t="shared" si="136"/>
        <v>0</v>
      </c>
    </row>
    <row r="522" spans="1:15" s="261" customFormat="1" x14ac:dyDescent="0.2">
      <c r="A522" s="295">
        <f t="shared" si="135"/>
        <v>740229</v>
      </c>
      <c r="B522" s="267" t="s">
        <v>615</v>
      </c>
      <c r="C522" s="286">
        <v>0</v>
      </c>
      <c r="D522" s="286">
        <v>0</v>
      </c>
      <c r="E522" s="286">
        <v>0</v>
      </c>
      <c r="F522" s="286">
        <v>0</v>
      </c>
      <c r="G522" s="286">
        <v>0</v>
      </c>
      <c r="H522" s="286">
        <v>0</v>
      </c>
      <c r="I522" s="286">
        <v>0</v>
      </c>
      <c r="J522" s="286">
        <v>0</v>
      </c>
      <c r="K522" s="286">
        <v>0</v>
      </c>
      <c r="L522" s="286">
        <v>0</v>
      </c>
      <c r="M522" s="286">
        <v>0</v>
      </c>
      <c r="N522" s="286">
        <v>0</v>
      </c>
      <c r="O522" s="284">
        <f t="shared" si="136"/>
        <v>0</v>
      </c>
    </row>
    <row r="523" spans="1:15" s="261" customFormat="1" x14ac:dyDescent="0.2">
      <c r="A523" s="295">
        <f t="shared" si="135"/>
        <v>740232</v>
      </c>
      <c r="B523" s="267" t="s">
        <v>616</v>
      </c>
      <c r="C523" s="286">
        <v>0</v>
      </c>
      <c r="D523" s="286">
        <v>0</v>
      </c>
      <c r="E523" s="286">
        <v>0</v>
      </c>
      <c r="F523" s="286">
        <v>0</v>
      </c>
      <c r="G523" s="286">
        <v>0</v>
      </c>
      <c r="H523" s="286">
        <v>0</v>
      </c>
      <c r="I523" s="286">
        <v>0</v>
      </c>
      <c r="J523" s="286">
        <v>0</v>
      </c>
      <c r="K523" s="286">
        <v>0</v>
      </c>
      <c r="L523" s="286">
        <v>0</v>
      </c>
      <c r="M523" s="286">
        <v>0</v>
      </c>
      <c r="N523" s="286">
        <v>0</v>
      </c>
      <c r="O523" s="284">
        <f t="shared" si="136"/>
        <v>0</v>
      </c>
    </row>
    <row r="524" spans="1:15" s="261" customFormat="1" x14ac:dyDescent="0.2">
      <c r="A524" s="295">
        <f t="shared" si="135"/>
        <v>740235</v>
      </c>
      <c r="B524" s="267" t="s">
        <v>617</v>
      </c>
      <c r="C524" s="286">
        <v>0</v>
      </c>
      <c r="D524" s="286">
        <v>0</v>
      </c>
      <c r="E524" s="286">
        <v>0</v>
      </c>
      <c r="F524" s="286">
        <v>0</v>
      </c>
      <c r="G524" s="286">
        <v>0</v>
      </c>
      <c r="H524" s="286">
        <v>0</v>
      </c>
      <c r="I524" s="286">
        <v>0</v>
      </c>
      <c r="J524" s="286">
        <v>0</v>
      </c>
      <c r="K524" s="286">
        <v>0</v>
      </c>
      <c r="L524" s="286">
        <v>0</v>
      </c>
      <c r="M524" s="286">
        <v>0</v>
      </c>
      <c r="N524" s="286">
        <v>0</v>
      </c>
      <c r="O524" s="284">
        <f t="shared" si="136"/>
        <v>0</v>
      </c>
    </row>
    <row r="525" spans="1:15" s="261" customFormat="1" x14ac:dyDescent="0.2">
      <c r="A525" s="295">
        <f t="shared" si="135"/>
        <v>740238</v>
      </c>
      <c r="B525" s="267" t="s">
        <v>618</v>
      </c>
      <c r="C525" s="286">
        <v>0</v>
      </c>
      <c r="D525" s="286">
        <v>0</v>
      </c>
      <c r="E525" s="286">
        <v>0</v>
      </c>
      <c r="F525" s="286">
        <v>0</v>
      </c>
      <c r="G525" s="286">
        <v>0</v>
      </c>
      <c r="H525" s="286">
        <v>0</v>
      </c>
      <c r="I525" s="286">
        <v>0</v>
      </c>
      <c r="J525" s="286">
        <v>0</v>
      </c>
      <c r="K525" s="286">
        <v>0</v>
      </c>
      <c r="L525" s="286">
        <v>0</v>
      </c>
      <c r="M525" s="286">
        <v>0</v>
      </c>
      <c r="N525" s="286">
        <v>0</v>
      </c>
      <c r="O525" s="284">
        <f t="shared" si="136"/>
        <v>0</v>
      </c>
    </row>
    <row r="526" spans="1:15" s="261" customFormat="1" x14ac:dyDescent="0.2">
      <c r="A526" s="295">
        <f t="shared" si="135"/>
        <v>740241</v>
      </c>
      <c r="B526" s="267" t="s">
        <v>619</v>
      </c>
      <c r="C526" s="286">
        <v>0</v>
      </c>
      <c r="D526" s="286">
        <v>0</v>
      </c>
      <c r="E526" s="286">
        <v>0</v>
      </c>
      <c r="F526" s="286">
        <v>0</v>
      </c>
      <c r="G526" s="286">
        <v>0</v>
      </c>
      <c r="H526" s="286">
        <v>0</v>
      </c>
      <c r="I526" s="286">
        <v>0</v>
      </c>
      <c r="J526" s="286">
        <v>0</v>
      </c>
      <c r="K526" s="286">
        <v>0</v>
      </c>
      <c r="L526" s="286">
        <v>0</v>
      </c>
      <c r="M526" s="286">
        <v>0</v>
      </c>
      <c r="N526" s="286">
        <v>0</v>
      </c>
      <c r="O526" s="284">
        <f t="shared" si="136"/>
        <v>0</v>
      </c>
    </row>
    <row r="527" spans="1:15" s="261" customFormat="1" x14ac:dyDescent="0.2">
      <c r="A527" s="295">
        <f t="shared" si="135"/>
        <v>740244</v>
      </c>
      <c r="B527" s="267" t="s">
        <v>620</v>
      </c>
      <c r="C527" s="286">
        <v>0</v>
      </c>
      <c r="D527" s="286">
        <v>0</v>
      </c>
      <c r="E527" s="286">
        <v>0</v>
      </c>
      <c r="F527" s="286">
        <v>0</v>
      </c>
      <c r="G527" s="286">
        <v>0</v>
      </c>
      <c r="H527" s="286">
        <v>0</v>
      </c>
      <c r="I527" s="286">
        <v>0</v>
      </c>
      <c r="J527" s="286">
        <v>0</v>
      </c>
      <c r="K527" s="286">
        <v>0</v>
      </c>
      <c r="L527" s="286">
        <v>0</v>
      </c>
      <c r="M527" s="286">
        <v>0</v>
      </c>
      <c r="N527" s="286">
        <v>0</v>
      </c>
      <c r="O527" s="284">
        <f t="shared" si="136"/>
        <v>0</v>
      </c>
    </row>
    <row r="528" spans="1:15" s="261" customFormat="1" x14ac:dyDescent="0.2">
      <c r="A528" s="295">
        <f t="shared" si="135"/>
        <v>740247</v>
      </c>
      <c r="B528" s="267" t="s">
        <v>621</v>
      </c>
      <c r="C528" s="286">
        <v>0</v>
      </c>
      <c r="D528" s="286">
        <v>0</v>
      </c>
      <c r="E528" s="286">
        <v>0</v>
      </c>
      <c r="F528" s="286">
        <v>0</v>
      </c>
      <c r="G528" s="286">
        <v>0</v>
      </c>
      <c r="H528" s="286">
        <v>0</v>
      </c>
      <c r="I528" s="286">
        <v>0</v>
      </c>
      <c r="J528" s="286">
        <v>0</v>
      </c>
      <c r="K528" s="286">
        <v>0</v>
      </c>
      <c r="L528" s="286">
        <v>0</v>
      </c>
      <c r="M528" s="286">
        <v>0</v>
      </c>
      <c r="N528" s="286">
        <v>0</v>
      </c>
      <c r="O528" s="284">
        <f t="shared" si="136"/>
        <v>0</v>
      </c>
    </row>
    <row r="529" spans="1:15" s="261" customFormat="1" x14ac:dyDescent="0.2">
      <c r="A529" s="295">
        <f t="shared" si="135"/>
        <v>740250</v>
      </c>
      <c r="B529" s="267" t="s">
        <v>622</v>
      </c>
      <c r="C529" s="286">
        <v>0</v>
      </c>
      <c r="D529" s="286">
        <v>0</v>
      </c>
      <c r="E529" s="286">
        <v>0</v>
      </c>
      <c r="F529" s="286">
        <v>0</v>
      </c>
      <c r="G529" s="286">
        <v>0</v>
      </c>
      <c r="H529" s="286">
        <v>0</v>
      </c>
      <c r="I529" s="286">
        <v>0</v>
      </c>
      <c r="J529" s="286">
        <v>0</v>
      </c>
      <c r="K529" s="286">
        <v>0</v>
      </c>
      <c r="L529" s="286">
        <v>0</v>
      </c>
      <c r="M529" s="286">
        <v>0</v>
      </c>
      <c r="N529" s="286">
        <v>0</v>
      </c>
      <c r="O529" s="284">
        <f t="shared" si="136"/>
        <v>0</v>
      </c>
    </row>
    <row r="530" spans="1:15" s="261" customFormat="1" x14ac:dyDescent="0.2">
      <c r="A530" s="295">
        <f t="shared" si="135"/>
        <v>740253</v>
      </c>
      <c r="B530" s="267" t="s">
        <v>623</v>
      </c>
      <c r="C530" s="286">
        <v>0</v>
      </c>
      <c r="D530" s="286">
        <v>0</v>
      </c>
      <c r="E530" s="286">
        <v>0</v>
      </c>
      <c r="F530" s="286">
        <v>0</v>
      </c>
      <c r="G530" s="286">
        <v>0</v>
      </c>
      <c r="H530" s="286">
        <v>0</v>
      </c>
      <c r="I530" s="286">
        <v>0</v>
      </c>
      <c r="J530" s="286">
        <v>0</v>
      </c>
      <c r="K530" s="286">
        <v>0</v>
      </c>
      <c r="L530" s="286">
        <v>0</v>
      </c>
      <c r="M530" s="286">
        <v>0</v>
      </c>
      <c r="N530" s="286">
        <v>0</v>
      </c>
      <c r="O530" s="284">
        <f t="shared" si="136"/>
        <v>0</v>
      </c>
    </row>
    <row r="531" spans="1:15" s="261" customFormat="1" x14ac:dyDescent="0.2">
      <c r="A531" s="295">
        <f t="shared" si="135"/>
        <v>740256</v>
      </c>
      <c r="B531" s="267" t="s">
        <v>624</v>
      </c>
      <c r="C531" s="286">
        <v>0</v>
      </c>
      <c r="D531" s="286">
        <v>0</v>
      </c>
      <c r="E531" s="286">
        <v>0</v>
      </c>
      <c r="F531" s="286">
        <v>0</v>
      </c>
      <c r="G531" s="286">
        <v>0</v>
      </c>
      <c r="H531" s="286">
        <v>0</v>
      </c>
      <c r="I531" s="286">
        <v>0</v>
      </c>
      <c r="J531" s="286">
        <v>0</v>
      </c>
      <c r="K531" s="286">
        <v>0</v>
      </c>
      <c r="L531" s="286">
        <v>0</v>
      </c>
      <c r="M531" s="286">
        <v>0</v>
      </c>
      <c r="N531" s="286">
        <v>0</v>
      </c>
      <c r="O531" s="284">
        <f t="shared" si="136"/>
        <v>0</v>
      </c>
    </row>
    <row r="532" spans="1:15" s="261" customFormat="1" x14ac:dyDescent="0.2">
      <c r="A532" s="295">
        <v>7403</v>
      </c>
      <c r="B532" s="266" t="s">
        <v>602</v>
      </c>
      <c r="C532" s="285">
        <f t="shared" ref="C532:N532" si="137">SUM(C533:C537)</f>
        <v>0</v>
      </c>
      <c r="D532" s="285">
        <f t="shared" si="137"/>
        <v>0</v>
      </c>
      <c r="E532" s="285">
        <f t="shared" si="137"/>
        <v>0</v>
      </c>
      <c r="F532" s="285">
        <f t="shared" si="137"/>
        <v>0</v>
      </c>
      <c r="G532" s="285">
        <f t="shared" si="137"/>
        <v>0</v>
      </c>
      <c r="H532" s="285">
        <f t="shared" si="137"/>
        <v>0</v>
      </c>
      <c r="I532" s="285">
        <f t="shared" si="137"/>
        <v>0</v>
      </c>
      <c r="J532" s="285">
        <f t="shared" si="137"/>
        <v>0</v>
      </c>
      <c r="K532" s="285">
        <f t="shared" si="137"/>
        <v>0</v>
      </c>
      <c r="L532" s="285">
        <f t="shared" si="137"/>
        <v>0</v>
      </c>
      <c r="M532" s="285">
        <f t="shared" si="137"/>
        <v>0</v>
      </c>
      <c r="N532" s="285">
        <f t="shared" si="137"/>
        <v>0</v>
      </c>
      <c r="O532" s="284">
        <f t="shared" si="136"/>
        <v>0</v>
      </c>
    </row>
    <row r="533" spans="1:15" s="261" customFormat="1" x14ac:dyDescent="0.2">
      <c r="A533" s="296">
        <v>740305</v>
      </c>
      <c r="B533" s="267" t="s">
        <v>48</v>
      </c>
      <c r="C533" s="286">
        <v>0</v>
      </c>
      <c r="D533" s="286">
        <v>0</v>
      </c>
      <c r="E533" s="286">
        <v>0</v>
      </c>
      <c r="F533" s="286">
        <v>0</v>
      </c>
      <c r="G533" s="286">
        <v>0</v>
      </c>
      <c r="H533" s="286">
        <v>0</v>
      </c>
      <c r="I533" s="286">
        <v>0</v>
      </c>
      <c r="J533" s="286">
        <v>0</v>
      </c>
      <c r="K533" s="286">
        <v>0</v>
      </c>
      <c r="L533" s="286">
        <v>0</v>
      </c>
      <c r="M533" s="286">
        <v>0</v>
      </c>
      <c r="N533" s="286">
        <v>0</v>
      </c>
      <c r="O533" s="284">
        <f t="shared" si="136"/>
        <v>0</v>
      </c>
    </row>
    <row r="534" spans="1:15" s="261" customFormat="1" x14ac:dyDescent="0.2">
      <c r="A534" s="295">
        <f>+A533+5</f>
        <v>740310</v>
      </c>
      <c r="B534" s="267" t="s">
        <v>49</v>
      </c>
      <c r="C534" s="286">
        <v>0</v>
      </c>
      <c r="D534" s="286">
        <v>0</v>
      </c>
      <c r="E534" s="286">
        <v>0</v>
      </c>
      <c r="F534" s="286">
        <v>0</v>
      </c>
      <c r="G534" s="286">
        <v>0</v>
      </c>
      <c r="H534" s="286">
        <v>0</v>
      </c>
      <c r="I534" s="286">
        <v>0</v>
      </c>
      <c r="J534" s="286">
        <v>0</v>
      </c>
      <c r="K534" s="286">
        <v>0</v>
      </c>
      <c r="L534" s="286">
        <v>0</v>
      </c>
      <c r="M534" s="286">
        <v>0</v>
      </c>
      <c r="N534" s="286">
        <v>0</v>
      </c>
      <c r="O534" s="284">
        <f t="shared" si="136"/>
        <v>0</v>
      </c>
    </row>
    <row r="535" spans="1:15" s="261" customFormat="1" x14ac:dyDescent="0.2">
      <c r="A535" s="295">
        <f>+A534+5</f>
        <v>740315</v>
      </c>
      <c r="B535" s="267" t="s">
        <v>591</v>
      </c>
      <c r="C535" s="286">
        <v>0</v>
      </c>
      <c r="D535" s="286">
        <v>0</v>
      </c>
      <c r="E535" s="286">
        <v>0</v>
      </c>
      <c r="F535" s="286">
        <v>0</v>
      </c>
      <c r="G535" s="286">
        <v>0</v>
      </c>
      <c r="H535" s="286">
        <v>0</v>
      </c>
      <c r="I535" s="286">
        <v>0</v>
      </c>
      <c r="J535" s="286">
        <v>0</v>
      </c>
      <c r="K535" s="286">
        <v>0</v>
      </c>
      <c r="L535" s="286">
        <v>0</v>
      </c>
      <c r="M535" s="286">
        <v>0</v>
      </c>
      <c r="N535" s="286">
        <v>0</v>
      </c>
      <c r="O535" s="284">
        <f t="shared" si="136"/>
        <v>0</v>
      </c>
    </row>
    <row r="536" spans="1:15" s="261" customFormat="1" x14ac:dyDescent="0.2">
      <c r="A536" s="295">
        <f>+A535+5</f>
        <v>740320</v>
      </c>
      <c r="B536" s="267" t="s">
        <v>138</v>
      </c>
      <c r="C536" s="286">
        <v>0</v>
      </c>
      <c r="D536" s="286">
        <v>0</v>
      </c>
      <c r="E536" s="286">
        <v>0</v>
      </c>
      <c r="F536" s="286">
        <v>0</v>
      </c>
      <c r="G536" s="286">
        <v>0</v>
      </c>
      <c r="H536" s="286">
        <v>0</v>
      </c>
      <c r="I536" s="286">
        <v>0</v>
      </c>
      <c r="J536" s="286">
        <v>0</v>
      </c>
      <c r="K536" s="286">
        <v>0</v>
      </c>
      <c r="L536" s="286">
        <v>0</v>
      </c>
      <c r="M536" s="286">
        <v>0</v>
      </c>
      <c r="N536" s="286">
        <v>0</v>
      </c>
      <c r="O536" s="284">
        <f t="shared" si="136"/>
        <v>0</v>
      </c>
    </row>
    <row r="537" spans="1:15" s="261" customFormat="1" x14ac:dyDescent="0.2">
      <c r="A537" s="296">
        <v>740390</v>
      </c>
      <c r="B537" s="267" t="s">
        <v>319</v>
      </c>
      <c r="C537" s="286">
        <v>0</v>
      </c>
      <c r="D537" s="286">
        <v>0</v>
      </c>
      <c r="E537" s="286">
        <v>0</v>
      </c>
      <c r="F537" s="286">
        <v>0</v>
      </c>
      <c r="G537" s="286">
        <v>0</v>
      </c>
      <c r="H537" s="286">
        <v>0</v>
      </c>
      <c r="I537" s="286">
        <v>0</v>
      </c>
      <c r="J537" s="286">
        <v>0</v>
      </c>
      <c r="K537" s="286">
        <v>0</v>
      </c>
      <c r="L537" s="286">
        <v>0</v>
      </c>
      <c r="M537" s="286">
        <v>0</v>
      </c>
      <c r="N537" s="286">
        <v>0</v>
      </c>
      <c r="O537" s="284">
        <f t="shared" si="136"/>
        <v>0</v>
      </c>
    </row>
    <row r="538" spans="1:15" s="261" customFormat="1" x14ac:dyDescent="0.2">
      <c r="A538" s="295">
        <v>7404</v>
      </c>
      <c r="B538" s="266" t="s">
        <v>603</v>
      </c>
      <c r="C538" s="285">
        <f t="shared" ref="C538:N538" si="138">SUM(C539:C544)</f>
        <v>0</v>
      </c>
      <c r="D538" s="285">
        <f t="shared" si="138"/>
        <v>0</v>
      </c>
      <c r="E538" s="285">
        <f t="shared" si="138"/>
        <v>0</v>
      </c>
      <c r="F538" s="285">
        <f t="shared" si="138"/>
        <v>0</v>
      </c>
      <c r="G538" s="285">
        <f t="shared" si="138"/>
        <v>0</v>
      </c>
      <c r="H538" s="285">
        <f t="shared" si="138"/>
        <v>0</v>
      </c>
      <c r="I538" s="285">
        <f t="shared" si="138"/>
        <v>0</v>
      </c>
      <c r="J538" s="285">
        <f t="shared" si="138"/>
        <v>0</v>
      </c>
      <c r="K538" s="285">
        <f t="shared" si="138"/>
        <v>0</v>
      </c>
      <c r="L538" s="285">
        <f t="shared" si="138"/>
        <v>0</v>
      </c>
      <c r="M538" s="285">
        <f t="shared" si="138"/>
        <v>0</v>
      </c>
      <c r="N538" s="285">
        <f t="shared" si="138"/>
        <v>0</v>
      </c>
      <c r="O538" s="284">
        <f t="shared" si="136"/>
        <v>0</v>
      </c>
    </row>
    <row r="539" spans="1:15" s="261" customFormat="1" x14ac:dyDescent="0.2">
      <c r="A539" s="296">
        <v>740405</v>
      </c>
      <c r="B539" s="267" t="s">
        <v>625</v>
      </c>
      <c r="C539" s="286">
        <v>0</v>
      </c>
      <c r="D539" s="286">
        <v>0</v>
      </c>
      <c r="E539" s="286">
        <v>0</v>
      </c>
      <c r="F539" s="286">
        <v>0</v>
      </c>
      <c r="G539" s="286">
        <v>0</v>
      </c>
      <c r="H539" s="286">
        <v>0</v>
      </c>
      <c r="I539" s="286">
        <v>0</v>
      </c>
      <c r="J539" s="286">
        <v>0</v>
      </c>
      <c r="K539" s="286">
        <v>0</v>
      </c>
      <c r="L539" s="286">
        <v>0</v>
      </c>
      <c r="M539" s="286">
        <v>0</v>
      </c>
      <c r="N539" s="286">
        <v>0</v>
      </c>
      <c r="O539" s="284">
        <f t="shared" si="136"/>
        <v>0</v>
      </c>
    </row>
    <row r="540" spans="1:15" s="261" customFormat="1" x14ac:dyDescent="0.2">
      <c r="A540" s="296">
        <v>740410</v>
      </c>
      <c r="B540" s="267" t="s">
        <v>626</v>
      </c>
      <c r="C540" s="286">
        <v>0</v>
      </c>
      <c r="D540" s="286">
        <v>0</v>
      </c>
      <c r="E540" s="286">
        <v>0</v>
      </c>
      <c r="F540" s="286">
        <v>0</v>
      </c>
      <c r="G540" s="286">
        <v>0</v>
      </c>
      <c r="H540" s="286">
        <v>0</v>
      </c>
      <c r="I540" s="286">
        <v>0</v>
      </c>
      <c r="J540" s="286">
        <v>0</v>
      </c>
      <c r="K540" s="286">
        <v>0</v>
      </c>
      <c r="L540" s="286">
        <v>0</v>
      </c>
      <c r="M540" s="286">
        <v>0</v>
      </c>
      <c r="N540" s="286">
        <v>0</v>
      </c>
      <c r="O540" s="284">
        <f t="shared" si="136"/>
        <v>0</v>
      </c>
    </row>
    <row r="541" spans="1:15" s="261" customFormat="1" x14ac:dyDescent="0.2">
      <c r="A541" s="296">
        <v>740415</v>
      </c>
      <c r="B541" s="267" t="s">
        <v>627</v>
      </c>
      <c r="C541" s="286">
        <v>0</v>
      </c>
      <c r="D541" s="286">
        <v>0</v>
      </c>
      <c r="E541" s="286">
        <v>0</v>
      </c>
      <c r="F541" s="286">
        <v>0</v>
      </c>
      <c r="G541" s="286">
        <v>0</v>
      </c>
      <c r="H541" s="286">
        <v>0</v>
      </c>
      <c r="I541" s="286">
        <v>0</v>
      </c>
      <c r="J541" s="286">
        <v>0</v>
      </c>
      <c r="K541" s="286">
        <v>0</v>
      </c>
      <c r="L541" s="286">
        <v>0</v>
      </c>
      <c r="M541" s="286">
        <v>0</v>
      </c>
      <c r="N541" s="286">
        <v>0</v>
      </c>
      <c r="O541" s="284">
        <f t="shared" si="136"/>
        <v>0</v>
      </c>
    </row>
    <row r="542" spans="1:15" s="261" customFormat="1" x14ac:dyDescent="0.2">
      <c r="A542" s="296">
        <v>740420</v>
      </c>
      <c r="B542" s="267" t="s">
        <v>628</v>
      </c>
      <c r="C542" s="286">
        <v>0</v>
      </c>
      <c r="D542" s="286">
        <v>0</v>
      </c>
      <c r="E542" s="286">
        <v>0</v>
      </c>
      <c r="F542" s="286">
        <v>0</v>
      </c>
      <c r="G542" s="286">
        <v>0</v>
      </c>
      <c r="H542" s="286">
        <v>0</v>
      </c>
      <c r="I542" s="286">
        <v>0</v>
      </c>
      <c r="J542" s="286">
        <v>0</v>
      </c>
      <c r="K542" s="286">
        <v>0</v>
      </c>
      <c r="L542" s="286">
        <v>0</v>
      </c>
      <c r="M542" s="286">
        <v>0</v>
      </c>
      <c r="N542" s="286">
        <v>0</v>
      </c>
      <c r="O542" s="284">
        <f t="shared" si="136"/>
        <v>0</v>
      </c>
    </row>
    <row r="543" spans="1:15" s="261" customFormat="1" x14ac:dyDescent="0.2">
      <c r="A543" s="296">
        <v>740425</v>
      </c>
      <c r="B543" s="267" t="s">
        <v>629</v>
      </c>
      <c r="C543" s="286">
        <v>0</v>
      </c>
      <c r="D543" s="286">
        <v>0</v>
      </c>
      <c r="E543" s="286">
        <v>0</v>
      </c>
      <c r="F543" s="286">
        <v>0</v>
      </c>
      <c r="G543" s="286">
        <v>0</v>
      </c>
      <c r="H543" s="286">
        <v>0</v>
      </c>
      <c r="I543" s="286">
        <v>0</v>
      </c>
      <c r="J543" s="286">
        <v>0</v>
      </c>
      <c r="K543" s="286">
        <v>0</v>
      </c>
      <c r="L543" s="286">
        <v>0</v>
      </c>
      <c r="M543" s="286">
        <v>0</v>
      </c>
      <c r="N543" s="286">
        <v>0</v>
      </c>
      <c r="O543" s="284">
        <f t="shared" si="136"/>
        <v>0</v>
      </c>
    </row>
    <row r="544" spans="1:15" s="261" customFormat="1" x14ac:dyDescent="0.2">
      <c r="A544" s="296">
        <v>740430</v>
      </c>
      <c r="B544" s="267" t="s">
        <v>630</v>
      </c>
      <c r="C544" s="286">
        <v>0</v>
      </c>
      <c r="D544" s="286">
        <v>0</v>
      </c>
      <c r="E544" s="286">
        <v>0</v>
      </c>
      <c r="F544" s="286">
        <v>0</v>
      </c>
      <c r="G544" s="286">
        <v>0</v>
      </c>
      <c r="H544" s="286">
        <v>0</v>
      </c>
      <c r="I544" s="286">
        <v>0</v>
      </c>
      <c r="J544" s="286">
        <v>0</v>
      </c>
      <c r="K544" s="286">
        <v>0</v>
      </c>
      <c r="L544" s="286">
        <v>0</v>
      </c>
      <c r="M544" s="286">
        <v>0</v>
      </c>
      <c r="N544" s="286">
        <v>0</v>
      </c>
      <c r="O544" s="284">
        <f t="shared" si="136"/>
        <v>0</v>
      </c>
    </row>
    <row r="545" spans="1:15" s="261" customFormat="1" x14ac:dyDescent="0.2">
      <c r="A545" s="295">
        <v>7490</v>
      </c>
      <c r="B545" s="266" t="s">
        <v>604</v>
      </c>
      <c r="C545" s="288">
        <v>0</v>
      </c>
      <c r="D545" s="288">
        <v>0</v>
      </c>
      <c r="E545" s="288">
        <v>0</v>
      </c>
      <c r="F545" s="288">
        <v>0</v>
      </c>
      <c r="G545" s="288">
        <v>0</v>
      </c>
      <c r="H545" s="288">
        <v>0</v>
      </c>
      <c r="I545" s="288">
        <v>0</v>
      </c>
      <c r="J545" s="288">
        <v>0</v>
      </c>
      <c r="K545" s="288">
        <v>0</v>
      </c>
      <c r="L545" s="288">
        <v>0</v>
      </c>
      <c r="M545" s="288">
        <v>0</v>
      </c>
      <c r="N545" s="288">
        <v>0</v>
      </c>
      <c r="O545" s="284">
        <f t="shared" si="136"/>
        <v>0</v>
      </c>
    </row>
    <row r="546" spans="1:15" s="261" customFormat="1" x14ac:dyDescent="0.2">
      <c r="A546" s="273"/>
      <c r="B546" s="274"/>
      <c r="C546" s="275"/>
      <c r="D546" s="275"/>
      <c r="E546" s="275"/>
      <c r="F546" s="275"/>
      <c r="G546" s="275"/>
      <c r="H546" s="275"/>
      <c r="I546" s="275"/>
      <c r="J546" s="275"/>
      <c r="K546" s="275"/>
      <c r="L546" s="275"/>
      <c r="M546" s="275"/>
      <c r="N546" s="275"/>
      <c r="O546" s="276"/>
    </row>
    <row r="547" spans="1:15" x14ac:dyDescent="0.2">
      <c r="B547" s="278"/>
    </row>
    <row r="548" spans="1:15" x14ac:dyDescent="0.2">
      <c r="B548" s="278"/>
    </row>
    <row r="549" spans="1:15" x14ac:dyDescent="0.2">
      <c r="B549" s="278"/>
    </row>
    <row r="550" spans="1:15" x14ac:dyDescent="0.2">
      <c r="B550" s="278"/>
    </row>
    <row r="551" spans="1:15" x14ac:dyDescent="0.2">
      <c r="B551" s="278"/>
    </row>
    <row r="552" spans="1:15" x14ac:dyDescent="0.2">
      <c r="B552" s="278"/>
    </row>
    <row r="553" spans="1:15" x14ac:dyDescent="0.2">
      <c r="B553" s="278"/>
    </row>
    <row r="554" spans="1:15" x14ac:dyDescent="0.2">
      <c r="B554" s="278"/>
    </row>
    <row r="555" spans="1:15" x14ac:dyDescent="0.2">
      <c r="B555" s="278"/>
    </row>
    <row r="556" spans="1:15" x14ac:dyDescent="0.2">
      <c r="B556" s="278"/>
    </row>
    <row r="557" spans="1:15" x14ac:dyDescent="0.2">
      <c r="B557" s="278"/>
    </row>
    <row r="558" spans="1:15" x14ac:dyDescent="0.2">
      <c r="B558" s="278"/>
    </row>
    <row r="559" spans="1:15" x14ac:dyDescent="0.2">
      <c r="B559" s="278"/>
    </row>
    <row r="560" spans="1:15" x14ac:dyDescent="0.2">
      <c r="B560" s="278"/>
    </row>
    <row r="561" spans="2:2" x14ac:dyDescent="0.2">
      <c r="B561" s="278"/>
    </row>
    <row r="562" spans="2:2" x14ac:dyDescent="0.2">
      <c r="B562" s="278"/>
    </row>
    <row r="563" spans="2:2" x14ac:dyDescent="0.2">
      <c r="B563" s="278"/>
    </row>
    <row r="564" spans="2:2" x14ac:dyDescent="0.2">
      <c r="B564" s="278"/>
    </row>
    <row r="565" spans="2:2" x14ac:dyDescent="0.2">
      <c r="B565" s="278"/>
    </row>
    <row r="566" spans="2:2" x14ac:dyDescent="0.2">
      <c r="B566" s="278"/>
    </row>
    <row r="567" spans="2:2" x14ac:dyDescent="0.2">
      <c r="B567" s="278"/>
    </row>
    <row r="568" spans="2:2" x14ac:dyDescent="0.2">
      <c r="B568" s="278"/>
    </row>
    <row r="569" spans="2:2" x14ac:dyDescent="0.2">
      <c r="B569" s="278"/>
    </row>
    <row r="570" spans="2:2" x14ac:dyDescent="0.2">
      <c r="B570" s="278"/>
    </row>
    <row r="571" spans="2:2" x14ac:dyDescent="0.2">
      <c r="B571" s="278"/>
    </row>
    <row r="572" spans="2:2" x14ac:dyDescent="0.2">
      <c r="B572" s="278"/>
    </row>
    <row r="573" spans="2:2" x14ac:dyDescent="0.2">
      <c r="B573" s="278"/>
    </row>
    <row r="574" spans="2:2" x14ac:dyDescent="0.2">
      <c r="B574" s="278"/>
    </row>
    <row r="575" spans="2:2" x14ac:dyDescent="0.2">
      <c r="B575" s="278"/>
    </row>
    <row r="576" spans="2:2" x14ac:dyDescent="0.2">
      <c r="B576" s="278"/>
    </row>
    <row r="577" spans="2:2" x14ac:dyDescent="0.2">
      <c r="B577" s="278"/>
    </row>
    <row r="578" spans="2:2" x14ac:dyDescent="0.2">
      <c r="B578" s="278"/>
    </row>
    <row r="579" spans="2:2" x14ac:dyDescent="0.2">
      <c r="B579" s="278"/>
    </row>
    <row r="580" spans="2:2" x14ac:dyDescent="0.2">
      <c r="B580" s="278"/>
    </row>
    <row r="581" spans="2:2" x14ac:dyDescent="0.2">
      <c r="B581" s="278"/>
    </row>
    <row r="582" spans="2:2" x14ac:dyDescent="0.2">
      <c r="B582" s="278"/>
    </row>
    <row r="583" spans="2:2" x14ac:dyDescent="0.2">
      <c r="B583" s="278"/>
    </row>
    <row r="584" spans="2:2" x14ac:dyDescent="0.2">
      <c r="B584" s="278"/>
    </row>
    <row r="585" spans="2:2" x14ac:dyDescent="0.2">
      <c r="B585" s="278"/>
    </row>
    <row r="586" spans="2:2" x14ac:dyDescent="0.2">
      <c r="B586" s="278"/>
    </row>
    <row r="587" spans="2:2" x14ac:dyDescent="0.2">
      <c r="B587" s="278"/>
    </row>
    <row r="588" spans="2:2" x14ac:dyDescent="0.2">
      <c r="B588" s="278"/>
    </row>
    <row r="589" spans="2:2" x14ac:dyDescent="0.2">
      <c r="B589" s="278"/>
    </row>
    <row r="590" spans="2:2" x14ac:dyDescent="0.2">
      <c r="B590" s="278"/>
    </row>
    <row r="591" spans="2:2" x14ac:dyDescent="0.2">
      <c r="B591" s="278"/>
    </row>
    <row r="592" spans="2:2" x14ac:dyDescent="0.2">
      <c r="B592" s="278"/>
    </row>
    <row r="593" spans="2:2" x14ac:dyDescent="0.2">
      <c r="B593" s="278"/>
    </row>
    <row r="594" spans="2:2" x14ac:dyDescent="0.2">
      <c r="B594" s="278"/>
    </row>
    <row r="595" spans="2:2" x14ac:dyDescent="0.2">
      <c r="B595" s="278"/>
    </row>
    <row r="596" spans="2:2" x14ac:dyDescent="0.2">
      <c r="B596" s="278"/>
    </row>
    <row r="597" spans="2:2" x14ac:dyDescent="0.2">
      <c r="B597" s="278"/>
    </row>
    <row r="598" spans="2:2" x14ac:dyDescent="0.2">
      <c r="B598" s="278"/>
    </row>
    <row r="599" spans="2:2" x14ac:dyDescent="0.2">
      <c r="B599" s="278"/>
    </row>
    <row r="600" spans="2:2" x14ac:dyDescent="0.2">
      <c r="B600" s="278"/>
    </row>
    <row r="601" spans="2:2" x14ac:dyDescent="0.2">
      <c r="B601" s="278"/>
    </row>
    <row r="602" spans="2:2" x14ac:dyDescent="0.2">
      <c r="B602" s="278"/>
    </row>
    <row r="603" spans="2:2" x14ac:dyDescent="0.2">
      <c r="B603" s="278"/>
    </row>
    <row r="604" spans="2:2" x14ac:dyDescent="0.2">
      <c r="B604" s="278"/>
    </row>
    <row r="605" spans="2:2" x14ac:dyDescent="0.2">
      <c r="B605" s="278"/>
    </row>
    <row r="606" spans="2:2" x14ac:dyDescent="0.2">
      <c r="B606" s="278"/>
    </row>
    <row r="607" spans="2:2" x14ac:dyDescent="0.2">
      <c r="B607" s="278"/>
    </row>
    <row r="608" spans="2:2" x14ac:dyDescent="0.2">
      <c r="B608" s="278"/>
    </row>
    <row r="609" spans="2:2" x14ac:dyDescent="0.2">
      <c r="B609" s="278"/>
    </row>
    <row r="610" spans="2:2" x14ac:dyDescent="0.2">
      <c r="B610" s="278"/>
    </row>
    <row r="611" spans="2:2" x14ac:dyDescent="0.2">
      <c r="B611" s="278"/>
    </row>
    <row r="612" spans="2:2" x14ac:dyDescent="0.2">
      <c r="B612" s="278"/>
    </row>
    <row r="613" spans="2:2" x14ac:dyDescent="0.2">
      <c r="B613" s="278"/>
    </row>
    <row r="614" spans="2:2" x14ac:dyDescent="0.2">
      <c r="B614" s="278"/>
    </row>
    <row r="615" spans="2:2" x14ac:dyDescent="0.2">
      <c r="B615" s="278"/>
    </row>
    <row r="616" spans="2:2" x14ac:dyDescent="0.2">
      <c r="B616" s="278"/>
    </row>
    <row r="617" spans="2:2" x14ac:dyDescent="0.2">
      <c r="B617" s="278"/>
    </row>
    <row r="618" spans="2:2" x14ac:dyDescent="0.2">
      <c r="B618" s="278"/>
    </row>
    <row r="619" spans="2:2" x14ac:dyDescent="0.2">
      <c r="B619" s="278"/>
    </row>
    <row r="620" spans="2:2" x14ac:dyDescent="0.2">
      <c r="B620" s="278"/>
    </row>
    <row r="621" spans="2:2" x14ac:dyDescent="0.2">
      <c r="B621" s="278"/>
    </row>
    <row r="622" spans="2:2" x14ac:dyDescent="0.2">
      <c r="B622" s="278"/>
    </row>
    <row r="623" spans="2:2" x14ac:dyDescent="0.2">
      <c r="B623" s="278"/>
    </row>
    <row r="624" spans="2:2" x14ac:dyDescent="0.2">
      <c r="B624" s="278"/>
    </row>
    <row r="625" spans="2:2" x14ac:dyDescent="0.2">
      <c r="B625" s="278"/>
    </row>
    <row r="626" spans="2:2" x14ac:dyDescent="0.2">
      <c r="B626" s="278"/>
    </row>
    <row r="627" spans="2:2" x14ac:dyDescent="0.2">
      <c r="B627" s="278"/>
    </row>
    <row r="628" spans="2:2" x14ac:dyDescent="0.2">
      <c r="B628" s="278"/>
    </row>
    <row r="629" spans="2:2" x14ac:dyDescent="0.2">
      <c r="B629" s="278"/>
    </row>
    <row r="630" spans="2:2" x14ac:dyDescent="0.2">
      <c r="B630" s="278"/>
    </row>
    <row r="631" spans="2:2" x14ac:dyDescent="0.2">
      <c r="B631" s="278"/>
    </row>
    <row r="632" spans="2:2" x14ac:dyDescent="0.2">
      <c r="B632" s="278"/>
    </row>
    <row r="633" spans="2:2" x14ac:dyDescent="0.2">
      <c r="B633" s="278"/>
    </row>
    <row r="634" spans="2:2" x14ac:dyDescent="0.2">
      <c r="B634" s="278"/>
    </row>
    <row r="635" spans="2:2" x14ac:dyDescent="0.2">
      <c r="B635" s="278"/>
    </row>
    <row r="636" spans="2:2" x14ac:dyDescent="0.2">
      <c r="B636" s="278"/>
    </row>
    <row r="637" spans="2:2" x14ac:dyDescent="0.2">
      <c r="B637" s="278"/>
    </row>
    <row r="638" spans="2:2" x14ac:dyDescent="0.2">
      <c r="B638" s="278"/>
    </row>
    <row r="639" spans="2:2" x14ac:dyDescent="0.2">
      <c r="B639" s="278"/>
    </row>
    <row r="640" spans="2:2" x14ac:dyDescent="0.2">
      <c r="B640" s="278"/>
    </row>
    <row r="641" spans="2:2" x14ac:dyDescent="0.2">
      <c r="B641" s="278"/>
    </row>
    <row r="642" spans="2:2" x14ac:dyDescent="0.2">
      <c r="B642" s="278"/>
    </row>
    <row r="643" spans="2:2" x14ac:dyDescent="0.2">
      <c r="B643" s="278"/>
    </row>
    <row r="644" spans="2:2" x14ac:dyDescent="0.2">
      <c r="B644" s="278"/>
    </row>
    <row r="645" spans="2:2" x14ac:dyDescent="0.2">
      <c r="B645" s="278"/>
    </row>
    <row r="646" spans="2:2" x14ac:dyDescent="0.2">
      <c r="B646" s="278"/>
    </row>
    <row r="647" spans="2:2" x14ac:dyDescent="0.2">
      <c r="B647" s="278"/>
    </row>
    <row r="648" spans="2:2" x14ac:dyDescent="0.2">
      <c r="B648" s="278"/>
    </row>
    <row r="649" spans="2:2" x14ac:dyDescent="0.2">
      <c r="B649" s="278"/>
    </row>
    <row r="650" spans="2:2" x14ac:dyDescent="0.2">
      <c r="B650" s="278"/>
    </row>
    <row r="651" spans="2:2" x14ac:dyDescent="0.2">
      <c r="B651" s="278"/>
    </row>
    <row r="652" spans="2:2" x14ac:dyDescent="0.2">
      <c r="B652" s="278"/>
    </row>
    <row r="653" spans="2:2" x14ac:dyDescent="0.2">
      <c r="B653" s="278"/>
    </row>
    <row r="654" spans="2:2" x14ac:dyDescent="0.2">
      <c r="B654" s="278"/>
    </row>
    <row r="655" spans="2:2" x14ac:dyDescent="0.2">
      <c r="B655" s="278"/>
    </row>
    <row r="656" spans="2:2" x14ac:dyDescent="0.2">
      <c r="B656" s="278"/>
    </row>
    <row r="657" spans="2:2" x14ac:dyDescent="0.2">
      <c r="B657" s="278"/>
    </row>
    <row r="658" spans="2:2" x14ac:dyDescent="0.2">
      <c r="B658" s="278"/>
    </row>
    <row r="659" spans="2:2" x14ac:dyDescent="0.2">
      <c r="B659" s="278"/>
    </row>
    <row r="660" spans="2:2" x14ac:dyDescent="0.2">
      <c r="B660" s="278"/>
    </row>
    <row r="661" spans="2:2" x14ac:dyDescent="0.2">
      <c r="B661" s="278"/>
    </row>
    <row r="662" spans="2:2" x14ac:dyDescent="0.2">
      <c r="B662" s="278"/>
    </row>
    <row r="663" spans="2:2" x14ac:dyDescent="0.2">
      <c r="B663" s="278"/>
    </row>
    <row r="664" spans="2:2" x14ac:dyDescent="0.2">
      <c r="B664" s="278"/>
    </row>
    <row r="665" spans="2:2" x14ac:dyDescent="0.2">
      <c r="B665" s="278"/>
    </row>
    <row r="666" spans="2:2" x14ac:dyDescent="0.2">
      <c r="B666" s="278"/>
    </row>
    <row r="667" spans="2:2" x14ac:dyDescent="0.2">
      <c r="B667" s="278"/>
    </row>
    <row r="668" spans="2:2" x14ac:dyDescent="0.2">
      <c r="B668" s="278"/>
    </row>
    <row r="669" spans="2:2" x14ac:dyDescent="0.2">
      <c r="B669" s="278"/>
    </row>
    <row r="670" spans="2:2" x14ac:dyDescent="0.2">
      <c r="B670" s="278"/>
    </row>
    <row r="671" spans="2:2" x14ac:dyDescent="0.2">
      <c r="B671" s="278"/>
    </row>
    <row r="672" spans="2:2" x14ac:dyDescent="0.2">
      <c r="B672" s="278"/>
    </row>
    <row r="673" spans="2:2" x14ac:dyDescent="0.2">
      <c r="B673" s="278"/>
    </row>
    <row r="674" spans="2:2" x14ac:dyDescent="0.2">
      <c r="B674" s="278"/>
    </row>
    <row r="675" spans="2:2" x14ac:dyDescent="0.2">
      <c r="B675" s="278"/>
    </row>
    <row r="676" spans="2:2" x14ac:dyDescent="0.2">
      <c r="B676" s="278"/>
    </row>
    <row r="677" spans="2:2" x14ac:dyDescent="0.2">
      <c r="B677" s="278"/>
    </row>
    <row r="678" spans="2:2" x14ac:dyDescent="0.2">
      <c r="B678" s="278"/>
    </row>
    <row r="679" spans="2:2" x14ac:dyDescent="0.2">
      <c r="B679" s="278"/>
    </row>
    <row r="680" spans="2:2" x14ac:dyDescent="0.2">
      <c r="B680" s="278"/>
    </row>
    <row r="681" spans="2:2" x14ac:dyDescent="0.2">
      <c r="B681" s="278"/>
    </row>
    <row r="682" spans="2:2" x14ac:dyDescent="0.2">
      <c r="B682" s="278"/>
    </row>
    <row r="683" spans="2:2" x14ac:dyDescent="0.2">
      <c r="B683" s="278"/>
    </row>
    <row r="684" spans="2:2" x14ac:dyDescent="0.2">
      <c r="B684" s="278"/>
    </row>
    <row r="685" spans="2:2" x14ac:dyDescent="0.2">
      <c r="B685" s="278"/>
    </row>
    <row r="686" spans="2:2" x14ac:dyDescent="0.2">
      <c r="B686" s="278"/>
    </row>
    <row r="687" spans="2:2" x14ac:dyDescent="0.2">
      <c r="B687" s="278"/>
    </row>
    <row r="688" spans="2:2" x14ac:dyDescent="0.2">
      <c r="B688" s="278"/>
    </row>
    <row r="689" spans="2:2" x14ac:dyDescent="0.2">
      <c r="B689" s="278"/>
    </row>
    <row r="690" spans="2:2" x14ac:dyDescent="0.2">
      <c r="B690" s="278"/>
    </row>
    <row r="691" spans="2:2" x14ac:dyDescent="0.2">
      <c r="B691" s="278"/>
    </row>
    <row r="692" spans="2:2" x14ac:dyDescent="0.2">
      <c r="B692" s="278"/>
    </row>
    <row r="693" spans="2:2" x14ac:dyDescent="0.2">
      <c r="B693" s="278"/>
    </row>
    <row r="694" spans="2:2" x14ac:dyDescent="0.2">
      <c r="B694" s="278"/>
    </row>
    <row r="695" spans="2:2" x14ac:dyDescent="0.2">
      <c r="B695" s="278"/>
    </row>
    <row r="696" spans="2:2" x14ac:dyDescent="0.2">
      <c r="B696" s="278"/>
    </row>
    <row r="697" spans="2:2" x14ac:dyDescent="0.2">
      <c r="B697" s="278"/>
    </row>
    <row r="698" spans="2:2" x14ac:dyDescent="0.2">
      <c r="B698" s="278"/>
    </row>
    <row r="699" spans="2:2" x14ac:dyDescent="0.2">
      <c r="B699" s="278"/>
    </row>
    <row r="700" spans="2:2" x14ac:dyDescent="0.2">
      <c r="B700" s="278"/>
    </row>
    <row r="701" spans="2:2" x14ac:dyDescent="0.2">
      <c r="B701" s="278"/>
    </row>
    <row r="702" spans="2:2" x14ac:dyDescent="0.2">
      <c r="B702" s="278"/>
    </row>
    <row r="703" spans="2:2" x14ac:dyDescent="0.2">
      <c r="B703" s="278"/>
    </row>
    <row r="704" spans="2:2" x14ac:dyDescent="0.2">
      <c r="B704" s="278"/>
    </row>
    <row r="705" spans="2:2" x14ac:dyDescent="0.2">
      <c r="B705" s="278"/>
    </row>
    <row r="706" spans="2:2" x14ac:dyDescent="0.2">
      <c r="B706" s="278"/>
    </row>
    <row r="707" spans="2:2" x14ac:dyDescent="0.2">
      <c r="B707" s="278"/>
    </row>
    <row r="708" spans="2:2" x14ac:dyDescent="0.2">
      <c r="B708" s="278"/>
    </row>
    <row r="709" spans="2:2" x14ac:dyDescent="0.2">
      <c r="B709" s="278"/>
    </row>
    <row r="710" spans="2:2" x14ac:dyDescent="0.2">
      <c r="B710" s="278"/>
    </row>
    <row r="711" spans="2:2" x14ac:dyDescent="0.2">
      <c r="B711" s="278"/>
    </row>
    <row r="712" spans="2:2" x14ac:dyDescent="0.2">
      <c r="B712" s="278"/>
    </row>
    <row r="713" spans="2:2" x14ac:dyDescent="0.2">
      <c r="B713" s="278"/>
    </row>
    <row r="714" spans="2:2" x14ac:dyDescent="0.2">
      <c r="B714" s="278"/>
    </row>
    <row r="715" spans="2:2" x14ac:dyDescent="0.2">
      <c r="B715" s="278"/>
    </row>
    <row r="716" spans="2:2" x14ac:dyDescent="0.2">
      <c r="B716" s="278"/>
    </row>
    <row r="717" spans="2:2" x14ac:dyDescent="0.2">
      <c r="B717" s="278"/>
    </row>
    <row r="718" spans="2:2" x14ac:dyDescent="0.2">
      <c r="B718" s="278"/>
    </row>
    <row r="719" spans="2:2" x14ac:dyDescent="0.2">
      <c r="B719" s="278"/>
    </row>
    <row r="720" spans="2:2" x14ac:dyDescent="0.2">
      <c r="B720" s="278"/>
    </row>
    <row r="721" spans="2:2" x14ac:dyDescent="0.2">
      <c r="B721" s="278"/>
    </row>
    <row r="722" spans="2:2" x14ac:dyDescent="0.2">
      <c r="B722" s="278"/>
    </row>
    <row r="723" spans="2:2" x14ac:dyDescent="0.2">
      <c r="B723" s="278"/>
    </row>
    <row r="724" spans="2:2" x14ac:dyDescent="0.2">
      <c r="B724" s="278"/>
    </row>
    <row r="725" spans="2:2" x14ac:dyDescent="0.2">
      <c r="B725" s="278"/>
    </row>
    <row r="726" spans="2:2" x14ac:dyDescent="0.2">
      <c r="B726" s="278"/>
    </row>
    <row r="727" spans="2:2" x14ac:dyDescent="0.2">
      <c r="B727" s="278"/>
    </row>
    <row r="728" spans="2:2" x14ac:dyDescent="0.2">
      <c r="B728" s="278"/>
    </row>
    <row r="729" spans="2:2" x14ac:dyDescent="0.2">
      <c r="B729" s="278"/>
    </row>
    <row r="730" spans="2:2" x14ac:dyDescent="0.2">
      <c r="B730" s="278"/>
    </row>
    <row r="731" spans="2:2" x14ac:dyDescent="0.2">
      <c r="B731" s="278"/>
    </row>
    <row r="732" spans="2:2" x14ac:dyDescent="0.2">
      <c r="B732" s="278"/>
    </row>
    <row r="733" spans="2:2" x14ac:dyDescent="0.2">
      <c r="B733" s="278"/>
    </row>
    <row r="734" spans="2:2" x14ac:dyDescent="0.2">
      <c r="B734" s="278"/>
    </row>
    <row r="735" spans="2:2" x14ac:dyDescent="0.2">
      <c r="B735" s="278"/>
    </row>
    <row r="736" spans="2:2" x14ac:dyDescent="0.2">
      <c r="B736" s="278"/>
    </row>
    <row r="737" spans="2:2" x14ac:dyDescent="0.2">
      <c r="B737" s="278"/>
    </row>
    <row r="738" spans="2:2" x14ac:dyDescent="0.2">
      <c r="B738" s="278"/>
    </row>
    <row r="739" spans="2:2" x14ac:dyDescent="0.2">
      <c r="B739" s="278"/>
    </row>
  </sheetData>
  <protectedRanges>
    <protectedRange sqref="C105:N109 C100:N102 C103:K103 M103:N103" name="ACTIVOS 4_1"/>
    <protectedRange sqref="C305:K314 C317:K323 C325:K328 C281:N286 C288:N291 C293:N295 C297:N302 C330:K334 M305:N314 M317:N323 M325:N328 M330:N334" name="GASTOS 2_1"/>
    <protectedRange sqref="C42:N43 C26:K30 C32:N36 C38:N40 M26:N30" name="INVERSIONES RENTA FIJA_1"/>
    <protectedRange sqref="C451:N456 C462:N462 C458:N460 C414:K419 C427:N432 C434:N439 C441:N443 M414:N419 C421:K423 M421:N423 C463:K463 M463:N463 C424:N424 C445:N449" name="INGRESOS_1"/>
    <protectedRange sqref="C256:N256 C267:N267 C264:N265 C258:N259 C261:N262" name="PATRIMONIO_1"/>
    <protectedRange sqref="C17:K24 C8:K9 M8:N9 C11:K13 M11:N13 C14:N14 M17:N24" name="ACTIVOS_1"/>
    <protectedRange sqref="C187:N191 C194:N196 C198:N200 C210:N211 C203:K205 C207:K208 C227:N230 C217:K217 C232:K239 C248:K250 C242:N246 C252:K253 C182:K185 C213:K215 C219:K225 M182:N185 M203:N205 M207:N208 M213:N215 M217:N217 M219:N225 M232:N239 M248:N250 M252:N253" name="PAASIVOS_1"/>
    <protectedRange sqref="C407:N407 C317:K323 C325:K328 C342:K345 C347:K348 C383:N386 C394:N395 C360:N360 C364:K366 C369:K374 C404:N405 C409:K410 C388:N392 C397:N402 C274:N279 C376:K377 C330:K334 C336:K340 C350:K352 C355:N356 C381:N381 M317:N323 M325:N328 M330:N334 M336:N340 M342:N345 M347:N348 M350:N352 C358:K359 M358:N359 C361:K361 M361:N361 M364:N366 M369:N374 M376:N377 M409:N410" name="GASTOS_1"/>
    <protectedRange sqref="C489:N492 C469:N470 C479:N482 C484:N487 C501:N505 C508:N512 C514:N531 C533:N537 C539:N545 C475:N477 C496:N499 C471:K472 M471:N472 C474:K474 M474:N474 C494:K495 M494:N495" name="CUENTA DE ORDEN_1"/>
    <protectedRange sqref="C82:K84 C90:N95 C118:N120 C97:K98 C112:N114 C140:N145 C127:K131 C133:K138 C147:N151 C56:K67 C86:K88 C69:K72 C75:K80 C123:N123 C45:N46 C48:N54 M56:N67 M69:N72 M75:N80 M82:N84 M86:N88 M97:N98 C115:K115 M115:N115 C117:K117 M117:N117 C125:N125 C124:K124 M124:N124 M127:N131 M133:N138" name="ACTIVOS 2_1"/>
    <protectedRange sqref="C161:K164 C177:N178 C154:N159 C166:N172 C174:N175 M161:N164" name="Rango13_1"/>
    <protectedRange sqref="L8:L9" name="ACTIVOS_2"/>
    <protectedRange sqref="L11:L13" name="ACTIVOS_3"/>
    <protectedRange sqref="L17:L24" name="ACTIVOS_4"/>
    <protectedRange sqref="L26:L30" name="INVERSIONES RENTA FIJA_2"/>
    <protectedRange sqref="L56:L67" name="ACTIVOS 2_2"/>
    <protectedRange sqref="L69:L72" name="ACTIVOS 2_3"/>
    <protectedRange sqref="L75:L80" name="ACTIVOS 2_4"/>
    <protectedRange sqref="L82:L84" name="ACTIVOS 2_5"/>
    <protectedRange sqref="L86:L88" name="ACTIVOS 2_6"/>
    <protectedRange sqref="L97:L98" name="ACTIVOS 2_7"/>
    <protectedRange sqref="L115" name="ACTIVOS 2_8"/>
    <protectedRange sqref="L117" name="ACTIVOS 2_9"/>
    <protectedRange sqref="L124" name="ACTIVOS 2_10"/>
    <protectedRange sqref="L127:L131" name="ACTIVOS 2_11"/>
    <protectedRange sqref="L133:L138" name="ACTIVOS 2_12"/>
    <protectedRange sqref="L161:L164" name="Rango13_2"/>
    <protectedRange sqref="L182:L185" name="PAASIVOS_2"/>
    <protectedRange sqref="L203:L205" name="PAASIVOS_3"/>
    <protectedRange sqref="L207:L208" name="PAASIVOS_4"/>
    <protectedRange sqref="L213:L215" name="PAASIVOS_5"/>
    <protectedRange sqref="L217" name="PAASIVOS_6"/>
    <protectedRange sqref="L219:L225" name="PAASIVOS_7"/>
    <protectedRange sqref="L232:L239" name="PAASIVOS_8"/>
    <protectedRange sqref="L248:L250" name="PAASIVOS_9"/>
    <protectedRange sqref="L252:L253" name="PAASIVOS_10"/>
    <protectedRange sqref="L305:L314" name="GASTOS 2_2"/>
    <protectedRange sqref="L317:L323" name="GASTOS 2_3"/>
    <protectedRange sqref="L317:L323" name="GASTOS_2"/>
    <protectedRange sqref="L325:L328" name="GASTOS 2_4"/>
    <protectedRange sqref="L325:L328" name="GASTOS_3"/>
    <protectedRange sqref="L330:L334" name="GASTOS 2_5"/>
    <protectedRange sqref="L330:L334" name="GASTOS_4"/>
    <protectedRange sqref="L336:L340" name="GASTOS_5"/>
    <protectedRange sqref="L342:L345" name="GASTOS_6"/>
    <protectedRange sqref="L347:L348" name="GASTOS_7"/>
    <protectedRange sqref="L350:L352" name="GASTOS_8"/>
    <protectedRange sqref="L358:L359" name="GASTOS_9"/>
    <protectedRange sqref="L361" name="GASTOS_10"/>
    <protectedRange sqref="L364:L366" name="GASTOS_11"/>
    <protectedRange sqref="L369:L374" name="GASTOS_12"/>
    <protectedRange sqref="L376:L377" name="GASTOS_13"/>
    <protectedRange sqref="L409:L410" name="GASTOS_14"/>
    <protectedRange sqref="L414:L419" name="INGRESOS_2"/>
    <protectedRange sqref="L421:L423" name="INGRESOS_3"/>
    <protectedRange sqref="L463" name="INGRESOS_5"/>
    <protectedRange sqref="L471:L472" name="CUENTA DE ORDEN_2"/>
    <protectedRange sqref="L474" name="CUENTA DE ORDEN_3"/>
    <protectedRange sqref="L494:L495" name="CUENTA DE ORDEN_4"/>
  </protectedRanges>
  <mergeCells count="3">
    <mergeCell ref="A4:B4"/>
    <mergeCell ref="A270:B270"/>
    <mergeCell ref="A465:B4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Estado de Flujo de Efectivo</vt:lpstr>
      <vt:lpstr>Balance General</vt:lpstr>
      <vt:lpstr>Estado de Resultados</vt:lpstr>
      <vt:lpstr>Nota 1</vt:lpstr>
      <vt:lpstr>Nota 2</vt:lpstr>
      <vt:lpstr>Nota 3</vt:lpstr>
      <vt:lpstr>Nota 4</vt:lpstr>
      <vt:lpstr>Estados Financiera Oct-2018</vt:lpstr>
      <vt:lpstr>'Balance General'!Área_de_impresión</vt:lpstr>
      <vt:lpstr>'Estado de Flujo de Efectivo'!Área_de_impresión</vt:lpstr>
      <vt:lpstr>'Estado de Resultados'!Área_de_impresión</vt:lpstr>
      <vt:lpstr>TemplatePrintArea</vt:lpstr>
      <vt:lpstr>'Balance General'!Títulos_a_imprimir</vt:lpstr>
      <vt:lpstr>'Estado de Resultados'!Títulos_a_imprimir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Estado de Flujo de efectivo</dc:title>
  <dc:creator>Jorge Antonio Villarroel Chalan</dc:creator>
  <cp:lastModifiedBy>Jcontador</cp:lastModifiedBy>
  <cp:lastPrinted>2019-06-03T20:20:28Z</cp:lastPrinted>
  <dcterms:created xsi:type="dcterms:W3CDTF">1997-03-01T10:49:21Z</dcterms:created>
  <dcterms:modified xsi:type="dcterms:W3CDTF">2019-06-03T20:25:26Z</dcterms:modified>
</cp:coreProperties>
</file>