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Data Analytics\Data Analytics Courses\JHU - Excel for Business Analytics\"/>
    </mc:Choice>
  </mc:AlternateContent>
  <xr:revisionPtr revIDLastSave="0" documentId="13_ncr:1_{1CAF3900-8BCF-41A9-8985-949356756C7A}" xr6:coauthVersionLast="47" xr6:coauthVersionMax="47" xr10:uidLastSave="{00000000-0000-0000-0000-000000000000}"/>
  <bookViews>
    <workbookView xWindow="-108" yWindow="-108" windowWidth="23256" windowHeight="12456" xr2:uid="{F719D92F-5BA0-443A-8A8F-CFD73FEC37A1}"/>
  </bookViews>
  <sheets>
    <sheet name="Facts" sheetId="1" r:id="rId1"/>
    <sheet name="Model" sheetId="2" r:id="rId2"/>
    <sheet name="Insights and Recommendatio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 i="2" l="1"/>
  <c r="B27" i="2" s="1"/>
  <c r="B31" i="2" s="1"/>
  <c r="Q16" i="2"/>
  <c r="R16" i="2"/>
  <c r="P16" i="2"/>
  <c r="P5" i="2"/>
  <c r="Q5" i="2"/>
  <c r="R5" i="2"/>
  <c r="P6" i="2"/>
  <c r="Q6" i="2"/>
  <c r="R6" i="2"/>
  <c r="P7" i="2"/>
  <c r="Q7" i="2"/>
  <c r="R7" i="2"/>
  <c r="P8" i="2"/>
  <c r="Q8" i="2"/>
  <c r="R8" i="2"/>
  <c r="P9" i="2"/>
  <c r="Q9" i="2"/>
  <c r="R9" i="2"/>
  <c r="P10" i="2"/>
  <c r="Q10" i="2"/>
  <c r="R10" i="2"/>
  <c r="P11" i="2"/>
  <c r="Q11" i="2"/>
  <c r="R11" i="2"/>
  <c r="P12" i="2"/>
  <c r="Q12" i="2"/>
  <c r="R12" i="2"/>
  <c r="P13" i="2"/>
  <c r="Q13" i="2"/>
  <c r="R13" i="2"/>
  <c r="P14" i="2"/>
  <c r="Q14" i="2"/>
  <c r="R14" i="2"/>
  <c r="P15" i="2"/>
  <c r="Q15" i="2"/>
  <c r="R15" i="2"/>
  <c r="R4" i="2"/>
  <c r="Q4" i="2"/>
  <c r="P4" i="2"/>
  <c r="N5" i="2"/>
  <c r="N6" i="2"/>
  <c r="N7" i="2"/>
  <c r="N8" i="2"/>
  <c r="N9" i="2"/>
  <c r="N10" i="2"/>
  <c r="N11" i="2"/>
  <c r="N12" i="2"/>
  <c r="N13" i="2"/>
  <c r="N14" i="2"/>
  <c r="N15" i="2"/>
  <c r="N4" i="2"/>
  <c r="M5" i="2"/>
  <c r="M6" i="2"/>
  <c r="M7" i="2"/>
  <c r="M8" i="2"/>
  <c r="M9" i="2"/>
  <c r="M10" i="2"/>
  <c r="M11" i="2"/>
  <c r="M12" i="2"/>
  <c r="M13" i="2"/>
  <c r="M14" i="2"/>
  <c r="M15" i="2"/>
  <c r="M4" i="2"/>
  <c r="L5" i="2"/>
  <c r="L6" i="2"/>
  <c r="L7" i="2"/>
  <c r="L8" i="2"/>
  <c r="L9" i="2"/>
  <c r="L10" i="2"/>
  <c r="L11" i="2"/>
  <c r="L12" i="2"/>
  <c r="L13" i="2"/>
  <c r="L14" i="2"/>
  <c r="L15" i="2"/>
  <c r="L4" i="2"/>
  <c r="B30" i="2" l="1"/>
  <c r="B32" i="2" s="1"/>
  <c r="J43" i="2" s="1"/>
  <c r="C32" i="2" l="1"/>
  <c r="H24" i="2"/>
</calcChain>
</file>

<file path=xl/sharedStrings.xml><?xml version="1.0" encoding="utf-8"?>
<sst xmlns="http://schemas.openxmlformats.org/spreadsheetml/2006/main" count="61" uniqueCount="51">
  <si>
    <t>Case Facts:</t>
  </si>
  <si>
    <t xml:space="preserve">1. Our client, 19th Hole, sells golf clubs at its golf outlet stores across the US. </t>
  </si>
  <si>
    <t xml:space="preserve">2. Client data reveals that demand for their golf clubs varies considerably with price. </t>
  </si>
  <si>
    <t>Given:</t>
  </si>
  <si>
    <t xml:space="preserve">1. The following table shows demand at each price level for the past 12 months. </t>
  </si>
  <si>
    <t>Month</t>
  </si>
  <si>
    <t>Price</t>
  </si>
  <si>
    <t>Demand (00s)</t>
  </si>
  <si>
    <t>Challenge:</t>
  </si>
  <si>
    <t>1. Estimate the relationship between price and demand to answer the following questions:</t>
  </si>
  <si>
    <t xml:space="preserve">a. Assuming the unit cost of producing a set of clubs is $250, and the price must be a multiple of $10, what price should the company charge to maximize its profit? </t>
  </si>
  <si>
    <t xml:space="preserve">b. How does the optimal price depend on the unit cost of producing a set of clubs? </t>
  </si>
  <si>
    <t xml:space="preserve">c. Is the model an accurate representation of reality? </t>
  </si>
  <si>
    <t>Intercept (b):</t>
  </si>
  <si>
    <t>Slope (m):</t>
  </si>
  <si>
    <t>Power: y=ax^b</t>
  </si>
  <si>
    <t>Constant (a):</t>
  </si>
  <si>
    <t>Exponent (b):</t>
  </si>
  <si>
    <t>Exponential: y=ae^(bx)</t>
  </si>
  <si>
    <t>Exponent(b):</t>
  </si>
  <si>
    <t>Predictions based on model:</t>
  </si>
  <si>
    <t>Linear</t>
  </si>
  <si>
    <t>Power</t>
  </si>
  <si>
    <t>Exponential</t>
  </si>
  <si>
    <t>Linear: y=mx+b</t>
  </si>
  <si>
    <t>Absolute percent error:</t>
  </si>
  <si>
    <t>Average:</t>
  </si>
  <si>
    <t>Model for the Business:</t>
  </si>
  <si>
    <t>Unit Cost:</t>
  </si>
  <si>
    <t>Selling Price:</t>
  </si>
  <si>
    <t>Demand(00s):</t>
  </si>
  <si>
    <t>Actual Demand:</t>
  </si>
  <si>
    <t>must be a multiple of 10</t>
  </si>
  <si>
    <t>power model</t>
  </si>
  <si>
    <t>Cost-Revenue Projection:</t>
  </si>
  <si>
    <t>Revenues:</t>
  </si>
  <si>
    <t>Cost of Sales:</t>
  </si>
  <si>
    <t>Profit:</t>
  </si>
  <si>
    <t>profit margin</t>
  </si>
  <si>
    <t>Profit</t>
  </si>
  <si>
    <t xml:space="preserve"> </t>
  </si>
  <si>
    <t>Unit Cost ($)</t>
  </si>
  <si>
    <t>Price ($)</t>
  </si>
  <si>
    <t>Insights&amp;Recommendations:</t>
  </si>
  <si>
    <t>1. Based on the power model adopted for this question, the selling price at which profit is optimized is at $530.00. Owing to the parabolic nature of the variables, increasing the sales price beyond</t>
  </si>
  <si>
    <t xml:space="preserve">    this point will only diminish overall profits. </t>
  </si>
  <si>
    <t xml:space="preserve">2. Since the optimal price is determined as an input of the overall profit, the unit cost of selling golf clubs is inevitably bound to influence the arithmetic of the optimal price. For this reason, changes in the unit cost </t>
  </si>
  <si>
    <t xml:space="preserve">    also affects what the optimal price might be for the golf clubs. </t>
  </si>
  <si>
    <t xml:space="preserve">3. Certain steps were taken to ensure that the model accurately reflects reality. For instance, all three (linear, power, exponential) models were assessed to determine which had the lowest margin of error from preset demand. </t>
  </si>
  <si>
    <t xml:space="preserve">    Additionally, the veracity of the model relies heavily, too, on the quality of inputs from the client company. Ultimately, predicitve models are built on assumptions and speculations, and as such, further validation of results</t>
  </si>
  <si>
    <t xml:space="preserve">    may be necessary, especially if major financial decisions on the part of the client depends on the results of the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</si>
</sst>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6" formatCode="_(* #,##0_);_(* \(#,##0\);_(* &quot;-&quot;??_);_(@_)"/>
    <numFmt numFmtId="167" formatCode="0.00000"/>
    <numFmt numFmtId="168" formatCode="0.0"/>
    <numFmt numFmtId="170" formatCode="_([$$-409]* #,##0.00_);_([$$-409]* \(#,##0.00\);_([$$-409]* &quot;-&quot;??_);_(@_)"/>
    <numFmt numFmtId="172" formatCode="_([$$-409]* #,##0_);_([$$-409]* \(#,##0\);_([$$-409]* &quot;-&quot;??_);_(@_)"/>
    <numFmt numFmtId="174" formatCode="_(&quot;$&quot;* #,##0_);_(&quot;$&quot;* \(#,##0\);_(&quot;$&quot;* &quot;-&quot;??_);_(@_)"/>
  </numFmts>
  <fonts count="5"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11"/>
      <color theme="0" tint="-0.1499984740745262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right/>
      <top style="thin">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s>
  <cellStyleXfs count="3">
    <xf numFmtId="0" fontId="0" fillId="0" borderId="0"/>
    <xf numFmtId="43" fontId="2" fillId="0" borderId="0" applyFont="0" applyFill="0" applyBorder="0" applyAlignment="0" applyProtection="0"/>
    <xf numFmtId="44" fontId="2" fillId="0" borderId="0" applyFont="0" applyFill="0" applyBorder="0" applyAlignment="0" applyProtection="0"/>
  </cellStyleXfs>
  <cellXfs count="101">
    <xf numFmtId="0" fontId="0" fillId="0" borderId="0" xfId="0"/>
    <xf numFmtId="0" fontId="1" fillId="0" borderId="0" xfId="0" applyFo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0" borderId="0" xfId="0" applyAlignment="1">
      <alignment horizontal="left" indent="2"/>
    </xf>
    <xf numFmtId="0" fontId="0" fillId="0" borderId="6" xfId="0" applyBorder="1"/>
    <xf numFmtId="0" fontId="0" fillId="0" borderId="9" xfId="0" applyBorder="1"/>
    <xf numFmtId="0" fontId="0" fillId="0" borderId="0" xfId="0" applyBorder="1"/>
    <xf numFmtId="0" fontId="1" fillId="0" borderId="16" xfId="0"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166" fontId="0" fillId="0" borderId="15" xfId="1" applyNumberFormat="1" applyFont="1" applyBorder="1"/>
    <xf numFmtId="0" fontId="0" fillId="0" borderId="14" xfId="0" applyFont="1" applyBorder="1"/>
    <xf numFmtId="0" fontId="0" fillId="0" borderId="4" xfId="0" applyFont="1" applyBorder="1"/>
    <xf numFmtId="0" fontId="0" fillId="0" borderId="18" xfId="0" applyFont="1" applyBorder="1"/>
    <xf numFmtId="0" fontId="0" fillId="0" borderId="19" xfId="0" applyFont="1" applyBorder="1"/>
    <xf numFmtId="0" fontId="0" fillId="0" borderId="21" xfId="0" applyBorder="1" applyAlignment="1">
      <alignment horizontal="center"/>
    </xf>
    <xf numFmtId="0" fontId="0" fillId="0" borderId="22" xfId="0" applyBorder="1" applyAlignment="1">
      <alignment horizontal="center"/>
    </xf>
    <xf numFmtId="0" fontId="1" fillId="0" borderId="17" xfId="0" applyFont="1" applyBorder="1" applyAlignment="1">
      <alignment horizontal="center"/>
    </xf>
    <xf numFmtId="0" fontId="1" fillId="0" borderId="13" xfId="0" applyFont="1"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2" fontId="0" fillId="0" borderId="15" xfId="0" applyNumberFormat="1" applyFill="1" applyBorder="1" applyAlignment="1">
      <alignment horizontal="right"/>
    </xf>
    <xf numFmtId="167" fontId="0" fillId="0" borderId="6" xfId="0" applyNumberFormat="1" applyBorder="1" applyAlignment="1">
      <alignment horizontal="right"/>
    </xf>
    <xf numFmtId="168" fontId="0" fillId="0" borderId="20" xfId="0" applyNumberFormat="1" applyBorder="1" applyAlignment="1">
      <alignment horizontal="right"/>
    </xf>
    <xf numFmtId="0" fontId="0" fillId="0" borderId="26" xfId="0" applyBorder="1" applyAlignment="1">
      <alignment horizontal="center"/>
    </xf>
    <xf numFmtId="168" fontId="0" fillId="0" borderId="26" xfId="0" applyNumberFormat="1" applyBorder="1" applyAlignment="1">
      <alignment horizontal="right"/>
    </xf>
    <xf numFmtId="168" fontId="0" fillId="0" borderId="27" xfId="0" applyNumberFormat="1" applyBorder="1" applyAlignment="1">
      <alignment horizontal="right"/>
    </xf>
    <xf numFmtId="168" fontId="0" fillId="0" borderId="23" xfId="0" applyNumberFormat="1" applyBorder="1" applyAlignment="1">
      <alignment horizontal="right"/>
    </xf>
    <xf numFmtId="168" fontId="0" fillId="0" borderId="28" xfId="0" applyNumberFormat="1" applyBorder="1" applyAlignment="1">
      <alignment horizontal="right"/>
    </xf>
    <xf numFmtId="168" fontId="0" fillId="0" borderId="29" xfId="0" applyNumberFormat="1" applyBorder="1" applyAlignment="1">
      <alignment horizontal="right"/>
    </xf>
    <xf numFmtId="10" fontId="0" fillId="0" borderId="0" xfId="0" applyNumberFormat="1"/>
    <xf numFmtId="0" fontId="1" fillId="0" borderId="32" xfId="0" applyFont="1" applyBorder="1" applyAlignment="1">
      <alignment horizontal="center"/>
    </xf>
    <xf numFmtId="0" fontId="1" fillId="0" borderId="33" xfId="0" applyFont="1" applyBorder="1" applyAlignment="1">
      <alignment horizontal="center"/>
    </xf>
    <xf numFmtId="0" fontId="1" fillId="0" borderId="34" xfId="0" applyFont="1" applyBorder="1" applyAlignment="1">
      <alignment horizontal="center"/>
    </xf>
    <xf numFmtId="0" fontId="0" fillId="0" borderId="27" xfId="0" applyBorder="1" applyAlignment="1">
      <alignment horizontal="center"/>
    </xf>
    <xf numFmtId="10" fontId="0" fillId="0" borderId="27" xfId="0" applyNumberFormat="1" applyBorder="1" applyAlignment="1">
      <alignment horizontal="right"/>
    </xf>
    <xf numFmtId="10" fontId="0" fillId="0" borderId="24" xfId="0" applyNumberFormat="1" applyBorder="1" applyAlignment="1">
      <alignment horizontal="right"/>
    </xf>
    <xf numFmtId="10" fontId="0" fillId="0" borderId="25" xfId="0" applyNumberFormat="1" applyBorder="1" applyAlignment="1">
      <alignment horizontal="right"/>
    </xf>
    <xf numFmtId="10" fontId="0" fillId="0" borderId="13" xfId="0" applyNumberFormat="1" applyBorder="1"/>
    <xf numFmtId="10" fontId="0" fillId="2" borderId="13" xfId="0" applyNumberFormat="1" applyFill="1" applyBorder="1"/>
    <xf numFmtId="170" fontId="0" fillId="0" borderId="0" xfId="0" applyNumberFormat="1"/>
    <xf numFmtId="172" fontId="0" fillId="0" borderId="0" xfId="0" applyNumberFormat="1"/>
    <xf numFmtId="0" fontId="3" fillId="0" borderId="0" xfId="0" applyFont="1"/>
    <xf numFmtId="172" fontId="0" fillId="2" borderId="0" xfId="0" applyNumberFormat="1" applyFill="1"/>
    <xf numFmtId="1" fontId="0" fillId="0" borderId="0" xfId="0" applyNumberFormat="1"/>
    <xf numFmtId="0" fontId="0" fillId="0" borderId="0" xfId="0" applyAlignment="1">
      <alignment horizontal="left" indent="1"/>
    </xf>
    <xf numFmtId="0" fontId="1" fillId="3" borderId="0" xfId="0" applyFont="1" applyFill="1"/>
    <xf numFmtId="0" fontId="0" fillId="3" borderId="0" xfId="0" applyFill="1"/>
    <xf numFmtId="170" fontId="1" fillId="0" borderId="36" xfId="0" applyNumberFormat="1" applyFont="1" applyBorder="1"/>
    <xf numFmtId="0" fontId="0" fillId="0" borderId="2" xfId="0" applyBorder="1"/>
    <xf numFmtId="170" fontId="0" fillId="0" borderId="3" xfId="0" applyNumberFormat="1" applyBorder="1"/>
    <xf numFmtId="0" fontId="0" fillId="0" borderId="4" xfId="0" applyBorder="1"/>
    <xf numFmtId="0" fontId="0" fillId="0" borderId="7" xfId="0" applyBorder="1"/>
    <xf numFmtId="170" fontId="4" fillId="0" borderId="9" xfId="0" applyNumberFormat="1" applyFont="1" applyBorder="1"/>
    <xf numFmtId="0" fontId="0" fillId="0" borderId="12" xfId="0" applyBorder="1"/>
    <xf numFmtId="0" fontId="0" fillId="0" borderId="10" xfId="0" applyBorder="1" applyAlignment="1">
      <alignment horizontal="center"/>
    </xf>
    <xf numFmtId="0" fontId="0" fillId="0" borderId="12" xfId="0" applyBorder="1" applyAlignment="1">
      <alignment horizontal="center"/>
    </xf>
    <xf numFmtId="0" fontId="0" fillId="0" borderId="2" xfId="0" applyFont="1" applyBorder="1"/>
    <xf numFmtId="170" fontId="0" fillId="0" borderId="30" xfId="0" applyNumberFormat="1" applyBorder="1"/>
    <xf numFmtId="170" fontId="0" fillId="0" borderId="30" xfId="0" applyNumberFormat="1" applyFont="1" applyBorder="1"/>
    <xf numFmtId="170" fontId="0" fillId="0" borderId="31" xfId="0" applyNumberFormat="1" applyBorder="1"/>
    <xf numFmtId="0" fontId="0" fillId="0" borderId="37" xfId="0" applyBorder="1"/>
    <xf numFmtId="0" fontId="1" fillId="0" borderId="37" xfId="0" applyFont="1" applyBorder="1" applyAlignment="1">
      <alignment horizontal="center"/>
    </xf>
    <xf numFmtId="0" fontId="1" fillId="0" borderId="34" xfId="0" applyFont="1" applyBorder="1" applyAlignment="1">
      <alignment horizontal="center"/>
    </xf>
    <xf numFmtId="0" fontId="0" fillId="0" borderId="38" xfId="0" applyBorder="1"/>
    <xf numFmtId="0" fontId="0" fillId="0" borderId="39" xfId="0" applyBorder="1"/>
    <xf numFmtId="0" fontId="1" fillId="0" borderId="38" xfId="0" applyFont="1" applyBorder="1" applyAlignment="1">
      <alignment horizontal="center" vertical="center" textRotation="90"/>
    </xf>
    <xf numFmtId="0" fontId="1" fillId="0" borderId="28" xfId="0" applyFont="1" applyBorder="1" applyAlignment="1">
      <alignment horizontal="center" vertical="center" textRotation="90"/>
    </xf>
    <xf numFmtId="0" fontId="0" fillId="0" borderId="40" xfId="0" applyBorder="1"/>
    <xf numFmtId="0" fontId="0" fillId="0" borderId="33" xfId="0" applyBorder="1"/>
    <xf numFmtId="174" fontId="0" fillId="0" borderId="1" xfId="2" applyNumberFormat="1" applyFont="1" applyBorder="1"/>
    <xf numFmtId="174" fontId="0" fillId="0" borderId="3" xfId="2" applyNumberFormat="1" applyFont="1" applyBorder="1"/>
    <xf numFmtId="174" fontId="0" fillId="0" borderId="5" xfId="2" applyNumberFormat="1" applyFont="1" applyBorder="1"/>
    <xf numFmtId="174" fontId="0" fillId="0" borderId="6" xfId="2" applyNumberFormat="1" applyFont="1" applyBorder="1"/>
    <xf numFmtId="174" fontId="0" fillId="0" borderId="8" xfId="2" applyNumberFormat="1" applyFont="1" applyBorder="1"/>
    <xf numFmtId="174" fontId="0" fillId="0" borderId="9" xfId="2" applyNumberFormat="1" applyFont="1" applyBorder="1"/>
    <xf numFmtId="0" fontId="0" fillId="0" borderId="11" xfId="0" applyBorder="1"/>
    <xf numFmtId="0" fontId="0" fillId="0" borderId="42" xfId="0" applyBorder="1"/>
    <xf numFmtId="174" fontId="0" fillId="0" borderId="18" xfId="2" applyNumberFormat="1" applyFont="1" applyBorder="1"/>
    <xf numFmtId="174" fontId="0" fillId="0" borderId="35" xfId="2" applyNumberFormat="1" applyFont="1" applyBorder="1"/>
    <xf numFmtId="174" fontId="0" fillId="0" borderId="19" xfId="2" applyNumberFormat="1" applyFont="1" applyBorder="1"/>
    <xf numFmtId="170" fontId="4" fillId="0" borderId="13" xfId="0" applyNumberFormat="1" applyFont="1" applyBorder="1"/>
    <xf numFmtId="0" fontId="0" fillId="0" borderId="23" xfId="0" applyBorder="1"/>
    <xf numFmtId="0" fontId="0" fillId="0" borderId="24" xfId="0" applyBorder="1"/>
    <xf numFmtId="0" fontId="0" fillId="0" borderId="24" xfId="0" applyFont="1" applyBorder="1"/>
    <xf numFmtId="0" fontId="0" fillId="0" borderId="25" xfId="0" applyBorder="1"/>
    <xf numFmtId="0" fontId="1" fillId="0" borderId="32" xfId="0" applyFont="1" applyBorder="1"/>
    <xf numFmtId="0" fontId="0" fillId="0" borderId="34" xfId="0" applyBorder="1"/>
    <xf numFmtId="0" fontId="0" fillId="0" borderId="28" xfId="0" applyBorder="1"/>
    <xf numFmtId="0" fontId="0" fillId="0" borderId="41" xfId="0" applyBorder="1"/>
  </cellXfs>
  <cellStyles count="3">
    <cellStyle name="Comma" xfId="1" builtinId="3"/>
    <cellStyle name="Currency" xfId="2" builtinId="4"/>
    <cellStyle name="Normal" xfId="0" builtinId="0"/>
  </cellStyles>
  <dxfs count="6">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Demand at various</a:t>
            </a:r>
            <a:r>
              <a:rPr lang="en-US" baseline="0"/>
              <a:t> price points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Model!$C$1</c:f>
              <c:strCache>
                <c:ptCount val="1"/>
                <c:pt idx="0">
                  <c:v>Demand (00s)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0.18956299212598426"/>
                  <c:y val="-0.53844228773728864"/>
                </c:manualLayout>
              </c:layout>
              <c:numFmt formatCode="General" sourceLinked="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power"/>
            <c:dispRSqr val="0"/>
            <c:dispEq val="1"/>
            <c:trendlineLbl>
              <c:layout>
                <c:manualLayout>
                  <c:x val="-0.48621478565179355"/>
                  <c:y val="-0.49831629063502925"/>
                </c:manualLayout>
              </c:layout>
              <c:numFmt formatCode="#,##0" sourceLinked="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exp"/>
            <c:dispRSqr val="0"/>
            <c:dispEq val="1"/>
            <c:trendlineLbl>
              <c:layout>
                <c:manualLayout>
                  <c:x val="0.15795188101487315"/>
                  <c:y val="0.30494677748614757"/>
                </c:manualLayout>
              </c:layout>
              <c:numFmt formatCode="General" sourceLinked="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dispRSqr val="0"/>
            <c:dispEq val="0"/>
          </c:trendline>
          <c:xVal>
            <c:numRef>
              <c:f>Model!$B$2:$B$13</c:f>
              <c:numCache>
                <c:formatCode>General</c:formatCode>
                <c:ptCount val="12"/>
                <c:pt idx="0">
                  <c:v>450</c:v>
                </c:pt>
                <c:pt idx="1">
                  <c:v>300</c:v>
                </c:pt>
                <c:pt idx="2">
                  <c:v>440</c:v>
                </c:pt>
                <c:pt idx="3">
                  <c:v>360</c:v>
                </c:pt>
                <c:pt idx="4">
                  <c:v>290</c:v>
                </c:pt>
                <c:pt idx="5">
                  <c:v>450</c:v>
                </c:pt>
                <c:pt idx="6">
                  <c:v>340</c:v>
                </c:pt>
                <c:pt idx="7">
                  <c:v>370</c:v>
                </c:pt>
                <c:pt idx="8">
                  <c:v>500</c:v>
                </c:pt>
                <c:pt idx="9">
                  <c:v>490</c:v>
                </c:pt>
                <c:pt idx="10">
                  <c:v>430</c:v>
                </c:pt>
                <c:pt idx="11">
                  <c:v>390</c:v>
                </c:pt>
              </c:numCache>
            </c:numRef>
          </c:xVal>
          <c:yVal>
            <c:numRef>
              <c:f>Model!$C$2:$C$13</c:f>
              <c:numCache>
                <c:formatCode>General</c:formatCode>
                <c:ptCount val="12"/>
                <c:pt idx="0">
                  <c:v>45</c:v>
                </c:pt>
                <c:pt idx="1">
                  <c:v>103</c:v>
                </c:pt>
                <c:pt idx="2">
                  <c:v>49</c:v>
                </c:pt>
                <c:pt idx="3">
                  <c:v>86</c:v>
                </c:pt>
                <c:pt idx="4">
                  <c:v>125</c:v>
                </c:pt>
                <c:pt idx="5">
                  <c:v>52</c:v>
                </c:pt>
                <c:pt idx="6">
                  <c:v>87</c:v>
                </c:pt>
                <c:pt idx="7">
                  <c:v>68</c:v>
                </c:pt>
                <c:pt idx="8">
                  <c:v>45</c:v>
                </c:pt>
                <c:pt idx="9">
                  <c:v>44</c:v>
                </c:pt>
                <c:pt idx="10">
                  <c:v>58</c:v>
                </c:pt>
                <c:pt idx="11">
                  <c:v>68</c:v>
                </c:pt>
              </c:numCache>
            </c:numRef>
          </c:yVal>
          <c:smooth val="0"/>
          <c:extLst>
            <c:ext xmlns:c16="http://schemas.microsoft.com/office/drawing/2014/chart" uri="{C3380CC4-5D6E-409C-BE32-E72D297353CC}">
              <c16:uniqueId val="{00000000-E1B5-49F5-AF52-122F61F47D97}"/>
            </c:ext>
          </c:extLst>
        </c:ser>
        <c:dLbls>
          <c:showLegendKey val="0"/>
          <c:showVal val="0"/>
          <c:showCatName val="0"/>
          <c:showSerName val="0"/>
          <c:showPercent val="0"/>
          <c:showBubbleSize val="0"/>
        </c:dLbls>
        <c:axId val="1523367200"/>
        <c:axId val="1523366240"/>
      </c:scatterChart>
      <c:valAx>
        <c:axId val="15233672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366240"/>
        <c:crosses val="autoZero"/>
        <c:crossBetween val="midCat"/>
      </c:valAx>
      <c:valAx>
        <c:axId val="1523366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 (00s)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36720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t>Profit</a:t>
            </a:r>
            <a:r>
              <a:rPr lang="en-US" b="0" baseline="0"/>
              <a:t> Projections at various sales prices</a:t>
            </a:r>
            <a:endParaRPr lang="en-US" b="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Model!$G$25:$G$59</c:f>
              <c:numCache>
                <c:formatCode>General</c:formatCode>
                <c:ptCount val="35"/>
                <c:pt idx="0">
                  <c:v>260</c:v>
                </c:pt>
                <c:pt idx="1">
                  <c:v>270</c:v>
                </c:pt>
                <c:pt idx="2">
                  <c:v>280</c:v>
                </c:pt>
                <c:pt idx="3">
                  <c:v>290</c:v>
                </c:pt>
                <c:pt idx="4">
                  <c:v>300</c:v>
                </c:pt>
                <c:pt idx="5">
                  <c:v>310</c:v>
                </c:pt>
                <c:pt idx="6">
                  <c:v>320</c:v>
                </c:pt>
                <c:pt idx="7">
                  <c:v>330</c:v>
                </c:pt>
                <c:pt idx="8">
                  <c:v>340</c:v>
                </c:pt>
                <c:pt idx="9">
                  <c:v>350</c:v>
                </c:pt>
                <c:pt idx="10">
                  <c:v>360</c:v>
                </c:pt>
                <c:pt idx="11">
                  <c:v>370</c:v>
                </c:pt>
                <c:pt idx="12">
                  <c:v>380</c:v>
                </c:pt>
                <c:pt idx="13">
                  <c:v>390</c:v>
                </c:pt>
                <c:pt idx="14">
                  <c:v>400</c:v>
                </c:pt>
                <c:pt idx="15">
                  <c:v>410</c:v>
                </c:pt>
                <c:pt idx="16">
                  <c:v>420</c:v>
                </c:pt>
                <c:pt idx="17">
                  <c:v>430</c:v>
                </c:pt>
                <c:pt idx="18">
                  <c:v>440</c:v>
                </c:pt>
                <c:pt idx="19">
                  <c:v>450</c:v>
                </c:pt>
                <c:pt idx="20">
                  <c:v>460</c:v>
                </c:pt>
                <c:pt idx="21">
                  <c:v>470</c:v>
                </c:pt>
                <c:pt idx="22">
                  <c:v>480</c:v>
                </c:pt>
                <c:pt idx="23">
                  <c:v>490</c:v>
                </c:pt>
                <c:pt idx="24">
                  <c:v>500</c:v>
                </c:pt>
                <c:pt idx="25">
                  <c:v>510</c:v>
                </c:pt>
                <c:pt idx="26">
                  <c:v>520</c:v>
                </c:pt>
                <c:pt idx="27">
                  <c:v>530</c:v>
                </c:pt>
                <c:pt idx="28">
                  <c:v>540</c:v>
                </c:pt>
                <c:pt idx="29">
                  <c:v>550</c:v>
                </c:pt>
                <c:pt idx="30">
                  <c:v>560</c:v>
                </c:pt>
                <c:pt idx="31">
                  <c:v>570</c:v>
                </c:pt>
                <c:pt idx="32">
                  <c:v>580</c:v>
                </c:pt>
                <c:pt idx="33">
                  <c:v>590</c:v>
                </c:pt>
                <c:pt idx="34">
                  <c:v>600</c:v>
                </c:pt>
              </c:numCache>
            </c:numRef>
          </c:xVal>
          <c:yVal>
            <c:numRef>
              <c:f>Model!$H$25:$H$59</c:f>
              <c:numCache>
                <c:formatCode>_([$$-409]* #,##0.00_);_([$$-409]* \(#,##0.00\);_([$$-409]* "-"??_);_(@_)</c:formatCode>
                <c:ptCount val="35"/>
                <c:pt idx="0">
                  <c:v>144859.72842847556</c:v>
                </c:pt>
                <c:pt idx="1">
                  <c:v>269590.60184817808</c:v>
                </c:pt>
                <c:pt idx="2">
                  <c:v>377277.18719872413</c:v>
                </c:pt>
                <c:pt idx="3">
                  <c:v>470458.61526328744</c:v>
                </c:pt>
                <c:pt idx="4">
                  <c:v>551238.40185229108</c:v>
                </c:pt>
                <c:pt idx="5">
                  <c:v>621369.53021456813</c:v>
                </c:pt>
                <c:pt idx="6">
                  <c:v>682320.93416212313</c:v>
                </c:pt>
                <c:pt idx="7">
                  <c:v>735329.86392835062</c:v>
                </c:pt>
                <c:pt idx="8">
                  <c:v>781443.44106265297</c:v>
                </c:pt>
                <c:pt idx="9">
                  <c:v>821551.86522268457</c:v>
                </c:pt>
                <c:pt idx="10">
                  <c:v>856415.12424477958</c:v>
                </c:pt>
                <c:pt idx="11">
                  <c:v>886684.61116254725</c:v>
                </c:pt>
                <c:pt idx="12">
                  <c:v>912920.72098907013</c:v>
                </c:pt>
                <c:pt idx="13">
                  <c:v>935607.253438466</c:v>
                </c:pt>
                <c:pt idx="14">
                  <c:v>955163.26238462282</c:v>
                </c:pt>
                <c:pt idx="15">
                  <c:v>971952.85243747453</c:v>
                </c:pt>
                <c:pt idx="16">
                  <c:v>986293.31587235699</c:v>
                </c:pt>
                <c:pt idx="17">
                  <c:v>998461.92082203622</c:v>
                </c:pt>
                <c:pt idx="18">
                  <c:v>1008701.5979665397</c:v>
                </c:pt>
                <c:pt idx="19">
                  <c:v>1017225.7233983984</c:v>
                </c:pt>
                <c:pt idx="20">
                  <c:v>1024222.1565401531</c:v>
                </c:pt>
                <c:pt idx="21">
                  <c:v>1029856.6614397548</c:v>
                </c:pt>
                <c:pt idx="22">
                  <c:v>1034275.8155834542</c:v>
                </c:pt>
                <c:pt idx="23">
                  <c:v>1037609.4911199291</c:v>
                </c:pt>
                <c:pt idx="24">
                  <c:v>1039972.9779989794</c:v>
                </c:pt>
                <c:pt idx="25">
                  <c:v>1041468.8061629091</c:v>
                </c:pt>
                <c:pt idx="26">
                  <c:v>1042188.3139489595</c:v>
                </c:pt>
                <c:pt idx="27">
                  <c:v>1042213.0017719698</c:v>
                </c:pt>
                <c:pt idx="28">
                  <c:v>1041615.7035724644</c:v>
                </c:pt>
                <c:pt idx="29">
                  <c:v>1040461.6031350964</c:v>
                </c:pt>
                <c:pt idx="30">
                  <c:v>1038809.1179690239</c:v>
                </c:pt>
                <c:pt idx="31">
                  <c:v>1036710.669808225</c:v>
                </c:pt>
                <c:pt idx="32">
                  <c:v>1034213.3577876764</c:v>
                </c:pt>
                <c:pt idx="33">
                  <c:v>1031359.5478624469</c:v>
                </c:pt>
                <c:pt idx="34">
                  <c:v>1028187.3899667513</c:v>
                </c:pt>
              </c:numCache>
            </c:numRef>
          </c:yVal>
          <c:smooth val="0"/>
          <c:extLst>
            <c:ext xmlns:c16="http://schemas.microsoft.com/office/drawing/2014/chart" uri="{C3380CC4-5D6E-409C-BE32-E72D297353CC}">
              <c16:uniqueId val="{00000000-2644-4A8A-8E70-7C963D102669}"/>
            </c:ext>
          </c:extLst>
        </c:ser>
        <c:dLbls>
          <c:showLegendKey val="0"/>
          <c:showVal val="0"/>
          <c:showCatName val="0"/>
          <c:showSerName val="0"/>
          <c:showPercent val="0"/>
          <c:showBubbleSize val="0"/>
        </c:dLbls>
        <c:axId val="742256016"/>
        <c:axId val="742256496"/>
      </c:scatterChart>
      <c:valAx>
        <c:axId val="7422560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Selling Price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256496"/>
        <c:crosses val="autoZero"/>
        <c:crossBetween val="midCat"/>
      </c:valAx>
      <c:valAx>
        <c:axId val="7422564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r>
                  <a:rPr lang="en-US" baseline="0"/>
                  <a:t> Projection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00_);_([$$-409]* \(#,##0.00\);_([$$-409]*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25601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114300</xdr:colOff>
      <xdr:row>0</xdr:row>
      <xdr:rowOff>34290</xdr:rowOff>
    </xdr:from>
    <xdr:to>
      <xdr:col>8</xdr:col>
      <xdr:colOff>586740</xdr:colOff>
      <xdr:row>17</xdr:row>
      <xdr:rowOff>22860</xdr:rowOff>
    </xdr:to>
    <xdr:graphicFrame macro="">
      <xdr:nvGraphicFramePr>
        <xdr:cNvPr id="2" name="Chart 1">
          <a:extLst>
            <a:ext uri="{FF2B5EF4-FFF2-40B4-BE49-F238E27FC236}">
              <a16:creationId xmlns:a16="http://schemas.microsoft.com/office/drawing/2014/main" id="{B8C4465B-13E8-5AE3-64A3-B2369A9DC9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91440</xdr:colOff>
      <xdr:row>24</xdr:row>
      <xdr:rowOff>3810</xdr:rowOff>
    </xdr:from>
    <xdr:to>
      <xdr:col>17</xdr:col>
      <xdr:colOff>53340</xdr:colOff>
      <xdr:row>39</xdr:row>
      <xdr:rowOff>3810</xdr:rowOff>
    </xdr:to>
    <xdr:graphicFrame macro="">
      <xdr:nvGraphicFramePr>
        <xdr:cNvPr id="3" name="Chart 2">
          <a:extLst>
            <a:ext uri="{FF2B5EF4-FFF2-40B4-BE49-F238E27FC236}">
              <a16:creationId xmlns:a16="http://schemas.microsoft.com/office/drawing/2014/main" id="{3A8696BE-9EFA-957E-2491-A17ADE6235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1E190-D53A-4F7D-9802-FA5F482322BF}">
  <dimension ref="B2:E27"/>
  <sheetViews>
    <sheetView showGridLines="0" tabSelected="1" workbookViewId="0">
      <selection activeCell="F36" sqref="F36"/>
    </sheetView>
  </sheetViews>
  <sheetFormatPr defaultRowHeight="14.4" x14ac:dyDescent="0.3"/>
  <cols>
    <col min="2" max="2" width="4.5546875" customWidth="1"/>
    <col min="5" max="5" width="12.109375" bestFit="1" customWidth="1"/>
  </cols>
  <sheetData>
    <row r="2" spans="2:5" x14ac:dyDescent="0.3">
      <c r="B2" s="1" t="s">
        <v>0</v>
      </c>
    </row>
    <row r="3" spans="2:5" x14ac:dyDescent="0.3">
      <c r="C3" t="s">
        <v>1</v>
      </c>
    </row>
    <row r="4" spans="2:5" x14ac:dyDescent="0.3">
      <c r="C4" t="s">
        <v>2</v>
      </c>
    </row>
    <row r="6" spans="2:5" x14ac:dyDescent="0.3">
      <c r="B6" s="1" t="s">
        <v>3</v>
      </c>
    </row>
    <row r="7" spans="2:5" x14ac:dyDescent="0.3">
      <c r="C7" t="s">
        <v>4</v>
      </c>
    </row>
    <row r="8" spans="2:5" ht="15" thickBot="1" x14ac:dyDescent="0.35"/>
    <row r="9" spans="2:5" ht="15" thickBot="1" x14ac:dyDescent="0.35">
      <c r="C9" s="11" t="s">
        <v>5</v>
      </c>
      <c r="D9" s="12" t="s">
        <v>6</v>
      </c>
      <c r="E9" s="13" t="s">
        <v>7</v>
      </c>
    </row>
    <row r="10" spans="2:5" x14ac:dyDescent="0.3">
      <c r="C10" s="8">
        <v>1</v>
      </c>
      <c r="D10" s="9">
        <v>450</v>
      </c>
      <c r="E10" s="10">
        <v>45</v>
      </c>
    </row>
    <row r="11" spans="2:5" x14ac:dyDescent="0.3">
      <c r="C11" s="3">
        <v>2</v>
      </c>
      <c r="D11" s="2">
        <v>300</v>
      </c>
      <c r="E11" s="4">
        <v>103</v>
      </c>
    </row>
    <row r="12" spans="2:5" x14ac:dyDescent="0.3">
      <c r="C12" s="3">
        <v>3</v>
      </c>
      <c r="D12" s="2">
        <v>440</v>
      </c>
      <c r="E12" s="4">
        <v>49</v>
      </c>
    </row>
    <row r="13" spans="2:5" x14ac:dyDescent="0.3">
      <c r="C13" s="3">
        <v>4</v>
      </c>
      <c r="D13" s="2">
        <v>360</v>
      </c>
      <c r="E13" s="4">
        <v>86</v>
      </c>
    </row>
    <row r="14" spans="2:5" x14ac:dyDescent="0.3">
      <c r="C14" s="3">
        <v>5</v>
      </c>
      <c r="D14" s="2">
        <v>290</v>
      </c>
      <c r="E14" s="4">
        <v>125</v>
      </c>
    </row>
    <row r="15" spans="2:5" x14ac:dyDescent="0.3">
      <c r="C15" s="3">
        <v>6</v>
      </c>
      <c r="D15" s="2">
        <v>450</v>
      </c>
      <c r="E15" s="4">
        <v>52</v>
      </c>
    </row>
    <row r="16" spans="2:5" x14ac:dyDescent="0.3">
      <c r="C16" s="3">
        <v>7</v>
      </c>
      <c r="D16" s="2">
        <v>340</v>
      </c>
      <c r="E16" s="4">
        <v>87</v>
      </c>
    </row>
    <row r="17" spans="2:5" x14ac:dyDescent="0.3">
      <c r="C17" s="3">
        <v>8</v>
      </c>
      <c r="D17" s="2">
        <v>370</v>
      </c>
      <c r="E17" s="4">
        <v>68</v>
      </c>
    </row>
    <row r="18" spans="2:5" x14ac:dyDescent="0.3">
      <c r="C18" s="3">
        <v>9</v>
      </c>
      <c r="D18" s="2">
        <v>500</v>
      </c>
      <c r="E18" s="4">
        <v>45</v>
      </c>
    </row>
    <row r="19" spans="2:5" x14ac:dyDescent="0.3">
      <c r="C19" s="3">
        <v>10</v>
      </c>
      <c r="D19" s="2">
        <v>490</v>
      </c>
      <c r="E19" s="4">
        <v>44</v>
      </c>
    </row>
    <row r="20" spans="2:5" x14ac:dyDescent="0.3">
      <c r="C20" s="3">
        <v>11</v>
      </c>
      <c r="D20" s="2">
        <v>430</v>
      </c>
      <c r="E20" s="4">
        <v>58</v>
      </c>
    </row>
    <row r="21" spans="2:5" ht="15" thickBot="1" x14ac:dyDescent="0.35">
      <c r="C21" s="5">
        <v>12</v>
      </c>
      <c r="D21" s="6">
        <v>390</v>
      </c>
      <c r="E21" s="7">
        <v>68</v>
      </c>
    </row>
    <row r="23" spans="2:5" x14ac:dyDescent="0.3">
      <c r="B23" s="1" t="s">
        <v>8</v>
      </c>
    </row>
    <row r="24" spans="2:5" x14ac:dyDescent="0.3">
      <c r="C24" t="s">
        <v>9</v>
      </c>
    </row>
    <row r="25" spans="2:5" x14ac:dyDescent="0.3">
      <c r="C25" s="14" t="s">
        <v>10</v>
      </c>
    </row>
    <row r="26" spans="2:5" x14ac:dyDescent="0.3">
      <c r="C26" s="14" t="s">
        <v>11</v>
      </c>
    </row>
    <row r="27" spans="2:5" x14ac:dyDescent="0.3">
      <c r="C27" s="14"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063C0-C0D8-4B9D-A29D-0F6DA89378C1}">
  <dimension ref="A1:R78"/>
  <sheetViews>
    <sheetView showGridLines="0" topLeftCell="A15" workbookViewId="0">
      <selection activeCell="B26" sqref="B26"/>
    </sheetView>
  </sheetViews>
  <sheetFormatPr defaultRowHeight="14.4" x14ac:dyDescent="0.3"/>
  <cols>
    <col min="1" max="1" width="15.33203125" bestFit="1" customWidth="1"/>
    <col min="2" max="2" width="16.77734375" bestFit="1" customWidth="1"/>
    <col min="3" max="3" width="13.44140625" bestFit="1" customWidth="1"/>
    <col min="4" max="4" width="12.6640625" bestFit="1" customWidth="1"/>
    <col min="5" max="5" width="20.44140625" bestFit="1" customWidth="1"/>
    <col min="7" max="7" width="5" bestFit="1" customWidth="1"/>
    <col min="8" max="8" width="14.109375" bestFit="1" customWidth="1"/>
    <col min="10" max="10" width="13.6640625" bestFit="1" customWidth="1"/>
    <col min="11" max="11" width="11" bestFit="1" customWidth="1"/>
    <col min="12" max="12" width="10.109375" bestFit="1" customWidth="1"/>
    <col min="13" max="18" width="11.5546875" bestFit="1" customWidth="1"/>
  </cols>
  <sheetData>
    <row r="1" spans="1:18" ht="15" thickBot="1" x14ac:dyDescent="0.35">
      <c r="A1" s="11" t="s">
        <v>5</v>
      </c>
      <c r="B1" s="12" t="s">
        <v>6</v>
      </c>
      <c r="C1" s="13" t="s">
        <v>7</v>
      </c>
    </row>
    <row r="2" spans="1:18" ht="15" thickBot="1" x14ac:dyDescent="0.35">
      <c r="A2" s="8">
        <v>1</v>
      </c>
      <c r="B2" s="9">
        <v>450</v>
      </c>
      <c r="C2" s="10">
        <v>45</v>
      </c>
      <c r="K2" s="1" t="s">
        <v>20</v>
      </c>
      <c r="P2" s="1" t="s">
        <v>25</v>
      </c>
    </row>
    <row r="3" spans="1:18" ht="15" thickBot="1" x14ac:dyDescent="0.35">
      <c r="A3" s="3">
        <v>2</v>
      </c>
      <c r="B3" s="2">
        <v>300</v>
      </c>
      <c r="C3" s="4">
        <v>103</v>
      </c>
      <c r="K3" s="18" t="s">
        <v>6</v>
      </c>
      <c r="L3" s="18" t="s">
        <v>21</v>
      </c>
      <c r="M3" s="29" t="s">
        <v>22</v>
      </c>
      <c r="N3" s="28" t="s">
        <v>23</v>
      </c>
      <c r="O3" s="13" t="s">
        <v>7</v>
      </c>
      <c r="P3" s="42" t="s">
        <v>21</v>
      </c>
      <c r="Q3" s="43" t="s">
        <v>22</v>
      </c>
      <c r="R3" s="44" t="s">
        <v>23</v>
      </c>
    </row>
    <row r="4" spans="1:18" x14ac:dyDescent="0.3">
      <c r="A4" s="3">
        <v>3</v>
      </c>
      <c r="B4" s="2">
        <v>440</v>
      </c>
      <c r="C4" s="4">
        <v>49</v>
      </c>
      <c r="K4" s="35">
        <v>450</v>
      </c>
      <c r="L4" s="36">
        <f>$B$21*B2+$B$20</f>
        <v>51.739999999999981</v>
      </c>
      <c r="M4" s="36">
        <f>$D$20*B2^$D$21</f>
        <v>50.861286169919921</v>
      </c>
      <c r="N4" s="37">
        <f>$F$20*EXP($F$21*B2)</f>
        <v>49.169792250355329</v>
      </c>
      <c r="O4" s="45">
        <v>45</v>
      </c>
      <c r="P4" s="46">
        <f>ABS(L4-O4)/O4</f>
        <v>0.14977777777777734</v>
      </c>
      <c r="Q4" s="46">
        <f>ABS(M4-O4)/O4</f>
        <v>0.13025080377599826</v>
      </c>
      <c r="R4" s="46">
        <f>ABS(N4-O4)/O4</f>
        <v>9.2662050007896193E-2</v>
      </c>
    </row>
    <row r="5" spans="1:18" x14ac:dyDescent="0.3">
      <c r="A5" s="3">
        <v>4</v>
      </c>
      <c r="B5" s="2">
        <v>360</v>
      </c>
      <c r="C5" s="4">
        <v>86</v>
      </c>
      <c r="K5" s="26">
        <v>300</v>
      </c>
      <c r="L5" s="34">
        <f t="shared" ref="L5:L15" si="0">$B$21*B3+$B$20</f>
        <v>104.92999999999999</v>
      </c>
      <c r="M5" s="34">
        <f t="shared" ref="M5:M15" si="1">$D$20*B3^$D$21</f>
        <v>110.2476803704582</v>
      </c>
      <c r="N5" s="38">
        <f t="shared" ref="N5:N15" si="2">$F$20*EXP($F$21*B3)</f>
        <v>104.09245101084399</v>
      </c>
      <c r="O5" s="30">
        <v>103</v>
      </c>
      <c r="P5" s="47">
        <f t="shared" ref="P5:P15" si="3">ABS(L5-O5)/O5</f>
        <v>1.8737864077669832E-2</v>
      </c>
      <c r="Q5" s="47">
        <f t="shared" ref="Q5:Q15" si="4">ABS(M5-O5)/O5</f>
        <v>7.0365828839399985E-2</v>
      </c>
      <c r="R5" s="47">
        <f t="shared" ref="R5:R15" si="5">ABS(N5-O5)/O5</f>
        <v>1.0606320493630948E-2</v>
      </c>
    </row>
    <row r="6" spans="1:18" x14ac:dyDescent="0.3">
      <c r="A6" s="3">
        <v>5</v>
      </c>
      <c r="B6" s="2">
        <v>290</v>
      </c>
      <c r="C6" s="4">
        <v>125</v>
      </c>
      <c r="K6" s="26">
        <v>440</v>
      </c>
      <c r="L6" s="34">
        <f t="shared" si="0"/>
        <v>55.286000000000001</v>
      </c>
      <c r="M6" s="34">
        <f t="shared" si="1"/>
        <v>53.089557787712614</v>
      </c>
      <c r="N6" s="38">
        <f t="shared" si="2"/>
        <v>51.69078140761237</v>
      </c>
      <c r="O6" s="30">
        <v>49</v>
      </c>
      <c r="P6" s="47">
        <f t="shared" si="3"/>
        <v>0.12828571428571431</v>
      </c>
      <c r="Q6" s="47">
        <f t="shared" si="4"/>
        <v>8.3460363014543154E-2</v>
      </c>
      <c r="R6" s="47">
        <f t="shared" si="5"/>
        <v>5.4913906277803466E-2</v>
      </c>
    </row>
    <row r="7" spans="1:18" x14ac:dyDescent="0.3">
      <c r="A7" s="3">
        <v>6</v>
      </c>
      <c r="B7" s="2">
        <v>450</v>
      </c>
      <c r="C7" s="4">
        <v>52</v>
      </c>
      <c r="K7" s="26">
        <v>360</v>
      </c>
      <c r="L7" s="34">
        <f t="shared" si="0"/>
        <v>83.653999999999996</v>
      </c>
      <c r="M7" s="34">
        <f t="shared" si="1"/>
        <v>77.85592038588905</v>
      </c>
      <c r="N7" s="38">
        <f t="shared" si="2"/>
        <v>77.113584344252331</v>
      </c>
      <c r="O7" s="30">
        <v>86</v>
      </c>
      <c r="P7" s="47">
        <f t="shared" si="3"/>
        <v>2.7279069767441901E-2</v>
      </c>
      <c r="Q7" s="47">
        <f t="shared" si="4"/>
        <v>9.4698600164080812E-2</v>
      </c>
      <c r="R7" s="47">
        <f t="shared" si="5"/>
        <v>0.10333041460171709</v>
      </c>
    </row>
    <row r="8" spans="1:18" x14ac:dyDescent="0.3">
      <c r="A8" s="3">
        <v>7</v>
      </c>
      <c r="B8" s="2">
        <v>340</v>
      </c>
      <c r="C8" s="4">
        <v>87</v>
      </c>
      <c r="K8" s="26">
        <v>290</v>
      </c>
      <c r="L8" s="34">
        <f t="shared" si="0"/>
        <v>108.476</v>
      </c>
      <c r="M8" s="34">
        <f t="shared" si="1"/>
        <v>117.61465381582187</v>
      </c>
      <c r="N8" s="38">
        <f t="shared" si="2"/>
        <v>109.42938509863754</v>
      </c>
      <c r="O8" s="30">
        <v>125</v>
      </c>
      <c r="P8" s="47">
        <f t="shared" si="3"/>
        <v>0.132192</v>
      </c>
      <c r="Q8" s="47">
        <f t="shared" si="4"/>
        <v>5.9082769473425063E-2</v>
      </c>
      <c r="R8" s="47">
        <f t="shared" si="5"/>
        <v>0.12456491921089968</v>
      </c>
    </row>
    <row r="9" spans="1:18" x14ac:dyDescent="0.3">
      <c r="A9" s="3">
        <v>8</v>
      </c>
      <c r="B9" s="2">
        <v>370</v>
      </c>
      <c r="C9" s="4">
        <v>68</v>
      </c>
      <c r="K9" s="26">
        <v>450</v>
      </c>
      <c r="L9" s="34">
        <f t="shared" si="0"/>
        <v>51.739999999999981</v>
      </c>
      <c r="M9" s="34">
        <f t="shared" si="1"/>
        <v>50.861286169919921</v>
      </c>
      <c r="N9" s="38">
        <f t="shared" si="2"/>
        <v>49.169792250355329</v>
      </c>
      <c r="O9" s="30">
        <v>52</v>
      </c>
      <c r="P9" s="47">
        <f t="shared" si="3"/>
        <v>5.0000000000003713E-3</v>
      </c>
      <c r="Q9" s="47">
        <f t="shared" si="4"/>
        <v>2.1898342886155355E-2</v>
      </c>
      <c r="R9" s="47">
        <f t="shared" si="5"/>
        <v>5.4427072108551369E-2</v>
      </c>
    </row>
    <row r="10" spans="1:18" x14ac:dyDescent="0.3">
      <c r="A10" s="3">
        <v>9</v>
      </c>
      <c r="B10" s="2">
        <v>500</v>
      </c>
      <c r="C10" s="4">
        <v>45</v>
      </c>
      <c r="K10" s="26">
        <v>340</v>
      </c>
      <c r="L10" s="34">
        <f t="shared" si="0"/>
        <v>90.745999999999995</v>
      </c>
      <c r="M10" s="34">
        <f t="shared" si="1"/>
        <v>86.827049006961417</v>
      </c>
      <c r="N10" s="38">
        <f t="shared" si="2"/>
        <v>85.223690805841244</v>
      </c>
      <c r="O10" s="30">
        <v>87</v>
      </c>
      <c r="P10" s="47">
        <f t="shared" si="3"/>
        <v>4.3057471264367757E-2</v>
      </c>
      <c r="Q10" s="47">
        <f t="shared" si="4"/>
        <v>1.9879424487193459E-3</v>
      </c>
      <c r="R10" s="47">
        <f t="shared" si="5"/>
        <v>2.0417347059296046E-2</v>
      </c>
    </row>
    <row r="11" spans="1:18" x14ac:dyDescent="0.3">
      <c r="A11" s="3">
        <v>10</v>
      </c>
      <c r="B11" s="2">
        <v>490</v>
      </c>
      <c r="C11" s="4">
        <v>44</v>
      </c>
      <c r="K11" s="26">
        <v>370</v>
      </c>
      <c r="L11" s="34">
        <f t="shared" si="0"/>
        <v>80.108000000000004</v>
      </c>
      <c r="M11" s="34">
        <f t="shared" si="1"/>
        <v>73.890384263545585</v>
      </c>
      <c r="N11" s="38">
        <f t="shared" si="2"/>
        <v>73.352710456970414</v>
      </c>
      <c r="O11" s="30">
        <v>68</v>
      </c>
      <c r="P11" s="47">
        <f t="shared" si="3"/>
        <v>0.17805882352941182</v>
      </c>
      <c r="Q11" s="47">
        <f t="shared" si="4"/>
        <v>8.6623297993317416E-2</v>
      </c>
      <c r="R11" s="47">
        <f t="shared" si="5"/>
        <v>7.8716330249564911E-2</v>
      </c>
    </row>
    <row r="12" spans="1:18" x14ac:dyDescent="0.3">
      <c r="A12" s="3">
        <v>11</v>
      </c>
      <c r="B12" s="2">
        <v>430</v>
      </c>
      <c r="C12" s="4">
        <v>58</v>
      </c>
      <c r="K12" s="26">
        <v>500</v>
      </c>
      <c r="L12" s="34">
        <f t="shared" si="0"/>
        <v>34.009999999999991</v>
      </c>
      <c r="M12" s="34">
        <f t="shared" si="1"/>
        <v>41.59891911995917</v>
      </c>
      <c r="N12" s="38">
        <f t="shared" si="2"/>
        <v>38.293472708035026</v>
      </c>
      <c r="O12" s="30">
        <v>45</v>
      </c>
      <c r="P12" s="47">
        <f t="shared" si="3"/>
        <v>0.24422222222222242</v>
      </c>
      <c r="Q12" s="47">
        <f t="shared" si="4"/>
        <v>7.5579575112018446E-2</v>
      </c>
      <c r="R12" s="47">
        <f t="shared" si="5"/>
        <v>0.14903393982144386</v>
      </c>
    </row>
    <row r="13" spans="1:18" ht="15" thickBot="1" x14ac:dyDescent="0.35">
      <c r="A13" s="5">
        <v>12</v>
      </c>
      <c r="B13" s="6">
        <v>390</v>
      </c>
      <c r="C13" s="7">
        <v>68</v>
      </c>
      <c r="K13" s="26">
        <v>490</v>
      </c>
      <c r="L13" s="34">
        <f t="shared" si="0"/>
        <v>37.555999999999983</v>
      </c>
      <c r="M13" s="34">
        <f t="shared" si="1"/>
        <v>43.233728796663705</v>
      </c>
      <c r="N13" s="38">
        <f t="shared" si="2"/>
        <v>40.256821037821332</v>
      </c>
      <c r="O13" s="30">
        <v>44</v>
      </c>
      <c r="P13" s="47">
        <f t="shared" si="3"/>
        <v>0.14645454545454584</v>
      </c>
      <c r="Q13" s="47">
        <f t="shared" si="4"/>
        <v>1.7415254621279432E-2</v>
      </c>
      <c r="R13" s="47">
        <f t="shared" si="5"/>
        <v>8.5072249140424272E-2</v>
      </c>
    </row>
    <row r="14" spans="1:18" x14ac:dyDescent="0.3">
      <c r="K14" s="26">
        <v>430</v>
      </c>
      <c r="L14" s="34">
        <f t="shared" si="0"/>
        <v>58.831999999999994</v>
      </c>
      <c r="M14" s="34">
        <f t="shared" si="1"/>
        <v>55.470106712335337</v>
      </c>
      <c r="N14" s="38">
        <f t="shared" si="2"/>
        <v>54.341024442914069</v>
      </c>
      <c r="O14" s="30">
        <v>58</v>
      </c>
      <c r="P14" s="47">
        <f t="shared" si="3"/>
        <v>1.4344827586206787E-2</v>
      </c>
      <c r="Q14" s="47">
        <f t="shared" si="4"/>
        <v>4.3618849787321778E-2</v>
      </c>
      <c r="R14" s="47">
        <f t="shared" si="5"/>
        <v>6.3085785466998806E-2</v>
      </c>
    </row>
    <row r="15" spans="1:18" ht="15" thickBot="1" x14ac:dyDescent="0.35">
      <c r="K15" s="27">
        <v>390</v>
      </c>
      <c r="L15" s="39">
        <f t="shared" si="0"/>
        <v>73.015999999999991</v>
      </c>
      <c r="M15" s="39">
        <f t="shared" si="1"/>
        <v>66.829089531318985</v>
      </c>
      <c r="N15" s="40">
        <f t="shared" si="2"/>
        <v>66.372277135824447</v>
      </c>
      <c r="O15" s="31">
        <v>68</v>
      </c>
      <c r="P15" s="48">
        <f t="shared" si="3"/>
        <v>7.3764705882352816E-2</v>
      </c>
      <c r="Q15" s="48">
        <f t="shared" si="4"/>
        <v>1.7219271598250221E-2</v>
      </c>
      <c r="R15" s="48">
        <f t="shared" si="5"/>
        <v>2.393710094375813E-2</v>
      </c>
    </row>
    <row r="16" spans="1:18" ht="15" thickBot="1" x14ac:dyDescent="0.35">
      <c r="O16" s="1" t="s">
        <v>26</v>
      </c>
      <c r="P16" s="49">
        <f>AVERAGE(P4:P15)</f>
        <v>9.6764585153975916E-2</v>
      </c>
      <c r="Q16" s="50">
        <f t="shared" ref="Q16:R16" si="6">AVERAGE(Q4:Q15)</f>
        <v>5.8516741642875771E-2</v>
      </c>
      <c r="R16" s="49">
        <f t="shared" si="6"/>
        <v>7.17306196151654E-2</v>
      </c>
    </row>
    <row r="18" spans="1:8" ht="15" thickBot="1" x14ac:dyDescent="0.35"/>
    <row r="19" spans="1:8" ht="15" thickBot="1" x14ac:dyDescent="0.35">
      <c r="A19" s="19" t="s">
        <v>24</v>
      </c>
      <c r="B19" s="20"/>
      <c r="C19" s="19" t="s">
        <v>15</v>
      </c>
      <c r="D19" s="20"/>
      <c r="E19" s="19" t="s">
        <v>18</v>
      </c>
      <c r="F19" s="20"/>
    </row>
    <row r="20" spans="1:8" x14ac:dyDescent="0.3">
      <c r="A20" s="22" t="s">
        <v>13</v>
      </c>
      <c r="B20" s="32">
        <v>211.31</v>
      </c>
      <c r="C20" s="22" t="s">
        <v>16</v>
      </c>
      <c r="D20" s="21">
        <v>5871064</v>
      </c>
      <c r="E20" s="24" t="s">
        <v>16</v>
      </c>
      <c r="F20" s="16">
        <v>466.51</v>
      </c>
    </row>
    <row r="21" spans="1:8" ht="15" thickBot="1" x14ac:dyDescent="0.35">
      <c r="A21" s="23" t="s">
        <v>14</v>
      </c>
      <c r="B21" s="33">
        <v>-0.35460000000000003</v>
      </c>
      <c r="C21" s="23" t="s">
        <v>17</v>
      </c>
      <c r="D21" s="15">
        <v>-1.9079999999999999</v>
      </c>
      <c r="E21" s="25" t="s">
        <v>19</v>
      </c>
      <c r="F21" s="15">
        <v>-5.0000000000000001E-3</v>
      </c>
    </row>
    <row r="22" spans="1:8" ht="15" thickBot="1" x14ac:dyDescent="0.35"/>
    <row r="23" spans="1:8" ht="15" thickBot="1" x14ac:dyDescent="0.35">
      <c r="A23" s="57" t="s">
        <v>27</v>
      </c>
      <c r="B23" s="58"/>
      <c r="C23" s="58"/>
      <c r="D23" s="58"/>
      <c r="G23" s="66" t="s">
        <v>6</v>
      </c>
      <c r="H23" s="67" t="s">
        <v>39</v>
      </c>
    </row>
    <row r="24" spans="1:8" x14ac:dyDescent="0.3">
      <c r="A24" s="56" t="s">
        <v>28</v>
      </c>
      <c r="B24" s="52">
        <v>250</v>
      </c>
      <c r="G24" s="63" t="s">
        <v>40</v>
      </c>
      <c r="H24" s="64">
        <f>B32</f>
        <v>1042213.0017719698</v>
      </c>
    </row>
    <row r="25" spans="1:8" x14ac:dyDescent="0.3">
      <c r="A25" s="56" t="s">
        <v>29</v>
      </c>
      <c r="B25" s="54">
        <v>530</v>
      </c>
      <c r="C25" s="53" t="s">
        <v>32</v>
      </c>
      <c r="G25" s="60">
        <v>260</v>
      </c>
      <c r="H25" s="61">
        <f t="dataTable" ref="H25:H59" dt2D="0" dtr="0" r1="B25"/>
        <v>144859.72842847556</v>
      </c>
    </row>
    <row r="26" spans="1:8" x14ac:dyDescent="0.3">
      <c r="A26" s="56" t="s">
        <v>30</v>
      </c>
      <c r="B26" s="55">
        <f>D20*B25^D21</f>
        <v>37.221892920427493</v>
      </c>
      <c r="C26" s="53" t="s">
        <v>33</v>
      </c>
      <c r="G26" s="60">
        <v>270</v>
      </c>
      <c r="H26" s="61">
        <v>269590.60184817808</v>
      </c>
    </row>
    <row r="27" spans="1:8" x14ac:dyDescent="0.3">
      <c r="A27" s="56" t="s">
        <v>31</v>
      </c>
      <c r="B27" s="55">
        <f>B26*100</f>
        <v>3722.1892920427495</v>
      </c>
      <c r="G27" s="60">
        <v>280</v>
      </c>
      <c r="H27" s="61">
        <v>377277.18719872413</v>
      </c>
    </row>
    <row r="28" spans="1:8" x14ac:dyDescent="0.3">
      <c r="G28" s="60">
        <v>290</v>
      </c>
      <c r="H28" s="61">
        <v>470458.61526328744</v>
      </c>
    </row>
    <row r="29" spans="1:8" x14ac:dyDescent="0.3">
      <c r="A29" s="57" t="s">
        <v>34</v>
      </c>
      <c r="B29" s="58"/>
      <c r="C29" s="58"/>
      <c r="D29" s="58"/>
      <c r="G29" s="60">
        <v>300</v>
      </c>
      <c r="H29" s="61">
        <v>551238.40185229108</v>
      </c>
    </row>
    <row r="30" spans="1:8" x14ac:dyDescent="0.3">
      <c r="A30" s="56" t="s">
        <v>35</v>
      </c>
      <c r="B30" s="51">
        <f>B27*B25</f>
        <v>1972760.3247826572</v>
      </c>
      <c r="G30" s="60">
        <v>310</v>
      </c>
      <c r="H30" s="61">
        <v>621369.53021456813</v>
      </c>
    </row>
    <row r="31" spans="1:8" x14ac:dyDescent="0.3">
      <c r="A31" s="56" t="s">
        <v>36</v>
      </c>
      <c r="B31" s="51">
        <f>B27*B24</f>
        <v>930547.32301068737</v>
      </c>
      <c r="G31" s="60">
        <v>320</v>
      </c>
      <c r="H31" s="61">
        <v>682320.93416212313</v>
      </c>
    </row>
    <row r="32" spans="1:8" x14ac:dyDescent="0.3">
      <c r="A32" s="56" t="s">
        <v>37</v>
      </c>
      <c r="B32" s="59">
        <f>B30-B31</f>
        <v>1042213.0017719698</v>
      </c>
      <c r="C32" s="41">
        <f>B32/B30</f>
        <v>0.52830188679245282</v>
      </c>
      <c r="D32" s="53" t="s">
        <v>38</v>
      </c>
      <c r="G32" s="60">
        <v>330</v>
      </c>
      <c r="H32" s="61">
        <v>735329.86392835062</v>
      </c>
    </row>
    <row r="33" spans="7:18" x14ac:dyDescent="0.3">
      <c r="G33" s="60">
        <v>340</v>
      </c>
      <c r="H33" s="61">
        <v>781443.44106265297</v>
      </c>
    </row>
    <row r="34" spans="7:18" x14ac:dyDescent="0.3">
      <c r="G34" s="60">
        <v>350</v>
      </c>
      <c r="H34" s="61">
        <v>821551.86522268457</v>
      </c>
    </row>
    <row r="35" spans="7:18" x14ac:dyDescent="0.3">
      <c r="G35" s="60">
        <v>360</v>
      </c>
      <c r="H35" s="61">
        <v>856415.12424477958</v>
      </c>
    </row>
    <row r="36" spans="7:18" x14ac:dyDescent="0.3">
      <c r="G36" s="60">
        <v>370</v>
      </c>
      <c r="H36" s="61">
        <v>886684.61116254725</v>
      </c>
    </row>
    <row r="37" spans="7:18" x14ac:dyDescent="0.3">
      <c r="G37" s="60">
        <v>380</v>
      </c>
      <c r="H37" s="61">
        <v>912920.72098907013</v>
      </c>
    </row>
    <row r="38" spans="7:18" x14ac:dyDescent="0.3">
      <c r="G38" s="60">
        <v>390</v>
      </c>
      <c r="H38" s="61">
        <v>935607.253438466</v>
      </c>
    </row>
    <row r="39" spans="7:18" x14ac:dyDescent="0.3">
      <c r="G39" s="60">
        <v>400</v>
      </c>
      <c r="H39" s="61">
        <v>955163.26238462282</v>
      </c>
    </row>
    <row r="40" spans="7:18" x14ac:dyDescent="0.3">
      <c r="G40" s="60">
        <v>410</v>
      </c>
      <c r="H40" s="61">
        <v>971952.85243747453</v>
      </c>
    </row>
    <row r="41" spans="7:18" ht="15" thickBot="1" x14ac:dyDescent="0.35">
      <c r="G41" s="60">
        <v>420</v>
      </c>
      <c r="H41" s="61">
        <v>986293.31587235699</v>
      </c>
    </row>
    <row r="42" spans="7:18" ht="15" thickBot="1" x14ac:dyDescent="0.35">
      <c r="G42" s="60">
        <v>430</v>
      </c>
      <c r="H42" s="69">
        <v>998461.92082203622</v>
      </c>
      <c r="I42" s="80"/>
      <c r="J42" s="72"/>
      <c r="K42" s="73" t="s">
        <v>41</v>
      </c>
      <c r="L42" s="73"/>
      <c r="M42" s="73"/>
      <c r="N42" s="73"/>
      <c r="O42" s="73"/>
      <c r="P42" s="73"/>
      <c r="Q42" s="73"/>
      <c r="R42" s="74"/>
    </row>
    <row r="43" spans="7:18" ht="15" thickBot="1" x14ac:dyDescent="0.35">
      <c r="G43" s="60">
        <v>440</v>
      </c>
      <c r="H43" s="69">
        <v>1008701.5979665397</v>
      </c>
      <c r="I43" s="75"/>
      <c r="J43" s="92">
        <f>B32</f>
        <v>1042213.0017719698</v>
      </c>
      <c r="K43" s="88">
        <v>250</v>
      </c>
      <c r="L43" s="87">
        <v>300</v>
      </c>
      <c r="M43" s="87">
        <v>350</v>
      </c>
      <c r="N43" s="87">
        <v>400</v>
      </c>
      <c r="O43" s="87">
        <v>450</v>
      </c>
      <c r="P43" s="87">
        <v>500</v>
      </c>
      <c r="Q43" s="87">
        <v>550</v>
      </c>
      <c r="R43" s="65">
        <v>600</v>
      </c>
    </row>
    <row r="44" spans="7:18" x14ac:dyDescent="0.3">
      <c r="G44" s="60">
        <v>450</v>
      </c>
      <c r="H44" s="69">
        <v>1017225.7233983984</v>
      </c>
      <c r="I44" s="77" t="s">
        <v>42</v>
      </c>
      <c r="J44" s="93">
        <v>260</v>
      </c>
      <c r="K44" s="89">
        <f t="dataTable" ref="K44:R78" dt2D="1" dtr="1" r1="B24" r2="B25" ca="1"/>
        <v>144859.72842847556</v>
      </c>
      <c r="L44" s="89">
        <v>-579438.91371390224</v>
      </c>
      <c r="M44" s="85">
        <v>-1303737.5558562791</v>
      </c>
      <c r="N44" s="85">
        <v>-2028036.1979986569</v>
      </c>
      <c r="O44" s="85">
        <v>-2752334.8401410338</v>
      </c>
      <c r="P44" s="85">
        <v>-3476633.4822834115</v>
      </c>
      <c r="Q44" s="85">
        <v>-4200932.1244257884</v>
      </c>
      <c r="R44" s="86">
        <v>-4925230.7665681671</v>
      </c>
    </row>
    <row r="45" spans="7:18" x14ac:dyDescent="0.3">
      <c r="G45" s="60">
        <v>460</v>
      </c>
      <c r="H45" s="69">
        <v>1024222.1565401531</v>
      </c>
      <c r="I45" s="77"/>
      <c r="J45" s="94">
        <v>270</v>
      </c>
      <c r="K45" s="90">
        <v>269590.60184817808</v>
      </c>
      <c r="L45" s="90">
        <v>-404385.90277226688</v>
      </c>
      <c r="M45" s="81">
        <v>-1078362.4073927123</v>
      </c>
      <c r="N45" s="81">
        <v>-1752338.9120131573</v>
      </c>
      <c r="O45" s="81">
        <v>-2426315.4166336022</v>
      </c>
      <c r="P45" s="81">
        <v>-3100291.9212540481</v>
      </c>
      <c r="Q45" s="81">
        <v>-3774268.4258744931</v>
      </c>
      <c r="R45" s="82">
        <v>-4448244.930494938</v>
      </c>
    </row>
    <row r="46" spans="7:18" x14ac:dyDescent="0.3">
      <c r="G46" s="60">
        <v>470</v>
      </c>
      <c r="H46" s="69">
        <v>1029856.6614397548</v>
      </c>
      <c r="I46" s="77"/>
      <c r="J46" s="94">
        <v>280</v>
      </c>
      <c r="K46" s="90">
        <v>377277.18719872413</v>
      </c>
      <c r="L46" s="90">
        <v>-251518.12479914958</v>
      </c>
      <c r="M46" s="81">
        <v>-880313.43679702282</v>
      </c>
      <c r="N46" s="81">
        <v>-1509108.7487948965</v>
      </c>
      <c r="O46" s="81">
        <v>-2137904.0607927702</v>
      </c>
      <c r="P46" s="81">
        <v>-2766699.3727906439</v>
      </c>
      <c r="Q46" s="81">
        <v>-3395494.6847885177</v>
      </c>
      <c r="R46" s="82">
        <v>-4024289.9967863914</v>
      </c>
    </row>
    <row r="47" spans="7:18" x14ac:dyDescent="0.3">
      <c r="G47" s="60">
        <v>480</v>
      </c>
      <c r="H47" s="69">
        <v>1034275.8155834542</v>
      </c>
      <c r="I47" s="77"/>
      <c r="J47" s="94">
        <v>290</v>
      </c>
      <c r="K47" s="90">
        <v>470458.61526328744</v>
      </c>
      <c r="L47" s="90">
        <v>-117614.65381582174</v>
      </c>
      <c r="M47" s="81">
        <v>-705687.9228949314</v>
      </c>
      <c r="N47" s="81">
        <v>-1293761.1919740411</v>
      </c>
      <c r="O47" s="81">
        <v>-1881834.4610531498</v>
      </c>
      <c r="P47" s="81">
        <v>-2469907.7301322594</v>
      </c>
      <c r="Q47" s="81">
        <v>-3057980.9992113691</v>
      </c>
      <c r="R47" s="82">
        <v>-3646054.2682904778</v>
      </c>
    </row>
    <row r="48" spans="7:18" x14ac:dyDescent="0.3">
      <c r="G48" s="60">
        <v>490</v>
      </c>
      <c r="H48" s="69">
        <v>1037609.4911199291</v>
      </c>
      <c r="I48" s="77"/>
      <c r="J48" s="94">
        <v>300</v>
      </c>
      <c r="K48" s="90">
        <v>551238.40185229108</v>
      </c>
      <c r="L48" s="90">
        <v>0</v>
      </c>
      <c r="M48" s="81">
        <v>-551238.40185229108</v>
      </c>
      <c r="N48" s="81">
        <v>-1102476.8037045817</v>
      </c>
      <c r="O48" s="81">
        <v>-1653715.2055568728</v>
      </c>
      <c r="P48" s="81">
        <v>-2204953.6074091638</v>
      </c>
      <c r="Q48" s="81">
        <v>-2756192.0092614549</v>
      </c>
      <c r="R48" s="82">
        <v>-3307430.411113746</v>
      </c>
    </row>
    <row r="49" spans="7:18" x14ac:dyDescent="0.3">
      <c r="G49" s="60">
        <v>500</v>
      </c>
      <c r="H49" s="69">
        <v>1039972.9779989794</v>
      </c>
      <c r="I49" s="77"/>
      <c r="J49" s="94">
        <v>310</v>
      </c>
      <c r="K49" s="90">
        <v>621369.53021456813</v>
      </c>
      <c r="L49" s="90">
        <v>103561.58836909477</v>
      </c>
      <c r="M49" s="81">
        <v>-414246.3534763786</v>
      </c>
      <c r="N49" s="81">
        <v>-932054.2953218515</v>
      </c>
      <c r="O49" s="81">
        <v>-1449862.2371673249</v>
      </c>
      <c r="P49" s="81">
        <v>-1967670.1790127978</v>
      </c>
      <c r="Q49" s="81">
        <v>-2485478.1208582716</v>
      </c>
      <c r="R49" s="82">
        <v>-3003286.0627037445</v>
      </c>
    </row>
    <row r="50" spans="7:18" x14ac:dyDescent="0.3">
      <c r="G50" s="60">
        <v>510</v>
      </c>
      <c r="H50" s="69">
        <v>1041468.8061629091</v>
      </c>
      <c r="I50" s="77"/>
      <c r="J50" s="94">
        <v>320</v>
      </c>
      <c r="K50" s="90">
        <v>682320.93416212313</v>
      </c>
      <c r="L50" s="90">
        <v>194948.83833203511</v>
      </c>
      <c r="M50" s="81">
        <v>-292423.2574980529</v>
      </c>
      <c r="N50" s="81">
        <v>-779795.35332814092</v>
      </c>
      <c r="O50" s="81">
        <v>-1267167.4491582289</v>
      </c>
      <c r="P50" s="81">
        <v>-1754539.5449883174</v>
      </c>
      <c r="Q50" s="81">
        <v>-2241911.640818405</v>
      </c>
      <c r="R50" s="82">
        <v>-2729283.7366484934</v>
      </c>
    </row>
    <row r="51" spans="7:18" x14ac:dyDescent="0.3">
      <c r="G51" s="60">
        <v>520</v>
      </c>
      <c r="H51" s="69">
        <v>1042188.3139489595</v>
      </c>
      <c r="I51" s="77"/>
      <c r="J51" s="94">
        <v>330</v>
      </c>
      <c r="K51" s="90">
        <v>735329.86392835062</v>
      </c>
      <c r="L51" s="90">
        <v>275748.69897313137</v>
      </c>
      <c r="M51" s="81">
        <v>-183832.46598208742</v>
      </c>
      <c r="N51" s="81">
        <v>-643413.63093730668</v>
      </c>
      <c r="O51" s="81">
        <v>-1102994.7958925259</v>
      </c>
      <c r="P51" s="81">
        <v>-1562575.9608477447</v>
      </c>
      <c r="Q51" s="81">
        <v>-2022157.125802964</v>
      </c>
      <c r="R51" s="82">
        <v>-2481738.2907581832</v>
      </c>
    </row>
    <row r="52" spans="7:18" x14ac:dyDescent="0.3">
      <c r="G52" s="68">
        <v>530</v>
      </c>
      <c r="H52" s="70">
        <v>1042213.0017719698</v>
      </c>
      <c r="I52" s="77"/>
      <c r="J52" s="94">
        <v>340</v>
      </c>
      <c r="K52" s="90">
        <v>781443.44106265297</v>
      </c>
      <c r="L52" s="90">
        <v>347308.19602784561</v>
      </c>
      <c r="M52" s="81">
        <v>-86827.049006961286</v>
      </c>
      <c r="N52" s="81">
        <v>-520962.29404176865</v>
      </c>
      <c r="O52" s="81">
        <v>-955097.53907657554</v>
      </c>
      <c r="P52" s="81">
        <v>-1389232.7841113824</v>
      </c>
      <c r="Q52" s="81">
        <v>-1823368.0291461898</v>
      </c>
      <c r="R52" s="82">
        <v>-2257503.2741809972</v>
      </c>
    </row>
    <row r="53" spans="7:18" x14ac:dyDescent="0.3">
      <c r="G53" s="60">
        <v>540</v>
      </c>
      <c r="H53" s="69">
        <v>1041615.7035724644</v>
      </c>
      <c r="I53" s="77"/>
      <c r="J53" s="94">
        <v>350</v>
      </c>
      <c r="K53" s="90">
        <v>821551.86522268457</v>
      </c>
      <c r="L53" s="90">
        <v>410775.93261134205</v>
      </c>
      <c r="M53" s="81">
        <v>0</v>
      </c>
      <c r="N53" s="81">
        <v>-410775.93261134205</v>
      </c>
      <c r="O53" s="81">
        <v>-821551.86522268457</v>
      </c>
      <c r="P53" s="81">
        <v>-1232327.7978340266</v>
      </c>
      <c r="Q53" s="81">
        <v>-1643103.7304453691</v>
      </c>
      <c r="R53" s="82">
        <v>-2053879.6630567117</v>
      </c>
    </row>
    <row r="54" spans="7:18" x14ac:dyDescent="0.3">
      <c r="G54" s="60">
        <v>550</v>
      </c>
      <c r="H54" s="69">
        <v>1040461.6031350964</v>
      </c>
      <c r="I54" s="77"/>
      <c r="J54" s="94">
        <v>360</v>
      </c>
      <c r="K54" s="90">
        <v>856415.12424477958</v>
      </c>
      <c r="L54" s="90">
        <v>467135.52231533453</v>
      </c>
      <c r="M54" s="81">
        <v>77855.920385889243</v>
      </c>
      <c r="N54" s="81">
        <v>-311423.68154355604</v>
      </c>
      <c r="O54" s="81">
        <v>-700703.28347300133</v>
      </c>
      <c r="P54" s="81">
        <v>-1089982.8854024466</v>
      </c>
      <c r="Q54" s="81">
        <v>-1479262.4873318919</v>
      </c>
      <c r="R54" s="82">
        <v>-1868542.0892613367</v>
      </c>
    </row>
    <row r="55" spans="7:18" x14ac:dyDescent="0.3">
      <c r="G55" s="60">
        <v>560</v>
      </c>
      <c r="H55" s="69">
        <v>1038809.1179690239</v>
      </c>
      <c r="I55" s="77"/>
      <c r="J55" s="94">
        <v>370</v>
      </c>
      <c r="K55" s="90">
        <v>886684.61116254725</v>
      </c>
      <c r="L55" s="90">
        <v>517232.68984481925</v>
      </c>
      <c r="M55" s="81">
        <v>147780.76852709148</v>
      </c>
      <c r="N55" s="81">
        <v>-221671.15279063676</v>
      </c>
      <c r="O55" s="81">
        <v>-591123.07410836453</v>
      </c>
      <c r="P55" s="81">
        <v>-960574.9954260923</v>
      </c>
      <c r="Q55" s="81">
        <v>-1330026.9167438205</v>
      </c>
      <c r="R55" s="82">
        <v>-1699478.8380615483</v>
      </c>
    </row>
    <row r="56" spans="7:18" x14ac:dyDescent="0.3">
      <c r="G56" s="60">
        <v>570</v>
      </c>
      <c r="H56" s="69">
        <v>1036710.669808225</v>
      </c>
      <c r="I56" s="77"/>
      <c r="J56" s="94">
        <v>380</v>
      </c>
      <c r="K56" s="90">
        <v>912920.72098907013</v>
      </c>
      <c r="L56" s="90">
        <v>561797.36676250491</v>
      </c>
      <c r="M56" s="81">
        <v>210674.01253593946</v>
      </c>
      <c r="N56" s="81">
        <v>-140449.341690626</v>
      </c>
      <c r="O56" s="81">
        <v>-491572.69591719145</v>
      </c>
      <c r="P56" s="81">
        <v>-842696.05014375644</v>
      </c>
      <c r="Q56" s="81">
        <v>-1193819.4043703219</v>
      </c>
      <c r="R56" s="82">
        <v>-1544942.7585968869</v>
      </c>
    </row>
    <row r="57" spans="7:18" x14ac:dyDescent="0.3">
      <c r="G57" s="60">
        <v>580</v>
      </c>
      <c r="H57" s="69">
        <v>1034213.3577876764</v>
      </c>
      <c r="I57" s="77"/>
      <c r="J57" s="94">
        <v>390</v>
      </c>
      <c r="K57" s="90">
        <v>935607.253438466</v>
      </c>
      <c r="L57" s="90">
        <v>601461.80578187108</v>
      </c>
      <c r="M57" s="81">
        <v>267316.35812527593</v>
      </c>
      <c r="N57" s="81">
        <v>-66829.08953131875</v>
      </c>
      <c r="O57" s="81">
        <v>-400974.5371879139</v>
      </c>
      <c r="P57" s="81">
        <v>-735119.98484450858</v>
      </c>
      <c r="Q57" s="81">
        <v>-1069265.4325011037</v>
      </c>
      <c r="R57" s="82">
        <v>-1403410.8801576984</v>
      </c>
    </row>
    <row r="58" spans="7:18" x14ac:dyDescent="0.3">
      <c r="G58" s="60">
        <v>590</v>
      </c>
      <c r="H58" s="69">
        <v>1031359.5478624469</v>
      </c>
      <c r="I58" s="77"/>
      <c r="J58" s="94">
        <v>400</v>
      </c>
      <c r="K58" s="90">
        <v>955163.26238462282</v>
      </c>
      <c r="L58" s="90">
        <v>636775.50825641514</v>
      </c>
      <c r="M58" s="81">
        <v>318387.75412820745</v>
      </c>
      <c r="N58" s="81">
        <v>0</v>
      </c>
      <c r="O58" s="81">
        <v>-318387.75412820745</v>
      </c>
      <c r="P58" s="81">
        <v>-636775.50825641491</v>
      </c>
      <c r="Q58" s="81">
        <v>-955163.26238462236</v>
      </c>
      <c r="R58" s="82">
        <v>-1273551.0165128303</v>
      </c>
    </row>
    <row r="59" spans="7:18" ht="15" thickBot="1" x14ac:dyDescent="0.35">
      <c r="G59" s="62">
        <v>600</v>
      </c>
      <c r="H59" s="71">
        <v>1028187.3899667513</v>
      </c>
      <c r="I59" s="77"/>
      <c r="J59" s="94">
        <v>410</v>
      </c>
      <c r="K59" s="90">
        <v>971952.85243747453</v>
      </c>
      <c r="L59" s="90">
        <v>668217.58605076349</v>
      </c>
      <c r="M59" s="81">
        <v>364482.31966405269</v>
      </c>
      <c r="N59" s="81">
        <v>60747.053277342115</v>
      </c>
      <c r="O59" s="81">
        <v>-242988.21310936892</v>
      </c>
      <c r="P59" s="81">
        <v>-546723.4794960795</v>
      </c>
      <c r="Q59" s="81">
        <v>-850458.74588279054</v>
      </c>
      <c r="R59" s="82">
        <v>-1154194.0122695016</v>
      </c>
    </row>
    <row r="60" spans="7:18" x14ac:dyDescent="0.3">
      <c r="I60" s="77"/>
      <c r="J60" s="94">
        <v>420</v>
      </c>
      <c r="K60" s="90">
        <v>986293.31587235699</v>
      </c>
      <c r="L60" s="90">
        <v>696207.04649813427</v>
      </c>
      <c r="M60" s="81">
        <v>406120.77712391177</v>
      </c>
      <c r="N60" s="81">
        <v>116034.50774968928</v>
      </c>
      <c r="O60" s="81">
        <v>-174051.76162453368</v>
      </c>
      <c r="P60" s="81">
        <v>-464138.03099875618</v>
      </c>
      <c r="Q60" s="81">
        <v>-754224.30037297867</v>
      </c>
      <c r="R60" s="82">
        <v>-1044310.5697472016</v>
      </c>
    </row>
    <row r="61" spans="7:18" x14ac:dyDescent="0.3">
      <c r="I61" s="77"/>
      <c r="J61" s="94">
        <v>430</v>
      </c>
      <c r="K61" s="90">
        <v>998461.92082203622</v>
      </c>
      <c r="L61" s="90">
        <v>721111.38726035948</v>
      </c>
      <c r="M61" s="81">
        <v>443760.85369868297</v>
      </c>
      <c r="N61" s="81">
        <v>166410.32013700623</v>
      </c>
      <c r="O61" s="81">
        <v>-110940.21342467051</v>
      </c>
      <c r="P61" s="81">
        <v>-388290.74698634725</v>
      </c>
      <c r="Q61" s="81">
        <v>-665641.28054802399</v>
      </c>
      <c r="R61" s="82">
        <v>-942991.81410970073</v>
      </c>
    </row>
    <row r="62" spans="7:18" x14ac:dyDescent="0.3">
      <c r="I62" s="77"/>
      <c r="J62" s="94">
        <v>440</v>
      </c>
      <c r="K62" s="90">
        <v>1008701.5979665397</v>
      </c>
      <c r="L62" s="90">
        <v>743253.80902797659</v>
      </c>
      <c r="M62" s="81">
        <v>477806.02008941351</v>
      </c>
      <c r="N62" s="81">
        <v>212358.23115085065</v>
      </c>
      <c r="O62" s="81">
        <v>-53089.557787712663</v>
      </c>
      <c r="P62" s="81">
        <v>-318537.34672627551</v>
      </c>
      <c r="Q62" s="81">
        <v>-583985.13566483883</v>
      </c>
      <c r="R62" s="82">
        <v>-849432.92460340168</v>
      </c>
    </row>
    <row r="63" spans="7:18" x14ac:dyDescent="0.3">
      <c r="I63" s="77"/>
      <c r="J63" s="94">
        <v>450</v>
      </c>
      <c r="K63" s="90">
        <v>1017225.7233983984</v>
      </c>
      <c r="L63" s="90">
        <v>762919.29254879872</v>
      </c>
      <c r="M63" s="81">
        <v>508612.86169919907</v>
      </c>
      <c r="N63" s="81">
        <v>254306.43084959942</v>
      </c>
      <c r="O63" s="81">
        <v>0</v>
      </c>
      <c r="P63" s="81">
        <v>-254306.43084959965</v>
      </c>
      <c r="Q63" s="81">
        <v>-508612.8616991993</v>
      </c>
      <c r="R63" s="82">
        <v>-762919.29254879896</v>
      </c>
    </row>
    <row r="64" spans="7:18" x14ac:dyDescent="0.3">
      <c r="I64" s="77"/>
      <c r="J64" s="94">
        <v>460</v>
      </c>
      <c r="K64" s="90">
        <v>1024222.1565401531</v>
      </c>
      <c r="L64" s="90">
        <v>780359.73831630708</v>
      </c>
      <c r="M64" s="81">
        <v>536497.3200924613</v>
      </c>
      <c r="N64" s="81">
        <v>292634.9018686153</v>
      </c>
      <c r="O64" s="81">
        <v>48772.483644769527</v>
      </c>
      <c r="P64" s="81">
        <v>-195089.93457907671</v>
      </c>
      <c r="Q64" s="81">
        <v>-438952.35280292248</v>
      </c>
      <c r="R64" s="82">
        <v>-682814.77102676872</v>
      </c>
    </row>
    <row r="65" spans="9:18" x14ac:dyDescent="0.3">
      <c r="I65" s="77"/>
      <c r="J65" s="94">
        <v>470</v>
      </c>
      <c r="K65" s="90">
        <v>1029856.6614397548</v>
      </c>
      <c r="L65" s="90">
        <v>795798.32929435605</v>
      </c>
      <c r="M65" s="81">
        <v>561739.9971489571</v>
      </c>
      <c r="N65" s="81">
        <v>327681.66500355839</v>
      </c>
      <c r="O65" s="81">
        <v>93623.332858159672</v>
      </c>
      <c r="P65" s="81">
        <v>-140434.99928723928</v>
      </c>
      <c r="Q65" s="81">
        <v>-374493.33143263776</v>
      </c>
      <c r="R65" s="82">
        <v>-608551.66357803671</v>
      </c>
    </row>
    <row r="66" spans="9:18" x14ac:dyDescent="0.3">
      <c r="I66" s="77"/>
      <c r="J66" s="94">
        <v>480</v>
      </c>
      <c r="K66" s="90">
        <v>1034275.8155834542</v>
      </c>
      <c r="L66" s="90">
        <v>809433.24697835557</v>
      </c>
      <c r="M66" s="81">
        <v>584590.67837325693</v>
      </c>
      <c r="N66" s="81">
        <v>359748.10976815806</v>
      </c>
      <c r="O66" s="81">
        <v>134905.54116305942</v>
      </c>
      <c r="P66" s="81">
        <v>-89937.027442039456</v>
      </c>
      <c r="Q66" s="81">
        <v>-314779.59604713786</v>
      </c>
      <c r="R66" s="82">
        <v>-539622.16465223674</v>
      </c>
    </row>
    <row r="67" spans="9:18" x14ac:dyDescent="0.3">
      <c r="I67" s="77"/>
      <c r="J67" s="94">
        <v>490</v>
      </c>
      <c r="K67" s="90">
        <v>1037609.4911199291</v>
      </c>
      <c r="L67" s="90">
        <v>821440.84713661065</v>
      </c>
      <c r="M67" s="81">
        <v>605272.20315329218</v>
      </c>
      <c r="N67" s="81">
        <v>389103.55916997371</v>
      </c>
      <c r="O67" s="81">
        <v>172934.91518665501</v>
      </c>
      <c r="P67" s="81">
        <v>-43233.728796663694</v>
      </c>
      <c r="Q67" s="81">
        <v>-259402.37277998216</v>
      </c>
      <c r="R67" s="82">
        <v>-475571.01676330063</v>
      </c>
    </row>
    <row r="68" spans="9:18" x14ac:dyDescent="0.3">
      <c r="I68" s="77"/>
      <c r="J68" s="94">
        <v>500</v>
      </c>
      <c r="K68" s="90">
        <v>1039972.9779989794</v>
      </c>
      <c r="L68" s="90">
        <v>831978.3823991837</v>
      </c>
      <c r="M68" s="81">
        <v>623983.78679938777</v>
      </c>
      <c r="N68" s="81">
        <v>415989.19119959185</v>
      </c>
      <c r="O68" s="81">
        <v>207994.59559979592</v>
      </c>
      <c r="P68" s="81">
        <v>0</v>
      </c>
      <c r="Q68" s="81">
        <v>-207994.59559979569</v>
      </c>
      <c r="R68" s="82">
        <v>-415989.19119959138</v>
      </c>
    </row>
    <row r="69" spans="9:18" x14ac:dyDescent="0.3">
      <c r="I69" s="77"/>
      <c r="J69" s="94">
        <v>510</v>
      </c>
      <c r="K69" s="90">
        <v>1041468.8061629091</v>
      </c>
      <c r="L69" s="90">
        <v>841186.34343927284</v>
      </c>
      <c r="M69" s="81">
        <v>640903.8807156363</v>
      </c>
      <c r="N69" s="81">
        <v>440621.417992</v>
      </c>
      <c r="O69" s="81">
        <v>240338.9552683637</v>
      </c>
      <c r="P69" s="81">
        <v>40056.4925447274</v>
      </c>
      <c r="Q69" s="81">
        <v>-160225.97017890913</v>
      </c>
      <c r="R69" s="82">
        <v>-360508.4329025452</v>
      </c>
    </row>
    <row r="70" spans="9:18" x14ac:dyDescent="0.3">
      <c r="I70" s="77"/>
      <c r="J70" s="94">
        <v>520</v>
      </c>
      <c r="K70" s="90">
        <v>1042188.3139489595</v>
      </c>
      <c r="L70" s="90">
        <v>849190.47803248558</v>
      </c>
      <c r="M70" s="81">
        <v>656192.64211601159</v>
      </c>
      <c r="N70" s="81">
        <v>463194.80619953759</v>
      </c>
      <c r="O70" s="81">
        <v>270196.97028306359</v>
      </c>
      <c r="P70" s="81">
        <v>77199.134366589598</v>
      </c>
      <c r="Q70" s="81">
        <v>-115798.70154988416</v>
      </c>
      <c r="R70" s="82">
        <v>-308796.53746635816</v>
      </c>
    </row>
    <row r="71" spans="9:18" x14ac:dyDescent="0.3">
      <c r="I71" s="77"/>
      <c r="J71" s="95">
        <v>530</v>
      </c>
      <c r="K71" s="90">
        <v>1042213.0017719698</v>
      </c>
      <c r="L71" s="90">
        <v>856103.53716983227</v>
      </c>
      <c r="M71" s="81">
        <v>669994.07256769482</v>
      </c>
      <c r="N71" s="81">
        <v>483884.60796555737</v>
      </c>
      <c r="O71" s="81">
        <v>297775.14336341992</v>
      </c>
      <c r="P71" s="81">
        <v>111665.67876128247</v>
      </c>
      <c r="Q71" s="81">
        <v>-74443.78584085498</v>
      </c>
      <c r="R71" s="82">
        <v>-260553.25044299266</v>
      </c>
    </row>
    <row r="72" spans="9:18" x14ac:dyDescent="0.3">
      <c r="I72" s="77"/>
      <c r="J72" s="94">
        <v>540</v>
      </c>
      <c r="K72" s="90">
        <v>1041615.7035724644</v>
      </c>
      <c r="L72" s="90">
        <v>862026.78916341881</v>
      </c>
      <c r="M72" s="81">
        <v>682437.87475437322</v>
      </c>
      <c r="N72" s="81">
        <v>502848.96034532762</v>
      </c>
      <c r="O72" s="81">
        <v>323260.04593628203</v>
      </c>
      <c r="P72" s="81">
        <v>143671.13152723666</v>
      </c>
      <c r="Q72" s="81">
        <v>-35917.782881808933</v>
      </c>
      <c r="R72" s="82">
        <v>-215506.69729085453</v>
      </c>
    </row>
    <row r="73" spans="9:18" x14ac:dyDescent="0.3">
      <c r="I73" s="77"/>
      <c r="J73" s="94">
        <v>550</v>
      </c>
      <c r="K73" s="90">
        <v>1040461.6031350964</v>
      </c>
      <c r="L73" s="90">
        <v>867051.33594591368</v>
      </c>
      <c r="M73" s="81">
        <v>693641.06875673099</v>
      </c>
      <c r="N73" s="81">
        <v>520230.80156754819</v>
      </c>
      <c r="O73" s="81">
        <v>346820.53437836538</v>
      </c>
      <c r="P73" s="81">
        <v>173410.26718918281</v>
      </c>
      <c r="Q73" s="81">
        <v>0</v>
      </c>
      <c r="R73" s="82">
        <v>-173410.26718918257</v>
      </c>
    </row>
    <row r="74" spans="9:18" x14ac:dyDescent="0.3">
      <c r="I74" s="77"/>
      <c r="J74" s="94">
        <v>560</v>
      </c>
      <c r="K74" s="90">
        <v>1038809.1179690239</v>
      </c>
      <c r="L74" s="90">
        <v>871259.26023208455</v>
      </c>
      <c r="M74" s="81">
        <v>703709.4024951451</v>
      </c>
      <c r="N74" s="81">
        <v>536159.544758206</v>
      </c>
      <c r="O74" s="81">
        <v>368609.68702126667</v>
      </c>
      <c r="P74" s="81">
        <v>201059.82928432734</v>
      </c>
      <c r="Q74" s="81">
        <v>33509.971547388006</v>
      </c>
      <c r="R74" s="82">
        <v>-134039.88618955133</v>
      </c>
    </row>
    <row r="75" spans="9:18" x14ac:dyDescent="0.3">
      <c r="I75" s="77"/>
      <c r="J75" s="94">
        <v>570</v>
      </c>
      <c r="K75" s="90">
        <v>1036710.669808225</v>
      </c>
      <c r="L75" s="90">
        <v>874724.6276506898</v>
      </c>
      <c r="M75" s="81">
        <v>712738.58549315459</v>
      </c>
      <c r="N75" s="81">
        <v>550752.54333561938</v>
      </c>
      <c r="O75" s="81">
        <v>388766.50117808441</v>
      </c>
      <c r="P75" s="81">
        <v>226780.4590205492</v>
      </c>
      <c r="Q75" s="81">
        <v>64794.41686301399</v>
      </c>
      <c r="R75" s="82">
        <v>-97191.625294521218</v>
      </c>
    </row>
    <row r="76" spans="9:18" x14ac:dyDescent="0.3">
      <c r="I76" s="77"/>
      <c r="J76" s="94">
        <v>580</v>
      </c>
      <c r="K76" s="90">
        <v>1034213.3577876764</v>
      </c>
      <c r="L76" s="90">
        <v>877514.36418348295</v>
      </c>
      <c r="M76" s="81">
        <v>720815.37057928951</v>
      </c>
      <c r="N76" s="81">
        <v>564116.37697509606</v>
      </c>
      <c r="O76" s="81">
        <v>407417.38337090285</v>
      </c>
      <c r="P76" s="81">
        <v>250718.38976670941</v>
      </c>
      <c r="Q76" s="81">
        <v>94019.396162515972</v>
      </c>
      <c r="R76" s="82">
        <v>-62679.59744167747</v>
      </c>
    </row>
    <row r="77" spans="9:18" x14ac:dyDescent="0.3">
      <c r="I77" s="77"/>
      <c r="J77" s="94">
        <v>590</v>
      </c>
      <c r="K77" s="90">
        <v>1031359.5478624469</v>
      </c>
      <c r="L77" s="90">
        <v>879689.02611796942</v>
      </c>
      <c r="M77" s="81">
        <v>728018.50437349197</v>
      </c>
      <c r="N77" s="81">
        <v>576347.98262901441</v>
      </c>
      <c r="O77" s="81">
        <v>424677.46088453708</v>
      </c>
      <c r="P77" s="81">
        <v>273006.93914005952</v>
      </c>
      <c r="Q77" s="81">
        <v>121336.41739558196</v>
      </c>
      <c r="R77" s="82">
        <v>-30334.104348895373</v>
      </c>
    </row>
    <row r="78" spans="9:18" ht="15" thickBot="1" x14ac:dyDescent="0.35">
      <c r="I78" s="78"/>
      <c r="J78" s="96">
        <v>600</v>
      </c>
      <c r="K78" s="91">
        <v>1028187.3899667513</v>
      </c>
      <c r="L78" s="91">
        <v>881303.47711435833</v>
      </c>
      <c r="M78" s="83">
        <v>734419.56426196522</v>
      </c>
      <c r="N78" s="83">
        <v>587535.65140957222</v>
      </c>
      <c r="O78" s="83">
        <v>440651.73855717899</v>
      </c>
      <c r="P78" s="83">
        <v>293767.825704786</v>
      </c>
      <c r="Q78" s="83">
        <v>146883.912852393</v>
      </c>
      <c r="R78" s="84">
        <v>0</v>
      </c>
    </row>
  </sheetData>
  <mergeCells count="5">
    <mergeCell ref="A19:B19"/>
    <mergeCell ref="C19:D19"/>
    <mergeCell ref="E19:F19"/>
    <mergeCell ref="I44:I78"/>
    <mergeCell ref="K42:R42"/>
  </mergeCells>
  <conditionalFormatting sqref="G25:H59">
    <cfRule type="cellIs" dxfId="5" priority="8" operator="equal">
      <formula>"highest"</formula>
    </cfRule>
    <cfRule type="top10" dxfId="4" priority="7" rank="1"/>
  </conditionalFormatting>
  <conditionalFormatting sqref="K44:K78">
    <cfRule type="top10" dxfId="2" priority="4" rank="1"/>
    <cfRule type="top10" dxfId="3" priority="3" rank="1"/>
  </conditionalFormatting>
  <conditionalFormatting sqref="L44:L78">
    <cfRule type="top10" dxfId="0" priority="1" rank="1"/>
    <cfRule type="top10" dxfId="1" priority="2" rank="1"/>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8E410-E26F-46B4-A8ED-260A024C315E}">
  <dimension ref="B1:W9"/>
  <sheetViews>
    <sheetView showGridLines="0" workbookViewId="0">
      <selection activeCell="B9" sqref="B9"/>
    </sheetView>
  </sheetViews>
  <sheetFormatPr defaultRowHeight="14.4" x14ac:dyDescent="0.3"/>
  <cols>
    <col min="2" max="2" width="4.21875" customWidth="1"/>
  </cols>
  <sheetData>
    <row r="1" spans="2:23" ht="15" thickBot="1" x14ac:dyDescent="0.35"/>
    <row r="2" spans="2:23" x14ac:dyDescent="0.3">
      <c r="B2" s="97" t="s">
        <v>43</v>
      </c>
      <c r="C2" s="72"/>
      <c r="D2" s="72"/>
      <c r="E2" s="72"/>
      <c r="F2" s="72"/>
      <c r="G2" s="72"/>
      <c r="H2" s="72"/>
      <c r="I2" s="72"/>
      <c r="J2" s="72"/>
      <c r="K2" s="72"/>
      <c r="L2" s="72"/>
      <c r="M2" s="72"/>
      <c r="N2" s="72"/>
      <c r="O2" s="72"/>
      <c r="P2" s="72"/>
      <c r="Q2" s="72"/>
      <c r="R2" s="72"/>
      <c r="S2" s="72"/>
      <c r="T2" s="72"/>
      <c r="U2" s="72"/>
      <c r="V2" s="72"/>
      <c r="W2" s="98"/>
    </row>
    <row r="3" spans="2:23" x14ac:dyDescent="0.3">
      <c r="B3" s="75"/>
      <c r="C3" s="17" t="s">
        <v>44</v>
      </c>
      <c r="D3" s="17"/>
      <c r="E3" s="17"/>
      <c r="F3" s="17"/>
      <c r="G3" s="17"/>
      <c r="H3" s="17"/>
      <c r="I3" s="17"/>
      <c r="J3" s="17"/>
      <c r="K3" s="17"/>
      <c r="L3" s="17"/>
      <c r="M3" s="17"/>
      <c r="N3" s="17"/>
      <c r="O3" s="17"/>
      <c r="P3" s="17"/>
      <c r="Q3" s="17"/>
      <c r="R3" s="17"/>
      <c r="S3" s="17"/>
      <c r="T3" s="17"/>
      <c r="U3" s="17"/>
      <c r="V3" s="17"/>
      <c r="W3" s="76"/>
    </row>
    <row r="4" spans="2:23" x14ac:dyDescent="0.3">
      <c r="B4" s="75"/>
      <c r="C4" s="17" t="s">
        <v>45</v>
      </c>
      <c r="D4" s="17"/>
      <c r="E4" s="17"/>
      <c r="F4" s="17"/>
      <c r="G4" s="17"/>
      <c r="H4" s="17"/>
      <c r="I4" s="17"/>
      <c r="J4" s="17"/>
      <c r="K4" s="17"/>
      <c r="L4" s="17"/>
      <c r="M4" s="17"/>
      <c r="N4" s="17"/>
      <c r="O4" s="17"/>
      <c r="P4" s="17"/>
      <c r="Q4" s="17"/>
      <c r="R4" s="17"/>
      <c r="S4" s="17"/>
      <c r="T4" s="17"/>
      <c r="U4" s="17"/>
      <c r="V4" s="17"/>
      <c r="W4" s="76"/>
    </row>
    <row r="5" spans="2:23" x14ac:dyDescent="0.3">
      <c r="B5" s="75"/>
      <c r="C5" s="17" t="s">
        <v>46</v>
      </c>
      <c r="D5" s="17"/>
      <c r="E5" s="17"/>
      <c r="F5" s="17"/>
      <c r="G5" s="17"/>
      <c r="H5" s="17"/>
      <c r="I5" s="17"/>
      <c r="J5" s="17"/>
      <c r="K5" s="17"/>
      <c r="L5" s="17"/>
      <c r="M5" s="17"/>
      <c r="N5" s="17"/>
      <c r="O5" s="17"/>
      <c r="P5" s="17"/>
      <c r="Q5" s="17"/>
      <c r="R5" s="17"/>
      <c r="S5" s="17"/>
      <c r="T5" s="17"/>
      <c r="U5" s="17"/>
      <c r="V5" s="17"/>
      <c r="W5" s="76"/>
    </row>
    <row r="6" spans="2:23" x14ac:dyDescent="0.3">
      <c r="B6" s="75"/>
      <c r="C6" s="17" t="s">
        <v>47</v>
      </c>
      <c r="D6" s="17"/>
      <c r="E6" s="17"/>
      <c r="F6" s="17"/>
      <c r="G6" s="17"/>
      <c r="H6" s="17"/>
      <c r="I6" s="17"/>
      <c r="J6" s="17"/>
      <c r="K6" s="17"/>
      <c r="L6" s="17"/>
      <c r="M6" s="17"/>
      <c r="N6" s="17"/>
      <c r="O6" s="17"/>
      <c r="P6" s="17"/>
      <c r="Q6" s="17"/>
      <c r="R6" s="17"/>
      <c r="S6" s="17"/>
      <c r="T6" s="17"/>
      <c r="U6" s="17"/>
      <c r="V6" s="17"/>
      <c r="W6" s="76"/>
    </row>
    <row r="7" spans="2:23" x14ac:dyDescent="0.3">
      <c r="B7" s="75"/>
      <c r="C7" s="17" t="s">
        <v>48</v>
      </c>
      <c r="D7" s="17"/>
      <c r="E7" s="17"/>
      <c r="F7" s="17"/>
      <c r="G7" s="17"/>
      <c r="H7" s="17"/>
      <c r="I7" s="17"/>
      <c r="J7" s="17"/>
      <c r="K7" s="17"/>
      <c r="L7" s="17"/>
      <c r="M7" s="17"/>
      <c r="N7" s="17"/>
      <c r="O7" s="17"/>
      <c r="P7" s="17"/>
      <c r="Q7" s="17"/>
      <c r="R7" s="17"/>
      <c r="S7" s="17"/>
      <c r="T7" s="17"/>
      <c r="U7" s="17"/>
      <c r="V7" s="17"/>
      <c r="W7" s="76"/>
    </row>
    <row r="8" spans="2:23" x14ac:dyDescent="0.3">
      <c r="B8" s="75"/>
      <c r="C8" s="17" t="s">
        <v>49</v>
      </c>
      <c r="D8" s="17"/>
      <c r="E8" s="17"/>
      <c r="F8" s="17"/>
      <c r="G8" s="17"/>
      <c r="H8" s="17"/>
      <c r="I8" s="17"/>
      <c r="J8" s="17"/>
      <c r="K8" s="17"/>
      <c r="L8" s="17"/>
      <c r="M8" s="17"/>
      <c r="N8" s="17"/>
      <c r="O8" s="17"/>
      <c r="P8" s="17"/>
      <c r="Q8" s="17"/>
      <c r="R8" s="17"/>
      <c r="S8" s="17"/>
      <c r="T8" s="17"/>
      <c r="U8" s="17"/>
      <c r="V8" s="17"/>
      <c r="W8" s="76"/>
    </row>
    <row r="9" spans="2:23" ht="15" thickBot="1" x14ac:dyDescent="0.35">
      <c r="B9" s="99"/>
      <c r="C9" s="79" t="s">
        <v>50</v>
      </c>
      <c r="D9" s="79"/>
      <c r="E9" s="79"/>
      <c r="F9" s="79"/>
      <c r="G9" s="79"/>
      <c r="H9" s="79"/>
      <c r="I9" s="79"/>
      <c r="J9" s="79"/>
      <c r="K9" s="79"/>
      <c r="L9" s="79"/>
      <c r="M9" s="79"/>
      <c r="N9" s="79"/>
      <c r="O9" s="79"/>
      <c r="P9" s="79"/>
      <c r="Q9" s="79"/>
      <c r="R9" s="79"/>
      <c r="S9" s="79"/>
      <c r="T9" s="79"/>
      <c r="U9" s="79"/>
      <c r="V9" s="79"/>
      <c r="W9" s="10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Facts</vt:lpstr>
      <vt:lpstr>Model</vt:lpstr>
      <vt:lpstr>Insights and 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Manny Araneta</dc:creator>
  <cp:lastModifiedBy>Manny Araneta</cp:lastModifiedBy>
  <dcterms:created xsi:type="dcterms:W3CDTF">2023-06-17T02:11:12Z</dcterms:created>
  <dcterms:modified xsi:type="dcterms:W3CDTF">2023-06-19T02:28:31Z</dcterms:modified>
</cp:coreProperties>
</file>