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manolis\Downloads\"/>
    </mc:Choice>
  </mc:AlternateContent>
  <xr:revisionPtr revIDLastSave="0" documentId="13_ncr:1_{1EC8845A-E9AB-42B7-8CF3-B4649E64CD33}" xr6:coauthVersionLast="32" xr6:coauthVersionMax="32" xr10:uidLastSave="{00000000-0000-0000-0000-000000000000}"/>
  <bookViews>
    <workbookView xWindow="0" yWindow="0" windowWidth="25135" windowHeight="9609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L8" i="1"/>
  <c r="L10" i="1"/>
  <c r="L9" i="1"/>
  <c r="K11" i="1"/>
  <c r="K10" i="1"/>
  <c r="K8" i="1"/>
  <c r="K7" i="1"/>
  <c r="K6" i="1"/>
  <c r="K5" i="1"/>
  <c r="K4" i="1"/>
  <c r="K3" i="1"/>
  <c r="K12" i="1"/>
  <c r="K9" i="1"/>
  <c r="J12" i="1"/>
  <c r="J11" i="1"/>
  <c r="J10" i="1"/>
  <c r="J9" i="1"/>
  <c r="J8" i="1"/>
  <c r="J7" i="1"/>
  <c r="J6" i="1"/>
  <c r="J5" i="1"/>
  <c r="J4" i="1"/>
  <c r="J3" i="1"/>
  <c r="I12" i="1"/>
  <c r="I11" i="1"/>
  <c r="I10" i="1"/>
  <c r="I9" i="1"/>
  <c r="I5" i="1" s="1"/>
  <c r="I8" i="1"/>
  <c r="I7" i="1"/>
  <c r="I6" i="1"/>
  <c r="I4" i="1"/>
  <c r="I3" i="1"/>
  <c r="F7" i="1"/>
  <c r="F12" i="1"/>
  <c r="F8" i="1" s="1"/>
  <c r="F5" i="1" l="1"/>
  <c r="F4" i="1"/>
  <c r="F3" i="1"/>
  <c r="F11" i="1"/>
  <c r="F6" i="1"/>
  <c r="F9" i="1"/>
  <c r="F10" i="1"/>
  <c r="E12" i="1"/>
  <c r="E9" i="1" s="1"/>
  <c r="D12" i="1"/>
  <c r="D7" i="1" s="1"/>
  <c r="C12" i="1"/>
  <c r="C8" i="1" s="1"/>
  <c r="C4" i="1" l="1"/>
  <c r="C9" i="1"/>
  <c r="E6" i="1"/>
  <c r="E5" i="1"/>
  <c r="E10" i="1"/>
  <c r="C10" i="1"/>
  <c r="E7" i="1"/>
  <c r="C5" i="1"/>
  <c r="E11" i="1"/>
  <c r="D5" i="1"/>
  <c r="E8" i="1"/>
  <c r="C6" i="1"/>
  <c r="D10" i="1"/>
  <c r="D3" i="1"/>
  <c r="D11" i="1"/>
  <c r="C7" i="1"/>
  <c r="C11" i="1"/>
  <c r="D8" i="1"/>
  <c r="E3" i="1"/>
  <c r="C3" i="1"/>
  <c r="D9" i="1"/>
  <c r="E4" i="1"/>
  <c r="D4" i="1"/>
  <c r="D6" i="1"/>
  <c r="L12" i="1" l="1"/>
  <c r="L11" i="1"/>
</calcChain>
</file>

<file path=xl/sharedStrings.xml><?xml version="1.0" encoding="utf-8"?>
<sst xmlns="http://schemas.openxmlformats.org/spreadsheetml/2006/main" count="11" uniqueCount="9">
  <si>
    <t>100 K</t>
  </si>
  <si>
    <t>Ratio compared to 1508 cm-1 peak</t>
  </si>
  <si>
    <t>cch bend</t>
  </si>
  <si>
    <t>big dose</t>
  </si>
  <si>
    <r>
      <t>cm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</si>
  <si>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t>raw 1508</t>
  </si>
  <si>
    <t>raw 1508/ raw 1508</t>
  </si>
  <si>
    <t>wag(C-H)ring o.p.</t>
  </si>
  <si>
    <t>w.r.t 1232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</si>
</sst>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1B6A90D-5DA6-4205-A840-F751C907A87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748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Sheet1!$C$3:$F$3</c:f>
              <c:numCache>
                <c:formatCode>0.000</c:formatCode>
                <c:ptCount val="4"/>
                <c:pt idx="0">
                  <c:v>0.32591093117408909</c:v>
                </c:pt>
                <c:pt idx="1">
                  <c:v>0.32603950103950102</c:v>
                </c:pt>
                <c:pt idx="2">
                  <c:v>0.24724108658743638</c:v>
                </c:pt>
                <c:pt idx="3">
                  <c:v>1.1324125506680678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5DC-4B4A-9CA0-879A19242033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760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Sheet1!$C$4:$F$4</c:f>
              <c:numCache>
                <c:formatCode>0.000</c:formatCode>
                <c:ptCount val="4"/>
                <c:pt idx="0">
                  <c:v>0.46052631578947373</c:v>
                </c:pt>
                <c:pt idx="1">
                  <c:v>0.41767151767151772</c:v>
                </c:pt>
                <c:pt idx="2">
                  <c:v>0.40110356536502545</c:v>
                </c:pt>
                <c:pt idx="3">
                  <c:v>0.20267227143071612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5DC-4B4A-9CA0-879A19242033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837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Sheet1!$C$5:$F$5</c:f>
              <c:numCache>
                <c:formatCode>0.000</c:formatCode>
                <c:ptCount val="4"/>
                <c:pt idx="0">
                  <c:v>6.1133603238866407E-2</c:v>
                </c:pt>
                <c:pt idx="1">
                  <c:v>5.9251559251559248E-2</c:v>
                </c:pt>
                <c:pt idx="2">
                  <c:v>6.6956706281833603E-2</c:v>
                </c:pt>
                <c:pt idx="3">
                  <c:v>0.24771055397087521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5DC-4B4A-9CA0-879A19242033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1027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Sheet1!$C$6:$F$6</c:f>
              <c:numCache>
                <c:formatCode>0.000</c:formatCode>
                <c:ptCount val="4"/>
                <c:pt idx="0">
                  <c:v>0.26113360323886642</c:v>
                </c:pt>
                <c:pt idx="1">
                  <c:v>0.2354469854469855</c:v>
                </c:pt>
                <c:pt idx="2">
                  <c:v>0.21010186757215621</c:v>
                </c:pt>
                <c:pt idx="3">
                  <c:v>0.19876895361056901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5DC-4B4A-9CA0-879A19242033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1043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Sheet1!$C$7:$F$7</c:f>
              <c:numCache>
                <c:formatCode>0.000</c:formatCode>
                <c:ptCount val="4"/>
                <c:pt idx="0">
                  <c:v>0.22064777327935223</c:v>
                </c:pt>
                <c:pt idx="1">
                  <c:v>0.20270270270270271</c:v>
                </c:pt>
                <c:pt idx="2">
                  <c:v>0.21010186757215621</c:v>
                </c:pt>
                <c:pt idx="3">
                  <c:v>0.15298003302807384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5DC-4B4A-9CA0-879A19242033}"/>
            </c:ext>
          </c:extLst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1112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Sheet1!$C$8:$F$8</c:f>
              <c:numCache>
                <c:formatCode>0.000</c:formatCode>
                <c:ptCount val="4"/>
                <c:pt idx="0">
                  <c:v>0.25607287449392713</c:v>
                </c:pt>
                <c:pt idx="1">
                  <c:v>0.24532224532224531</c:v>
                </c:pt>
                <c:pt idx="2">
                  <c:v>0.23662988115449918</c:v>
                </c:pt>
                <c:pt idx="3">
                  <c:v>0.23244257618976133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5DC-4B4A-9CA0-879A19242033}"/>
            </c:ext>
          </c:extLst>
        </c:ser>
        <c:ser>
          <c:idx val="7"/>
          <c:order val="6"/>
          <c:tx>
            <c:strRef>
              <c:f>Sheet1!$B$9</c:f>
              <c:strCache>
                <c:ptCount val="1"/>
                <c:pt idx="0">
                  <c:v>1232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Sheet1!$C$9:$F$9</c:f>
              <c:numCache>
                <c:formatCode>0.000</c:formatCode>
                <c:ptCount val="4"/>
                <c:pt idx="0">
                  <c:v>0.28390688259109309</c:v>
                </c:pt>
                <c:pt idx="1">
                  <c:v>0.27546777546777551</c:v>
                </c:pt>
                <c:pt idx="2">
                  <c:v>0.24034380305602721</c:v>
                </c:pt>
                <c:pt idx="3">
                  <c:v>0.2867437321723465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5DC-4B4A-9CA0-879A19242033}"/>
            </c:ext>
          </c:extLst>
        </c:ser>
        <c:ser>
          <c:idx val="6"/>
          <c:order val="7"/>
          <c:tx>
            <c:strRef>
              <c:f>Sheet1!$B$10</c:f>
              <c:strCache>
                <c:ptCount val="1"/>
                <c:pt idx="0">
                  <c:v>1268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Sheet1!$C$10:$F$10</c:f>
              <c:numCache>
                <c:formatCode>0.000</c:formatCode>
                <c:ptCount val="4"/>
                <c:pt idx="0">
                  <c:v>0.88765182186234814</c:v>
                </c:pt>
                <c:pt idx="1">
                  <c:v>0.87650727650727644</c:v>
                </c:pt>
                <c:pt idx="2">
                  <c:v>0.9433361629881154</c:v>
                </c:pt>
                <c:pt idx="3">
                  <c:v>0.66784266626632627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5DC-4B4A-9CA0-879A19242033}"/>
            </c:ext>
          </c:extLst>
        </c:ser>
        <c:ser>
          <c:idx val="8"/>
          <c:order val="8"/>
          <c:tx>
            <c:strRef>
              <c:f>Sheet1!$B$11</c:f>
              <c:strCache>
                <c:ptCount val="1"/>
                <c:pt idx="0">
                  <c:v>1458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Sheet1!$C$11:$F$11</c:f>
              <c:numCache>
                <c:formatCode>0.000</c:formatCode>
                <c:ptCount val="4"/>
                <c:pt idx="0">
                  <c:v>0.16093117408906882</c:v>
                </c:pt>
                <c:pt idx="1">
                  <c:v>0.18607068607068608</c:v>
                </c:pt>
                <c:pt idx="2">
                  <c:v>0.1467529711375212</c:v>
                </c:pt>
                <c:pt idx="3">
                  <c:v>0.43431917129560127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5DC-4B4A-9CA0-879A19242033}"/>
            </c:ext>
          </c:extLst>
        </c:ser>
        <c:ser>
          <c:idx val="9"/>
          <c:order val="9"/>
          <c:tx>
            <c:strRef>
              <c:f>Sheet1!$B$13</c:f>
              <c:strCache>
                <c:ptCount val="1"/>
                <c:pt idx="0">
                  <c:v>raw 1508/ raw 1508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Sheet1!$C$13:$F$13</c:f>
              <c:numCache>
                <c:formatCode>0.000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5DC-4B4A-9CA0-879A19242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411392"/>
        <c:axId val="1891146816"/>
      </c:scatterChart>
      <c:valAx>
        <c:axId val="18824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46816"/>
        <c:crosses val="autoZero"/>
        <c:crossBetween val="midCat"/>
      </c:valAx>
      <c:valAx>
        <c:axId val="18911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1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257695</xdr:colOff>
      <xdr:row>0</xdr:row>
      <xdr:rowOff>344979</xdr:rowOff>
    </xdr:from>
    <xdr:to>
      <xdr:col>20</xdr:col>
      <xdr:colOff>174567</xdr:colOff>
      <xdr:row>15</xdr:row>
      <xdr:rowOff>112223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67B32-4E34-42D0-BBD3-85C4B1699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H22" sqref="H22"/>
    </sheetView>
  </sheetViews>
  <sheetFormatPr defaultRowHeight="15.05" x14ac:dyDescent="0.3"/>
  <cols>
    <col min="1" max="1" width="15" customWidth="1"/>
    <col min="2" max="2" width="13.44140625" customWidth="1"/>
    <col min="3" max="3" width="15.44140625" bestFit="1" customWidth="1"/>
    <col min="4" max="6" width="5.44140625" bestFit="1" customWidth="1"/>
  </cols>
  <sheetData>
    <row r="1" spans="1:12" ht="30.15" x14ac:dyDescent="0.3">
      <c r="C1" s="3" t="s">
        <v>1</v>
      </c>
      <c r="I1" t="s">
        <v>8</v>
      </c>
    </row>
    <row r="2" spans="1:12" ht="16.399999999999999" x14ac:dyDescent="0.3">
      <c r="B2" s="1" t="s">
        <v>4</v>
      </c>
      <c r="C2" s="1" t="s">
        <v>3</v>
      </c>
      <c r="D2" s="1" t="s">
        <v>0</v>
      </c>
      <c r="E2" s="1">
        <v>191</v>
      </c>
      <c r="F2" s="1">
        <v>249</v>
      </c>
      <c r="G2" s="1"/>
      <c r="H2" s="1"/>
      <c r="I2" s="1" t="s">
        <v>3</v>
      </c>
      <c r="J2" s="1" t="s">
        <v>0</v>
      </c>
      <c r="K2" s="1">
        <v>191</v>
      </c>
      <c r="L2" s="1">
        <v>249</v>
      </c>
    </row>
    <row r="3" spans="1:12" ht="14.4" x14ac:dyDescent="0.3">
      <c r="B3" s="1">
        <v>748</v>
      </c>
      <c r="C3" s="2">
        <f>(0.335-0.013)/C12</f>
        <v>0.32591093117408909</v>
      </c>
      <c r="D3" s="2">
        <f>(0.34765-0.034)/D12</f>
        <v>0.32603950103950102</v>
      </c>
      <c r="E3" s="2">
        <f>(0.276-0.043)/E12</f>
        <v>0.24724108658743638</v>
      </c>
      <c r="F3" s="2">
        <f>(0.8843-0.13)/F12</f>
        <v>1.1324125506680678</v>
      </c>
      <c r="I3" s="2">
        <f>(0.335-0.013)/I9</f>
        <v>1.1479500891265599</v>
      </c>
      <c r="J3" s="2">
        <f>(0.34765-0.034)/J9</f>
        <v>1.1835849056603773</v>
      </c>
      <c r="K3" s="2">
        <f>(0.276-0.043)/K9</f>
        <v>1.0286975717439293</v>
      </c>
      <c r="L3" s="4">
        <f>(0.8843-0.13)/L9</f>
        <v>3.9492146596858637</v>
      </c>
    </row>
    <row r="4" spans="1:12" ht="14.4" x14ac:dyDescent="0.3">
      <c r="B4" s="1">
        <v>760</v>
      </c>
      <c r="C4" s="2">
        <f>(0.468-0.013)/C12</f>
        <v>0.46052631578947373</v>
      </c>
      <c r="D4" s="2">
        <f>(0.4358-0.034)/D12</f>
        <v>0.41767151767151772</v>
      </c>
      <c r="E4" s="2">
        <f>(0.421-0.043)/E12</f>
        <v>0.40110356536502545</v>
      </c>
      <c r="F4" s="2">
        <f>(0.265-0.13)/F12</f>
        <v>0.20267227143071612</v>
      </c>
      <c r="I4" s="2">
        <f>(0.468-0.013)/I9</f>
        <v>1.6221033868092694</v>
      </c>
      <c r="J4" s="2">
        <f>(0.4358-0.034)/J9</f>
        <v>1.5162264150943396</v>
      </c>
      <c r="K4" s="2">
        <f>(0.421-0.043)/K9</f>
        <v>1.6688741721854303</v>
      </c>
      <c r="L4" s="2">
        <f>(0.265-0.13)/L9</f>
        <v>0.70680628272251311</v>
      </c>
    </row>
    <row r="5" spans="1:12" ht="14.4" x14ac:dyDescent="0.3">
      <c r="A5" t="s">
        <v>7</v>
      </c>
      <c r="B5" s="1">
        <v>837</v>
      </c>
      <c r="C5" s="2">
        <f>(0.0734-0.013)/C12</f>
        <v>6.1133603238866407E-2</v>
      </c>
      <c r="D5" s="2">
        <f>(0.092-0.035)/D12</f>
        <v>5.9251559251559248E-2</v>
      </c>
      <c r="E5" s="2">
        <f>(0.1051-0.042)/E12</f>
        <v>6.6956706281833603E-2</v>
      </c>
      <c r="F5" s="2">
        <f>(0.365-0.2)/F12</f>
        <v>0.24771055397087521</v>
      </c>
      <c r="I5" s="2">
        <f>(0.0734-0.013)/I9</f>
        <v>0.2153297682709448</v>
      </c>
      <c r="J5" s="2">
        <f>(0.092-0.035)/J9</f>
        <v>0.21509433962264149</v>
      </c>
      <c r="K5" s="2">
        <f>(0.1051-0.042)/K9</f>
        <v>0.27858719646799107</v>
      </c>
      <c r="L5" s="4">
        <f>(0.365-0.2)/L9</f>
        <v>0.86387434554973808</v>
      </c>
    </row>
    <row r="6" spans="1:12" ht="14.4" x14ac:dyDescent="0.3">
      <c r="A6" t="s">
        <v>2</v>
      </c>
      <c r="B6" s="1">
        <v>1027</v>
      </c>
      <c r="C6" s="2">
        <f>(0.27-0.012)/C12</f>
        <v>0.26113360323886642</v>
      </c>
      <c r="D6" s="2">
        <f>(0.2765-0.05)/D12</f>
        <v>0.2354469854469855</v>
      </c>
      <c r="E6" s="2">
        <f>(0.243-0.045)/E12</f>
        <v>0.21010186757215621</v>
      </c>
      <c r="F6" s="2">
        <f>(0.3694-0.237)/F12</f>
        <v>0.19876895361056901</v>
      </c>
      <c r="I6" s="2">
        <f>(0.27-0.012)/I9</f>
        <v>0.91978609625668462</v>
      </c>
      <c r="J6" s="2">
        <f>(0.2765-0.05)/J9</f>
        <v>0.8547169811320755</v>
      </c>
      <c r="K6" s="2">
        <f>(0.243-0.045)/K9</f>
        <v>0.87417218543046349</v>
      </c>
      <c r="L6" s="2">
        <f>(0.3694-0.237)/L9</f>
        <v>0.69319371727748702</v>
      </c>
    </row>
    <row r="7" spans="1:12" ht="14.4" x14ac:dyDescent="0.3">
      <c r="B7" s="1">
        <v>1043</v>
      </c>
      <c r="C7" s="2">
        <f>(0.23-0.012)/C12</f>
        <v>0.22064777327935223</v>
      </c>
      <c r="D7" s="2">
        <f>(0.245-0.05)/D12</f>
        <v>0.20270270270270271</v>
      </c>
      <c r="E7" s="2">
        <f>(0.243-0.045)/E12</f>
        <v>0.21010186757215621</v>
      </c>
      <c r="F7" s="2">
        <f>(0.3389-0.237)/F12</f>
        <v>0.15298003302807384</v>
      </c>
      <c r="I7" s="2">
        <f>(0.23-0.012)/I9</f>
        <v>0.77718360071301251</v>
      </c>
      <c r="J7" s="2">
        <f>(0.245-0.05)/J9</f>
        <v>0.73584905660377353</v>
      </c>
      <c r="K7" s="2">
        <f>(0.243-0.045)/K9</f>
        <v>0.87417218543046349</v>
      </c>
      <c r="L7" s="2">
        <f>(0.3389-0.237)/L9</f>
        <v>0.53350785340314133</v>
      </c>
    </row>
    <row r="8" spans="1:12" ht="14.4" x14ac:dyDescent="0.3">
      <c r="B8" s="1">
        <v>1112</v>
      </c>
      <c r="C8" s="2">
        <f>(0.265-0.012)/C12</f>
        <v>0.25607287449392713</v>
      </c>
      <c r="D8" s="2">
        <f>(0.291-0.055)/D12</f>
        <v>0.24532224532224531</v>
      </c>
      <c r="E8" s="2">
        <f>(0.268-0.045)/E12</f>
        <v>0.23662988115449918</v>
      </c>
      <c r="F8" s="2">
        <f>(0.40883-0.254)/F12</f>
        <v>0.23244257618976133</v>
      </c>
      <c r="I8" s="2">
        <f>(0.265-0.012)/I9</f>
        <v>0.90196078431372562</v>
      </c>
      <c r="J8" s="2">
        <f>(0.291-0.055)/J9</f>
        <v>0.89056603773584897</v>
      </c>
      <c r="K8" s="2">
        <f>(0.268-0.045)/K9</f>
        <v>0.98454746136865345</v>
      </c>
      <c r="L8" s="2">
        <f>(0.40883-0.254)/L9</f>
        <v>0.81062827225130896</v>
      </c>
    </row>
    <row r="9" spans="1:12" ht="14.4" x14ac:dyDescent="0.3">
      <c r="B9" s="1">
        <v>1232</v>
      </c>
      <c r="C9" s="2">
        <f>(0.2925-0.012)/C12</f>
        <v>0.28390688259109309</v>
      </c>
      <c r="D9" s="2">
        <f>(0.32-0.055)/D12</f>
        <v>0.27546777546777551</v>
      </c>
      <c r="E9" s="2">
        <f>(0.2715-0.045)/E12</f>
        <v>0.24034380305602721</v>
      </c>
      <c r="F9" s="2">
        <f>(0.441-0.25)/F12</f>
        <v>0.2867437321723465</v>
      </c>
      <c r="I9" s="2">
        <f>(0.2925-0.012)</f>
        <v>0.28049999999999997</v>
      </c>
      <c r="J9" s="2">
        <f>(0.32-0.055)</f>
        <v>0.26500000000000001</v>
      </c>
      <c r="K9" s="2">
        <f>(0.2715-0.045)</f>
        <v>0.22650000000000003</v>
      </c>
      <c r="L9" s="2">
        <f>(0.441-0.25)</f>
        <v>0.191</v>
      </c>
    </row>
    <row r="10" spans="1:12" ht="14.4" x14ac:dyDescent="0.3">
      <c r="B10" s="1">
        <v>1268</v>
      </c>
      <c r="C10" s="2">
        <f>(0.889-0.012)/C12</f>
        <v>0.88765182186234814</v>
      </c>
      <c r="D10" s="2">
        <f>(0.8982-0.055)/D12</f>
        <v>0.87650727650727644</v>
      </c>
      <c r="E10" s="2">
        <f>(0.934-0.045)/E12</f>
        <v>0.9433361629881154</v>
      </c>
      <c r="F10" s="2">
        <f>(0.70485-0.26)/F12</f>
        <v>0.66784266626632627</v>
      </c>
      <c r="I10" s="2">
        <f>(0.889-0.012)/9</f>
        <v>9.7444444444444445E-2</v>
      </c>
      <c r="J10" s="2">
        <f>(0.8982-0.055)/J9</f>
        <v>3.18188679245283</v>
      </c>
      <c r="K10" s="2">
        <f>(0.934-0.045)/K9</f>
        <v>3.9249448123620305</v>
      </c>
      <c r="L10" s="2">
        <f>(0.70485-0.26)/L9</f>
        <v>2.3290575916230365</v>
      </c>
    </row>
    <row r="11" spans="1:12" ht="14.4" x14ac:dyDescent="0.3">
      <c r="B11" s="1">
        <v>1458</v>
      </c>
      <c r="C11" s="2">
        <f>(0.171-0.012)/C12</f>
        <v>0.16093117408906882</v>
      </c>
      <c r="D11" s="2">
        <f>(0.219-0.04)/D12</f>
        <v>0.18607068607068608</v>
      </c>
      <c r="E11" s="2">
        <f>(0.1959-0.0576)/E12</f>
        <v>0.1467529711375212</v>
      </c>
      <c r="F11" s="2">
        <f>(0.508-0.2187)/F12</f>
        <v>0.43431917129560127</v>
      </c>
      <c r="I11" s="2">
        <f>(0.171-0.012)/I9</f>
        <v>0.5668449197860963</v>
      </c>
      <c r="J11" s="2">
        <f>(0.219-0.04)/J9</f>
        <v>0.67547169811320751</v>
      </c>
      <c r="K11" s="2">
        <f>(0.1959-0.0576)/K9</f>
        <v>0.61059602649006606</v>
      </c>
      <c r="L11" s="4">
        <f>(0.508-0.2187)/L9</f>
        <v>1.5146596858638743</v>
      </c>
    </row>
    <row r="12" spans="1:12" ht="14.4" x14ac:dyDescent="0.3">
      <c r="B12" s="1" t="s">
        <v>5</v>
      </c>
      <c r="C12" s="2">
        <f>1-0.012</f>
        <v>0.98799999999999999</v>
      </c>
      <c r="D12" s="2">
        <f>1-0.038</f>
        <v>0.96199999999999997</v>
      </c>
      <c r="E12" s="2">
        <f>(1-0.0576)</f>
        <v>0.94240000000000002</v>
      </c>
      <c r="F12" s="2">
        <f>(0.8848-0.2187)</f>
        <v>0.66610000000000003</v>
      </c>
      <c r="I12" s="2">
        <f>(1-0.012)/I9</f>
        <v>3.5222816399286989</v>
      </c>
      <c r="J12" s="2">
        <f>(1-0.038)/J9</f>
        <v>3.6301886792452827</v>
      </c>
      <c r="K12" s="2">
        <f>(1-0.0576)/K9</f>
        <v>4.1607064017660038</v>
      </c>
      <c r="L12" s="2">
        <f>(0.8848-0.2187)/L9</f>
        <v>3.4874345549738219</v>
      </c>
    </row>
    <row r="13" spans="1:12" ht="14.4" x14ac:dyDescent="0.3">
      <c r="B13" s="1" t="s">
        <v>6</v>
      </c>
      <c r="C13" s="2">
        <v>1</v>
      </c>
      <c r="D13" s="2">
        <v>1</v>
      </c>
      <c r="E13" s="2">
        <v>1</v>
      </c>
      <c r="F13" s="2">
        <v>1</v>
      </c>
      <c r="H13" s="2">
        <v>1232</v>
      </c>
      <c r="I13" s="2">
        <v>1</v>
      </c>
      <c r="J13" s="2">
        <v>1</v>
      </c>
      <c r="K13" s="2">
        <v>1</v>
      </c>
      <c r="L13" s="2">
        <v>1</v>
      </c>
    </row>
    <row r="22" ht="14.4" x14ac:dyDescent="0.3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manolis</cp:lastModifiedBy>
  <dcterms:created xsi:type="dcterms:W3CDTF">2018-04-25T14:56:02Z</dcterms:created>
  <dcterms:modified xsi:type="dcterms:W3CDTF">2018-04-25T17:27:57Z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911399a6-0f50-4055-909a-c57043158dcb</vt:lpwstr>
  </property>
</Properties>
</file>