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plotTPD_data programs\"/>
    </mc:Choice>
  </mc:AlternateContent>
  <xr:revisionPtr revIDLastSave="0" documentId="13_ncr:1_{3AF2905C-23B4-457D-8083-26442D72271E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solver_adj" localSheetId="0" hidden="1">Sheet1!$F$14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100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K30" i="1"/>
  <c r="K18" i="1"/>
  <c r="L28" i="1"/>
  <c r="K28" i="1"/>
  <c r="L27" i="1"/>
  <c r="K27" i="1"/>
  <c r="L26" i="1"/>
  <c r="K26" i="1"/>
  <c r="K25" i="1"/>
  <c r="L24" i="1"/>
  <c r="L30" i="1" s="1"/>
  <c r="K24" i="1"/>
  <c r="L23" i="1"/>
  <c r="K23" i="1"/>
  <c r="L22" i="1"/>
  <c r="K22" i="1"/>
  <c r="L21" i="1"/>
  <c r="K21" i="1"/>
  <c r="L20" i="1"/>
  <c r="K20" i="1"/>
  <c r="L19" i="1"/>
  <c r="K19" i="1"/>
  <c r="L18" i="1"/>
  <c r="O6" i="1"/>
  <c r="O3" i="1"/>
  <c r="P3" i="1" s="1"/>
  <c r="O4" i="1"/>
  <c r="P4" i="1" s="1"/>
  <c r="O5" i="1"/>
  <c r="P5" i="1" s="1"/>
  <c r="O7" i="1"/>
  <c r="O8" i="1"/>
  <c r="O2" i="1"/>
  <c r="M4" i="1"/>
  <c r="M5" i="1"/>
  <c r="M6" i="1"/>
  <c r="M7" i="1"/>
  <c r="M8" i="1"/>
  <c r="M9" i="1"/>
  <c r="M10" i="1"/>
  <c r="M11" i="1"/>
  <c r="M12" i="1"/>
  <c r="M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2" i="1"/>
  <c r="K2" i="1"/>
  <c r="F8" i="1"/>
  <c r="B30" i="1"/>
  <c r="C30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1" i="1"/>
  <c r="B22" i="1"/>
  <c r="B23" i="1"/>
  <c r="B24" i="1"/>
  <c r="B25" i="1"/>
  <c r="B26" i="1"/>
  <c r="B27" i="1"/>
  <c r="B28" i="1"/>
  <c r="B18" i="1"/>
  <c r="F6" i="1"/>
  <c r="F7" i="1"/>
  <c r="F2" i="1"/>
  <c r="P14" i="1" l="1"/>
  <c r="F3" i="1" l="1"/>
  <c r="G3" i="1" s="1"/>
  <c r="F4" i="1"/>
  <c r="G4" i="1" s="1"/>
  <c r="F5" i="1"/>
  <c r="G5" i="1" s="1"/>
  <c r="G14" i="1" l="1"/>
</calcChain>
</file>

<file path=xl/sharedStrings.xml><?xml version="1.0" encoding="utf-8"?>
<sst xmlns="http://schemas.openxmlformats.org/spreadsheetml/2006/main" count="33" uniqueCount="18">
  <si>
    <t>H2</t>
  </si>
  <si>
    <t>CO</t>
  </si>
  <si>
    <t>Furfural</t>
  </si>
  <si>
    <t>L</t>
  </si>
  <si>
    <t xml:space="preserve">Furfural *Factor </t>
  </si>
  <si>
    <t>Factor</t>
  </si>
  <si>
    <t>SSE</t>
  </si>
  <si>
    <t>Sat area Pt</t>
  </si>
  <si>
    <t>Fit to CO</t>
  </si>
  <si>
    <t>ML</t>
  </si>
  <si>
    <t>Avg at Sat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</si>
  <si>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OCHO</t>
    </r>
  </si>
  <si>
    <t>Assuming complete decomposition, every 1 furfural makes  2 H2 and 2 CO and 3 C</t>
  </si>
  <si>
    <t>Furfural**</t>
  </si>
  <si>
    <t>**did not subtract away 0L furfural</t>
  </si>
  <si>
    <t>Caveat: We know this is not true because of propylene and furan desorption</t>
  </si>
  <si>
    <t>To do:</t>
  </si>
  <si>
    <t>deconvolute areas, with straight and sloped 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</si>
</sst>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69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Sheet1!$K$2:$K$12</c:f>
              <c:numCache>
                <c:formatCode>#,##0</c:formatCode>
                <c:ptCount val="11"/>
                <c:pt idx="0">
                  <c:v>0</c:v>
                </c:pt>
                <c:pt idx="1">
                  <c:v>19780.709453842224</c:v>
                </c:pt>
                <c:pt idx="2">
                  <c:v>57120.607206621091</c:v>
                </c:pt>
                <c:pt idx="3">
                  <c:v>145504.33676877868</c:v>
                </c:pt>
                <c:pt idx="4">
                  <c:v>218486.1026834714</c:v>
                </c:pt>
                <c:pt idx="5">
                  <c:v>263583.30171329359</c:v>
                </c:pt>
                <c:pt idx="6">
                  <c:v>284609.7627030976</c:v>
                </c:pt>
                <c:pt idx="7">
                  <c:v>298375.71469367249</c:v>
                </c:pt>
                <c:pt idx="8">
                  <c:v>306032.11994740221</c:v>
                </c:pt>
                <c:pt idx="9">
                  <c:v>277761.39027969312</c:v>
                </c:pt>
                <c:pt idx="10">
                  <c:v>307492.3968663874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7-4747-9A13-A93CD50B94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Sheet1!$L$2:$L$12</c:f>
              <c:numCache>
                <c:formatCode>#,##0</c:formatCode>
                <c:ptCount val="11"/>
                <c:pt idx="0">
                  <c:v>0</c:v>
                </c:pt>
                <c:pt idx="1">
                  <c:v>89508.335571139934</c:v>
                </c:pt>
                <c:pt idx="2">
                  <c:v>177055.67355170354</c:v>
                </c:pt>
                <c:pt idx="3">
                  <c:v>319805.99194306566</c:v>
                </c:pt>
                <c:pt idx="4">
                  <c:v>510142.4493424031</c:v>
                </c:pt>
                <c:pt idx="5">
                  <c:v>575497.75004771515</c:v>
                </c:pt>
                <c:pt idx="6">
                  <c:v>643958.1178240804</c:v>
                </c:pt>
                <c:pt idx="7">
                  <c:v>668001.06699089555</c:v>
                </c:pt>
                <c:pt idx="8">
                  <c:v>698956.41621395631</c:v>
                </c:pt>
                <c:pt idx="9">
                  <c:v>625254.62441851129</c:v>
                </c:pt>
                <c:pt idx="10">
                  <c:v>679215.95695862547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7-4747-9A13-A93CD50B94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Furfural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#,##0</c:formatCode>
                <c:ptCount val="11"/>
                <c:pt idx="0">
                  <c:v>3559.9727213517658</c:v>
                </c:pt>
                <c:pt idx="1">
                  <c:v>1102.3659034291379</c:v>
                </c:pt>
                <c:pt idx="2">
                  <c:v>1637.447369585361</c:v>
                </c:pt>
                <c:pt idx="3">
                  <c:v>2422.3340366864468</c:v>
                </c:pt>
                <c:pt idx="4">
                  <c:v>10821.399389612479</c:v>
                </c:pt>
                <c:pt idx="5">
                  <c:v>13399.00836717753</c:v>
                </c:pt>
                <c:pt idx="6">
                  <c:v>26140.870064081952</c:v>
                </c:pt>
                <c:pt idx="7">
                  <c:v>27148.813870454149</c:v>
                </c:pt>
                <c:pt idx="8">
                  <c:v>50292.509222104527</c:v>
                </c:pt>
                <c:pt idx="9">
                  <c:v>74616.525757430136</c:v>
                </c:pt>
                <c:pt idx="10">
                  <c:v>152555.5440636299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7-4747-9A13-A93CD50B945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Furfural *Factor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Sheet1!$O$2:$O$12</c:f>
              <c:numCache>
                <c:formatCode>#,##0</c:formatCode>
                <c:ptCount val="11"/>
                <c:pt idx="0">
                  <c:v>0</c:v>
                </c:pt>
                <c:pt idx="1">
                  <c:v>131332.12428362633</c:v>
                </c:pt>
                <c:pt idx="2">
                  <c:v>195079.91020161795</c:v>
                </c:pt>
                <c:pt idx="3">
                  <c:v>288588.63810369361</c:v>
                </c:pt>
                <c:pt idx="4">
                  <c:v>1289224.7167101367</c:v>
                </c:pt>
                <c:pt idx="5">
                  <c:v>1596312.283137145</c:v>
                </c:pt>
                <c:pt idx="6">
                  <c:v>3114334.3471152871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9-4F4F-A7D9-8AE8DAA5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4496"/>
        <c:axId val="1410673280"/>
      </c:scatterChart>
      <c:valAx>
        <c:axId val="12037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73280"/>
        <c:crosses val="autoZero"/>
        <c:crossBetween val="midCat"/>
      </c:valAx>
      <c:valAx>
        <c:axId val="14106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17</xdr:row>
      <xdr:rowOff>109537</xdr:rowOff>
    </xdr:from>
    <xdr:to>
      <xdr:col>26</xdr:col>
      <xdr:colOff>476250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DF940-C722-454C-ADD7-D15381A0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S3" sqref="S3"/>
    </sheetView>
  </sheetViews>
  <sheetFormatPr defaultRowHeight="15" x14ac:dyDescent="0.25"/>
  <cols>
    <col min="1" max="1" width="11" bestFit="1" customWidth="1"/>
    <col min="5" max="5" width="6.42578125" bestFit="1" customWidth="1"/>
    <col min="6" max="6" width="15.42578125" bestFit="1" customWidth="1"/>
    <col min="7" max="7" width="12.7109375" bestFit="1" customWidth="1"/>
    <col min="8" max="8" width="4" bestFit="1" customWidth="1"/>
    <col min="14" max="14" width="6.42578125" bestFit="1" customWidth="1"/>
    <col min="15" max="15" width="15.42578125" bestFit="1" customWidth="1"/>
    <col min="16" max="16" width="12.7109375" bestFit="1" customWidth="1"/>
    <col min="17" max="17" width="4" bestFit="1" customWidth="1"/>
    <col min="19" max="19" width="12.7109375" bestFit="1" customWidth="1"/>
  </cols>
  <sheetData>
    <row r="1" spans="1:20" x14ac:dyDescent="0.25">
      <c r="A1" s="1" t="s">
        <v>3</v>
      </c>
      <c r="B1" s="1" t="s">
        <v>0</v>
      </c>
      <c r="C1" s="1" t="s">
        <v>1</v>
      </c>
      <c r="D1" s="1" t="s">
        <v>2</v>
      </c>
      <c r="F1" s="2" t="s">
        <v>4</v>
      </c>
      <c r="G1" s="2" t="s">
        <v>8</v>
      </c>
      <c r="J1" s="1" t="s">
        <v>3</v>
      </c>
      <c r="K1" s="1" t="s">
        <v>0</v>
      </c>
      <c r="L1" s="1" t="s">
        <v>1</v>
      </c>
      <c r="M1" s="1" t="s">
        <v>13</v>
      </c>
      <c r="O1" s="2" t="s">
        <v>4</v>
      </c>
      <c r="P1" s="2" t="s">
        <v>8</v>
      </c>
    </row>
    <row r="2" spans="1:20" x14ac:dyDescent="0.25">
      <c r="A2" s="1">
        <v>0</v>
      </c>
      <c r="B2" s="3">
        <v>54673.825844890103</v>
      </c>
      <c r="C2" s="3">
        <v>39125.442700060557</v>
      </c>
      <c r="D2" s="3">
        <v>3559.9727213517658</v>
      </c>
      <c r="F2" s="3">
        <f>D2*$F$14</f>
        <v>497761.05046519538</v>
      </c>
      <c r="G2" s="3"/>
      <c r="J2" s="1">
        <v>0</v>
      </c>
      <c r="K2" s="3">
        <f>B2-B$2</f>
        <v>0</v>
      </c>
      <c r="L2" s="3">
        <f t="shared" ref="L2:M2" si="0">C2-C$2</f>
        <v>0</v>
      </c>
      <c r="M2" s="3">
        <v>0</v>
      </c>
      <c r="O2" s="3">
        <f>M2*$F$14</f>
        <v>0</v>
      </c>
      <c r="P2" s="3"/>
      <c r="S2" t="s">
        <v>16</v>
      </c>
      <c r="T2" t="s">
        <v>17</v>
      </c>
    </row>
    <row r="3" spans="1:20" x14ac:dyDescent="0.25">
      <c r="A3" s="1">
        <v>2.5000000000000001E-3</v>
      </c>
      <c r="B3" s="3">
        <v>74454.535298732328</v>
      </c>
      <c r="C3" s="3">
        <v>128633.7782712005</v>
      </c>
      <c r="D3" s="3">
        <v>1102.3659034291379</v>
      </c>
      <c r="F3" s="3">
        <f>D3*$F$14</f>
        <v>154134.55468264036</v>
      </c>
      <c r="G3" s="3">
        <f>(F3-C3)^2</f>
        <v>650289597.58624756</v>
      </c>
      <c r="J3" s="1">
        <v>2.5000000000000001E-3</v>
      </c>
      <c r="K3" s="3">
        <f t="shared" ref="K3:K12" si="1">B3-B$2</f>
        <v>19780.709453842224</v>
      </c>
      <c r="L3" s="3">
        <f t="shared" ref="L3:L12" si="2">C3-C$2</f>
        <v>89508.335571139934</v>
      </c>
      <c r="M3" s="3">
        <f>D3</f>
        <v>1102.3659034291379</v>
      </c>
      <c r="O3" s="3">
        <f>M3*$O$14</f>
        <v>131332.12428362633</v>
      </c>
      <c r="P3" s="3">
        <f>(O3-L3)^2</f>
        <v>1749229302.2667041</v>
      </c>
    </row>
    <row r="4" spans="1:20" x14ac:dyDescent="0.25">
      <c r="A4" s="1">
        <v>5.0000000000000001E-3</v>
      </c>
      <c r="B4" s="3">
        <v>111794.43305151119</v>
      </c>
      <c r="C4" s="3">
        <v>216181.11625176409</v>
      </c>
      <c r="D4" s="3">
        <v>1637.447369585361</v>
      </c>
      <c r="F4" s="3">
        <f>D4*$F$14</f>
        <v>228950.49669279286</v>
      </c>
      <c r="G4" s="3">
        <f t="shared" ref="G4:G5" si="3">(F4-C4)^2</f>
        <v>163057076.8477281</v>
      </c>
      <c r="J4" s="1">
        <v>5.0000000000000001E-3</v>
      </c>
      <c r="K4" s="3">
        <f t="shared" si="1"/>
        <v>57120.607206621091</v>
      </c>
      <c r="L4" s="3">
        <f t="shared" si="2"/>
        <v>177055.67355170354</v>
      </c>
      <c r="M4" s="3">
        <f t="shared" ref="M4:M12" si="4">D4</f>
        <v>1637.447369585361</v>
      </c>
      <c r="O4" s="3">
        <f t="shared" ref="O4:O12" si="5">M4*$O$14</f>
        <v>195079.91020161795</v>
      </c>
      <c r="P4" s="3">
        <f t="shared" ref="P4:P5" si="6">(O4-L4)^2</f>
        <v>324873106.81211787</v>
      </c>
      <c r="S4" s="3"/>
    </row>
    <row r="5" spans="1:20" x14ac:dyDescent="0.25">
      <c r="A5" s="1">
        <v>0.01</v>
      </c>
      <c r="B5" s="3">
        <v>200178.1626136688</v>
      </c>
      <c r="C5" s="3">
        <v>358931.43464312621</v>
      </c>
      <c r="D5" s="3">
        <v>2422.3340366864468</v>
      </c>
      <c r="F5" s="3">
        <f>D5*$F$14</f>
        <v>338694.59938468493</v>
      </c>
      <c r="G5" s="3">
        <f t="shared" si="3"/>
        <v>409529501.27729207</v>
      </c>
      <c r="J5" s="1">
        <v>0.01</v>
      </c>
      <c r="K5" s="3">
        <f t="shared" si="1"/>
        <v>145504.33676877868</v>
      </c>
      <c r="L5" s="3">
        <f t="shared" si="2"/>
        <v>319805.99194306566</v>
      </c>
      <c r="M5" s="3">
        <f t="shared" si="4"/>
        <v>2422.3340366864468</v>
      </c>
      <c r="O5" s="3">
        <f t="shared" si="5"/>
        <v>288588.63810369361</v>
      </c>
      <c r="P5" s="3">
        <f t="shared" si="6"/>
        <v>974523180.73255694</v>
      </c>
    </row>
    <row r="6" spans="1:20" x14ac:dyDescent="0.25">
      <c r="A6" s="1">
        <v>0.02</v>
      </c>
      <c r="B6" s="3">
        <v>273159.92852836149</v>
      </c>
      <c r="C6" s="3">
        <v>549267.89204246365</v>
      </c>
      <c r="D6" s="3">
        <v>10821.399389612479</v>
      </c>
      <c r="F6" s="3">
        <f>D6*$F$14</f>
        <v>1513065.2814754215</v>
      </c>
      <c r="G6" s="3"/>
      <c r="J6" s="1">
        <v>0.02</v>
      </c>
      <c r="K6" s="3">
        <f t="shared" si="1"/>
        <v>218486.1026834714</v>
      </c>
      <c r="L6" s="3">
        <f t="shared" si="2"/>
        <v>510142.4493424031</v>
      </c>
      <c r="M6" s="3">
        <f t="shared" si="4"/>
        <v>10821.399389612479</v>
      </c>
      <c r="O6" s="3">
        <f>M6*$O$14</f>
        <v>1289224.7167101367</v>
      </c>
      <c r="P6" s="3"/>
    </row>
    <row r="7" spans="1:20" x14ac:dyDescent="0.25">
      <c r="A7" s="1">
        <v>0.03</v>
      </c>
      <c r="B7" s="3">
        <v>318257.12755818368</v>
      </c>
      <c r="C7" s="3">
        <v>614623.1927477757</v>
      </c>
      <c r="D7" s="3">
        <v>13399.00836717753</v>
      </c>
      <c r="F7" s="3">
        <f>D7*$F$14</f>
        <v>1873470.6701644994</v>
      </c>
      <c r="G7" s="3"/>
      <c r="J7" s="1">
        <v>0.03</v>
      </c>
      <c r="K7" s="3">
        <f t="shared" si="1"/>
        <v>263583.30171329359</v>
      </c>
      <c r="L7" s="3">
        <f t="shared" si="2"/>
        <v>575497.75004771515</v>
      </c>
      <c r="M7" s="3">
        <f t="shared" si="4"/>
        <v>13399.00836717753</v>
      </c>
      <c r="O7" s="3">
        <f t="shared" si="5"/>
        <v>1596312.283137145</v>
      </c>
      <c r="P7" s="3"/>
    </row>
    <row r="8" spans="1:20" x14ac:dyDescent="0.25">
      <c r="A8" s="1">
        <v>0.04</v>
      </c>
      <c r="B8" s="3">
        <v>339283.58854798769</v>
      </c>
      <c r="C8" s="3">
        <v>683083.56052414095</v>
      </c>
      <c r="D8" s="3">
        <v>26140.870064081952</v>
      </c>
      <c r="F8" s="3">
        <f>D8*$F$14</f>
        <v>3655058.0472512241</v>
      </c>
      <c r="G8" s="3"/>
      <c r="J8" s="1">
        <v>0.04</v>
      </c>
      <c r="K8" s="3">
        <f t="shared" si="1"/>
        <v>284609.7627030976</v>
      </c>
      <c r="L8" s="3">
        <f t="shared" si="2"/>
        <v>643958.1178240804</v>
      </c>
      <c r="M8" s="3">
        <f t="shared" si="4"/>
        <v>26140.870064081952</v>
      </c>
      <c r="O8" s="3">
        <f t="shared" si="5"/>
        <v>3114334.3471152871</v>
      </c>
      <c r="P8" s="3"/>
    </row>
    <row r="9" spans="1:20" x14ac:dyDescent="0.25">
      <c r="A9" s="1">
        <v>0.05</v>
      </c>
      <c r="B9" s="3">
        <v>353049.54053856258</v>
      </c>
      <c r="C9" s="3">
        <v>707126.5096909561</v>
      </c>
      <c r="D9" s="3">
        <v>27148.813870454149</v>
      </c>
      <c r="F9" s="3"/>
      <c r="G9" s="3"/>
      <c r="J9" s="1">
        <v>0.05</v>
      </c>
      <c r="K9" s="3">
        <f t="shared" si="1"/>
        <v>298375.71469367249</v>
      </c>
      <c r="L9" s="3">
        <f t="shared" si="2"/>
        <v>668001.06699089555</v>
      </c>
      <c r="M9" s="3">
        <f t="shared" si="4"/>
        <v>27148.813870454149</v>
      </c>
      <c r="O9" s="3"/>
      <c r="P9" s="3"/>
    </row>
    <row r="10" spans="1:20" x14ac:dyDescent="0.25">
      <c r="A10" s="1">
        <v>0.06</v>
      </c>
      <c r="B10" s="3">
        <v>360705.9457922923</v>
      </c>
      <c r="C10" s="3">
        <v>738081.85891401686</v>
      </c>
      <c r="D10" s="3">
        <v>50292.509222104527</v>
      </c>
      <c r="F10" s="3"/>
      <c r="G10" s="3"/>
      <c r="J10" s="1">
        <v>0.06</v>
      </c>
      <c r="K10" s="3">
        <f t="shared" si="1"/>
        <v>306032.11994740221</v>
      </c>
      <c r="L10" s="3">
        <f t="shared" si="2"/>
        <v>698956.41621395631</v>
      </c>
      <c r="M10" s="3">
        <f t="shared" si="4"/>
        <v>50292.509222104527</v>
      </c>
      <c r="O10" s="3"/>
      <c r="P10" s="3"/>
    </row>
    <row r="11" spans="1:20" x14ac:dyDescent="0.25">
      <c r="A11" s="1">
        <v>7.0000000000000007E-2</v>
      </c>
      <c r="B11" s="3">
        <v>332435.21612458321</v>
      </c>
      <c r="C11" s="3">
        <v>664380.06711857184</v>
      </c>
      <c r="D11" s="3">
        <v>74616.525757430136</v>
      </c>
      <c r="F11" s="3"/>
      <c r="G11" s="3"/>
      <c r="J11" s="1">
        <v>7.0000000000000007E-2</v>
      </c>
      <c r="K11" s="3">
        <f t="shared" si="1"/>
        <v>277761.39027969312</v>
      </c>
      <c r="L11" s="3">
        <f t="shared" si="2"/>
        <v>625254.62441851129</v>
      </c>
      <c r="M11" s="3">
        <f t="shared" si="4"/>
        <v>74616.525757430136</v>
      </c>
      <c r="O11" s="3"/>
      <c r="P11" s="3"/>
    </row>
    <row r="12" spans="1:20" x14ac:dyDescent="0.25">
      <c r="A12" s="1">
        <v>0.1</v>
      </c>
      <c r="B12" s="3">
        <v>362166.22271127749</v>
      </c>
      <c r="C12" s="3">
        <v>718341.39965868602</v>
      </c>
      <c r="D12" s="3">
        <v>152555.5440636299</v>
      </c>
      <c r="F12" s="3"/>
      <c r="G12" s="3"/>
      <c r="J12" s="1">
        <v>0.1</v>
      </c>
      <c r="K12" s="3">
        <f t="shared" si="1"/>
        <v>307492.3968663874</v>
      </c>
      <c r="L12" s="3">
        <f t="shared" si="2"/>
        <v>679215.95695862547</v>
      </c>
      <c r="M12" s="3">
        <f t="shared" si="4"/>
        <v>152555.5440636299</v>
      </c>
      <c r="O12" s="3"/>
      <c r="P12" s="3"/>
    </row>
    <row r="13" spans="1:20" x14ac:dyDescent="0.25">
      <c r="B13" s="3"/>
      <c r="C13" s="3"/>
      <c r="D13" s="3"/>
      <c r="F13" s="3"/>
      <c r="G13" s="3"/>
      <c r="O13" s="3"/>
      <c r="P13" s="3"/>
    </row>
    <row r="14" spans="1:20" x14ac:dyDescent="0.25">
      <c r="A14" t="s">
        <v>7</v>
      </c>
      <c r="B14" s="3">
        <v>274878</v>
      </c>
      <c r="C14" s="3">
        <v>2253432</v>
      </c>
      <c r="D14" s="3"/>
      <c r="E14" t="s">
        <v>5</v>
      </c>
      <c r="F14" s="5">
        <v>139.82159118235865</v>
      </c>
      <c r="G14" s="3">
        <f>SUM(G3:G5)</f>
        <v>1222876175.7112677</v>
      </c>
      <c r="H14" t="s">
        <v>6</v>
      </c>
      <c r="J14" t="s">
        <v>14</v>
      </c>
      <c r="N14" t="s">
        <v>5</v>
      </c>
      <c r="O14" s="5">
        <v>119.13659872379081</v>
      </c>
      <c r="P14" s="3">
        <f>SUM(P3:P5)</f>
        <v>3048625589.811379</v>
      </c>
      <c r="Q14" t="s">
        <v>6</v>
      </c>
    </row>
    <row r="16" spans="1:20" x14ac:dyDescent="0.25">
      <c r="A16" t="s">
        <v>9</v>
      </c>
      <c r="J16" t="s">
        <v>9</v>
      </c>
    </row>
    <row r="17" spans="1:12" x14ac:dyDescent="0.25">
      <c r="A17" s="1" t="s">
        <v>3</v>
      </c>
      <c r="B17" s="1" t="s">
        <v>0</v>
      </c>
      <c r="C17" s="1" t="s">
        <v>1</v>
      </c>
      <c r="J17" s="1" t="s">
        <v>3</v>
      </c>
      <c r="K17" s="1" t="s">
        <v>0</v>
      </c>
      <c r="L17" s="1" t="s">
        <v>1</v>
      </c>
    </row>
    <row r="18" spans="1:12" x14ac:dyDescent="0.25">
      <c r="A18" s="1">
        <v>0</v>
      </c>
      <c r="B18" s="4">
        <f>B2/$B$14</f>
        <v>0.19890215239084286</v>
      </c>
      <c r="C18" s="4">
        <f>C2/$C$14</f>
        <v>1.7362601889056584E-2</v>
      </c>
      <c r="J18" s="1">
        <v>0</v>
      </c>
      <c r="K18" s="4">
        <f>K2/$B$14</f>
        <v>0</v>
      </c>
      <c r="L18" s="4">
        <f>L2/$C$14</f>
        <v>0</v>
      </c>
    </row>
    <row r="19" spans="1:12" x14ac:dyDescent="0.25">
      <c r="A19" s="1">
        <v>2.5000000000000001E-3</v>
      </c>
      <c r="B19" s="4">
        <f t="shared" ref="B19:B28" si="7">B3/$B$14</f>
        <v>0.27086392981152485</v>
      </c>
      <c r="C19" s="4">
        <f t="shared" ref="C19:C28" si="8">C3/$C$14</f>
        <v>5.7083496760142086E-2</v>
      </c>
      <c r="J19" s="1">
        <v>2.5000000000000001E-3</v>
      </c>
      <c r="K19" s="4">
        <f t="shared" ref="K19:K28" si="9">K3/$B$14</f>
        <v>7.1961777420681994E-2</v>
      </c>
      <c r="L19" s="4">
        <f t="shared" ref="L19:L28" si="10">L3/$C$14</f>
        <v>3.9720894871085495E-2</v>
      </c>
    </row>
    <row r="20" spans="1:12" x14ac:dyDescent="0.25">
      <c r="A20" s="1">
        <v>5.0000000000000001E-3</v>
      </c>
      <c r="B20" s="4">
        <f t="shared" si="7"/>
        <v>0.40670564050782965</v>
      </c>
      <c r="C20" s="4">
        <f t="shared" si="8"/>
        <v>9.5934164532927593E-2</v>
      </c>
      <c r="J20" s="1">
        <v>5.0000000000000001E-3</v>
      </c>
      <c r="K20" s="4">
        <f t="shared" si="9"/>
        <v>0.20780348811698676</v>
      </c>
      <c r="L20" s="4">
        <f t="shared" si="10"/>
        <v>7.857156264387101E-2</v>
      </c>
    </row>
    <row r="21" spans="1:12" x14ac:dyDescent="0.25">
      <c r="A21" s="1">
        <v>0.01</v>
      </c>
      <c r="B21" s="4">
        <f t="shared" si="7"/>
        <v>0.72824366669456564</v>
      </c>
      <c r="C21" s="4">
        <f t="shared" si="8"/>
        <v>0.1592821237308808</v>
      </c>
      <c r="J21" s="1">
        <v>0.01</v>
      </c>
      <c r="K21" s="4">
        <f t="shared" si="9"/>
        <v>0.52934151430372267</v>
      </c>
      <c r="L21" s="4">
        <f t="shared" si="10"/>
        <v>0.14191952184182424</v>
      </c>
    </row>
    <row r="22" spans="1:12" x14ac:dyDescent="0.25">
      <c r="A22" s="1">
        <v>0.02</v>
      </c>
      <c r="B22" s="4">
        <f t="shared" si="7"/>
        <v>0.99374969451306217</v>
      </c>
      <c r="C22" s="4">
        <f t="shared" si="8"/>
        <v>0.2437472672982649</v>
      </c>
      <c r="J22" s="1">
        <v>0.02</v>
      </c>
      <c r="K22" s="4">
        <f t="shared" si="9"/>
        <v>0.79484754212221931</v>
      </c>
      <c r="L22" s="4">
        <f t="shared" si="10"/>
        <v>0.22638466540920832</v>
      </c>
    </row>
    <row r="23" spans="1:12" x14ac:dyDescent="0.25">
      <c r="A23" s="1">
        <v>0.03</v>
      </c>
      <c r="B23" s="4">
        <f t="shared" si="7"/>
        <v>1.1578122933016963</v>
      </c>
      <c r="C23" s="4">
        <f t="shared" si="8"/>
        <v>0.2727498290375639</v>
      </c>
      <c r="J23" s="1">
        <v>0.03</v>
      </c>
      <c r="K23" s="4">
        <f t="shared" si="9"/>
        <v>0.95891014091085347</v>
      </c>
      <c r="L23" s="4">
        <f t="shared" si="10"/>
        <v>0.25538722714850731</v>
      </c>
    </row>
    <row r="24" spans="1:12" x14ac:dyDescent="0.25">
      <c r="A24" s="1">
        <v>0.04</v>
      </c>
      <c r="B24" s="4">
        <f t="shared" si="7"/>
        <v>1.2343060868748597</v>
      </c>
      <c r="C24" s="4">
        <f t="shared" si="8"/>
        <v>0.30313031878669555</v>
      </c>
      <c r="J24" s="1">
        <v>0.04</v>
      </c>
      <c r="K24" s="4">
        <f t="shared" si="9"/>
        <v>1.0354039344840169</v>
      </c>
      <c r="L24" s="4">
        <f t="shared" si="10"/>
        <v>0.28576771689763897</v>
      </c>
    </row>
    <row r="25" spans="1:12" x14ac:dyDescent="0.25">
      <c r="A25" s="1">
        <v>0.05</v>
      </c>
      <c r="B25" s="4">
        <f t="shared" si="7"/>
        <v>1.2843863115220664</v>
      </c>
      <c r="C25" s="4">
        <f t="shared" si="8"/>
        <v>0.31379979945743031</v>
      </c>
      <c r="J25" s="1">
        <v>0.05</v>
      </c>
      <c r="K25" s="4">
        <f t="shared" si="9"/>
        <v>1.0854841591312236</v>
      </c>
      <c r="L25" s="4">
        <f>L9/$C$14</f>
        <v>0.29643719756837372</v>
      </c>
    </row>
    <row r="26" spans="1:12" x14ac:dyDescent="0.25">
      <c r="A26" s="1">
        <v>0.06</v>
      </c>
      <c r="B26" s="4">
        <f t="shared" si="7"/>
        <v>1.3122401421441232</v>
      </c>
      <c r="C26" s="4">
        <f t="shared" si="8"/>
        <v>0.32753677897270334</v>
      </c>
      <c r="J26" s="1">
        <v>0.06</v>
      </c>
      <c r="K26" s="4">
        <f t="shared" si="9"/>
        <v>1.1133379897532805</v>
      </c>
      <c r="L26" s="4">
        <f t="shared" si="10"/>
        <v>0.31017417708364675</v>
      </c>
    </row>
    <row r="27" spans="1:12" x14ac:dyDescent="0.25">
      <c r="A27" s="1">
        <v>7.0000000000000007E-2</v>
      </c>
      <c r="B27" s="4">
        <f t="shared" si="7"/>
        <v>1.2093918615697989</v>
      </c>
      <c r="C27" s="4">
        <f t="shared" si="8"/>
        <v>0.29483031532283727</v>
      </c>
      <c r="J27" s="1">
        <v>7.0000000000000007E-2</v>
      </c>
      <c r="K27" s="4">
        <f t="shared" si="9"/>
        <v>1.0104897091789562</v>
      </c>
      <c r="L27" s="4">
        <f t="shared" si="10"/>
        <v>0.27746771343378068</v>
      </c>
    </row>
    <row r="28" spans="1:12" x14ac:dyDescent="0.25">
      <c r="A28" s="1">
        <v>0.1</v>
      </c>
      <c r="B28" s="4">
        <f t="shared" si="7"/>
        <v>1.3175525968294206</v>
      </c>
      <c r="C28" s="4">
        <f t="shared" si="8"/>
        <v>0.31877660371321875</v>
      </c>
      <c r="J28" s="1">
        <v>0.1</v>
      </c>
      <c r="K28" s="4">
        <f t="shared" si="9"/>
        <v>1.1186504444385779</v>
      </c>
      <c r="L28" s="4">
        <f t="shared" si="10"/>
        <v>0.30141400182416217</v>
      </c>
    </row>
    <row r="30" spans="1:12" x14ac:dyDescent="0.25">
      <c r="A30" t="s">
        <v>10</v>
      </c>
      <c r="B30" s="4">
        <f>AVERAGE(B24:B28)</f>
        <v>1.2715753997880537</v>
      </c>
      <c r="C30" s="4">
        <f>AVERAGE(C24:C28)</f>
        <v>0.31161476325057702</v>
      </c>
      <c r="J30" t="s">
        <v>10</v>
      </c>
      <c r="K30" s="4">
        <f>AVERAGE(K24:K28)</f>
        <v>1.0726732473972111</v>
      </c>
      <c r="L30" s="4">
        <f>AVERAGE(L24:L28)</f>
        <v>0.29425216136152044</v>
      </c>
    </row>
    <row r="32" spans="1:12" ht="18" x14ac:dyDescent="0.35">
      <c r="A32" t="s">
        <v>11</v>
      </c>
    </row>
    <row r="33" spans="1:1" x14ac:dyDescent="0.25">
      <c r="A33" t="s">
        <v>12</v>
      </c>
    </row>
    <row r="34" spans="1:1" x14ac:dyDescent="0.25">
      <c r="A34" t="s">
        <v>15</v>
      </c>
    </row>
  </sheetData>
  <pageMargins left="0.7" right="0.7" top="0.75" bottom="0.75" header="0.3" footer="0.3"/>
  <pageSetup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2019-01-04T07:56:45Z</dcterms:created>
  <dcterms:modified xsi:type="dcterms:W3CDTF">2019-01-05T06:21:33Z</dcterms:modified>
</cp:coreProperties>
</file>