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manoela.bello\Downloads\"/>
    </mc:Choice>
  </mc:AlternateContent>
  <xr:revisionPtr revIDLastSave="0" documentId="8_{2410501F-DC5B-4011-A93C-A06A6CCE753F}" xr6:coauthVersionLast="47" xr6:coauthVersionMax="47" xr10:uidLastSave="{00000000-0000-0000-0000-000000000000}"/>
  <bookViews>
    <workbookView xWindow="-110" yWindow="-110" windowWidth="19420" windowHeight="10300" firstSheet="2" activeTab="5" xr2:uid="{00000000-000D-0000-FFFF-FFFF00000000}"/>
  </bookViews>
  <sheets>
    <sheet name="Base Gráficos" sheetId="14" state="hidden" r:id="rId1"/>
    <sheet name="Base" sheetId="5" state="hidden" r:id="rId2"/>
    <sheet name="Controle de Estoque" sheetId="6" r:id="rId3"/>
    <sheet name="Controle de Vendas" sheetId="3" r:id="rId4"/>
    <sheet name="Dinâmicas" sheetId="8" r:id="rId5"/>
    <sheet name="Visão Geral" sheetId="4" r:id="rId6"/>
  </sheets>
  <definedNames>
    <definedName name="_xlnm._FilterDatabase" localSheetId="1" hidden="1">Base!#REF!</definedName>
    <definedName name="_xlnm._FilterDatabase" localSheetId="2" hidden="1">'Controle de Estoque'!$B$3:$I$3</definedName>
    <definedName name="_xlnm._FilterDatabase" localSheetId="3" hidden="1">'Controle de Vendas'!$B$3:$K$3</definedName>
    <definedName name="TOP_3">Dinâmicas!$F$3:$G$5</definedName>
  </definedNames>
  <calcPr calcId="191028"/>
  <pivotCaches>
    <pivotCache cacheId="0" r:id="rId7"/>
    <pivotCache cacheId="1" r:id="rId8"/>
    <pivotCache cacheId="2" r:id="rId9"/>
    <pivotCache cacheId="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4" i="3" l="1"/>
  <c r="I144" i="3"/>
  <c r="H144" i="3"/>
  <c r="H144" i="3" a="1"/>
  <c r="F144" i="3"/>
  <c r="E144" i="3"/>
  <c r="J143" i="3"/>
  <c r="I143" i="3"/>
  <c r="H143" i="3"/>
  <c r="H143" i="3" a="1"/>
  <c r="F143" i="3"/>
  <c r="E143" i="3"/>
  <c r="J142" i="3"/>
  <c r="I142" i="3"/>
  <c r="H142" i="3"/>
  <c r="H142" i="3" a="1"/>
  <c r="F142" i="3"/>
  <c r="E142" i="3"/>
  <c r="J141" i="3"/>
  <c r="I141" i="3"/>
  <c r="H141" i="3"/>
  <c r="H141" i="3" a="1"/>
  <c r="F141" i="3"/>
  <c r="E141" i="3"/>
  <c r="J140" i="3"/>
  <c r="I140" i="3"/>
  <c r="H140" i="3"/>
  <c r="H140" i="3" a="1"/>
  <c r="F140" i="3"/>
  <c r="E140" i="3"/>
  <c r="J139" i="3"/>
  <c r="I139" i="3"/>
  <c r="H139" i="3"/>
  <c r="H139" i="3" a="1"/>
  <c r="F139" i="3"/>
  <c r="E139" i="3"/>
  <c r="J138" i="3"/>
  <c r="I138" i="3"/>
  <c r="H138" i="3"/>
  <c r="H138" i="3" a="1"/>
  <c r="F138" i="3"/>
  <c r="E138" i="3"/>
  <c r="J137" i="3"/>
  <c r="I137" i="3"/>
  <c r="H137" i="3"/>
  <c r="H137" i="3" a="1"/>
  <c r="F137" i="3"/>
  <c r="E137" i="3"/>
  <c r="J136" i="3"/>
  <c r="I136" i="3"/>
  <c r="H136" i="3"/>
  <c r="H136" i="3" a="1"/>
  <c r="F136" i="3"/>
  <c r="E136" i="3"/>
  <c r="J135" i="3"/>
  <c r="I135" i="3"/>
  <c r="H135" i="3"/>
  <c r="H135" i="3" a="1"/>
  <c r="F135" i="3"/>
  <c r="E135" i="3"/>
  <c r="J134" i="3"/>
  <c r="I134" i="3"/>
  <c r="H134" i="3"/>
  <c r="H134" i="3" a="1"/>
  <c r="F134" i="3"/>
  <c r="E134" i="3"/>
  <c r="J133" i="3"/>
  <c r="I133" i="3"/>
  <c r="H133" i="3"/>
  <c r="H133" i="3" a="1"/>
  <c r="F133" i="3"/>
  <c r="E133" i="3"/>
  <c r="J132" i="3"/>
  <c r="I132" i="3"/>
  <c r="H132" i="3"/>
  <c r="H132" i="3" a="1"/>
  <c r="F132" i="3"/>
  <c r="E132" i="3"/>
  <c r="J131" i="3"/>
  <c r="I131" i="3"/>
  <c r="H131" i="3"/>
  <c r="H131" i="3" a="1"/>
  <c r="F131" i="3"/>
  <c r="E131" i="3"/>
  <c r="J130" i="3"/>
  <c r="I130" i="3"/>
  <c r="H130" i="3"/>
  <c r="H130" i="3" a="1"/>
  <c r="F130" i="3"/>
  <c r="E130" i="3"/>
  <c r="J129" i="3"/>
  <c r="I129" i="3"/>
  <c r="H129" i="3"/>
  <c r="H129" i="3" a="1"/>
  <c r="F129" i="3"/>
  <c r="E129" i="3"/>
  <c r="J128" i="3"/>
  <c r="I128" i="3"/>
  <c r="H128" i="3"/>
  <c r="H128" i="3" a="1"/>
  <c r="F128" i="3"/>
  <c r="E128" i="3"/>
  <c r="J127" i="3"/>
  <c r="I127" i="3"/>
  <c r="H127" i="3"/>
  <c r="H127" i="3" a="1"/>
  <c r="F127" i="3"/>
  <c r="E127" i="3"/>
  <c r="J126" i="3"/>
  <c r="I126" i="3"/>
  <c r="H126" i="3"/>
  <c r="H126" i="3" a="1"/>
  <c r="F126" i="3"/>
  <c r="E126" i="3"/>
  <c r="J125" i="3"/>
  <c r="I125" i="3"/>
  <c r="H125" i="3"/>
  <c r="H125" i="3" a="1"/>
  <c r="F125" i="3"/>
  <c r="E125" i="3"/>
  <c r="J124" i="3"/>
  <c r="I124" i="3"/>
  <c r="H124" i="3"/>
  <c r="H124" i="3" a="1"/>
  <c r="F124" i="3"/>
  <c r="E124" i="3"/>
  <c r="J123" i="3"/>
  <c r="I123" i="3"/>
  <c r="H123" i="3"/>
  <c r="H123" i="3" a="1"/>
  <c r="F123" i="3"/>
  <c r="E123" i="3"/>
  <c r="J122" i="3"/>
  <c r="I122" i="3"/>
  <c r="H122" i="3"/>
  <c r="H122" i="3" a="1"/>
  <c r="F122" i="3"/>
  <c r="E122" i="3"/>
  <c r="J121" i="3"/>
  <c r="I121" i="3"/>
  <c r="H121" i="3"/>
  <c r="H121" i="3" a="1"/>
  <c r="F121" i="3"/>
  <c r="E121" i="3"/>
  <c r="J120" i="3"/>
  <c r="I120" i="3"/>
  <c r="H120" i="3"/>
  <c r="H120" i="3" a="1"/>
  <c r="F120" i="3"/>
  <c r="E120" i="3"/>
  <c r="J119" i="3"/>
  <c r="I119" i="3"/>
  <c r="H119" i="3"/>
  <c r="H119" i="3" a="1"/>
  <c r="F119" i="3"/>
  <c r="E119" i="3"/>
  <c r="J118" i="3"/>
  <c r="I118" i="3"/>
  <c r="H118" i="3"/>
  <c r="H118" i="3" a="1"/>
  <c r="F118" i="3"/>
  <c r="E118" i="3"/>
  <c r="J117" i="3"/>
  <c r="I117" i="3"/>
  <c r="H117" i="3"/>
  <c r="H117" i="3" a="1"/>
  <c r="F117" i="3"/>
  <c r="E117" i="3"/>
  <c r="J116" i="3"/>
  <c r="I116" i="3"/>
  <c r="H116" i="3"/>
  <c r="H116" i="3" a="1"/>
  <c r="F116" i="3"/>
  <c r="E116" i="3"/>
  <c r="J115" i="3"/>
  <c r="I115" i="3"/>
  <c r="H115" i="3"/>
  <c r="H115" i="3" a="1"/>
  <c r="F115" i="3"/>
  <c r="E115" i="3"/>
  <c r="J114" i="3"/>
  <c r="I114" i="3"/>
  <c r="H114" i="3"/>
  <c r="H114" i="3" a="1"/>
  <c r="F114" i="3"/>
  <c r="E114" i="3"/>
  <c r="J113" i="3"/>
  <c r="I113" i="3"/>
  <c r="H113" i="3"/>
  <c r="H113" i="3" a="1"/>
  <c r="F113" i="3"/>
  <c r="E113" i="3"/>
  <c r="J112" i="3"/>
  <c r="I112" i="3"/>
  <c r="H112" i="3"/>
  <c r="H112" i="3" a="1"/>
  <c r="F112" i="3"/>
  <c r="E112" i="3"/>
  <c r="J111" i="3"/>
  <c r="I111" i="3"/>
  <c r="H111" i="3"/>
  <c r="H111" i="3" a="1"/>
  <c r="F111" i="3"/>
  <c r="E111" i="3"/>
  <c r="J110" i="3"/>
  <c r="I110" i="3"/>
  <c r="H110" i="3"/>
  <c r="H110" i="3" a="1"/>
  <c r="F110" i="3"/>
  <c r="E110" i="3"/>
  <c r="J109" i="3"/>
  <c r="I109" i="3"/>
  <c r="H109" i="3"/>
  <c r="H109" i="3" a="1"/>
  <c r="F109" i="3"/>
  <c r="E109" i="3"/>
  <c r="J108" i="3"/>
  <c r="I108" i="3"/>
  <c r="H108" i="3"/>
  <c r="H108" i="3" a="1"/>
  <c r="F108" i="3"/>
  <c r="E108" i="3"/>
  <c r="J107" i="3"/>
  <c r="I107" i="3"/>
  <c r="H107" i="3"/>
  <c r="H107" i="3" a="1"/>
  <c r="F107" i="3"/>
  <c r="E107" i="3"/>
  <c r="J106" i="3"/>
  <c r="I106" i="3"/>
  <c r="H106" i="3"/>
  <c r="H106" i="3" a="1"/>
  <c r="F106" i="3"/>
  <c r="E106" i="3"/>
  <c r="J105" i="3"/>
  <c r="I105" i="3"/>
  <c r="H105" i="3"/>
  <c r="H105" i="3" a="1"/>
  <c r="F105" i="3"/>
  <c r="E105" i="3"/>
  <c r="J104" i="3"/>
  <c r="I104" i="3"/>
  <c r="H104" i="3"/>
  <c r="H104" i="3" a="1"/>
  <c r="F104" i="3"/>
  <c r="E104" i="3"/>
  <c r="J103" i="3"/>
  <c r="I103" i="3"/>
  <c r="H103" i="3"/>
  <c r="H103" i="3" a="1"/>
  <c r="F103" i="3"/>
  <c r="E103" i="3"/>
  <c r="J102" i="3"/>
  <c r="I102" i="3"/>
  <c r="H102" i="3"/>
  <c r="H102" i="3" a="1"/>
  <c r="F102" i="3"/>
  <c r="E102" i="3"/>
  <c r="J101" i="3"/>
  <c r="I101" i="3"/>
  <c r="H101" i="3"/>
  <c r="H101" i="3" a="1"/>
  <c r="F101" i="3"/>
  <c r="E101" i="3"/>
  <c r="J100" i="3"/>
  <c r="I100" i="3"/>
  <c r="H100" i="3"/>
  <c r="H100" i="3" a="1"/>
  <c r="F100" i="3"/>
  <c r="E100" i="3"/>
  <c r="J99" i="3"/>
  <c r="I99" i="3"/>
  <c r="H99" i="3"/>
  <c r="H99" i="3" a="1"/>
  <c r="F99" i="3"/>
  <c r="E99" i="3"/>
  <c r="J98" i="3"/>
  <c r="I98" i="3"/>
  <c r="H98" i="3"/>
  <c r="H98" i="3" a="1"/>
  <c r="F98" i="3"/>
  <c r="E98" i="3"/>
  <c r="J97" i="3"/>
  <c r="I97" i="3"/>
  <c r="H97" i="3"/>
  <c r="H97" i="3" a="1"/>
  <c r="F97" i="3"/>
  <c r="E97" i="3"/>
  <c r="J96" i="3"/>
  <c r="I96" i="3"/>
  <c r="H96" i="3"/>
  <c r="H96" i="3" a="1"/>
  <c r="F96" i="3"/>
  <c r="E96" i="3"/>
  <c r="J95" i="3"/>
  <c r="I95" i="3"/>
  <c r="H95" i="3"/>
  <c r="H95" i="3" a="1"/>
  <c r="F95" i="3"/>
  <c r="E95" i="3"/>
  <c r="J94" i="3"/>
  <c r="I94" i="3"/>
  <c r="H94" i="3"/>
  <c r="H94" i="3" a="1"/>
  <c r="F94" i="3"/>
  <c r="E94" i="3"/>
  <c r="J93" i="3"/>
  <c r="I93" i="3"/>
  <c r="H93" i="3"/>
  <c r="H93" i="3" a="1"/>
  <c r="F93" i="3"/>
  <c r="E93" i="3"/>
  <c r="J92" i="3"/>
  <c r="I92" i="3"/>
  <c r="H92" i="3"/>
  <c r="H92" i="3" a="1"/>
  <c r="F92" i="3"/>
  <c r="E92" i="3"/>
  <c r="J91" i="3"/>
  <c r="I91" i="3"/>
  <c r="H91" i="3"/>
  <c r="H91" i="3" a="1"/>
  <c r="F91" i="3"/>
  <c r="E91" i="3"/>
  <c r="J90" i="3"/>
  <c r="I90" i="3"/>
  <c r="H90" i="3"/>
  <c r="H90" i="3" a="1"/>
  <c r="F90" i="3"/>
  <c r="E90" i="3"/>
  <c r="J89" i="3"/>
  <c r="I89" i="3"/>
  <c r="H89" i="3"/>
  <c r="H89" i="3" a="1"/>
  <c r="F89" i="3"/>
  <c r="E89" i="3"/>
  <c r="J88" i="3"/>
  <c r="I88" i="3"/>
  <c r="H88" i="3"/>
  <c r="H88" i="3" a="1"/>
  <c r="F88" i="3"/>
  <c r="E88" i="3"/>
  <c r="J87" i="3"/>
  <c r="I87" i="3"/>
  <c r="H87" i="3"/>
  <c r="H87" i="3" a="1"/>
  <c r="F87" i="3"/>
  <c r="E87" i="3"/>
  <c r="J86" i="3"/>
  <c r="I86" i="3"/>
  <c r="H86" i="3"/>
  <c r="H86" i="3" a="1"/>
  <c r="F86" i="3"/>
  <c r="E86" i="3"/>
  <c r="J85" i="3"/>
  <c r="I85" i="3"/>
  <c r="H85" i="3"/>
  <c r="H85" i="3" a="1"/>
  <c r="F85" i="3"/>
  <c r="E85" i="3"/>
  <c r="J84" i="3"/>
  <c r="I84" i="3"/>
  <c r="H84" i="3"/>
  <c r="H84" i="3" a="1"/>
  <c r="F84" i="3"/>
  <c r="E84" i="3"/>
  <c r="J83" i="3"/>
  <c r="I83" i="3"/>
  <c r="H83" i="3"/>
  <c r="H83" i="3" a="1"/>
  <c r="F83" i="3"/>
  <c r="E83" i="3"/>
  <c r="J82" i="3"/>
  <c r="I82" i="3"/>
  <c r="H82" i="3"/>
  <c r="H82" i="3" a="1"/>
  <c r="F82" i="3"/>
  <c r="E82" i="3"/>
  <c r="J81" i="3"/>
  <c r="I81" i="3"/>
  <c r="H81" i="3"/>
  <c r="H81" i="3" a="1"/>
  <c r="F81" i="3"/>
  <c r="E81" i="3"/>
  <c r="J80" i="3"/>
  <c r="I80" i="3"/>
  <c r="H80" i="3"/>
  <c r="H80" i="3" a="1"/>
  <c r="F80" i="3"/>
  <c r="E80" i="3"/>
  <c r="J79" i="3"/>
  <c r="I79" i="3"/>
  <c r="H79" i="3"/>
  <c r="H79" i="3" a="1"/>
  <c r="F79" i="3"/>
  <c r="E79" i="3"/>
  <c r="J78" i="3"/>
  <c r="I78" i="3"/>
  <c r="H78" i="3"/>
  <c r="H78" i="3" a="1"/>
  <c r="F78" i="3"/>
  <c r="E78" i="3"/>
  <c r="J77" i="3"/>
  <c r="I77" i="3"/>
  <c r="H77" i="3"/>
  <c r="H77" i="3" a="1"/>
  <c r="F77" i="3"/>
  <c r="E77" i="3"/>
  <c r="J76" i="3"/>
  <c r="I76" i="3"/>
  <c r="H76" i="3"/>
  <c r="H76" i="3" a="1"/>
  <c r="F76" i="3"/>
  <c r="E76" i="3"/>
  <c r="J75" i="3"/>
  <c r="I75" i="3"/>
  <c r="H75" i="3"/>
  <c r="H75" i="3" a="1"/>
  <c r="F75" i="3"/>
  <c r="E75" i="3"/>
  <c r="J74" i="3"/>
  <c r="I74" i="3"/>
  <c r="H74" i="3"/>
  <c r="H74" i="3" a="1"/>
  <c r="F74" i="3"/>
  <c r="E74" i="3"/>
  <c r="J73" i="3"/>
  <c r="I73" i="3"/>
  <c r="H73" i="3"/>
  <c r="H73" i="3" a="1"/>
  <c r="F73" i="3"/>
  <c r="E73" i="3"/>
  <c r="J72" i="3"/>
  <c r="I72" i="3"/>
  <c r="H72" i="3"/>
  <c r="H72" i="3" a="1"/>
  <c r="F72" i="3"/>
  <c r="E72" i="3"/>
  <c r="J71" i="3"/>
  <c r="I71" i="3"/>
  <c r="H71" i="3"/>
  <c r="H71" i="3" a="1"/>
  <c r="F71" i="3"/>
  <c r="E71" i="3"/>
  <c r="J70" i="3"/>
  <c r="I70" i="3"/>
  <c r="H70" i="3"/>
  <c r="H70" i="3" a="1"/>
  <c r="F70" i="3"/>
  <c r="E70" i="3"/>
  <c r="J69" i="3"/>
  <c r="I69" i="3"/>
  <c r="H69" i="3"/>
  <c r="H69" i="3" a="1"/>
  <c r="F69" i="3"/>
  <c r="E69" i="3"/>
  <c r="J68" i="3"/>
  <c r="I68" i="3"/>
  <c r="H68" i="3"/>
  <c r="H68" i="3" a="1"/>
  <c r="F68" i="3"/>
  <c r="E68" i="3"/>
  <c r="J67" i="3"/>
  <c r="I67" i="3"/>
  <c r="H67" i="3"/>
  <c r="H67" i="3" a="1"/>
  <c r="F67" i="3"/>
  <c r="E67" i="3"/>
  <c r="J66" i="3"/>
  <c r="I66" i="3"/>
  <c r="H66" i="3"/>
  <c r="H66" i="3" a="1"/>
  <c r="F66" i="3"/>
  <c r="E66" i="3"/>
  <c r="J65" i="3"/>
  <c r="I65" i="3"/>
  <c r="H65" i="3"/>
  <c r="H65" i="3" a="1"/>
  <c r="F65" i="3"/>
  <c r="E65" i="3"/>
  <c r="J64" i="3"/>
  <c r="I64" i="3"/>
  <c r="H64" i="3"/>
  <c r="H64" i="3" a="1"/>
  <c r="F64" i="3"/>
  <c r="E64" i="3"/>
  <c r="J63" i="3"/>
  <c r="I63" i="3"/>
  <c r="H63" i="3"/>
  <c r="H63" i="3" a="1"/>
  <c r="F63" i="3"/>
  <c r="E63" i="3"/>
  <c r="J62" i="3"/>
  <c r="I62" i="3"/>
  <c r="H62" i="3"/>
  <c r="H62" i="3" a="1"/>
  <c r="F62" i="3"/>
  <c r="E62" i="3"/>
  <c r="J61" i="3"/>
  <c r="I61" i="3"/>
  <c r="H61" i="3"/>
  <c r="H61" i="3" a="1"/>
  <c r="F61" i="3"/>
  <c r="E61" i="3"/>
  <c r="J60" i="3"/>
  <c r="I60" i="3"/>
  <c r="H60" i="3"/>
  <c r="H60" i="3" a="1"/>
  <c r="F60" i="3"/>
  <c r="E60" i="3"/>
  <c r="J59" i="3"/>
  <c r="I59" i="3"/>
  <c r="H59" i="3"/>
  <c r="H59" i="3" a="1"/>
  <c r="F59" i="3"/>
  <c r="E59" i="3"/>
  <c r="J58" i="3"/>
  <c r="I58" i="3"/>
  <c r="H58" i="3"/>
  <c r="H58" i="3" a="1"/>
  <c r="F58" i="3"/>
  <c r="E58" i="3"/>
  <c r="J57" i="3"/>
  <c r="I57" i="3"/>
  <c r="H57" i="3"/>
  <c r="H57" i="3" a="1"/>
  <c r="F57" i="3"/>
  <c r="E57" i="3"/>
  <c r="J56" i="3"/>
  <c r="I56" i="3"/>
  <c r="H56" i="3"/>
  <c r="H56" i="3" a="1"/>
  <c r="F56" i="3"/>
  <c r="E56" i="3"/>
  <c r="J55" i="3"/>
  <c r="I55" i="3"/>
  <c r="H55" i="3"/>
  <c r="H55" i="3" a="1"/>
  <c r="F55" i="3"/>
  <c r="E55" i="3"/>
  <c r="J54" i="3"/>
  <c r="I54" i="3"/>
  <c r="H54" i="3"/>
  <c r="H54" i="3" a="1"/>
  <c r="F54" i="3"/>
  <c r="E54" i="3"/>
  <c r="J53" i="3"/>
  <c r="I53" i="3"/>
  <c r="H53" i="3"/>
  <c r="H53" i="3" a="1"/>
  <c r="F53" i="3"/>
  <c r="E53" i="3"/>
  <c r="J52" i="3"/>
  <c r="I52" i="3"/>
  <c r="H52" i="3"/>
  <c r="H52" i="3" a="1"/>
  <c r="F52" i="3"/>
  <c r="E52" i="3"/>
  <c r="J51" i="3"/>
  <c r="I51" i="3"/>
  <c r="H51" i="3"/>
  <c r="H51" i="3" a="1"/>
  <c r="F51" i="3"/>
  <c r="E51" i="3"/>
  <c r="J50" i="3"/>
  <c r="I50" i="3"/>
  <c r="H50" i="3"/>
  <c r="H50" i="3" a="1"/>
  <c r="F50" i="3"/>
  <c r="E50" i="3"/>
  <c r="J49" i="3"/>
  <c r="I49" i="3"/>
  <c r="H49" i="3"/>
  <c r="H49" i="3" a="1"/>
  <c r="F49" i="3"/>
  <c r="E49" i="3"/>
  <c r="J48" i="3"/>
  <c r="I48" i="3"/>
  <c r="H48" i="3"/>
  <c r="H48" i="3" a="1"/>
  <c r="F48" i="3"/>
  <c r="E48" i="3"/>
  <c r="J47" i="3"/>
  <c r="I47" i="3"/>
  <c r="H47" i="3"/>
  <c r="H47" i="3" a="1"/>
  <c r="F47" i="3"/>
  <c r="E47" i="3"/>
  <c r="J46" i="3"/>
  <c r="I46" i="3"/>
  <c r="H46" i="3"/>
  <c r="H46" i="3" a="1"/>
  <c r="F46" i="3"/>
  <c r="E46" i="3"/>
  <c r="J45" i="3"/>
  <c r="I45" i="3"/>
  <c r="H45" i="3"/>
  <c r="H45" i="3" a="1"/>
  <c r="F45" i="3"/>
  <c r="E45" i="3"/>
  <c r="J44" i="3"/>
  <c r="I44" i="3"/>
  <c r="H44" i="3"/>
  <c r="H44" i="3" a="1"/>
  <c r="F44" i="3"/>
  <c r="E44" i="3"/>
  <c r="J43" i="3"/>
  <c r="I43" i="3"/>
  <c r="H43" i="3"/>
  <c r="H43" i="3" a="1"/>
  <c r="F43" i="3"/>
  <c r="E43" i="3"/>
  <c r="J42" i="3"/>
  <c r="I42" i="3"/>
  <c r="H42" i="3"/>
  <c r="H42" i="3" a="1"/>
  <c r="F42" i="3"/>
  <c r="E42" i="3"/>
  <c r="J41" i="3"/>
  <c r="I41" i="3"/>
  <c r="H41" i="3"/>
  <c r="H41" i="3" a="1"/>
  <c r="F41" i="3"/>
  <c r="E41" i="3"/>
  <c r="J40" i="3"/>
  <c r="I40" i="3"/>
  <c r="H40" i="3"/>
  <c r="H40" i="3" a="1"/>
  <c r="F40" i="3"/>
  <c r="E40" i="3"/>
  <c r="J39" i="3"/>
  <c r="I39" i="3"/>
  <c r="H39" i="3"/>
  <c r="H39" i="3" a="1"/>
  <c r="F39" i="3"/>
  <c r="E39" i="3"/>
  <c r="J38" i="3"/>
  <c r="I38" i="3"/>
  <c r="H38" i="3"/>
  <c r="H38" i="3" a="1"/>
  <c r="F38" i="3"/>
  <c r="E38" i="3"/>
  <c r="J37" i="3"/>
  <c r="I37" i="3"/>
  <c r="H37" i="3"/>
  <c r="H37" i="3" a="1"/>
  <c r="F37" i="3"/>
  <c r="E37" i="3"/>
  <c r="J36" i="3"/>
  <c r="I36" i="3"/>
  <c r="H36" i="3"/>
  <c r="H36" i="3" a="1"/>
  <c r="F36" i="3"/>
  <c r="E36" i="3"/>
  <c r="J35" i="3"/>
  <c r="I35" i="3"/>
  <c r="H35" i="3"/>
  <c r="H35" i="3" a="1"/>
  <c r="F35" i="3"/>
  <c r="E35" i="3"/>
  <c r="J34" i="3"/>
  <c r="I34" i="3"/>
  <c r="H34" i="3"/>
  <c r="H34" i="3" a="1"/>
  <c r="F34" i="3"/>
  <c r="E34" i="3"/>
  <c r="J33" i="3"/>
  <c r="I33" i="3"/>
  <c r="H33" i="3"/>
  <c r="H33" i="3" a="1"/>
  <c r="F33" i="3"/>
  <c r="E33" i="3"/>
  <c r="J32" i="3"/>
  <c r="I32" i="3"/>
  <c r="H32" i="3"/>
  <c r="H32" i="3" a="1"/>
  <c r="F32" i="3"/>
  <c r="E32" i="3"/>
  <c r="J31" i="3"/>
  <c r="I31" i="3"/>
  <c r="H31" i="3"/>
  <c r="H31" i="3" a="1"/>
  <c r="F31" i="3"/>
  <c r="E31" i="3"/>
  <c r="J30" i="3"/>
  <c r="I30" i="3"/>
  <c r="H30" i="3"/>
  <c r="H30" i="3" a="1"/>
  <c r="F30" i="3"/>
  <c r="E30" i="3"/>
  <c r="J29" i="3"/>
  <c r="I29" i="3"/>
  <c r="H29" i="3"/>
  <c r="H29" i="3" a="1"/>
  <c r="F29" i="3"/>
  <c r="E29" i="3"/>
  <c r="J28" i="3"/>
  <c r="I28" i="3"/>
  <c r="H28" i="3"/>
  <c r="H28" i="3" a="1"/>
  <c r="F28" i="3"/>
  <c r="E28" i="3"/>
  <c r="J27" i="3"/>
  <c r="I27" i="3"/>
  <c r="H27" i="3"/>
  <c r="H27" i="3" a="1"/>
  <c r="F27" i="3"/>
  <c r="E27" i="3"/>
  <c r="J26" i="3"/>
  <c r="I26" i="3"/>
  <c r="H26" i="3"/>
  <c r="H26" i="3" a="1"/>
  <c r="F26" i="3"/>
  <c r="E26" i="3"/>
  <c r="J25" i="3"/>
  <c r="I25" i="3"/>
  <c r="H25" i="3"/>
  <c r="H25" i="3" a="1"/>
  <c r="F25" i="3"/>
  <c r="E25" i="3"/>
  <c r="J24" i="3"/>
  <c r="I24" i="3"/>
  <c r="H24" i="3"/>
  <c r="H24" i="3" a="1"/>
  <c r="F24" i="3"/>
  <c r="E24" i="3"/>
  <c r="J23" i="3"/>
  <c r="I23" i="3"/>
  <c r="H23" i="3"/>
  <c r="H23" i="3" a="1"/>
  <c r="F23" i="3"/>
  <c r="E23" i="3"/>
  <c r="J22" i="3"/>
  <c r="I22" i="3"/>
  <c r="H22" i="3"/>
  <c r="H22" i="3" a="1"/>
  <c r="F22" i="3"/>
  <c r="E22" i="3"/>
  <c r="J21" i="3"/>
  <c r="I21" i="3"/>
  <c r="H21" i="3"/>
  <c r="H21" i="3" a="1"/>
  <c r="F21" i="3"/>
  <c r="E21" i="3"/>
  <c r="J20" i="3"/>
  <c r="I20" i="3"/>
  <c r="H20" i="3"/>
  <c r="H20" i="3" a="1"/>
  <c r="F20" i="3"/>
  <c r="E20" i="3"/>
  <c r="J19" i="3"/>
  <c r="I19" i="3"/>
  <c r="H19" i="3"/>
  <c r="H19" i="3" a="1"/>
  <c r="F19" i="3"/>
  <c r="E19" i="3"/>
  <c r="J18" i="3"/>
  <c r="I18" i="3"/>
  <c r="H18" i="3"/>
  <c r="H18" i="3" a="1"/>
  <c r="F18" i="3"/>
  <c r="E18" i="3"/>
  <c r="J17" i="3"/>
  <c r="I17" i="3"/>
  <c r="H17" i="3"/>
  <c r="H17" i="3" a="1"/>
  <c r="F17" i="3"/>
  <c r="E17" i="3"/>
  <c r="J16" i="3"/>
  <c r="I16" i="3"/>
  <c r="H16" i="3"/>
  <c r="H16" i="3" a="1"/>
  <c r="F16" i="3"/>
  <c r="E16" i="3"/>
  <c r="J15" i="3"/>
  <c r="I15" i="3"/>
  <c r="H15" i="3"/>
  <c r="H15" i="3" a="1"/>
  <c r="F15" i="3"/>
  <c r="E15" i="3"/>
  <c r="J14" i="3"/>
  <c r="I14" i="3"/>
  <c r="H14" i="3"/>
  <c r="H14" i="3" a="1"/>
  <c r="F14" i="3"/>
  <c r="E14" i="3"/>
  <c r="J13" i="3"/>
  <c r="I13" i="3"/>
  <c r="H13" i="3"/>
  <c r="H13" i="3" a="1"/>
  <c r="F13" i="3"/>
  <c r="E13" i="3"/>
  <c r="J12" i="3"/>
  <c r="I12" i="3"/>
  <c r="H12" i="3"/>
  <c r="H12" i="3" a="1"/>
  <c r="F12" i="3"/>
  <c r="E12" i="3"/>
  <c r="J11" i="3"/>
  <c r="I11" i="3"/>
  <c r="H11" i="3"/>
  <c r="H11" i="3" a="1"/>
  <c r="F11" i="3"/>
  <c r="E11" i="3"/>
  <c r="J10" i="3"/>
  <c r="I10" i="3"/>
  <c r="H10" i="3"/>
  <c r="H10" i="3" a="1"/>
  <c r="F10" i="3"/>
  <c r="E10" i="3"/>
  <c r="J9" i="3"/>
  <c r="I9" i="3"/>
  <c r="H9" i="3"/>
  <c r="H9" i="3" a="1"/>
  <c r="F9" i="3"/>
  <c r="E9" i="3"/>
  <c r="J8" i="3"/>
  <c r="I8" i="3"/>
  <c r="H8" i="3"/>
  <c r="H8" i="3" a="1"/>
  <c r="F8" i="3"/>
  <c r="E8" i="3"/>
  <c r="J7" i="3"/>
  <c r="I7" i="3"/>
  <c r="H7" i="3"/>
  <c r="H7" i="3" a="1"/>
  <c r="F7" i="3"/>
  <c r="E7" i="3"/>
  <c r="J6" i="3"/>
  <c r="I6" i="3"/>
  <c r="H6" i="3"/>
  <c r="H6" i="3" a="1"/>
  <c r="F6" i="3"/>
  <c r="E6" i="3"/>
  <c r="J5" i="3"/>
  <c r="I5" i="3"/>
  <c r="H5" i="3"/>
  <c r="H5" i="3" a="1"/>
  <c r="F5" i="3"/>
  <c r="E5" i="3"/>
  <c r="J4" i="3"/>
  <c r="I4" i="3"/>
  <c r="H4" i="3"/>
  <c r="H4" i="3" a="1"/>
  <c r="F4" i="3"/>
  <c r="E4" i="3"/>
  <c r="AY4" i="4"/>
  <c r="AI4" i="4"/>
  <c r="R4" i="4"/>
  <c r="I94" i="6"/>
  <c r="H94" i="6"/>
  <c r="I93" i="6"/>
  <c r="H93" i="6"/>
  <c r="I92" i="6"/>
  <c r="H92" i="6"/>
  <c r="I91" i="6"/>
  <c r="H91" i="6"/>
  <c r="I90" i="6"/>
  <c r="H90" i="6"/>
  <c r="I89" i="6"/>
  <c r="H89" i="6"/>
  <c r="I88" i="6"/>
  <c r="H88" i="6"/>
  <c r="I87" i="6"/>
  <c r="H87" i="6"/>
  <c r="I86" i="6"/>
  <c r="H86" i="6"/>
  <c r="I85" i="6"/>
  <c r="I84" i="6"/>
  <c r="H84" i="6"/>
  <c r="I83" i="6"/>
  <c r="H83" i="6"/>
  <c r="I82" i="6"/>
  <c r="I81" i="6"/>
  <c r="I80" i="6"/>
  <c r="H80" i="6"/>
  <c r="I79" i="6"/>
  <c r="H79" i="6"/>
  <c r="I78" i="6"/>
  <c r="H78" i="6"/>
  <c r="I77" i="6"/>
  <c r="H77" i="6"/>
  <c r="I76" i="6"/>
  <c r="H76" i="6"/>
  <c r="I75" i="6"/>
  <c r="H75" i="6"/>
  <c r="I74" i="6"/>
  <c r="H74" i="6"/>
  <c r="I73" i="6"/>
  <c r="H73" i="6"/>
  <c r="I72" i="6"/>
  <c r="H72" i="6"/>
  <c r="I71" i="6"/>
  <c r="H71" i="6"/>
  <c r="I70" i="6"/>
  <c r="I69" i="6"/>
  <c r="H69" i="6"/>
  <c r="I68" i="6"/>
  <c r="H68" i="6"/>
  <c r="I67" i="6"/>
  <c r="H67" i="6"/>
  <c r="I66" i="6"/>
  <c r="I65" i="6"/>
  <c r="H65" i="6"/>
  <c r="I64" i="6"/>
  <c r="H64" i="6"/>
  <c r="I63" i="6"/>
  <c r="H63" i="6"/>
  <c r="I62" i="6"/>
  <c r="I61" i="6"/>
  <c r="I60" i="6"/>
  <c r="H60" i="6"/>
  <c r="I59" i="6"/>
  <c r="H59" i="6"/>
  <c r="I58" i="6"/>
  <c r="H58" i="6"/>
  <c r="I57" i="6"/>
  <c r="H57" i="6"/>
  <c r="I56" i="6"/>
  <c r="H56" i="6"/>
  <c r="I55" i="6"/>
  <c r="I54" i="6"/>
  <c r="H54" i="6"/>
  <c r="I53" i="6"/>
  <c r="I52" i="6"/>
  <c r="H52" i="6"/>
  <c r="I51" i="6"/>
  <c r="I50" i="6"/>
  <c r="I49" i="6"/>
  <c r="I48" i="6"/>
  <c r="I47" i="6"/>
  <c r="H47" i="6"/>
  <c r="I46" i="6"/>
  <c r="H46" i="6"/>
  <c r="I45" i="6"/>
  <c r="H45" i="6"/>
  <c r="I44" i="6"/>
  <c r="H44" i="6"/>
  <c r="I43" i="6"/>
  <c r="H43" i="6"/>
  <c r="I42" i="6"/>
  <c r="H42" i="6"/>
  <c r="I41" i="6"/>
  <c r="H41" i="6"/>
  <c r="I40" i="6"/>
  <c r="H40" i="6"/>
  <c r="I39" i="6"/>
  <c r="H39" i="6"/>
  <c r="I38" i="6"/>
  <c r="H38" i="6"/>
  <c r="I37" i="6"/>
  <c r="H37" i="6"/>
  <c r="I36" i="6"/>
  <c r="H36" i="6"/>
  <c r="I35" i="6"/>
  <c r="H35" i="6"/>
  <c r="I34" i="6"/>
  <c r="H34" i="6"/>
  <c r="I33" i="6"/>
  <c r="H33" i="6"/>
  <c r="I32" i="6"/>
  <c r="H32" i="6"/>
  <c r="I31" i="6"/>
  <c r="H31" i="6"/>
  <c r="I30" i="6"/>
  <c r="H30" i="6"/>
  <c r="I29" i="6"/>
  <c r="H29" i="6"/>
  <c r="I28" i="6"/>
  <c r="H28" i="6"/>
  <c r="I27" i="6"/>
  <c r="H27" i="6"/>
  <c r="I26" i="6"/>
  <c r="H26" i="6"/>
  <c r="I25" i="6"/>
  <c r="H25" i="6"/>
  <c r="I24" i="6"/>
  <c r="H24" i="6"/>
  <c r="I23" i="6"/>
  <c r="H23" i="6"/>
  <c r="I22" i="6"/>
  <c r="H22" i="6"/>
  <c r="I21" i="6"/>
  <c r="H21" i="6"/>
  <c r="I20" i="6"/>
  <c r="H20" i="6"/>
  <c r="I19" i="6"/>
  <c r="I18" i="6"/>
  <c r="I17" i="6"/>
  <c r="I16" i="6"/>
  <c r="I15" i="6"/>
  <c r="I14" i="6"/>
  <c r="I13" i="6"/>
  <c r="I12" i="6"/>
  <c r="I11" i="6"/>
  <c r="H11" i="6"/>
  <c r="I10" i="6"/>
  <c r="H10" i="6"/>
  <c r="I9" i="6"/>
  <c r="H9" i="6"/>
  <c r="I8" i="6"/>
  <c r="H8" i="6"/>
  <c r="L7" i="6"/>
  <c r="I7" i="6"/>
  <c r="H7" i="6"/>
  <c r="L6" i="6"/>
  <c r="I6" i="6"/>
  <c r="H6" i="6"/>
  <c r="L5" i="6"/>
  <c r="I5" i="6"/>
  <c r="H5" i="6"/>
  <c r="L4" i="6"/>
  <c r="I4" i="6"/>
  <c r="H4" i="6"/>
  <c r="L3" i="6"/>
  <c r="F12" i="5"/>
  <c r="G12" i="5" s="1"/>
  <c r="G11" i="5"/>
  <c r="F11" i="5"/>
  <c r="F10" i="5"/>
  <c r="G10" i="5" s="1"/>
  <c r="F6" i="5"/>
  <c r="G6" i="5" s="1"/>
  <c r="F5" i="5"/>
  <c r="G5" i="5" s="1"/>
  <c r="G4" i="5"/>
  <c r="F4" i="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<sst xmlns="http://schemas.openxmlformats.org/spreadsheetml/2006/main" count="635" uniqueCount="131">
  <si>
    <t>Descontos</t>
  </si>
  <si>
    <t>Top 3 Vendedores</t>
  </si>
  <si>
    <t>Felipe Pereira</t>
  </si>
  <si>
    <t>Mariana Costa</t>
  </si>
  <si>
    <t>Camila Almeida</t>
  </si>
  <si>
    <t>Top 3 Clientes</t>
  </si>
  <si>
    <t>Cheia de Charme</t>
  </si>
  <si>
    <t>Modo Básico</t>
  </si>
  <si>
    <t>Bibi Modas</t>
  </si>
  <si>
    <t>Registro de Vendas</t>
  </si>
  <si>
    <t xml:space="preserve">Data </t>
  </si>
  <si>
    <t>Cliente</t>
  </si>
  <si>
    <t>Código</t>
  </si>
  <si>
    <t>Produto</t>
  </si>
  <si>
    <t>Categoria</t>
  </si>
  <si>
    <t>Quantidade</t>
  </si>
  <si>
    <t>Desconto</t>
  </si>
  <si>
    <t>Valor do Produto</t>
  </si>
  <si>
    <t>Valor Venda</t>
  </si>
  <si>
    <t>Responsável</t>
  </si>
  <si>
    <t>Be Bold</t>
  </si>
  <si>
    <t>Alice Andrade</t>
  </si>
  <si>
    <t>Divina Estampa</t>
  </si>
  <si>
    <t>Thiago Rodrigues</t>
  </si>
  <si>
    <t>Beatriz Oliveira</t>
  </si>
  <si>
    <t>Davi Vieira</t>
  </si>
  <si>
    <t>Lucas Ferreira</t>
  </si>
  <si>
    <t>Meteora</t>
  </si>
  <si>
    <t>Açúcar e Canela</t>
  </si>
  <si>
    <t>Gustavo Lima</t>
  </si>
  <si>
    <t>Mundo Mini</t>
  </si>
  <si>
    <t>Bernardo Soares</t>
  </si>
  <si>
    <t>Daily Wear</t>
  </si>
  <si>
    <t>Miguel Nascimento</t>
  </si>
  <si>
    <t>Laura Machado</t>
  </si>
  <si>
    <t>Urbanus</t>
  </si>
  <si>
    <t>Arthur Lopes</t>
  </si>
  <si>
    <t>Sophia Nunes</t>
  </si>
  <si>
    <t>Pedro Carvalho</t>
  </si>
  <si>
    <t>Amarelo Manga</t>
  </si>
  <si>
    <t>The Closet</t>
  </si>
  <si>
    <t>Bruno Rocha</t>
  </si>
  <si>
    <t>Vike</t>
  </si>
  <si>
    <t>Helena Marques</t>
  </si>
  <si>
    <t>Gabriel Santos</t>
  </si>
  <si>
    <t>Isabela Freitas</t>
  </si>
  <si>
    <t>Matheus Alves</t>
  </si>
  <si>
    <t>Rafael Silva</t>
  </si>
  <si>
    <t>Fernanda Souza</t>
  </si>
  <si>
    <t>Ateliê do Corpo</t>
  </si>
  <si>
    <t>Juliana Martins</t>
  </si>
  <si>
    <t>Carlos Moreira</t>
  </si>
  <si>
    <t>Larissa Gomes</t>
  </si>
  <si>
    <t>Heitor Fernandes</t>
  </si>
  <si>
    <t>Bruna Dias</t>
  </si>
  <si>
    <t>Manuela Ribeiro</t>
  </si>
  <si>
    <t>Jardim Secreto</t>
  </si>
  <si>
    <t>Patrícia Mendes</t>
  </si>
  <si>
    <t>Amanda Barbosa</t>
  </si>
  <si>
    <t>Next Level</t>
  </si>
  <si>
    <t>Estilo Semanal</t>
  </si>
  <si>
    <t>Pop Purple</t>
  </si>
  <si>
    <t>Eixo Wear</t>
  </si>
  <si>
    <t>Controle de Estoque</t>
  </si>
  <si>
    <t>Consulta</t>
  </si>
  <si>
    <t>Tamanho</t>
  </si>
  <si>
    <t>Preço Unitário</t>
  </si>
  <si>
    <t>Estoque</t>
  </si>
  <si>
    <t>Qtd. Vendas</t>
  </si>
  <si>
    <t>Situação</t>
  </si>
  <si>
    <t>Camiseta Básica Branca</t>
  </si>
  <si>
    <t>P</t>
  </si>
  <si>
    <t>Masculino</t>
  </si>
  <si>
    <t>M</t>
  </si>
  <si>
    <t>Preço Uni.</t>
  </si>
  <si>
    <t>G</t>
  </si>
  <si>
    <t>GG</t>
  </si>
  <si>
    <t>Qtd. Recomendado</t>
  </si>
  <si>
    <t>Camiseta Básica Preta</t>
  </si>
  <si>
    <t>Camisa Polo Azul</t>
  </si>
  <si>
    <t>Calça Jeans Tradicional</t>
  </si>
  <si>
    <t>Bermuda Cargo</t>
  </si>
  <si>
    <t>Regata</t>
  </si>
  <si>
    <t>Feminino</t>
  </si>
  <si>
    <t>Camiseta Estampada</t>
  </si>
  <si>
    <t>Vestido Floral Curto</t>
  </si>
  <si>
    <t>Vestido Estampado Longo</t>
  </si>
  <si>
    <t>Vestido Tubinho</t>
  </si>
  <si>
    <t>PP</t>
  </si>
  <si>
    <t>Calça Skinny</t>
  </si>
  <si>
    <t>Calça Pantalona</t>
  </si>
  <si>
    <t>Saia Colegial</t>
  </si>
  <si>
    <t>Saia Jeans</t>
  </si>
  <si>
    <t>Blazer</t>
  </si>
  <si>
    <t>Conjunto</t>
  </si>
  <si>
    <t>Infantil</t>
  </si>
  <si>
    <t>Vestido de Festa</t>
  </si>
  <si>
    <t>Calça Moletom</t>
  </si>
  <si>
    <t>Cinto Couro Preto</t>
  </si>
  <si>
    <t>Tam. Único</t>
  </si>
  <si>
    <t>Acessórios</t>
  </si>
  <si>
    <t>Cinto Couro Marrom</t>
  </si>
  <si>
    <t>Boné Aba Curva</t>
  </si>
  <si>
    <t>Bolsa Transversal</t>
  </si>
  <si>
    <t>Mochila Escolar</t>
  </si>
  <si>
    <t>Bolsa</t>
  </si>
  <si>
    <t>Óculos de Sol</t>
  </si>
  <si>
    <t>Conjunto Jóias</t>
  </si>
  <si>
    <t>Total de Produtos</t>
  </si>
  <si>
    <t>Produtos Vendidos</t>
  </si>
  <si>
    <t>Total de Vendas</t>
  </si>
  <si>
    <t>Maiores Compradores</t>
  </si>
  <si>
    <t>Vendas Mensais</t>
  </si>
  <si>
    <t>Ranking de Vendedores</t>
  </si>
  <si>
    <t>Soma de Estoque</t>
  </si>
  <si>
    <t>Soma de Preço Unitário</t>
  </si>
  <si>
    <t>Valor Total Vendas</t>
  </si>
  <si>
    <t>Valor Total Compras</t>
  </si>
  <si>
    <t>Total Geral</t>
  </si>
  <si>
    <t>Quantidade de Produtos</t>
  </si>
  <si>
    <t>Venda Total</t>
  </si>
  <si>
    <t>Rótulos de Linha</t>
  </si>
  <si>
    <t xml:space="preserve"> 5 peças</t>
  </si>
  <si>
    <t>12 peças</t>
  </si>
  <si>
    <t>20 peças</t>
  </si>
  <si>
    <t>50 peças</t>
  </si>
  <si>
    <t>A partir de:</t>
  </si>
  <si>
    <t>Valor</t>
  </si>
  <si>
    <t>Nome</t>
  </si>
  <si>
    <t>Valor Vendas</t>
  </si>
  <si>
    <t>Soma de Valor Vendas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</si>
</sst>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R$-416]\ * #,##0.00_-;\-[$R$-416]\ * #,##0.00_-;_-[$R$-416]\ * &quot;-&quot;??_-;_-@_-"/>
    <numFmt numFmtId="165" formatCode="[$-416]d\-mmm;@"/>
  </numFmts>
  <fonts count="17" x14ac:knownFonts="1">
    <font>
      <sz val="11"/>
      <color theme="1"/>
      <name val="Aptos Narrow"/>
      <family val="2"/>
      <scheme val="minor"/>
    </font>
    <font>
      <b/>
      <sz val="14"/>
      <color rgb="FFFFFFFF"/>
      <name val="Kalinga"/>
    </font>
    <font>
      <b/>
      <sz val="12"/>
      <color rgb="FFFFFFFF"/>
      <name val="Kalinga"/>
    </font>
    <font>
      <sz val="10"/>
      <color theme="1"/>
      <name val="Kalinga"/>
    </font>
    <font>
      <b/>
      <sz val="10"/>
      <color theme="0"/>
      <name val="Kalinga"/>
    </font>
    <font>
      <b/>
      <sz val="12"/>
      <color theme="0"/>
      <name val="Kalinga"/>
    </font>
    <font>
      <sz val="11"/>
      <color rgb="FF000000"/>
      <name val="Aptos Narrow"/>
      <family val="2"/>
      <scheme val="minor"/>
    </font>
    <font>
      <sz val="11"/>
      <color rgb="FFBF6C00"/>
      <name val="Aptos Narrow"/>
      <family val="2"/>
      <scheme val="minor"/>
    </font>
    <font>
      <b/>
      <sz val="11"/>
      <color rgb="FFBF6C00"/>
      <name val="Aptos Narrow"/>
      <family val="2"/>
      <scheme val="minor"/>
    </font>
    <font>
      <b/>
      <sz val="20"/>
      <color theme="0"/>
      <name val="Kalinga"/>
    </font>
    <font>
      <b/>
      <sz val="14"/>
      <color theme="0"/>
      <name val="Kalinga"/>
    </font>
    <font>
      <sz val="10"/>
      <color theme="1"/>
      <name val="Kalinga"/>
      <family val="2"/>
    </font>
    <font>
      <sz val="11"/>
      <color theme="1"/>
      <name val="Kalinga"/>
      <family val="2"/>
    </font>
    <font>
      <b/>
      <sz val="11"/>
      <color theme="0"/>
      <name val="Kalinga"/>
      <family val="2"/>
    </font>
    <font>
      <b/>
      <sz val="11"/>
      <color rgb="FFFFFFFF"/>
      <name val="Kalinga"/>
      <family val="2"/>
    </font>
    <font>
      <b/>
      <sz val="14"/>
      <color theme="0"/>
      <name val="Kalinga"/>
      <family val="2"/>
    </font>
    <font>
      <sz val="11"/>
      <color rgb="FF000000"/>
      <name val="Kalinga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5DB49"/>
        <bgColor indexed="64"/>
      </patternFill>
    </fill>
    <fill>
      <patternFill patternType="solid">
        <fgColor rgb="FFECC24A"/>
        <bgColor indexed="64"/>
      </patternFill>
    </fill>
    <fill>
      <patternFill patternType="solid">
        <fgColor rgb="FFE5BC48"/>
        <bgColor indexed="64"/>
      </patternFill>
    </fill>
    <fill>
      <patternFill patternType="solid">
        <fgColor rgb="FFFFEC82"/>
        <bgColor indexed="64"/>
      </patternFill>
    </fill>
  </fills>
  <borders count="35">
    <border>
      <left/>
      <right/>
      <top/>
      <bottom/>
      <diagonal/>
    </border>
    <border>
      <left/>
      <right style="thin">
        <color rgb="FFBF6C00"/>
      </right>
      <top style="thin">
        <color rgb="FFBF6C00"/>
      </top>
      <bottom style="thin">
        <color rgb="FFBF6C00"/>
      </bottom>
      <diagonal/>
    </border>
    <border>
      <left style="thin">
        <color rgb="FFBF6C00"/>
      </left>
      <right/>
      <top/>
      <bottom/>
      <diagonal/>
    </border>
    <border>
      <left style="medium">
        <color rgb="FFBF6C00"/>
      </left>
      <right/>
      <top style="medium">
        <color rgb="FFBF6C00"/>
      </top>
      <bottom/>
      <diagonal/>
    </border>
    <border>
      <left/>
      <right/>
      <top style="medium">
        <color rgb="FFBF6C00"/>
      </top>
      <bottom/>
      <diagonal/>
    </border>
    <border>
      <left/>
      <right style="medium">
        <color rgb="FFBF6C00"/>
      </right>
      <top style="medium">
        <color rgb="FFBF6C00"/>
      </top>
      <bottom/>
      <diagonal/>
    </border>
    <border>
      <left style="thin">
        <color rgb="FFBF6C00"/>
      </left>
      <right/>
      <top style="medium">
        <color rgb="FFBF6C00"/>
      </top>
      <bottom/>
      <diagonal/>
    </border>
    <border>
      <left style="thin">
        <color rgb="FFBF6C00"/>
      </left>
      <right style="medium">
        <color rgb="FFBF6C00"/>
      </right>
      <top style="medium">
        <color rgb="FFBF6C00"/>
      </top>
      <bottom/>
      <diagonal/>
    </border>
    <border>
      <left style="medium">
        <color rgb="FFBF6C00"/>
      </left>
      <right/>
      <top style="medium">
        <color rgb="FFBF6C00"/>
      </top>
      <bottom style="medium">
        <color rgb="FFBF6C00"/>
      </bottom>
      <diagonal/>
    </border>
    <border>
      <left style="thin">
        <color rgb="FFBF6C00"/>
      </left>
      <right style="medium">
        <color rgb="FFBF6C00"/>
      </right>
      <top style="medium">
        <color rgb="FFBF6C00"/>
      </top>
      <bottom style="medium">
        <color rgb="FFBF6C00"/>
      </bottom>
      <diagonal/>
    </border>
    <border>
      <left style="medium">
        <color rgb="FFBF6C00"/>
      </left>
      <right style="medium">
        <color rgb="FFBF6C00"/>
      </right>
      <top style="medium">
        <color rgb="FFBF6C00"/>
      </top>
      <bottom style="medium">
        <color rgb="FFBF6C00"/>
      </bottom>
      <diagonal/>
    </border>
    <border>
      <left style="medium">
        <color rgb="FFBF6C00"/>
      </left>
      <right/>
      <top/>
      <bottom style="medium">
        <color rgb="FFBF6C00"/>
      </bottom>
      <diagonal/>
    </border>
    <border>
      <left/>
      <right/>
      <top/>
      <bottom style="medium">
        <color rgb="FFBF6C00"/>
      </bottom>
      <diagonal/>
    </border>
    <border>
      <left/>
      <right style="medium">
        <color rgb="FFBF6C00"/>
      </right>
      <top/>
      <bottom style="medium">
        <color rgb="FFBF6C00"/>
      </bottom>
      <diagonal/>
    </border>
    <border>
      <left style="medium">
        <color rgb="FFBF6C00"/>
      </left>
      <right/>
      <top/>
      <bottom/>
      <diagonal/>
    </border>
    <border>
      <left/>
      <right style="medium">
        <color rgb="FFBF6C00"/>
      </right>
      <top/>
      <bottom/>
      <diagonal/>
    </border>
    <border>
      <left style="medium">
        <color rgb="FFBF6C00"/>
      </left>
      <right style="thin">
        <color rgb="FFBF6C00"/>
      </right>
      <top style="thin">
        <color rgb="FFBF6C00"/>
      </top>
      <bottom style="medium">
        <color rgb="FFBF6C00"/>
      </bottom>
      <diagonal/>
    </border>
    <border>
      <left style="medium">
        <color rgb="FFBF6C00"/>
      </left>
      <right/>
      <top style="medium">
        <color rgb="FFBF6C00"/>
      </top>
      <bottom style="thin">
        <color rgb="FFBF6C00"/>
      </bottom>
      <diagonal/>
    </border>
    <border>
      <left/>
      <right style="thin">
        <color rgb="FFBF6C00"/>
      </right>
      <top style="medium">
        <color rgb="FFBF6C00"/>
      </top>
      <bottom style="thin">
        <color rgb="FFBF6C00"/>
      </bottom>
      <diagonal/>
    </border>
    <border>
      <left style="thin">
        <color rgb="FFBF6C00"/>
      </left>
      <right style="medium">
        <color rgb="FFBF6C00"/>
      </right>
      <top style="medium">
        <color rgb="FFBF6C00"/>
      </top>
      <bottom style="thin">
        <color rgb="FFBF6C00"/>
      </bottom>
      <diagonal/>
    </border>
    <border>
      <left style="medium">
        <color rgb="FFBF6C00"/>
      </left>
      <right/>
      <top style="thin">
        <color rgb="FFBF6C00"/>
      </top>
      <bottom style="thin">
        <color rgb="FFBF6C00"/>
      </bottom>
      <diagonal/>
    </border>
    <border>
      <left style="thin">
        <color rgb="FFBF6C00"/>
      </left>
      <right style="medium">
        <color rgb="FFBF6C00"/>
      </right>
      <top style="thin">
        <color rgb="FFBF6C00"/>
      </top>
      <bottom style="thin">
        <color rgb="FFBF6C00"/>
      </bottom>
      <diagonal/>
    </border>
    <border>
      <left style="medium">
        <color rgb="FFBF6C00"/>
      </left>
      <right/>
      <top style="thin">
        <color rgb="FFBF6C00"/>
      </top>
      <bottom style="medium">
        <color rgb="FFBF6C00"/>
      </bottom>
      <diagonal/>
    </border>
    <border>
      <left/>
      <right style="thin">
        <color rgb="FFBF6C00"/>
      </right>
      <top style="thin">
        <color rgb="FFBF6C00"/>
      </top>
      <bottom style="medium">
        <color rgb="FFBF6C00"/>
      </bottom>
      <diagonal/>
    </border>
    <border>
      <left style="thin">
        <color rgb="FFBF6C00"/>
      </left>
      <right style="medium">
        <color rgb="FFBF6C00"/>
      </right>
      <top style="thin">
        <color rgb="FFBF6C00"/>
      </top>
      <bottom style="medium">
        <color rgb="FFBF6C00"/>
      </bottom>
      <diagonal/>
    </border>
    <border>
      <left style="medium">
        <color rgb="FFBF6C00"/>
      </left>
      <right style="medium">
        <color rgb="FFBF6C00"/>
      </right>
      <top style="medium">
        <color rgb="FFBF6C00"/>
      </top>
      <bottom/>
      <diagonal/>
    </border>
    <border>
      <left style="medium">
        <color rgb="FFBF6C00"/>
      </left>
      <right style="medium">
        <color rgb="FFBF6C00"/>
      </right>
      <top/>
      <bottom style="medium">
        <color rgb="FFBF6C00"/>
      </bottom>
      <diagonal/>
    </border>
    <border>
      <left style="medium">
        <color rgb="FFBF6C00"/>
      </left>
      <right style="thin">
        <color rgb="FFBF6C00"/>
      </right>
      <top style="medium">
        <color rgb="FFBF6C00"/>
      </top>
      <bottom style="thin">
        <color rgb="FFBF6C00"/>
      </bottom>
      <diagonal/>
    </border>
    <border>
      <left style="medium">
        <color rgb="FFBF6C00"/>
      </left>
      <right style="thin">
        <color rgb="FFBF6C00"/>
      </right>
      <top style="thin">
        <color rgb="FFBF6C00"/>
      </top>
      <bottom style="thin">
        <color rgb="FFBF6C00"/>
      </bottom>
      <diagonal/>
    </border>
    <border>
      <left style="thin">
        <color rgb="FFBF6C00"/>
      </left>
      <right style="thin">
        <color rgb="FFBF6C00"/>
      </right>
      <top style="medium">
        <color rgb="FFBF6C00"/>
      </top>
      <bottom style="thin">
        <color rgb="FFBF6C00"/>
      </bottom>
      <diagonal/>
    </border>
    <border>
      <left style="thin">
        <color rgb="FFBF6C00"/>
      </left>
      <right/>
      <top style="thin">
        <color rgb="FFBF6C00"/>
      </top>
      <bottom style="medium">
        <color rgb="FFBF6C00"/>
      </bottom>
      <diagonal/>
    </border>
    <border>
      <left/>
      <right style="medium">
        <color rgb="FFBF6C00"/>
      </right>
      <top style="thin">
        <color rgb="FFBF6C00"/>
      </top>
      <bottom style="medium">
        <color rgb="FFBF6C00"/>
      </bottom>
      <diagonal/>
    </border>
    <border>
      <left style="thin">
        <color rgb="FFBF6C00"/>
      </left>
      <right/>
      <top style="thin">
        <color rgb="FFBF6C00"/>
      </top>
      <bottom style="thin">
        <color rgb="FFBF6C00"/>
      </bottom>
      <diagonal/>
    </border>
    <border>
      <left/>
      <right style="medium">
        <color rgb="FFBF6C00"/>
      </right>
      <top style="thin">
        <color rgb="FFBF6C00"/>
      </top>
      <bottom style="thin">
        <color rgb="FFBF6C00"/>
      </bottom>
      <diagonal/>
    </border>
    <border>
      <left/>
      <right style="medium">
        <color rgb="FFBF6C00"/>
      </right>
      <top style="medium">
        <color rgb="FFBF6C00"/>
      </top>
      <bottom style="medium">
        <color rgb="FFBF6C00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2" fillId="3" borderId="2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164" fontId="3" fillId="2" borderId="6" xfId="0" applyNumberFormat="1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right" vertical="center"/>
    </xf>
    <xf numFmtId="0" fontId="2" fillId="3" borderId="0" xfId="0" applyFont="1" applyFill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14" fontId="3" fillId="2" borderId="4" xfId="0" applyNumberFormat="1" applyFont="1" applyFill="1" applyBorder="1" applyAlignment="1">
      <alignment horizontal="left" vertical="center"/>
    </xf>
    <xf numFmtId="14" fontId="3" fillId="2" borderId="6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9" fontId="3" fillId="2" borderId="6" xfId="0" applyNumberFormat="1" applyFont="1" applyFill="1" applyBorder="1" applyAlignment="1">
      <alignment horizontal="left" vertical="center"/>
    </xf>
    <xf numFmtId="0" fontId="3" fillId="2" borderId="7" xfId="0" applyFont="1" applyFill="1" applyBorder="1" applyAlignment="1">
      <alignment horizontal="center" vertical="center"/>
    </xf>
    <xf numFmtId="164" fontId="3" fillId="2" borderId="7" xfId="0" applyNumberFormat="1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0" fillId="0" borderId="10" xfId="0" applyBorder="1"/>
    <xf numFmtId="164" fontId="0" fillId="0" borderId="10" xfId="0" applyNumberFormat="1" applyBorder="1"/>
    <xf numFmtId="0" fontId="6" fillId="0" borderId="10" xfId="0" applyFont="1" applyBorder="1"/>
    <xf numFmtId="164" fontId="6" fillId="0" borderId="10" xfId="0" applyNumberFormat="1" applyFont="1" applyBorder="1"/>
    <xf numFmtId="0" fontId="8" fillId="6" borderId="10" xfId="0" applyFont="1" applyFill="1" applyBorder="1"/>
    <xf numFmtId="164" fontId="8" fillId="6" borderId="10" xfId="0" applyNumberFormat="1" applyFont="1" applyFill="1" applyBorder="1"/>
    <xf numFmtId="165" fontId="0" fillId="0" borderId="10" xfId="0" applyNumberFormat="1" applyBorder="1" applyAlignment="1">
      <alignment horizontal="center" vertical="center"/>
    </xf>
    <xf numFmtId="0" fontId="0" fillId="0" borderId="14" xfId="0" applyBorder="1"/>
    <xf numFmtId="0" fontId="0" fillId="0" borderId="15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9" fontId="3" fillId="2" borderId="19" xfId="0" applyNumberFormat="1" applyFont="1" applyFill="1" applyBorder="1" applyAlignment="1">
      <alignment horizontal="left" vertical="center"/>
    </xf>
    <xf numFmtId="9" fontId="3" fillId="2" borderId="21" xfId="0" applyNumberFormat="1" applyFont="1" applyFill="1" applyBorder="1" applyAlignment="1">
      <alignment horizontal="left" vertical="center"/>
    </xf>
    <xf numFmtId="9" fontId="3" fillId="2" borderId="24" xfId="0" applyNumberFormat="1" applyFont="1" applyFill="1" applyBorder="1" applyAlignment="1">
      <alignment horizontal="left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165" fontId="7" fillId="6" borderId="10" xfId="0" applyNumberFormat="1" applyFont="1" applyFill="1" applyBorder="1" applyAlignment="1">
      <alignment horizontal="left" vertical="top"/>
    </xf>
    <xf numFmtId="164" fontId="7" fillId="6" borderId="10" xfId="0" applyNumberFormat="1" applyFont="1" applyFill="1" applyBorder="1" applyAlignment="1">
      <alignment horizontal="left" vertical="top"/>
    </xf>
    <xf numFmtId="0" fontId="0" fillId="0" borderId="0" xfId="0" pivotButton="1"/>
    <xf numFmtId="164" fontId="0" fillId="0" borderId="0" xfId="0" applyNumberFormat="1"/>
    <xf numFmtId="0" fontId="0" fillId="3" borderId="10" xfId="0" applyFill="1" applyBorder="1"/>
    <xf numFmtId="165" fontId="7" fillId="6" borderId="26" xfId="0" applyNumberFormat="1" applyFont="1" applyFill="1" applyBorder="1" applyAlignment="1">
      <alignment horizontal="left" vertical="top"/>
    </xf>
    <xf numFmtId="164" fontId="7" fillId="6" borderId="13" xfId="0" applyNumberFormat="1" applyFont="1" applyFill="1" applyBorder="1" applyAlignment="1">
      <alignment horizontal="left" vertical="top"/>
    </xf>
    <xf numFmtId="0" fontId="13" fillId="3" borderId="10" xfId="0" applyFont="1" applyFill="1" applyBorder="1"/>
    <xf numFmtId="0" fontId="13" fillId="3" borderId="5" xfId="0" applyFont="1" applyFill="1" applyBorder="1"/>
    <xf numFmtId="0" fontId="12" fillId="3" borderId="10" xfId="0" applyFont="1" applyFill="1" applyBorder="1"/>
    <xf numFmtId="0" fontId="13" fillId="3" borderId="25" xfId="0" applyFont="1" applyFill="1" applyBorder="1"/>
    <xf numFmtId="0" fontId="11" fillId="0" borderId="27" xfId="0" applyFont="1" applyBorder="1"/>
    <xf numFmtId="0" fontId="11" fillId="0" borderId="28" xfId="0" applyFont="1" applyBorder="1"/>
    <xf numFmtId="0" fontId="11" fillId="0" borderId="16" xfId="0" applyFont="1" applyBorder="1"/>
    <xf numFmtId="0" fontId="14" fillId="3" borderId="5" xfId="0" applyFont="1" applyFill="1" applyBorder="1" applyAlignment="1">
      <alignment horizontal="center" vertical="center"/>
    </xf>
    <xf numFmtId="0" fontId="14" fillId="3" borderId="1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7" fillId="6" borderId="10" xfId="0" applyFont="1" applyFill="1" applyBorder="1" applyAlignment="1">
      <alignment horizontal="left" vertical="top"/>
    </xf>
    <xf numFmtId="0" fontId="0" fillId="0" borderId="0" xfId="0" applyAlignment="1">
      <alignment horizontal="center"/>
    </xf>
    <xf numFmtId="0" fontId="10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13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11" fillId="2" borderId="22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11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64" fontId="11" fillId="0" borderId="30" xfId="0" applyNumberFormat="1" applyFont="1" applyBorder="1" applyAlignment="1">
      <alignment horizontal="center"/>
    </xf>
    <xf numFmtId="164" fontId="11" fillId="0" borderId="31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14" fillId="3" borderId="8" xfId="0" applyFont="1" applyFill="1" applyBorder="1" applyAlignment="1">
      <alignment horizontal="center" vertical="center"/>
    </xf>
    <xf numFmtId="0" fontId="14" fillId="3" borderId="34" xfId="0" applyFont="1" applyFill="1" applyBorder="1" applyAlignment="1">
      <alignment horizontal="center" vertical="center"/>
    </xf>
    <xf numFmtId="164" fontId="11" fillId="0" borderId="32" xfId="0" applyNumberFormat="1" applyFont="1" applyBorder="1" applyAlignment="1">
      <alignment horizontal="center"/>
    </xf>
    <xf numFmtId="164" fontId="11" fillId="0" borderId="33" xfId="0" applyNumberFormat="1" applyFont="1" applyBorder="1" applyAlignment="1">
      <alignment horizontal="center"/>
    </xf>
    <xf numFmtId="164" fontId="11" fillId="0" borderId="29" xfId="0" applyNumberFormat="1" applyFont="1" applyBorder="1" applyAlignment="1">
      <alignment horizontal="center"/>
    </xf>
    <xf numFmtId="164" fontId="11" fillId="0" borderId="19" xfId="0" applyNumberFormat="1" applyFont="1" applyBorder="1" applyAlignment="1">
      <alignment horizont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</cellXfs>
  <cellStyles count="1">
    <cellStyle name="Normal" xfId="0" builtinId="0"/>
  </cellStyles>
  <dxfs count="115">
    <dxf>
      <border>
        <right style="medium">
          <color rgb="FFBF6C00"/>
        </right>
        <bottom style="medium">
          <color rgb="FFBF6C00"/>
        </bottom>
      </border>
    </dxf>
    <dxf>
      <border>
        <left style="medium">
          <color rgb="FFBF6C00"/>
        </left>
        <right style="medium">
          <color rgb="FFBF6C00"/>
        </right>
        <bottom style="medium">
          <color rgb="FFBF6C00"/>
        </bottom>
      </border>
    </dxf>
    <dxf>
      <border>
        <right style="medium">
          <color rgb="FFBF6C00"/>
        </right>
        <top style="medium">
          <color rgb="FFBF6C00"/>
        </top>
      </border>
    </dxf>
    <dxf>
      <border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font>
        <color rgb="FFBF6C00"/>
      </font>
      <fill>
        <patternFill patternType="solid">
          <fgColor indexed="64"/>
          <bgColor rgb="FFFFEC82"/>
        </patternFill>
      </fill>
      <alignment horizontal="left" vertical="top"/>
    </dxf>
    <dxf>
      <font>
        <color rgb="FFBF6C00"/>
      </font>
      <numFmt numFmtId="165" formatCode="[$-416]d\-mmm;@"/>
      <fill>
        <patternFill patternType="solid">
          <fgColor indexed="64"/>
          <bgColor rgb="FFFFEC82"/>
        </patternFill>
      </fill>
      <alignment horizontal="left" vertical="top"/>
    </dxf>
    <dxf>
      <font>
        <b/>
        <color theme="0"/>
        <name val="Kalinga"/>
        <scheme val="none"/>
      </font>
      <fill>
        <patternFill patternType="solid">
          <fgColor indexed="64"/>
          <bgColor rgb="FFF5DB49"/>
        </patternFill>
      </fill>
    </dxf>
    <dxf>
      <font>
        <b/>
        <color theme="0"/>
        <name val="Kalinga"/>
        <scheme val="none"/>
      </font>
      <fill>
        <patternFill patternType="solid">
          <fgColor indexed="64"/>
          <bgColor rgb="FFF5DB49"/>
        </patternFill>
      </fill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fill>
        <patternFill patternType="solid">
          <fgColor indexed="64"/>
          <bgColor rgb="FFF5DB49"/>
        </patternFill>
      </fill>
    </dxf>
    <dxf>
      <fill>
        <patternFill patternType="solid">
          <fgColor indexed="64"/>
          <bgColor rgb="FFF5DB49"/>
        </patternFill>
      </fill>
    </dxf>
    <dxf>
      <font>
        <color rgb="FFBF6C00"/>
      </font>
    </dxf>
    <dxf>
      <font>
        <color rgb="FFBF6C00"/>
      </font>
    </dxf>
    <dxf>
      <font>
        <color rgb="FFBF6C00"/>
      </font>
    </dxf>
    <dxf>
      <font>
        <b/>
      </font>
    </dxf>
    <dxf>
      <font>
        <b/>
      </font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font>
        <color rgb="FF000000"/>
      </font>
    </dxf>
    <dxf>
      <font>
        <color rgb="FF000000"/>
      </font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fill>
        <patternFill patternType="solid">
          <fgColor indexed="64"/>
          <bgColor rgb="FFFFEC82"/>
        </patternFill>
      </fill>
    </dxf>
    <dxf>
      <fill>
        <patternFill patternType="solid">
          <fgColor indexed="64"/>
          <bgColor rgb="FFFFEC82"/>
        </patternFill>
      </fill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ont>
        <name val="Kalinga"/>
      </font>
    </dxf>
    <dxf>
      <font>
        <name val="Kalinga"/>
      </font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C000"/>
        </patternFill>
      </fill>
    </dxf>
    <dxf>
      <fill>
        <patternFill patternType="solid">
          <fgColor indexed="64"/>
          <bgColor rgb="FFFFEC82"/>
        </patternFill>
      </fill>
    </dxf>
    <dxf>
      <fill>
        <patternFill patternType="solid">
          <fgColor indexed="64"/>
          <bgColor rgb="FFFFEC82"/>
        </patternFill>
      </fill>
    </dxf>
    <dxf>
      <font>
        <name val="Kalinga"/>
      </font>
    </dxf>
    <dxf>
      <fill>
        <patternFill patternType="solid">
          <fgColor indexed="64"/>
          <bgColor rgb="FFF5DB49"/>
        </patternFill>
      </fill>
    </dxf>
    <dxf>
      <fill>
        <patternFill patternType="solid">
          <fgColor indexed="64"/>
          <bgColor rgb="FFF5DB49"/>
        </patternFill>
      </fill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font>
        <color rgb="FFBF6C00"/>
      </font>
    </dxf>
    <dxf>
      <font>
        <color rgb="FFBF6C00"/>
      </font>
    </dxf>
    <dxf>
      <font>
        <b val="0"/>
      </font>
    </dxf>
    <dxf>
      <font>
        <color rgb="FFBF6C00"/>
      </font>
    </dxf>
    <dxf>
      <font>
        <b val="0"/>
      </font>
    </dxf>
    <dxf>
      <font>
        <b val="0"/>
      </font>
    </dxf>
    <dxf>
      <font>
        <i val="0"/>
      </font>
    </dxf>
    <dxf>
      <font>
        <i val="0"/>
      </font>
    </dxf>
    <dxf>
      <alignment horizontal="left"/>
    </dxf>
    <dxf>
      <alignment horizontal="left"/>
    </dxf>
    <dxf>
      <alignment vertical="top"/>
    </dxf>
    <dxf>
      <alignment vertical="top"/>
    </dxf>
    <dxf>
      <font>
        <b val="0"/>
      </font>
    </dxf>
    <dxf>
      <font>
        <b val="0"/>
      </font>
    </dxf>
    <dxf>
      <border outline="0">
        <left style="thin">
          <color rgb="FFBF6C00"/>
        </left>
        <right style="thin">
          <color rgb="FFBF6C00"/>
        </right>
        <top style="thin">
          <color rgb="FFBF6C00"/>
        </top>
        <bottom style="thin">
          <color rgb="FFBF6C00"/>
        </bottom>
      </border>
    </dxf>
    <dxf>
      <border outline="0">
        <left style="thin">
          <color rgb="FFBF6C00"/>
        </left>
        <right style="thin">
          <color rgb="FFBF6C00"/>
        </right>
        <top style="thin">
          <color rgb="FFBF6C00"/>
        </top>
        <bottom style="thin">
          <color rgb="FFBF6C00"/>
        </bottom>
      </border>
    </dxf>
    <dxf>
      <font>
        <b val="0"/>
      </font>
    </dxf>
    <dxf>
      <font>
        <color rgb="FFBF6C00"/>
      </font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165" formatCode="[$-416]d\-mmm;@"/>
    </dxf>
    <dxf>
      <numFmt numFmtId="165" formatCode="[$-416]d\-mmm;@"/>
    </dxf>
    <dxf>
      <border>
        <right style="medium">
          <color rgb="FFBF6C00"/>
        </right>
        <top style="medium">
          <color rgb="FFBF6C00"/>
        </top>
      </border>
    </dxf>
    <dxf>
      <border>
        <left style="medium">
          <color rgb="FFBF6C00"/>
        </left>
        <right style="medium">
          <color rgb="FFBF6C00"/>
        </right>
        <top style="medium">
          <color rgb="FFBF6C00"/>
        </top>
      </border>
    </dxf>
    <dxf>
      <font>
        <color rgb="FFBF6C00"/>
      </font>
      <fill>
        <patternFill patternType="solid">
          <fgColor indexed="64"/>
          <bgColor rgb="FFFFEC82"/>
        </patternFill>
      </fill>
      <alignment horizontal="left" vertical="top"/>
    </dxf>
    <dxf>
      <font>
        <color rgb="FFBF6C00"/>
      </font>
      <numFmt numFmtId="165" formatCode="[$-416]d\-mmm;@"/>
      <fill>
        <patternFill patternType="solid">
          <fgColor indexed="64"/>
          <bgColor rgb="FFFFEC82"/>
        </patternFill>
      </fill>
      <alignment horizontal="left" vertical="top"/>
    </dxf>
    <dxf>
      <font>
        <b/>
        <color theme="0"/>
        <name val="Kalinga"/>
        <scheme val="none"/>
      </font>
      <fill>
        <patternFill patternType="solid">
          <fgColor indexed="64"/>
          <bgColor rgb="FFF5DB49"/>
        </patternFill>
      </fill>
    </dxf>
    <dxf>
      <font>
        <b/>
        <color theme="0"/>
        <name val="Kalinga"/>
        <scheme val="none"/>
      </font>
      <fill>
        <patternFill patternType="solid">
          <fgColor indexed="64"/>
          <bgColor rgb="FFF5DB49"/>
        </patternFill>
      </fill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6C00"/>
        </left>
        <right/>
        <top style="medium">
          <color rgb="FFBF6C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numFmt numFmtId="164" formatCode="_-[$R$-416]\ * #,##0.00_-;\-[$R$-416]\ * #,##0.00_-;_-[$R$-416]\ * &quot;-&quot;??_-;_-@_-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6C00"/>
        </left>
        <right/>
        <top style="medium">
          <color rgb="FFBF6C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numFmt numFmtId="164" formatCode="_-[$R$-416]\ * #,##0.00_-;\-[$R$-416]\ * #,##0.00_-;_-[$R$-416]\ * &quot;-&quot;??_-;_-@_-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6C00"/>
        </left>
        <right/>
        <top style="medium">
          <color rgb="FFBF6C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numFmt numFmtId="13" formatCode="0%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6C00"/>
        </left>
        <right/>
        <top style="medium">
          <color rgb="FFBF6C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6C00"/>
        </left>
        <right/>
        <top style="medium">
          <color rgb="FFBF6C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6C00"/>
        </left>
        <right/>
        <top style="medium">
          <color rgb="FFBF6C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6C00"/>
        </left>
        <right/>
        <top style="medium">
          <color rgb="FFBF6C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6C00"/>
        </left>
        <right/>
        <top style="medium">
          <color rgb="FFBF6C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6C00"/>
        </left>
        <right/>
        <top style="medium">
          <color rgb="FFBF6C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medium">
          <color rgb="FFBF6C00"/>
        </top>
        <bottom/>
        <vertical/>
        <horizontal/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Kalinga"/>
        <scheme val="none"/>
      </font>
      <fill>
        <patternFill patternType="solid">
          <fgColor indexed="64"/>
          <bgColor rgb="FFF5DB4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BF6C00"/>
        </left>
        <right style="thin">
          <color rgb="FFBF6C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6C00"/>
        </left>
        <right/>
        <top style="medium">
          <color rgb="FFBF6C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F6C00"/>
        </left>
        <right/>
        <top style="medium">
          <color rgb="FFBF6C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F6C00"/>
        </left>
        <right/>
        <top style="medium">
          <color rgb="FFBF6C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numFmt numFmtId="164" formatCode="_-[$R$-416]\ * #,##0.00_-;\-[$R$-416]\ * #,##0.00_-;_-[$R$-416]\ * &quot;-&quot;??_-;_-@_-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6C00"/>
        </left>
        <right/>
        <top style="medium">
          <color rgb="FFBF6C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6C00"/>
        </left>
        <right/>
        <top style="medium">
          <color rgb="FFBF6C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6C00"/>
        </left>
        <right/>
        <top style="medium">
          <color rgb="FFBF6C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BF6C00"/>
        </left>
        <right/>
        <top style="medium">
          <color rgb="FFBF6C0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medium">
          <color rgb="FFBF6C00"/>
        </top>
        <bottom/>
        <vertical/>
        <horizontal/>
      </border>
    </dxf>
    <dxf>
      <border outline="0">
        <left style="medium">
          <color rgb="FFBF6C00"/>
        </left>
        <right style="medium">
          <color rgb="FFBF6C00"/>
        </right>
        <top style="medium">
          <color rgb="FFBF6C00"/>
        </top>
        <bottom style="medium">
          <color rgb="FFBF6C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Kalinga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Kalinga"/>
        <scheme val="none"/>
      </font>
      <fill>
        <patternFill patternType="solid">
          <fgColor indexed="64"/>
          <bgColor rgb="FFF5DB4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BF6C00"/>
        </left>
        <right style="thin">
          <color rgb="FFBF6C00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Medium9"/>
  <colors>
    <mruColors>
      <color rgb="FFF7EDB2"/>
      <color rgb="FFFFEC82"/>
      <color rgb="FFFFC847"/>
      <color rgb="FFBF6C00"/>
      <color rgb="FFF5DB49"/>
      <color rgb="FFE5BC48"/>
      <color rgb="FFECC24A"/>
      <color rgb="FFECCB13"/>
      <color rgb="FFEDCC13"/>
      <color rgb="FFBF1B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10" Type="http://schemas.openxmlformats.org/officeDocument/2006/relationships/pivotCacheDefinition" Target="pivotCache/pivotCacheDefinition4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Alura - Venda Fácil - Formação Excel.xlsm]Base Gráficos!Tabela dinâmica8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'Base Gráficos'!$B$1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D08-4780-B241-7C460EEA69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D08-4780-B241-7C460EEA696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D08-4780-B241-7C460EEA696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 Gráficos'!$A$2:$A$5</c:f>
              <c:strCache>
                <c:ptCount val="3"/>
                <c:pt idx="0">
                  <c:v>Camila Almeida</c:v>
                </c:pt>
                <c:pt idx="1">
                  <c:v>Felipe Pereira</c:v>
                </c:pt>
                <c:pt idx="2">
                  <c:v>Mariana Costa</c:v>
                </c:pt>
              </c:strCache>
            </c:strRef>
          </c:cat>
          <c:val>
            <c:numRef>
              <c:f>'Base Gráficos'!$B$2:$B$5</c:f>
              <c:numCache>
                <c:formatCode>_-[$R$-416]\ * #,##0.00_-;\-[$R$-416]\ * #,##0.00_-;_-[$R$-416]\ * "-"??_-;_-@_-</c:formatCode>
                <c:ptCount val="3"/>
                <c:pt idx="0">
                  <c:v>56967.379000000001</c:v>
                </c:pt>
                <c:pt idx="1">
                  <c:v>73307.868000000002</c:v>
                </c:pt>
                <c:pt idx="2">
                  <c:v>67257.888000000006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B31-A7C5-E134CCA524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Alura - Venda Fácil - Formação Excel.xlsm]Base Gráficos!Tabela dinâmica9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Gráficos'!$B$7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Gráficos'!$A$8:$A$11</c:f>
              <c:strCache>
                <c:ptCount val="3"/>
                <c:pt idx="0">
                  <c:v>Bibi Modas</c:v>
                </c:pt>
                <c:pt idx="1">
                  <c:v>Cheia de Charme</c:v>
                </c:pt>
                <c:pt idx="2">
                  <c:v>Modo Básico</c:v>
                </c:pt>
              </c:strCache>
            </c:strRef>
          </c:cat>
          <c:val>
            <c:numRef>
              <c:f>'Base Gráficos'!$B$8:$B$11</c:f>
              <c:numCache>
                <c:formatCode>_-[$R$-416]\ * #,##0.00_-;\-[$R$-416]\ * #,##0.00_-;_-[$R$-416]\ * "-"??_-;_-@_-</c:formatCode>
                <c:ptCount val="3"/>
                <c:pt idx="0">
                  <c:v>76197.609200000006</c:v>
                </c:pt>
                <c:pt idx="1">
                  <c:v>101560.39259999999</c:v>
                </c:pt>
                <c:pt idx="2">
                  <c:v>86830.856999999989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C-46D6-87AD-AE393881B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05826719"/>
        <c:axId val="605827199"/>
      </c:barChart>
      <c:catAx>
        <c:axId val="605826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5827199"/>
        <c:crosses val="autoZero"/>
        <c:auto val="1"/>
        <c:lblAlgn val="ctr"/>
        <c:lblOffset val="100"/>
        <c:noMultiLvlLbl val="0"/>
      </c:catAx>
      <c:valAx>
        <c:axId val="60582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582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Alura - Venda Fácil - Formação Excel.xlsm]Dinâmicas!TB_Dinâmica2</c:name>
    <c:fmtId val="11"/>
  </c:pivotSource>
  <c:chart>
    <c:autoTitleDeleted val="1"/>
    <c:pivotFmts>
      <c:pivotFmt>
        <c:idx val="0"/>
        <c:spPr>
          <a:solidFill>
            <a:srgbClr val="F5DB49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BF6C00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5DB4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BF6C00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5DB4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rgbClr val="BF6C00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5DB4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BF6C00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5DB4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rgbClr val="BF6C00"/>
            </a:solidFill>
            <a:prstDash val="solid"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Dinâmicas!$C$10</c:f>
              <c:strCache>
                <c:ptCount val="1"/>
                <c:pt idx="0">
                  <c:v>Quantidade de Produtos</c:v>
                </c:pt>
              </c:strCache>
            </c:strRef>
          </c:tx>
          <c:spPr>
            <a:solidFill>
              <a:srgbClr val="F5DB49"/>
            </a:solidFill>
            <a:ln>
              <a:noFill/>
            </a:ln>
            <a:effectLst/>
          </c:spPr>
          <c:invertIfNegative val="0"/>
          <c:cat>
            <c:strRef>
              <c:f>Dinâmicas!$B$11:$B$32</c:f>
              <c:strCache>
                <c:ptCount val="21"/>
                <c:pt idx="0">
                  <c:v>17/11/2025</c:v>
                </c:pt>
                <c:pt idx="1">
                  <c:v>19/11/2025</c:v>
                </c:pt>
                <c:pt idx="2">
                  <c:v>20/11/2025</c:v>
                </c:pt>
                <c:pt idx="3">
                  <c:v>21/11/2025</c:v>
                </c:pt>
                <c:pt idx="4">
                  <c:v>24/11/2025</c:v>
                </c:pt>
                <c:pt idx="5">
                  <c:v>25/11/2025</c:v>
                </c:pt>
                <c:pt idx="6">
                  <c:v>26/11/2025</c:v>
                </c:pt>
                <c:pt idx="7">
                  <c:v>27/11/2025</c:v>
                </c:pt>
                <c:pt idx="8">
                  <c:v>28/11/2025</c:v>
                </c:pt>
                <c:pt idx="9">
                  <c:v>03/12/2025</c:v>
                </c:pt>
                <c:pt idx="10">
                  <c:v>04/12/2025</c:v>
                </c:pt>
                <c:pt idx="11">
                  <c:v>08/12/2025</c:v>
                </c:pt>
                <c:pt idx="12">
                  <c:v>09/12/2025</c:v>
                </c:pt>
                <c:pt idx="13">
                  <c:v>10/12/2025</c:v>
                </c:pt>
                <c:pt idx="14">
                  <c:v>11/12/2025</c:v>
                </c:pt>
                <c:pt idx="15">
                  <c:v>12/12/2025</c:v>
                </c:pt>
                <c:pt idx="16">
                  <c:v>15/12/2025</c:v>
                </c:pt>
                <c:pt idx="17">
                  <c:v>16/12/2025</c:v>
                </c:pt>
                <c:pt idx="18">
                  <c:v>17/12/2025</c:v>
                </c:pt>
                <c:pt idx="19">
                  <c:v>01/12/2025</c:v>
                </c:pt>
                <c:pt idx="20">
                  <c:v>02/12/2025</c:v>
                </c:pt>
              </c:strCache>
            </c:strRef>
          </c:cat>
          <c:val>
            <c:numRef>
              <c:f>Dinâmicas!$C$11:$C$32</c:f>
              <c:numCache>
                <c:formatCode>General</c:formatCode>
                <c:ptCount val="21"/>
                <c:pt idx="0">
                  <c:v>772</c:v>
                </c:pt>
                <c:pt idx="1">
                  <c:v>407</c:v>
                </c:pt>
                <c:pt idx="2">
                  <c:v>997</c:v>
                </c:pt>
                <c:pt idx="3">
                  <c:v>288</c:v>
                </c:pt>
                <c:pt idx="4">
                  <c:v>120</c:v>
                </c:pt>
                <c:pt idx="5">
                  <c:v>389</c:v>
                </c:pt>
                <c:pt idx="6">
                  <c:v>387</c:v>
                </c:pt>
                <c:pt idx="7">
                  <c:v>96</c:v>
                </c:pt>
                <c:pt idx="8">
                  <c:v>5</c:v>
                </c:pt>
                <c:pt idx="9">
                  <c:v>1134</c:v>
                </c:pt>
                <c:pt idx="10">
                  <c:v>911</c:v>
                </c:pt>
                <c:pt idx="11">
                  <c:v>724</c:v>
                </c:pt>
                <c:pt idx="12">
                  <c:v>737</c:v>
                </c:pt>
                <c:pt idx="13">
                  <c:v>50</c:v>
                </c:pt>
                <c:pt idx="14">
                  <c:v>375</c:v>
                </c:pt>
                <c:pt idx="15">
                  <c:v>250</c:v>
                </c:pt>
                <c:pt idx="16">
                  <c:v>474</c:v>
                </c:pt>
                <c:pt idx="17">
                  <c:v>276</c:v>
                </c:pt>
                <c:pt idx="18">
                  <c:v>91</c:v>
                </c:pt>
                <c:pt idx="19">
                  <c:v>275</c:v>
                </c:pt>
                <c:pt idx="20">
                  <c:v>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41-46D7-9E5D-0FCD92E37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107869703"/>
        <c:axId val="1107871751"/>
      </c:barChart>
      <c:lineChart>
        <c:grouping val="standard"/>
        <c:varyColors val="0"/>
        <c:ser>
          <c:idx val="1"/>
          <c:order val="1"/>
          <c:tx>
            <c:strRef>
              <c:f>Dinâmicas!$D$10</c:f>
              <c:strCache>
                <c:ptCount val="1"/>
                <c:pt idx="0">
                  <c:v>Venda Total</c:v>
                </c:pt>
              </c:strCache>
            </c:strRef>
          </c:tx>
          <c:spPr>
            <a:ln w="28575" cap="rnd">
              <a:solidFill>
                <a:srgbClr val="BF6C00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Dinâmicas!$B$11:$B$32</c:f>
              <c:strCache>
                <c:ptCount val="21"/>
                <c:pt idx="0">
                  <c:v>17/11/2025</c:v>
                </c:pt>
                <c:pt idx="1">
                  <c:v>19/11/2025</c:v>
                </c:pt>
                <c:pt idx="2">
                  <c:v>20/11/2025</c:v>
                </c:pt>
                <c:pt idx="3">
                  <c:v>21/11/2025</c:v>
                </c:pt>
                <c:pt idx="4">
                  <c:v>24/11/2025</c:v>
                </c:pt>
                <c:pt idx="5">
                  <c:v>25/11/2025</c:v>
                </c:pt>
                <c:pt idx="6">
                  <c:v>26/11/2025</c:v>
                </c:pt>
                <c:pt idx="7">
                  <c:v>27/11/2025</c:v>
                </c:pt>
                <c:pt idx="8">
                  <c:v>28/11/2025</c:v>
                </c:pt>
                <c:pt idx="9">
                  <c:v>03/12/2025</c:v>
                </c:pt>
                <c:pt idx="10">
                  <c:v>04/12/2025</c:v>
                </c:pt>
                <c:pt idx="11">
                  <c:v>08/12/2025</c:v>
                </c:pt>
                <c:pt idx="12">
                  <c:v>09/12/2025</c:v>
                </c:pt>
                <c:pt idx="13">
                  <c:v>10/12/2025</c:v>
                </c:pt>
                <c:pt idx="14">
                  <c:v>11/12/2025</c:v>
                </c:pt>
                <c:pt idx="15">
                  <c:v>12/12/2025</c:v>
                </c:pt>
                <c:pt idx="16">
                  <c:v>15/12/2025</c:v>
                </c:pt>
                <c:pt idx="17">
                  <c:v>16/12/2025</c:v>
                </c:pt>
                <c:pt idx="18">
                  <c:v>17/12/2025</c:v>
                </c:pt>
                <c:pt idx="19">
                  <c:v>01/12/2025</c:v>
                </c:pt>
                <c:pt idx="20">
                  <c:v>02/12/2025</c:v>
                </c:pt>
              </c:strCache>
            </c:strRef>
          </c:cat>
          <c:val>
            <c:numRef>
              <c:f>Dinâmicas!$D$11:$D$32</c:f>
              <c:numCache>
                <c:formatCode>_-[$R$-416]\ * #,##0.00_-;\-[$R$-416]\ * #,##0.00_-;_-[$R$-416]\ * "-"??_-;_-@_-</c:formatCode>
                <c:ptCount val="21"/>
                <c:pt idx="0">
                  <c:v>67861.008000000002</c:v>
                </c:pt>
                <c:pt idx="1">
                  <c:v>25923.5491</c:v>
                </c:pt>
                <c:pt idx="2">
                  <c:v>89097.747000000018</c:v>
                </c:pt>
                <c:pt idx="3">
                  <c:v>27797.311999999998</c:v>
                </c:pt>
                <c:pt idx="4">
                  <c:v>14340.96</c:v>
                </c:pt>
                <c:pt idx="5">
                  <c:v>22127.716600000003</c:v>
                </c:pt>
                <c:pt idx="6">
                  <c:v>34015.69</c:v>
                </c:pt>
                <c:pt idx="7">
                  <c:v>8823.1680000000015</c:v>
                </c:pt>
                <c:pt idx="8">
                  <c:v>494.505</c:v>
                </c:pt>
                <c:pt idx="9">
                  <c:v>79314.548999999985</c:v>
                </c:pt>
                <c:pt idx="10">
                  <c:v>60024.499000000003</c:v>
                </c:pt>
                <c:pt idx="11">
                  <c:v>80043.565999999992</c:v>
                </c:pt>
                <c:pt idx="12">
                  <c:v>49827.093300000008</c:v>
                </c:pt>
                <c:pt idx="13">
                  <c:v>5975.4</c:v>
                </c:pt>
                <c:pt idx="14">
                  <c:v>34465.5</c:v>
                </c:pt>
                <c:pt idx="15">
                  <c:v>11477</c:v>
                </c:pt>
                <c:pt idx="16">
                  <c:v>24102.234</c:v>
                </c:pt>
                <c:pt idx="17">
                  <c:v>22827.408000000003</c:v>
                </c:pt>
                <c:pt idx="18">
                  <c:v>16618.419999999998</c:v>
                </c:pt>
                <c:pt idx="19">
                  <c:v>21930.498</c:v>
                </c:pt>
                <c:pt idx="20">
                  <c:v>76197.609200000006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41-46D7-9E5D-0FCD92E37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7141127"/>
        <c:axId val="1107884039"/>
      </c:lineChart>
      <c:catAx>
        <c:axId val="1107869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871751"/>
        <c:crosses val="autoZero"/>
        <c:auto val="1"/>
        <c:lblAlgn val="ctr"/>
        <c:lblOffset val="100"/>
        <c:noMultiLvlLbl val="0"/>
      </c:catAx>
      <c:valAx>
        <c:axId val="1107871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869703"/>
        <c:crosses val="autoZero"/>
        <c:crossBetween val="between"/>
      </c:valAx>
      <c:valAx>
        <c:axId val="1107884039"/>
        <c:scaling>
          <c:orientation val="minMax"/>
        </c:scaling>
        <c:delete val="0"/>
        <c:axPos val="r"/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141127"/>
        <c:crosses val="max"/>
        <c:crossBetween val="between"/>
      </c:valAx>
      <c:catAx>
        <c:axId val="118714112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0788403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Alura - Venda Fácil - Formação Excel.xlsm]Base Gráficos!Tabela dinâmica8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 w="28575"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ln>
                    <a:noFill/>
                  </a:ln>
                  <a:solidFill>
                    <a:sysClr val="windowText" lastClr="000000"/>
                  </a:solidFill>
                  <a:latin typeface="Kalinga" panose="020B0502040204020203" pitchFamily="34" charset="0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7EDB2"/>
          </a:solidFill>
          <a:ln w="28575">
            <a:solidFill>
              <a:schemeClr val="bg1"/>
            </a:solidFill>
          </a:ln>
          <a:effectLst/>
        </c:spPr>
      </c:pivotFmt>
      <c:pivotFmt>
        <c:idx val="16"/>
        <c:spPr>
          <a:solidFill>
            <a:srgbClr val="FFC000"/>
          </a:solidFill>
          <a:ln w="28575">
            <a:solidFill>
              <a:schemeClr val="bg1"/>
            </a:solidFill>
          </a:ln>
          <a:effectLst/>
        </c:spPr>
      </c:pivotFmt>
      <c:pivotFmt>
        <c:idx val="17"/>
        <c:spPr>
          <a:solidFill>
            <a:srgbClr val="FFEC82"/>
          </a:solidFill>
          <a:ln w="28575">
            <a:solidFill>
              <a:schemeClr val="bg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'Base Gráficos'!$B$1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F7EDB2"/>
              </a:solidFill>
              <a:ln w="28575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415-4D05-8C36-C93834015F4F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28575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415-4D05-8C36-C93834015F4F}"/>
              </c:ext>
            </c:extLst>
          </c:dPt>
          <c:dPt>
            <c:idx val="2"/>
            <c:bubble3D val="0"/>
            <c:spPr>
              <a:solidFill>
                <a:srgbClr val="FFEC82"/>
              </a:solidFill>
              <a:ln w="28575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415-4D05-8C36-C93834015F4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ln>
                      <a:noFill/>
                    </a:ln>
                    <a:solidFill>
                      <a:sysClr val="windowText" lastClr="000000"/>
                    </a:solidFill>
                    <a:latin typeface="Kalinga" panose="020B0502040204020203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 Gráficos'!$A$2:$A$5</c:f>
              <c:strCache>
                <c:ptCount val="3"/>
                <c:pt idx="0">
                  <c:v>Camila Almeida</c:v>
                </c:pt>
                <c:pt idx="1">
                  <c:v>Felipe Pereira</c:v>
                </c:pt>
                <c:pt idx="2">
                  <c:v>Mariana Costa</c:v>
                </c:pt>
              </c:strCache>
            </c:strRef>
          </c:cat>
          <c:val>
            <c:numRef>
              <c:f>'Base Gráficos'!$B$2:$B$5</c:f>
              <c:numCache>
                <c:formatCode>_-[$R$-416]\ * #,##0.00_-;\-[$R$-416]\ * #,##0.00_-;_-[$R$-416]\ * "-"??_-;_-@_-</c:formatCode>
                <c:ptCount val="3"/>
                <c:pt idx="0">
                  <c:v>56967.379000000001</c:v>
                </c:pt>
                <c:pt idx="1">
                  <c:v>73307.868000000002</c:v>
                </c:pt>
                <c:pt idx="2">
                  <c:v>67257.888000000006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15-4D05-8C36-C93834015F4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ln>
                <a:noFill/>
              </a:ln>
              <a:solidFill>
                <a:sysClr val="windowText" lastClr="000000"/>
              </a:solidFill>
              <a:latin typeface="Kalinga" panose="020B0502040204020203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-540000"/>
    <a:lstStyle/>
    <a:p>
      <a:pPr>
        <a:defRPr>
          <a:ln>
            <a:noFill/>
          </a:ln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[Projeto Alura - Venda Fácil - Formação Excel.xlsm]Base Gráficos!Tabela dinâmica9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847"/>
          </a:solidFill>
          <a:ln>
            <a:noFill/>
          </a:ln>
          <a:effectLst/>
        </c:spPr>
      </c:pivotFmt>
      <c:pivotFmt>
        <c:idx val="6"/>
        <c:spPr>
          <a:solidFill>
            <a:srgbClr val="FFEC82"/>
          </a:solidFill>
          <a:ln>
            <a:noFill/>
          </a:ln>
          <a:effectLst/>
        </c:spPr>
      </c:pivotFmt>
      <c:pivotFmt>
        <c:idx val="7"/>
        <c:spPr>
          <a:solidFill>
            <a:srgbClr val="F7EDB2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Gráficos'!$B$7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7EDB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60E-4AFD-871C-441ED77A3911}"/>
              </c:ext>
            </c:extLst>
          </c:dPt>
          <c:dPt>
            <c:idx val="1"/>
            <c:invertIfNegative val="0"/>
            <c:bubble3D val="0"/>
            <c:spPr>
              <a:solidFill>
                <a:srgbClr val="FFC8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60E-4AFD-871C-441ED77A3911}"/>
              </c:ext>
            </c:extLst>
          </c:dPt>
          <c:dPt>
            <c:idx val="2"/>
            <c:invertIfNegative val="0"/>
            <c:bubble3D val="0"/>
            <c:spPr>
              <a:solidFill>
                <a:srgbClr val="FFEC8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C60E-4AFD-871C-441ED77A3911}"/>
              </c:ext>
            </c:extLst>
          </c:dPt>
          <c:cat>
            <c:strRef>
              <c:f>'Base Gráficos'!$A$8:$A$11</c:f>
              <c:strCache>
                <c:ptCount val="3"/>
                <c:pt idx="0">
                  <c:v>Bibi Modas</c:v>
                </c:pt>
                <c:pt idx="1">
                  <c:v>Cheia de Charme</c:v>
                </c:pt>
                <c:pt idx="2">
                  <c:v>Modo Básico</c:v>
                </c:pt>
              </c:strCache>
            </c:strRef>
          </c:cat>
          <c:val>
            <c:numRef>
              <c:f>'Base Gráficos'!$B$8:$B$11</c:f>
              <c:numCache>
                <c:formatCode>_-[$R$-416]\ * #,##0.00_-;\-[$R$-416]\ * #,##0.00_-;_-[$R$-416]\ * "-"??_-;_-@_-</c:formatCode>
                <c:ptCount val="3"/>
                <c:pt idx="0">
                  <c:v>76197.609200000006</c:v>
                </c:pt>
                <c:pt idx="1">
                  <c:v>101560.39259999999</c:v>
                </c:pt>
                <c:pt idx="2">
                  <c:v>86830.856999999989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E-4AFD-871C-441ED77A3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05826719"/>
        <c:axId val="605827199"/>
      </c:barChart>
      <c:catAx>
        <c:axId val="605826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5827199"/>
        <c:crosses val="autoZero"/>
        <c:auto val="1"/>
        <c:lblAlgn val="ctr"/>
        <c:lblOffset val="100"/>
        <c:noMultiLvlLbl val="0"/>
      </c:catAx>
      <c:valAx>
        <c:axId val="605827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582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0</xdr:row>
      <xdr:rowOff>0</xdr:rowOff>
    </xdr:from>
    <xdr:to>
      <xdr:col>4</xdr:col>
      <xdr:colOff>196850</xdr:colOff>
      <xdr:row>5</xdr:row>
      <xdr:rowOff>44450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A26814D-1B43-C1B1-104E-43281B2854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69850</xdr:colOff>
      <xdr:row>5</xdr:row>
      <xdr:rowOff>82550</xdr:rowOff>
    </xdr:from>
    <xdr:to>
      <xdr:col>4</xdr:col>
      <xdr:colOff>615950</xdr:colOff>
      <xdr:row>13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5CE16A7-473B-50F2-2733-45A0809E7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23</xdr:row>
          <xdr:rowOff>0</xdr:rowOff>
        </xdr:from>
        <xdr:to>
          <xdr:col>9</xdr:col>
          <xdr:colOff>146050</xdr:colOff>
          <xdr:row>24</xdr:row>
          <xdr:rowOff>50800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Kalinga"/>
                  <a:cs typeface="Kalinga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</xdr:colOff>
      <xdr:row>9</xdr:row>
      <xdr:rowOff>19050</xdr:rowOff>
    </xdr:from>
    <xdr:to>
      <xdr:col>64</xdr:col>
      <xdr:colOff>180975</xdr:colOff>
      <xdr:row>28</xdr:row>
      <xdr:rowOff>123825</xdr:rowOff>
    </xdr:to>
    <xdr:graphicFrame macro="">
      <xdr:nvGraphicFramePr>
        <xdr:cNvPr id="2" name="Graf_Vendas">
          <a:extLst>
            <a:ext uri="{FF2B5EF4-FFF2-40B4-BE49-F238E27FC236}">
              <a16:creationId xmlns:a16="http://schemas.microsoft.com/office/drawing/2014/main" id="{466C6CC4-D98D-4AA9-AB64-7BCFDFBF71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66</xdr:col>
      <xdr:colOff>10583</xdr:colOff>
      <xdr:row>1</xdr:row>
      <xdr:rowOff>134937</xdr:rowOff>
    </xdr:from>
    <xdr:to>
      <xdr:col>88</xdr:col>
      <xdr:colOff>182563</xdr:colOff>
      <xdr:row>13</xdr:row>
      <xdr:rowOff>148167</xdr:rowOff>
    </xdr:to>
    <xdr:graphicFrame macro="">
      <xdr:nvGraphicFramePr>
        <xdr:cNvPr id="4" name="Graf_Vendedores">
          <a:extLst>
            <a:ext uri="{FF2B5EF4-FFF2-40B4-BE49-F238E27FC236}">
              <a16:creationId xmlns:a16="http://schemas.microsoft.com/office/drawing/2014/main" id="{EE534500-1361-45CF-9C98-05F8EBEF80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66</xdr:col>
      <xdr:colOff>2644</xdr:colOff>
      <xdr:row>0</xdr:row>
      <xdr:rowOff>179914</xdr:rowOff>
    </xdr:from>
    <xdr:to>
      <xdr:col>89</xdr:col>
      <xdr:colOff>0</xdr:colOff>
      <xdr:row>3</xdr:row>
      <xdr:rowOff>18518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CAE72B9-0B1B-3073-9573-C98FAFC91A16}"/>
            </a:ext>
          </a:extLst>
        </xdr:cNvPr>
        <xdr:cNvSpPr/>
      </xdr:nvSpPr>
      <xdr:spPr>
        <a:xfrm>
          <a:off x="13972644" y="179914"/>
          <a:ext cx="4865689" cy="399521"/>
        </a:xfrm>
        <a:prstGeom prst="rect">
          <a:avLst/>
        </a:prstGeom>
        <a:solidFill>
          <a:srgbClr val="F5DB49"/>
        </a:solidFill>
        <a:ln>
          <a:solidFill>
            <a:srgbClr val="BF6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Kalinga" panose="020B0502040204020203" pitchFamily="34" charset="0"/>
              <a:cs typeface="Kalinga" panose="020B0502040204020203" pitchFamily="34" charset="0"/>
            </a:rPr>
            <a:t>Campeões</a:t>
          </a:r>
          <a:r>
            <a:rPr lang="pt-BR" sz="1400" b="1" baseline="0">
              <a:latin typeface="Kalinga" panose="020B0502040204020203" pitchFamily="34" charset="0"/>
              <a:cs typeface="Kalinga" panose="020B0502040204020203" pitchFamily="34" charset="0"/>
            </a:rPr>
            <a:t> de Vendas</a:t>
          </a:r>
          <a:endParaRPr lang="pt-BR" sz="1400" b="1">
            <a:latin typeface="Kalinga" panose="020B0502040204020203" pitchFamily="34" charset="0"/>
            <a:cs typeface="Kalinga" panose="020B0502040204020203" pitchFamily="34" charset="0"/>
          </a:endParaRPr>
        </a:p>
      </xdr:txBody>
    </xdr:sp>
    <xdr:clientData/>
  </xdr:twoCellAnchor>
  <xdr:twoCellAnchor editAs="absolute">
    <xdr:from>
      <xdr:col>82</xdr:col>
      <xdr:colOff>31750</xdr:colOff>
      <xdr:row>5</xdr:row>
      <xdr:rowOff>95248</xdr:rowOff>
    </xdr:from>
    <xdr:to>
      <xdr:col>88</xdr:col>
      <xdr:colOff>103188</xdr:colOff>
      <xdr:row>6</xdr:row>
      <xdr:rowOff>150811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92BCD655-09F6-A1D2-7B02-9D414612012E}"/>
            </a:ext>
          </a:extLst>
        </xdr:cNvPr>
        <xdr:cNvSpPr/>
      </xdr:nvSpPr>
      <xdr:spPr>
        <a:xfrm>
          <a:off x="16954500" y="1023936"/>
          <a:ext cx="1309688" cy="238125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66</xdr:col>
      <xdr:colOff>42334</xdr:colOff>
      <xdr:row>15</xdr:row>
      <xdr:rowOff>158749</xdr:rowOff>
    </xdr:from>
    <xdr:to>
      <xdr:col>88</xdr:col>
      <xdr:colOff>137583</xdr:colOff>
      <xdr:row>28</xdr:row>
      <xdr:rowOff>169332</xdr:rowOff>
    </xdr:to>
    <xdr:graphicFrame macro="">
      <xdr:nvGraphicFramePr>
        <xdr:cNvPr id="3" name="Graf_Compradores">
          <a:extLst>
            <a:ext uri="{FF2B5EF4-FFF2-40B4-BE49-F238E27FC236}">
              <a16:creationId xmlns:a16="http://schemas.microsoft.com/office/drawing/2014/main" id="{F02CB9F2-DC06-469A-A86D-13FF04086A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66</xdr:col>
      <xdr:colOff>2645</xdr:colOff>
      <xdr:row>14</xdr:row>
      <xdr:rowOff>179914</xdr:rowOff>
    </xdr:from>
    <xdr:to>
      <xdr:col>89</xdr:col>
      <xdr:colOff>1</xdr:colOff>
      <xdr:row>17</xdr:row>
      <xdr:rowOff>39685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C2195EC-B8AD-4FC8-803B-26DACB3F96BB}"/>
            </a:ext>
          </a:extLst>
        </xdr:cNvPr>
        <xdr:cNvSpPr/>
      </xdr:nvSpPr>
      <xdr:spPr>
        <a:xfrm>
          <a:off x="13972645" y="2719914"/>
          <a:ext cx="4865689" cy="399521"/>
        </a:xfrm>
        <a:prstGeom prst="rect">
          <a:avLst/>
        </a:prstGeom>
        <a:solidFill>
          <a:srgbClr val="F5DB49"/>
        </a:solidFill>
        <a:ln>
          <a:solidFill>
            <a:srgbClr val="BF6C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Kalinga" panose="020B0502040204020203" pitchFamily="34" charset="0"/>
              <a:cs typeface="Kalinga" panose="020B0502040204020203" pitchFamily="34" charset="0"/>
            </a:rPr>
            <a:t>Maiores Compradores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150283</xdr:colOff>
          <xdr:row>13</xdr:row>
          <xdr:rowOff>65617</xdr:rowOff>
        </xdr:from>
        <xdr:to>
          <xdr:col>12</xdr:col>
          <xdr:colOff>61383</xdr:colOff>
          <xdr:row>15</xdr:row>
          <xdr:rowOff>135466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Kalinga"/>
                  <a:cs typeface="Kalinga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oela Oliveira Bello" refreshedDate="46066.454345601851" createdVersion="8" refreshedVersion="8" minRefreshableVersion="3" recordCount="91" xr:uid="{CF1846A3-CEA6-49DD-850B-26982CC476C8}">
  <cacheSource type="worksheet">
    <worksheetSource name="Controle_E"/>
  </cacheSource>
  <cacheFields count="8">
    <cacheField name="Código" numFmtId="0">
      <sharedItems containsSemiMixedTypes="0" containsString="0" containsNumber="1" containsInteger="1" minValue="10101" maxValue="40200"/>
    </cacheField>
    <cacheField name="Produto" numFmtId="0">
      <sharedItems/>
    </cacheField>
    <cacheField name="Tamanho" numFmtId="0">
      <sharedItems containsMixedTypes="1" containsNumber="1" containsInteger="1" minValue="4" maxValue="44"/>
    </cacheField>
    <cacheField name="Categoria" numFmtId="0">
      <sharedItems count="6">
        <s v="Masculino"/>
        <s v="Feminino"/>
        <s v="Infantil"/>
        <s v="Acessórios"/>
        <s v="Masculina" u="1"/>
        <s v="Feminina" u="1"/>
      </sharedItems>
    </cacheField>
    <cacheField name="Preço Unitário" numFmtId="164">
      <sharedItems containsSemiMixedTypes="0" containsString="0" containsNumber="1" minValue="39.880000000000003" maxValue="219.9"/>
    </cacheField>
    <cacheField name="Estoque" numFmtId="0">
      <sharedItems containsSemiMixedTypes="0" containsString="0" containsNumber="1" containsInteger="1" minValue="200" maxValue="500"/>
    </cacheField>
    <cacheField name="Qtd. Vendas" numFmtId="0">
      <sharedItems containsSemiMixedTypes="0" containsString="0" containsNumber="1" containsInteger="1" minValue="0" maxValue="419"/>
    </cacheField>
    <cacheField name="Situação" numFmtId="0">
      <sharedItems containsSemiMixedTypes="0" containsString="0" containsNumber="1" containsInteger="1" minValue="14" maxValue="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oela Oliveira Bello" refreshedDate="46066.564462847222" createdVersion="8" refreshedVersion="8" minRefreshableVersion="3" recordCount="141" xr:uid="{86AEDECE-AB6B-4AF8-A0BA-B7EC7EFA1F1D}">
  <cacheSource type="worksheet">
    <worksheetSource name="Controle_V"/>
  </cacheSource>
  <cacheFields count="10">
    <cacheField name="Data " numFmtId="14">
      <sharedItems containsSemiMixedTypes="0" containsNonDate="0" containsDate="1" containsString="0" minDate="2025-11-01T00:00:00" maxDate="2025-12-18T00:00:00" count="23">
        <d v="2025-11-17T00:00:00"/>
        <d v="2025-11-19T00:00:00"/>
        <d v="2025-11-20T00:00:00"/>
        <d v="2025-11-21T00:00:00"/>
        <d v="2025-11-24T00:00:00"/>
        <d v="2025-11-25T00:00:00"/>
        <d v="2025-11-26T00:00:00"/>
        <d v="2025-11-27T00:00:00"/>
        <d v="2025-11-28T00:00:00"/>
        <d v="2025-12-01T00:00:00"/>
        <d v="2025-12-02T00:00:00"/>
        <d v="2025-12-03T00:00:00"/>
        <d v="2025-12-04T00:00:00"/>
        <d v="2025-12-08T00:00:00"/>
        <d v="2025-12-09T00:00:00"/>
        <d v="2025-12-10T00:00:00"/>
        <d v="2025-12-11T00:00:00"/>
        <d v="2025-12-12T00:00:00"/>
        <d v="2025-12-15T00:00:00"/>
        <d v="2025-12-16T00:00:00"/>
        <d v="2025-12-17T00:00:00"/>
        <d v="2025-11-01T00:00:00" u="1"/>
        <d v="2025-11-02T00:00:00" u="1"/>
      </sharedItems>
    </cacheField>
    <cacheField name="Cliente" numFmtId="0">
      <sharedItems count="19">
        <s v="Cheia de Charme"/>
        <s v="Be Bold"/>
        <s v="Divina Estampa"/>
        <s v="Meteora"/>
        <s v="Açúcar e Canela"/>
        <s v="Mundo Mini"/>
        <s v="Daily Wear"/>
        <s v="Urbanus"/>
        <s v="Amarelo Manga"/>
        <s v="The Closet"/>
        <s v="Vike"/>
        <s v="Bibi Modas"/>
        <s v="Ateliê do Corpo"/>
        <s v="Modo Básico"/>
        <s v="Jardim Secreto"/>
        <s v="Next Level"/>
        <s v="Estilo Semanal"/>
        <s v="Pop Purple"/>
        <s v="Eixo Wear"/>
      </sharedItems>
    </cacheField>
    <cacheField name="Código" numFmtId="0">
      <sharedItems containsSemiMixedTypes="0" containsString="0" containsNumber="1" containsInteger="1" minValue="10101" maxValue="40200"/>
    </cacheField>
    <cacheField name="Produto" numFmtId="0">
      <sharedItems/>
    </cacheField>
    <cacheField name="Categoria" numFmtId="0">
      <sharedItems/>
    </cacheField>
    <cacheField name="Quantidade" numFmtId="0">
      <sharedItems containsSemiMixedTypes="0" containsString="0" containsNumber="1" containsInteger="1" minValue="5" maxValue="140"/>
    </cacheField>
    <cacheField name="Desconto" numFmtId="9">
      <sharedItems containsSemiMixedTypes="0" containsString="0" containsNumber="1" minValue="0.01" maxValue="0.08"/>
    </cacheField>
    <cacheField name="Valor do Produto" numFmtId="164">
      <sharedItems containsSemiMixedTypes="0" containsString="0" containsNumber="1" minValue="39.880000000000003" maxValue="219.9"/>
    </cacheField>
    <cacheField name="Valor Venda" numFmtId="164">
      <sharedItems containsSemiMixedTypes="0" containsString="0" containsNumber="1" minValue="247.005" maxValue="24288.46"/>
    </cacheField>
    <cacheField name="Responsável" numFmtId="0">
      <sharedItems count="30">
        <s v="Felipe Pereira"/>
        <s v="Alice Andrade"/>
        <s v="Thiago Rodrigues"/>
        <s v="Beatriz Oliveira"/>
        <s v="Davi Vieira"/>
        <s v="Lucas Ferreira"/>
        <s v="Mariana Costa"/>
        <s v="Gustavo Lima"/>
        <s v="Bernardo Soares"/>
        <s v="Camila Almeida"/>
        <s v="Miguel Nascimento"/>
        <s v="Laura Machado"/>
        <s v="Arthur Lopes"/>
        <s v="Sophia Nunes"/>
        <s v="Pedro Carvalho"/>
        <s v="Bruno Rocha"/>
        <s v="Helena Marques"/>
        <s v="Gabriel Santos"/>
        <s v="Isabela Freitas"/>
        <s v="Matheus Alves"/>
        <s v="Rafael Silva"/>
        <s v="Fernanda Souza"/>
        <s v="Juliana Martins"/>
        <s v="Carlos Moreira"/>
        <s v="Larissa Gomes"/>
        <s v="Heitor Fernandes"/>
        <s v="Bruna Dias"/>
        <s v="Manuela Ribeiro"/>
        <s v="Patrícia Mendes"/>
        <s v="Amanda Barbos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oela Oliveira Bello" refreshedDate="46066.56449016204" createdVersion="8" refreshedVersion="8" minRefreshableVersion="3" recordCount="3" xr:uid="{8EB35984-739C-4228-8743-A56A802EB472}">
  <cacheSource type="worksheet">
    <worksheetSource ref="F3:G6" sheet="Base"/>
  </cacheSource>
  <cacheFields count="2">
    <cacheField name="Nome" numFmtId="0">
      <sharedItems count="3">
        <s v="Felipe Pereira"/>
        <s v="Mariana Costa"/>
        <s v="Camila Almeida"/>
      </sharedItems>
    </cacheField>
    <cacheField name="Valor Vendas" numFmtId="164">
      <sharedItems containsSemiMixedTypes="0" containsString="0" containsNumber="1" minValue="56967.379000000001" maxValue="73307.868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noela Oliveira Bello" refreshedDate="46066.56452453704" createdVersion="8" refreshedVersion="8" minRefreshableVersion="3" recordCount="3" xr:uid="{698164FA-CF30-40FA-9EF1-168BCC274EDF}">
  <cacheSource type="worksheet">
    <worksheetSource ref="F9:G12" sheet="Base"/>
  </cacheSource>
  <cacheFields count="2">
    <cacheField name="Nome" numFmtId="0">
      <sharedItems count="3">
        <s v="Cheia de Charme"/>
        <s v="Modo Básico"/>
        <s v="Bibi Modas"/>
      </sharedItems>
    </cacheField>
    <cacheField name="Valor Vendas" numFmtId="164">
      <sharedItems containsSemiMixedTypes="0" containsString="0" containsNumber="1" minValue="76197.609200000006" maxValue="101560.3925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">
  <r>
    <n v="10101"/>
    <s v="Camiseta Básica Branca"/>
    <s v="P"/>
    <x v="0"/>
    <n v="49.9"/>
    <n v="500"/>
    <n v="191"/>
    <n v="309"/>
  </r>
  <r>
    <n v="10102"/>
    <s v="Camiseta Básica Branca"/>
    <s v="M"/>
    <x v="0"/>
    <n v="49.9"/>
    <n v="500"/>
    <n v="200"/>
    <n v="300"/>
  </r>
  <r>
    <n v="10103"/>
    <s v="Camiseta Básica Branca"/>
    <s v="G"/>
    <x v="0"/>
    <n v="49.9"/>
    <n v="500"/>
    <n v="206"/>
    <n v="294"/>
  </r>
  <r>
    <n v="10104"/>
    <s v="Camiseta Básica Branca"/>
    <s v="GG"/>
    <x v="0"/>
    <n v="49.9"/>
    <n v="500"/>
    <n v="317"/>
    <n v="183"/>
  </r>
  <r>
    <n v="10105"/>
    <s v="Camiseta Básica Preta"/>
    <s v="P"/>
    <x v="0"/>
    <n v="49.9"/>
    <n v="500"/>
    <n v="113"/>
    <n v="387"/>
  </r>
  <r>
    <n v="10106"/>
    <s v="Camiseta Básica Preta"/>
    <s v="M"/>
    <x v="0"/>
    <n v="49.9"/>
    <n v="500"/>
    <n v="193"/>
    <n v="307"/>
  </r>
  <r>
    <n v="10108"/>
    <s v="Camiseta Básica Preta"/>
    <s v="GG"/>
    <x v="0"/>
    <n v="49.9"/>
    <n v="500"/>
    <n v="70"/>
    <n v="430"/>
  </r>
  <r>
    <n v="10109"/>
    <s v="Camiseta Básica Preta"/>
    <s v="G"/>
    <x v="0"/>
    <n v="49.9"/>
    <n v="500"/>
    <n v="75"/>
    <n v="425"/>
  </r>
  <r>
    <n v="10201"/>
    <s v="Camisa Polo Azul"/>
    <s v="P"/>
    <x v="0"/>
    <n v="89.9"/>
    <n v="500"/>
    <n v="0"/>
    <n v="500"/>
  </r>
  <r>
    <n v="10202"/>
    <s v="Camisa Polo Azul"/>
    <s v="M"/>
    <x v="0"/>
    <n v="89.9"/>
    <n v="500"/>
    <n v="0"/>
    <n v="500"/>
  </r>
  <r>
    <n v="10203"/>
    <s v="Camisa Polo Azul"/>
    <s v="G"/>
    <x v="0"/>
    <n v="89.9"/>
    <n v="500"/>
    <n v="0"/>
    <n v="500"/>
  </r>
  <r>
    <n v="10337"/>
    <s v="Calça Jeans Tradicional"/>
    <n v="36"/>
    <x v="0"/>
    <n v="198.79"/>
    <n v="200"/>
    <n v="0"/>
    <n v="200"/>
  </r>
  <r>
    <n v="10338"/>
    <s v="Calça Jeans Tradicional"/>
    <n v="38"/>
    <x v="0"/>
    <n v="120.99"/>
    <n v="200"/>
    <n v="0"/>
    <n v="200"/>
  </r>
  <r>
    <n v="10339"/>
    <s v="Calça Jeans Tradicional"/>
    <n v="40"/>
    <x v="0"/>
    <n v="120.99"/>
    <n v="200"/>
    <n v="0"/>
    <n v="200"/>
  </r>
  <r>
    <n v="10340"/>
    <s v="Calça Jeans Tradicional"/>
    <n v="42"/>
    <x v="0"/>
    <n v="120.99"/>
    <n v="200"/>
    <n v="0"/>
    <n v="200"/>
  </r>
  <r>
    <n v="10341"/>
    <s v="Calça Jeans Tradicional"/>
    <n v="44"/>
    <x v="0"/>
    <n v="198.79"/>
    <n v="200"/>
    <n v="0"/>
    <n v="200"/>
  </r>
  <r>
    <n v="10401"/>
    <s v="Bermuda Cargo"/>
    <s v="P"/>
    <x v="0"/>
    <n v="99.9"/>
    <n v="220"/>
    <n v="128"/>
    <n v="92"/>
  </r>
  <r>
    <n v="10402"/>
    <s v="Bermuda Cargo"/>
    <s v="M"/>
    <x v="0"/>
    <n v="99.9"/>
    <n v="220"/>
    <n v="25"/>
    <n v="195"/>
  </r>
  <r>
    <n v="10403"/>
    <s v="Bermuda Cargo"/>
    <s v="G"/>
    <x v="0"/>
    <n v="99.9"/>
    <n v="220"/>
    <n v="26"/>
    <n v="194"/>
  </r>
  <r>
    <n v="10404"/>
    <s v="Bermuda Cargo"/>
    <s v="GG"/>
    <x v="0"/>
    <n v="99.9"/>
    <n v="220"/>
    <n v="28"/>
    <n v="192"/>
  </r>
  <r>
    <n v="20101"/>
    <s v="Regata"/>
    <s v="P"/>
    <x v="1"/>
    <n v="39.880000000000003"/>
    <n v="500"/>
    <n v="208"/>
    <n v="292"/>
  </r>
  <r>
    <n v="20102"/>
    <s v="Regata"/>
    <s v="M"/>
    <x v="1"/>
    <n v="39.880000000000003"/>
    <n v="500"/>
    <n v="148"/>
    <n v="352"/>
  </r>
  <r>
    <n v="20103"/>
    <s v="Regata"/>
    <s v="G"/>
    <x v="1"/>
    <n v="39.880000000000003"/>
    <n v="500"/>
    <n v="138"/>
    <n v="362"/>
  </r>
  <r>
    <n v="20104"/>
    <s v="Regata"/>
    <s v="GG"/>
    <x v="1"/>
    <n v="39.880000000000003"/>
    <n v="500"/>
    <n v="70"/>
    <n v="430"/>
  </r>
  <r>
    <n v="20110"/>
    <s v="Camiseta Estampada"/>
    <s v="P"/>
    <x v="1"/>
    <n v="59.9"/>
    <n v="200"/>
    <n v="52"/>
    <n v="148"/>
  </r>
  <r>
    <n v="20111"/>
    <s v="Camiseta Estampada"/>
    <s v="M"/>
    <x v="1"/>
    <n v="59.9"/>
    <n v="200"/>
    <n v="58"/>
    <n v="142"/>
  </r>
  <r>
    <n v="20112"/>
    <s v="Camiseta Estampada"/>
    <s v="G"/>
    <x v="1"/>
    <n v="59.9"/>
    <n v="200"/>
    <n v="54"/>
    <n v="146"/>
  </r>
  <r>
    <n v="20113"/>
    <s v="Camiseta Estampada"/>
    <s v="GG"/>
    <x v="1"/>
    <n v="59.9"/>
    <n v="200"/>
    <n v="14"/>
    <n v="186"/>
  </r>
  <r>
    <n v="20201"/>
    <s v="Vestido Floral Curto"/>
    <s v="P"/>
    <x v="1"/>
    <n v="87.9"/>
    <n v="300"/>
    <n v="142"/>
    <n v="158"/>
  </r>
  <r>
    <n v="20202"/>
    <s v="Vestido Floral Curto"/>
    <s v="M"/>
    <x v="1"/>
    <n v="87.9"/>
    <n v="300"/>
    <n v="253"/>
    <n v="47"/>
  </r>
  <r>
    <n v="20203"/>
    <s v="Vestido Floral Curto"/>
    <s v="G"/>
    <x v="1"/>
    <n v="87.9"/>
    <n v="300"/>
    <n v="210"/>
    <n v="90"/>
  </r>
  <r>
    <n v="20204"/>
    <s v="Vestido Estampado Longo"/>
    <s v="P"/>
    <x v="1"/>
    <n v="108.59"/>
    <n v="300"/>
    <n v="187"/>
    <n v="113"/>
  </r>
  <r>
    <n v="20205"/>
    <s v="Vestido Estampado Longo"/>
    <s v="M"/>
    <x v="1"/>
    <n v="108.59"/>
    <n v="300"/>
    <n v="159"/>
    <n v="141"/>
  </r>
  <r>
    <n v="20206"/>
    <s v="Vestido Estampado Longo"/>
    <s v="G"/>
    <x v="1"/>
    <n v="108.59"/>
    <n v="300"/>
    <n v="78"/>
    <n v="222"/>
  </r>
  <r>
    <n v="20207"/>
    <s v="Vestido Estampado Longo"/>
    <s v="GG"/>
    <x v="1"/>
    <n v="108.59"/>
    <n v="300"/>
    <n v="92"/>
    <n v="208"/>
  </r>
  <r>
    <n v="20208"/>
    <s v="Vestido Tubinho"/>
    <s v="PP"/>
    <x v="1"/>
    <n v="99.9"/>
    <n v="300"/>
    <n v="138"/>
    <n v="162"/>
  </r>
  <r>
    <n v="20209"/>
    <s v="Vestido Tubinho"/>
    <s v="P"/>
    <x v="1"/>
    <n v="99.9"/>
    <n v="300"/>
    <n v="266"/>
    <n v="34"/>
  </r>
  <r>
    <n v="20210"/>
    <s v="Vestido Tubinho"/>
    <s v="M"/>
    <x v="1"/>
    <n v="99.9"/>
    <n v="300"/>
    <n v="266"/>
    <n v="34"/>
  </r>
  <r>
    <n v="20211"/>
    <s v="Vestido Tubinho"/>
    <s v="G"/>
    <x v="1"/>
    <n v="99.9"/>
    <n v="300"/>
    <n v="228"/>
    <n v="72"/>
  </r>
  <r>
    <n v="20212"/>
    <s v="Vestido Tubinho"/>
    <s v="GG"/>
    <x v="1"/>
    <n v="99.9"/>
    <n v="300"/>
    <n v="125"/>
    <n v="175"/>
  </r>
  <r>
    <n v="20336"/>
    <s v="Calça Skinny"/>
    <n v="36"/>
    <x v="1"/>
    <n v="129.9"/>
    <n v="300"/>
    <n v="55"/>
    <n v="245"/>
  </r>
  <r>
    <n v="20337"/>
    <s v="Calça Skinny"/>
    <n v="38"/>
    <x v="1"/>
    <n v="129.9"/>
    <n v="300"/>
    <n v="55"/>
    <n v="245"/>
  </r>
  <r>
    <n v="20338"/>
    <s v="Calça Skinny"/>
    <n v="40"/>
    <x v="1"/>
    <n v="129.9"/>
    <n v="300"/>
    <n v="282"/>
    <n v="18"/>
  </r>
  <r>
    <n v="20339"/>
    <s v="Calça Skinny"/>
    <n v="42"/>
    <x v="1"/>
    <n v="129.9"/>
    <n v="300"/>
    <n v="148"/>
    <n v="152"/>
  </r>
  <r>
    <n v="20340"/>
    <s v="Calça Skinny"/>
    <n v="44"/>
    <x v="1"/>
    <n v="129.9"/>
    <n v="300"/>
    <n v="0"/>
    <n v="300"/>
  </r>
  <r>
    <n v="20341"/>
    <s v="Calça Pantalona"/>
    <n v="36"/>
    <x v="1"/>
    <n v="150.47999999999999"/>
    <n v="200"/>
    <n v="0"/>
    <n v="200"/>
  </r>
  <r>
    <n v="20342"/>
    <s v="Calça Pantalona"/>
    <n v="38"/>
    <x v="1"/>
    <n v="150.47999999999999"/>
    <n v="200"/>
    <n v="0"/>
    <n v="200"/>
  </r>
  <r>
    <n v="20343"/>
    <s v="Calça Pantalona"/>
    <n v="40"/>
    <x v="1"/>
    <n v="150.47999999999999"/>
    <n v="200"/>
    <n v="0"/>
    <n v="200"/>
  </r>
  <r>
    <n v="20344"/>
    <s v="Calça Pantalona"/>
    <n v="42"/>
    <x v="1"/>
    <n v="150.47999999999999"/>
    <n v="200"/>
    <n v="27"/>
    <n v="173"/>
  </r>
  <r>
    <n v="20345"/>
    <s v="Calça Pantalona"/>
    <n v="44"/>
    <x v="1"/>
    <n v="150.47999999999999"/>
    <n v="200"/>
    <n v="0"/>
    <n v="200"/>
  </r>
  <r>
    <n v="20401"/>
    <s v="Saia Colegial"/>
    <n v="36"/>
    <x v="1"/>
    <n v="79.900000000000006"/>
    <n v="220"/>
    <n v="193"/>
    <n v="27"/>
  </r>
  <r>
    <n v="20402"/>
    <s v="Saia Colegial"/>
    <n v="38"/>
    <x v="1"/>
    <n v="79.900000000000006"/>
    <n v="220"/>
    <n v="0"/>
    <n v="220"/>
  </r>
  <r>
    <n v="20403"/>
    <s v="Saia Colegial"/>
    <n v="40"/>
    <x v="1"/>
    <n v="79.900000000000006"/>
    <n v="220"/>
    <n v="66"/>
    <n v="154"/>
  </r>
  <r>
    <n v="20404"/>
    <s v="Saia Colegial"/>
    <n v="42"/>
    <x v="1"/>
    <n v="79.900000000000006"/>
    <n v="220"/>
    <n v="64"/>
    <n v="156"/>
  </r>
  <r>
    <n v="20405"/>
    <s v="Saia Jeans"/>
    <n v="36"/>
    <x v="1"/>
    <n v="89.9"/>
    <n v="300"/>
    <n v="257"/>
    <n v="43"/>
  </r>
  <r>
    <n v="20406"/>
    <s v="Saia Jeans"/>
    <n v="38"/>
    <x v="1"/>
    <n v="89.9"/>
    <n v="300"/>
    <n v="187"/>
    <n v="113"/>
  </r>
  <r>
    <n v="20407"/>
    <s v="Saia Jeans"/>
    <n v="40"/>
    <x v="1"/>
    <n v="89.9"/>
    <n v="300"/>
    <n v="195"/>
    <n v="105"/>
  </r>
  <r>
    <n v="20408"/>
    <s v="Saia Jeans"/>
    <n v="42"/>
    <x v="1"/>
    <n v="89.9"/>
    <n v="300"/>
    <n v="0"/>
    <n v="300"/>
  </r>
  <r>
    <n v="20409"/>
    <s v="Saia Jeans"/>
    <n v="44"/>
    <x v="1"/>
    <n v="89.9"/>
    <n v="300"/>
    <n v="0"/>
    <n v="300"/>
  </r>
  <r>
    <n v="20501"/>
    <s v="Blazer"/>
    <s v="P"/>
    <x v="1"/>
    <n v="219.9"/>
    <n v="200"/>
    <n v="28"/>
    <n v="172"/>
  </r>
  <r>
    <n v="20502"/>
    <s v="Blazer"/>
    <s v="M"/>
    <x v="1"/>
    <n v="219.9"/>
    <n v="200"/>
    <n v="31"/>
    <n v="169"/>
  </r>
  <r>
    <n v="20503"/>
    <s v="Blazer"/>
    <s v="G"/>
    <x v="1"/>
    <n v="219.9"/>
    <n v="200"/>
    <n v="29"/>
    <n v="171"/>
  </r>
  <r>
    <n v="30104"/>
    <s v="Conjunto"/>
    <n v="4"/>
    <x v="2"/>
    <n v="79.900000000000006"/>
    <n v="220"/>
    <n v="0"/>
    <n v="220"/>
  </r>
  <r>
    <n v="30105"/>
    <s v="Conjunto"/>
    <n v="6"/>
    <x v="2"/>
    <n v="79.900000000000006"/>
    <n v="220"/>
    <n v="63"/>
    <n v="157"/>
  </r>
  <r>
    <n v="30106"/>
    <s v="Conjunto"/>
    <n v="8"/>
    <x v="2"/>
    <n v="79.900000000000006"/>
    <n v="220"/>
    <n v="191"/>
    <n v="29"/>
  </r>
  <r>
    <n v="30107"/>
    <s v="Conjunto"/>
    <n v="12"/>
    <x v="2"/>
    <n v="89.9"/>
    <n v="220"/>
    <n v="197"/>
    <n v="23"/>
  </r>
  <r>
    <n v="30108"/>
    <s v="Conjunto"/>
    <n v="14"/>
    <x v="2"/>
    <n v="89.9"/>
    <n v="220"/>
    <n v="0"/>
    <n v="220"/>
  </r>
  <r>
    <n v="30204"/>
    <s v="Vestido de Festa"/>
    <n v="4"/>
    <x v="2"/>
    <n v="118.9"/>
    <n v="200"/>
    <n v="139"/>
    <n v="61"/>
  </r>
  <r>
    <n v="30205"/>
    <s v="Vestido de Festa"/>
    <n v="6"/>
    <x v="2"/>
    <n v="118.9"/>
    <n v="200"/>
    <n v="65"/>
    <n v="135"/>
  </r>
  <r>
    <n v="30206"/>
    <s v="Vestido de Festa"/>
    <n v="8"/>
    <x v="2"/>
    <n v="118.9"/>
    <n v="200"/>
    <n v="62"/>
    <n v="138"/>
  </r>
  <r>
    <n v="30207"/>
    <s v="Vestido de Festa"/>
    <n v="12"/>
    <x v="2"/>
    <n v="128.9"/>
    <n v="200"/>
    <n v="12"/>
    <n v="188"/>
  </r>
  <r>
    <n v="30208"/>
    <s v="Vestido de Festa"/>
    <n v="14"/>
    <x v="2"/>
    <n v="128.9"/>
    <n v="200"/>
    <n v="103"/>
    <n v="97"/>
  </r>
  <r>
    <n v="30308"/>
    <s v="Camiseta Estampada"/>
    <n v="4"/>
    <x v="2"/>
    <n v="45.9"/>
    <n v="300"/>
    <n v="258"/>
    <n v="42"/>
  </r>
  <r>
    <n v="30309"/>
    <s v="Camiseta Estampada"/>
    <n v="6"/>
    <x v="2"/>
    <n v="45.9"/>
    <n v="300"/>
    <n v="252"/>
    <n v="48"/>
  </r>
  <r>
    <n v="30310"/>
    <s v="Camiseta Estampada"/>
    <n v="8"/>
    <x v="2"/>
    <n v="45.9"/>
    <n v="300"/>
    <n v="159"/>
    <n v="141"/>
  </r>
  <r>
    <n v="30311"/>
    <s v="Camiseta Estampada"/>
    <n v="12"/>
    <x v="2"/>
    <n v="50.8"/>
    <n v="300"/>
    <n v="105"/>
    <n v="195"/>
  </r>
  <r>
    <n v="30312"/>
    <s v="Camiseta Estampada"/>
    <n v="14"/>
    <x v="2"/>
    <n v="50.8"/>
    <n v="300"/>
    <n v="136"/>
    <n v="164"/>
  </r>
  <r>
    <n v="30406"/>
    <s v="Calça Moletom"/>
    <n v="4"/>
    <x v="2"/>
    <n v="69.900000000000006"/>
    <n v="200"/>
    <n v="0"/>
    <n v="200"/>
  </r>
  <r>
    <n v="30407"/>
    <s v="Calça Moletom"/>
    <n v="6"/>
    <x v="2"/>
    <n v="69.900000000000006"/>
    <n v="200"/>
    <n v="0"/>
    <n v="200"/>
  </r>
  <r>
    <n v="30408"/>
    <s v="Calça Moletom"/>
    <n v="8"/>
    <x v="2"/>
    <n v="69.900000000000006"/>
    <n v="200"/>
    <n v="50"/>
    <n v="150"/>
  </r>
  <r>
    <n v="30409"/>
    <s v="Calça Moletom"/>
    <n v="12"/>
    <x v="2"/>
    <n v="72.3"/>
    <n v="200"/>
    <n v="43"/>
    <n v="157"/>
  </r>
  <r>
    <n v="30410"/>
    <s v="Calça Moletom"/>
    <n v="14"/>
    <x v="2"/>
    <n v="72.3"/>
    <n v="200"/>
    <n v="0"/>
    <n v="200"/>
  </r>
  <r>
    <n v="40101"/>
    <s v="Cinto Couro Preto"/>
    <s v="Tam. Único"/>
    <x v="3"/>
    <n v="49.9"/>
    <n v="340"/>
    <n v="132"/>
    <n v="208"/>
  </r>
  <r>
    <n v="40102"/>
    <s v="Cinto Couro Marrom"/>
    <s v="Tam. Único"/>
    <x v="3"/>
    <n v="49.9"/>
    <n v="340"/>
    <n v="317"/>
    <n v="23"/>
  </r>
  <r>
    <n v="40103"/>
    <s v="Boné Aba Curva"/>
    <s v="Tam. Único"/>
    <x v="3"/>
    <n v="123.5"/>
    <n v="300"/>
    <n v="286"/>
    <n v="14"/>
  </r>
  <r>
    <n v="40104"/>
    <s v="Bolsa Transversal"/>
    <s v="Tam. Único"/>
    <x v="3"/>
    <n v="123.5"/>
    <n v="300"/>
    <n v="27"/>
    <n v="273"/>
  </r>
  <r>
    <n v="40105"/>
    <s v="Mochila Escolar"/>
    <s v="Tam. Único"/>
    <x v="3"/>
    <n v="149.9"/>
    <n v="300"/>
    <n v="128"/>
    <n v="172"/>
  </r>
  <r>
    <n v="40106"/>
    <s v="Bolsa Transversal"/>
    <s v="Tam. Único"/>
    <x v="3"/>
    <n v="119.9"/>
    <n v="300"/>
    <n v="92"/>
    <n v="208"/>
  </r>
  <r>
    <n v="40107"/>
    <s v="Bolsa"/>
    <s v="Tam. Único"/>
    <x v="3"/>
    <n v="139.9"/>
    <n v="300"/>
    <n v="85"/>
    <n v="215"/>
  </r>
  <r>
    <n v="40108"/>
    <s v="Óculos de Sol"/>
    <s v="Tam. Único"/>
    <x v="3"/>
    <n v="198.5"/>
    <n v="450"/>
    <n v="419"/>
    <n v="31"/>
  </r>
  <r>
    <n v="40200"/>
    <s v="Conjunto Jóias"/>
    <s v="Tam. Único"/>
    <x v="3"/>
    <n v="69.900000000000006"/>
    <n v="300"/>
    <n v="89"/>
    <n v="2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">
  <r>
    <x v="0"/>
    <x v="0"/>
    <n v="20501"/>
    <s v="Blazer"/>
    <s v="Feminino"/>
    <n v="28"/>
    <n v="0.05"/>
    <n v="219.9"/>
    <n v="5849.34"/>
    <x v="0"/>
  </r>
  <r>
    <x v="0"/>
    <x v="0"/>
    <n v="20502"/>
    <s v="Blazer"/>
    <s v="Feminino"/>
    <n v="31"/>
    <n v="0.05"/>
    <n v="219.9"/>
    <n v="6476.0550000000003"/>
    <x v="0"/>
  </r>
  <r>
    <x v="0"/>
    <x v="0"/>
    <n v="20503"/>
    <s v="Blazer"/>
    <s v="Feminino"/>
    <n v="29"/>
    <n v="0.05"/>
    <n v="219.9"/>
    <n v="6058.2450000000008"/>
    <x v="0"/>
  </r>
  <r>
    <x v="0"/>
    <x v="0"/>
    <n v="20344"/>
    <s v="Calça Pantalona"/>
    <s v="Feminino"/>
    <n v="27"/>
    <n v="0.05"/>
    <n v="150.47999999999999"/>
    <n v="3859.8119999999994"/>
    <x v="0"/>
  </r>
  <r>
    <x v="0"/>
    <x v="0"/>
    <n v="20339"/>
    <s v="Calça Skinny"/>
    <s v="Feminino"/>
    <n v="98"/>
    <n v="0.08"/>
    <n v="129.9"/>
    <n v="11711.784000000001"/>
    <x v="0"/>
  </r>
  <r>
    <x v="0"/>
    <x v="0"/>
    <n v="20338"/>
    <s v="Calça Skinny"/>
    <s v="Feminino"/>
    <n v="112"/>
    <n v="0.08"/>
    <n v="129.9"/>
    <n v="13384.896000000001"/>
    <x v="0"/>
  </r>
  <r>
    <x v="0"/>
    <x v="1"/>
    <n v="10101"/>
    <s v="Camiseta Básica Branca"/>
    <s v="Masculino"/>
    <n v="109"/>
    <n v="0.08"/>
    <n v="49.9"/>
    <n v="5003.9719999999998"/>
    <x v="1"/>
  </r>
  <r>
    <x v="0"/>
    <x v="1"/>
    <n v="10102"/>
    <s v="Camiseta Básica Branca"/>
    <s v="Masculino"/>
    <n v="115"/>
    <n v="0.08"/>
    <n v="49.9"/>
    <n v="5279.42"/>
    <x v="1"/>
  </r>
  <r>
    <x v="0"/>
    <x v="1"/>
    <n v="10104"/>
    <s v="Camiseta Básica Branca"/>
    <s v="Masculino"/>
    <n v="110"/>
    <n v="0.08"/>
    <n v="49.9"/>
    <n v="5049.88"/>
    <x v="1"/>
  </r>
  <r>
    <x v="0"/>
    <x v="1"/>
    <n v="10105"/>
    <s v="Camiseta Básica Preta"/>
    <s v="Masculino"/>
    <n v="113"/>
    <n v="0.08"/>
    <n v="49.9"/>
    <n v="5187.6039999999994"/>
    <x v="1"/>
  </r>
  <r>
    <x v="1"/>
    <x v="1"/>
    <n v="10106"/>
    <s v="Camiseta Básica Preta"/>
    <s v="Masculino"/>
    <n v="120"/>
    <n v="0.08"/>
    <n v="49.9"/>
    <n v="5508.96"/>
    <x v="1"/>
  </r>
  <r>
    <x v="1"/>
    <x v="2"/>
    <n v="20110"/>
    <s v="Camiseta Estampada"/>
    <s v="Feminino"/>
    <n v="52"/>
    <n v="0.08"/>
    <n v="59.9"/>
    <n v="2865.6159999999995"/>
    <x v="2"/>
  </r>
  <r>
    <x v="1"/>
    <x v="2"/>
    <n v="20111"/>
    <s v="Camiseta Estampada"/>
    <s v="Feminino"/>
    <n v="58"/>
    <n v="0.08"/>
    <n v="59.9"/>
    <n v="3196.2639999999997"/>
    <x v="3"/>
  </r>
  <r>
    <x v="1"/>
    <x v="2"/>
    <n v="20112"/>
    <s v="Camiseta Estampada"/>
    <s v="Feminino"/>
    <n v="54"/>
    <n v="0.08"/>
    <n v="59.9"/>
    <n v="2975.8319999999999"/>
    <x v="3"/>
  </r>
  <r>
    <x v="1"/>
    <x v="2"/>
    <n v="20113"/>
    <s v="Camiseta Estampada"/>
    <s v="Feminino"/>
    <n v="14"/>
    <n v="0.02"/>
    <n v="59.9"/>
    <n v="821.82799999999997"/>
    <x v="4"/>
  </r>
  <r>
    <x v="1"/>
    <x v="2"/>
    <n v="20201"/>
    <s v="Vestido Floral Curto"/>
    <s v="Feminino"/>
    <n v="16"/>
    <n v="0.02"/>
    <n v="87.9"/>
    <n v="1378.2720000000002"/>
    <x v="4"/>
  </r>
  <r>
    <x v="1"/>
    <x v="2"/>
    <n v="20202"/>
    <s v="Vestido Floral Curto"/>
    <s v="Feminino"/>
    <n v="12"/>
    <n v="0.02"/>
    <n v="87.9"/>
    <n v="1033.7040000000002"/>
    <x v="4"/>
  </r>
  <r>
    <x v="1"/>
    <x v="2"/>
    <n v="20203"/>
    <s v="Vestido Floral Curto"/>
    <s v="Feminino"/>
    <n v="15"/>
    <n v="0.02"/>
    <n v="87.9"/>
    <n v="1292.1300000000001"/>
    <x v="4"/>
  </r>
  <r>
    <x v="1"/>
    <x v="2"/>
    <n v="20204"/>
    <s v="Vestido Estampado Longo"/>
    <s v="Feminino"/>
    <n v="13"/>
    <n v="0.02"/>
    <n v="108.59"/>
    <n v="1383.4366"/>
    <x v="5"/>
  </r>
  <r>
    <x v="1"/>
    <x v="2"/>
    <n v="20205"/>
    <s v="Vestido Estampado Longo"/>
    <s v="Feminino"/>
    <n v="33"/>
    <n v="0.05"/>
    <n v="108.59"/>
    <n v="3404.2965000000004"/>
    <x v="5"/>
  </r>
  <r>
    <x v="1"/>
    <x v="2"/>
    <n v="20207"/>
    <s v="Vestido Estampado Longo"/>
    <s v="Feminino"/>
    <n v="20"/>
    <n v="0.05"/>
    <n v="108.59"/>
    <n v="2063.21"/>
    <x v="5"/>
  </r>
  <r>
    <x v="2"/>
    <x v="3"/>
    <n v="30106"/>
    <s v="Conjunto"/>
    <s v="Infantil"/>
    <n v="132"/>
    <n v="0.08"/>
    <n v="79.900000000000006"/>
    <n v="9703.0560000000005"/>
    <x v="6"/>
  </r>
  <r>
    <x v="2"/>
    <x v="3"/>
    <n v="30107"/>
    <s v="Conjunto"/>
    <s v="Infantil"/>
    <n v="136"/>
    <n v="0.08"/>
    <n v="89.9"/>
    <n v="11248.288"/>
    <x v="6"/>
  </r>
  <r>
    <x v="2"/>
    <x v="3"/>
    <n v="30204"/>
    <s v="Vestido de Festa"/>
    <s v="Infantil"/>
    <n v="88"/>
    <n v="0.08"/>
    <n v="118.9"/>
    <n v="9626.1440000000002"/>
    <x v="6"/>
  </r>
  <r>
    <x v="2"/>
    <x v="3"/>
    <n v="30208"/>
    <s v="Vestido de Festa"/>
    <s v="Infantil"/>
    <n v="91"/>
    <n v="0.08"/>
    <n v="128.9"/>
    <n v="10791.508"/>
    <x v="6"/>
  </r>
  <r>
    <x v="2"/>
    <x v="4"/>
    <n v="40107"/>
    <s v="Bolsa"/>
    <s v="Acessórios"/>
    <n v="85"/>
    <n v="0.08"/>
    <n v="139.9"/>
    <n v="10940.18"/>
    <x v="6"/>
  </r>
  <r>
    <x v="2"/>
    <x v="4"/>
    <n v="40200"/>
    <s v="Conjunto Jóias"/>
    <s v="Acessórios"/>
    <n v="89"/>
    <n v="0.08"/>
    <n v="69.900000000000006"/>
    <n v="5723.4120000000003"/>
    <x v="7"/>
  </r>
  <r>
    <x v="2"/>
    <x v="5"/>
    <n v="30311"/>
    <s v="Camiseta Estampada"/>
    <s v="Infantil"/>
    <n v="55"/>
    <n v="0.08"/>
    <n v="50.8"/>
    <n v="2570.48"/>
    <x v="7"/>
  </r>
  <r>
    <x v="2"/>
    <x v="5"/>
    <n v="30312"/>
    <s v="Camiseta Estampada"/>
    <s v="Infantil"/>
    <n v="50"/>
    <n v="0.08"/>
    <n v="50.8"/>
    <n v="2336.8000000000002"/>
    <x v="8"/>
  </r>
  <r>
    <x v="2"/>
    <x v="5"/>
    <n v="30312"/>
    <s v="Camiseta Estampada"/>
    <s v="Infantil"/>
    <n v="50"/>
    <n v="0.08"/>
    <n v="50.8"/>
    <n v="2336.8000000000002"/>
    <x v="8"/>
  </r>
  <r>
    <x v="2"/>
    <x v="5"/>
    <n v="30408"/>
    <s v="Calça Moletom"/>
    <s v="Infantil"/>
    <n v="50"/>
    <n v="0.08"/>
    <n v="69.900000000000006"/>
    <n v="3215.4000000000005"/>
    <x v="8"/>
  </r>
  <r>
    <x v="2"/>
    <x v="5"/>
    <n v="30409"/>
    <s v="Calça Moletom"/>
    <s v="Infantil"/>
    <n v="43"/>
    <n v="0.05"/>
    <n v="72.3"/>
    <n v="2953.4549999999999"/>
    <x v="9"/>
  </r>
  <r>
    <x v="2"/>
    <x v="5"/>
    <n v="40105"/>
    <s v="Mochila Escolar"/>
    <s v="Acessórios"/>
    <n v="128"/>
    <n v="0.08"/>
    <n v="149.9"/>
    <n v="17652.224000000002"/>
    <x v="9"/>
  </r>
  <r>
    <x v="3"/>
    <x v="6"/>
    <n v="40102"/>
    <s v="Cinto Couro Marrom"/>
    <s v="Acessórios"/>
    <n v="20"/>
    <n v="0.05"/>
    <n v="49.9"/>
    <n v="948.1"/>
    <x v="9"/>
  </r>
  <r>
    <x v="3"/>
    <x v="6"/>
    <n v="40101"/>
    <s v="Cinto Couro Preto"/>
    <s v="Acessórios"/>
    <n v="20"/>
    <n v="0.05"/>
    <n v="49.9"/>
    <n v="948.1"/>
    <x v="9"/>
  </r>
  <r>
    <x v="3"/>
    <x v="6"/>
    <n v="10401"/>
    <s v="Bermuda Cargo"/>
    <s v="Masculino"/>
    <n v="12"/>
    <n v="0.02"/>
    <n v="99.9"/>
    <n v="1174.8240000000001"/>
    <x v="10"/>
  </r>
  <r>
    <x v="3"/>
    <x v="6"/>
    <n v="20209"/>
    <s v="Vestido Tubinho"/>
    <s v="Feminino"/>
    <n v="63"/>
    <n v="0.08"/>
    <n v="99.9"/>
    <n v="5790.2040000000006"/>
    <x v="10"/>
  </r>
  <r>
    <x v="3"/>
    <x v="6"/>
    <n v="20209"/>
    <s v="Vestido Tubinho"/>
    <s v="Feminino"/>
    <n v="63"/>
    <n v="0.08"/>
    <n v="99.9"/>
    <n v="5790.2040000000006"/>
    <x v="11"/>
  </r>
  <r>
    <x v="3"/>
    <x v="6"/>
    <n v="20336"/>
    <s v="Calça Skinny"/>
    <s v="Feminino"/>
    <n v="55"/>
    <n v="0.08"/>
    <n v="129.9"/>
    <n v="6572.94"/>
    <x v="11"/>
  </r>
  <r>
    <x v="3"/>
    <x v="6"/>
    <n v="20337"/>
    <s v="Calça Skinny"/>
    <s v="Feminino"/>
    <n v="55"/>
    <n v="0.08"/>
    <n v="129.9"/>
    <n v="6572.94"/>
    <x v="11"/>
  </r>
  <r>
    <x v="4"/>
    <x v="7"/>
    <n v="20338"/>
    <s v="Calça Skinny"/>
    <s v="Feminino"/>
    <n v="120"/>
    <n v="0.08"/>
    <n v="129.9"/>
    <n v="14340.96"/>
    <x v="11"/>
  </r>
  <r>
    <x v="5"/>
    <x v="0"/>
    <n v="20101"/>
    <s v="Regata"/>
    <s v="Feminino"/>
    <n v="65"/>
    <n v="0.08"/>
    <n v="39.880000000000003"/>
    <n v="2384.8240000000001"/>
    <x v="11"/>
  </r>
  <r>
    <x v="5"/>
    <x v="0"/>
    <n v="20102"/>
    <s v="Regata"/>
    <s v="Feminino"/>
    <n v="68"/>
    <n v="0.08"/>
    <n v="39.880000000000003"/>
    <n v="2494.8928000000001"/>
    <x v="12"/>
  </r>
  <r>
    <x v="5"/>
    <x v="0"/>
    <n v="20103"/>
    <s v="Regata"/>
    <s v="Feminino"/>
    <n v="63"/>
    <n v="0.08"/>
    <n v="39.880000000000003"/>
    <n v="2311.4448000000002"/>
    <x v="12"/>
  </r>
  <r>
    <x v="5"/>
    <x v="0"/>
    <n v="20403"/>
    <s v="Saia Colegial"/>
    <s v="Feminino"/>
    <n v="66"/>
    <n v="0.08"/>
    <n v="79.900000000000006"/>
    <n v="4851.5280000000002"/>
    <x v="12"/>
  </r>
  <r>
    <x v="5"/>
    <x v="0"/>
    <n v="20404"/>
    <s v="Saia Colegial"/>
    <s v="Feminino"/>
    <n v="64"/>
    <n v="0.08"/>
    <n v="79.900000000000006"/>
    <n v="4704.5120000000006"/>
    <x v="13"/>
  </r>
  <r>
    <x v="5"/>
    <x v="0"/>
    <n v="20405"/>
    <s v="Saia Jeans"/>
    <s v="Feminino"/>
    <n v="33"/>
    <n v="0.05"/>
    <n v="89.9"/>
    <n v="2818.3650000000002"/>
    <x v="13"/>
  </r>
  <r>
    <x v="5"/>
    <x v="0"/>
    <n v="20405"/>
    <s v="Saia Jeans"/>
    <s v="Feminino"/>
    <n v="30"/>
    <n v="0.05"/>
    <n v="89.9"/>
    <n v="2562.15"/>
    <x v="14"/>
  </r>
  <r>
    <x v="6"/>
    <x v="8"/>
    <n v="20208"/>
    <s v="Vestido Tubinho"/>
    <s v="Feminino"/>
    <n v="36"/>
    <n v="0.05"/>
    <n v="99.9"/>
    <n v="3416.58"/>
    <x v="14"/>
  </r>
  <r>
    <x v="6"/>
    <x v="8"/>
    <n v="20209"/>
    <s v="Vestido Tubinho"/>
    <s v="Feminino"/>
    <n v="32"/>
    <n v="0.05"/>
    <n v="99.9"/>
    <n v="3036.96"/>
    <x v="14"/>
  </r>
  <r>
    <x v="6"/>
    <x v="8"/>
    <n v="20210"/>
    <s v="Vestido Tubinho"/>
    <s v="Feminino"/>
    <n v="34"/>
    <n v="0.05"/>
    <n v="99.9"/>
    <n v="3226.7700000000004"/>
    <x v="14"/>
  </r>
  <r>
    <x v="6"/>
    <x v="9"/>
    <n v="20401"/>
    <s v="Saia Colegial"/>
    <s v="Feminino"/>
    <n v="95"/>
    <n v="0.08"/>
    <n v="79.900000000000006"/>
    <n v="6983.2600000000011"/>
    <x v="15"/>
  </r>
  <r>
    <x v="6"/>
    <x v="9"/>
    <n v="20401"/>
    <s v="Saia Colegial"/>
    <s v="Feminino"/>
    <n v="98"/>
    <n v="0.08"/>
    <n v="79.900000000000006"/>
    <n v="7203.7840000000006"/>
    <x v="15"/>
  </r>
  <r>
    <x v="6"/>
    <x v="4"/>
    <n v="40106"/>
    <s v="Bolsa Transversal"/>
    <s v="Acessórios"/>
    <n v="92"/>
    <n v="0.08"/>
    <n v="119.9"/>
    <n v="10148.336000000001"/>
    <x v="15"/>
  </r>
  <r>
    <x v="7"/>
    <x v="10"/>
    <n v="10401"/>
    <s v="Bermuda Cargo"/>
    <s v="Masculino"/>
    <n v="96"/>
    <n v="0.08"/>
    <n v="99.9"/>
    <n v="8823.1680000000015"/>
    <x v="16"/>
  </r>
  <r>
    <x v="8"/>
    <x v="10"/>
    <n v="10402"/>
    <s v="Bermuda Cargo"/>
    <s v="Masculino"/>
    <n v="5"/>
    <n v="0.01"/>
    <n v="99.9"/>
    <n v="494.505"/>
    <x v="16"/>
  </r>
  <r>
    <x v="9"/>
    <x v="10"/>
    <n v="10403"/>
    <s v="Bermuda Cargo"/>
    <s v="Masculino"/>
    <n v="5"/>
    <n v="0.01"/>
    <n v="99.9"/>
    <n v="494.505"/>
    <x v="16"/>
  </r>
  <r>
    <x v="9"/>
    <x v="10"/>
    <n v="10404"/>
    <s v="Bermuda Cargo"/>
    <s v="Masculino"/>
    <n v="8"/>
    <n v="0.01"/>
    <n v="99.9"/>
    <n v="791.20800000000008"/>
    <x v="16"/>
  </r>
  <r>
    <x v="9"/>
    <x v="10"/>
    <n v="40101"/>
    <s v="Cinto Couro Preto"/>
    <s v="Acessórios"/>
    <n v="5"/>
    <n v="0.01"/>
    <n v="49.9"/>
    <n v="247.005"/>
    <x v="16"/>
  </r>
  <r>
    <x v="9"/>
    <x v="10"/>
    <n v="40102"/>
    <s v="Cinto Couro Marrom"/>
    <s v="Acessórios"/>
    <n v="130"/>
    <n v="0.08"/>
    <n v="49.9"/>
    <n v="5968.04"/>
    <x v="17"/>
  </r>
  <r>
    <x v="9"/>
    <x v="10"/>
    <n v="40103"/>
    <s v="Boné Aba Curva"/>
    <s v="Acessórios"/>
    <n v="127"/>
    <n v="0.08"/>
    <n v="123.5"/>
    <n v="14429.74"/>
    <x v="17"/>
  </r>
  <r>
    <x v="10"/>
    <x v="11"/>
    <n v="40108"/>
    <s v="Óculos de Sol"/>
    <s v="Acessórios"/>
    <n v="133"/>
    <n v="0.08"/>
    <n v="198.5"/>
    <n v="24288.46"/>
    <x v="18"/>
  </r>
  <r>
    <x v="10"/>
    <x v="11"/>
    <n v="20204"/>
    <s v="Vestido Estampado Longo"/>
    <s v="Feminino"/>
    <n v="129"/>
    <n v="0.08"/>
    <n v="108.59"/>
    <n v="12887.4612"/>
    <x v="18"/>
  </r>
  <r>
    <x v="10"/>
    <x v="11"/>
    <n v="20205"/>
    <s v="Vestido Estampado Longo"/>
    <s v="Feminino"/>
    <n v="75"/>
    <n v="0.08"/>
    <n v="108.59"/>
    <n v="7492.71"/>
    <x v="18"/>
  </r>
  <r>
    <x v="10"/>
    <x v="11"/>
    <n v="20206"/>
    <s v="Vestido Estampado Longo"/>
    <s v="Feminino"/>
    <n v="78"/>
    <n v="0.08"/>
    <n v="108.59"/>
    <n v="7792.4184000000005"/>
    <x v="18"/>
  </r>
  <r>
    <x v="10"/>
    <x v="11"/>
    <n v="20207"/>
    <s v="Vestido Estampado Longo"/>
    <s v="Feminino"/>
    <n v="72"/>
    <n v="0.08"/>
    <n v="108.59"/>
    <n v="7193.0016000000005"/>
    <x v="19"/>
  </r>
  <r>
    <x v="10"/>
    <x v="11"/>
    <n v="20201"/>
    <s v="Vestido Floral Curto"/>
    <s v="Feminino"/>
    <n v="76"/>
    <n v="0.08"/>
    <n v="87.9"/>
    <n v="6145.9680000000008"/>
    <x v="19"/>
  </r>
  <r>
    <x v="10"/>
    <x v="11"/>
    <n v="20202"/>
    <s v="Vestido Floral Curto"/>
    <s v="Feminino"/>
    <n v="74"/>
    <n v="0.08"/>
    <n v="87.9"/>
    <n v="5984.232"/>
    <x v="19"/>
  </r>
  <r>
    <x v="10"/>
    <x v="11"/>
    <n v="20203"/>
    <s v="Vestido Floral Curto"/>
    <s v="Feminino"/>
    <n v="22"/>
    <n v="0.05"/>
    <n v="87.9"/>
    <n v="1837.1100000000001"/>
    <x v="20"/>
  </r>
  <r>
    <x v="10"/>
    <x v="11"/>
    <n v="20103"/>
    <s v="Regata"/>
    <s v="Feminino"/>
    <n v="25"/>
    <n v="0.05"/>
    <n v="39.880000000000003"/>
    <n v="947.15000000000009"/>
    <x v="20"/>
  </r>
  <r>
    <x v="10"/>
    <x v="11"/>
    <n v="20104"/>
    <s v="Regata"/>
    <s v="Feminino"/>
    <n v="20"/>
    <n v="0.05"/>
    <n v="39.880000000000003"/>
    <n v="757.72"/>
    <x v="21"/>
  </r>
  <r>
    <x v="10"/>
    <x v="11"/>
    <n v="20101"/>
    <s v="Regata"/>
    <s v="Feminino"/>
    <n v="23"/>
    <n v="0.05"/>
    <n v="39.880000000000003"/>
    <n v="871.37800000000004"/>
    <x v="21"/>
  </r>
  <r>
    <x v="11"/>
    <x v="12"/>
    <n v="20201"/>
    <s v="Vestido Floral Curto"/>
    <s v="Feminino"/>
    <n v="50"/>
    <n v="0.08"/>
    <n v="87.9"/>
    <n v="4043.4"/>
    <x v="21"/>
  </r>
  <r>
    <x v="11"/>
    <x v="12"/>
    <n v="20202"/>
    <s v="Vestido Floral Curto"/>
    <s v="Feminino"/>
    <n v="50"/>
    <n v="0.08"/>
    <n v="87.9"/>
    <n v="4043.4"/>
    <x v="21"/>
  </r>
  <r>
    <x v="11"/>
    <x v="12"/>
    <n v="20203"/>
    <s v="Vestido Floral Curto"/>
    <s v="Feminino"/>
    <n v="53"/>
    <n v="0.08"/>
    <n v="87.9"/>
    <n v="4286.0040000000008"/>
    <x v="21"/>
  </r>
  <r>
    <x v="11"/>
    <x v="12"/>
    <n v="20103"/>
    <s v="Regata"/>
    <s v="Feminino"/>
    <n v="50"/>
    <n v="0.08"/>
    <n v="39.880000000000003"/>
    <n v="1834.4800000000002"/>
    <x v="22"/>
  </r>
  <r>
    <x v="11"/>
    <x v="12"/>
    <n v="20104"/>
    <s v="Regata"/>
    <s v="Feminino"/>
    <n v="50"/>
    <n v="0.08"/>
    <n v="39.880000000000003"/>
    <n v="1834.4800000000002"/>
    <x v="22"/>
  </r>
  <r>
    <x v="11"/>
    <x v="12"/>
    <n v="20101"/>
    <s v="Regata"/>
    <s v="Feminino"/>
    <n v="50"/>
    <n v="0.08"/>
    <n v="39.880000000000003"/>
    <n v="1834.4800000000002"/>
    <x v="22"/>
  </r>
  <r>
    <x v="11"/>
    <x v="13"/>
    <n v="20208"/>
    <s v="Vestido Tubinho"/>
    <s v="Feminino"/>
    <n v="102"/>
    <n v="0.08"/>
    <n v="99.9"/>
    <n v="9374.6160000000018"/>
    <x v="23"/>
  </r>
  <r>
    <x v="11"/>
    <x v="13"/>
    <n v="20209"/>
    <s v="Vestido Tubinho"/>
    <s v="Feminino"/>
    <n v="108"/>
    <n v="0.08"/>
    <n v="99.9"/>
    <n v="9926.0640000000003"/>
    <x v="23"/>
  </r>
  <r>
    <x v="11"/>
    <x v="13"/>
    <n v="20210"/>
    <s v="Vestido Tubinho"/>
    <s v="Feminino"/>
    <n v="104"/>
    <n v="0.08"/>
    <n v="99.9"/>
    <n v="9558.4320000000007"/>
    <x v="23"/>
  </r>
  <r>
    <x v="11"/>
    <x v="13"/>
    <n v="20211"/>
    <s v="Vestido Tubinho"/>
    <s v="Feminino"/>
    <n v="106"/>
    <n v="0.08"/>
    <n v="99.9"/>
    <n v="9742.2480000000014"/>
    <x v="23"/>
  </r>
  <r>
    <x v="11"/>
    <x v="13"/>
    <n v="10401"/>
    <s v="Bermuda Cargo"/>
    <s v="Masculino"/>
    <n v="20"/>
    <n v="0.05"/>
    <n v="99.9"/>
    <n v="1898.1"/>
    <x v="24"/>
  </r>
  <r>
    <x v="11"/>
    <x v="13"/>
    <n v="10402"/>
    <s v="Bermuda Cargo"/>
    <s v="Masculino"/>
    <n v="20"/>
    <n v="0.05"/>
    <n v="99.9"/>
    <n v="1898.1"/>
    <x v="24"/>
  </r>
  <r>
    <x v="11"/>
    <x v="13"/>
    <n v="10403"/>
    <s v="Bermuda Cargo"/>
    <s v="Masculino"/>
    <n v="21"/>
    <n v="0.05"/>
    <n v="99.9"/>
    <n v="1993.0050000000001"/>
    <x v="24"/>
  </r>
  <r>
    <x v="11"/>
    <x v="13"/>
    <n v="10404"/>
    <s v="Bermuda Cargo"/>
    <s v="Masculino"/>
    <n v="20"/>
    <n v="0.05"/>
    <n v="99.9"/>
    <n v="1898.1"/>
    <x v="25"/>
  </r>
  <r>
    <x v="11"/>
    <x v="13"/>
    <n v="10101"/>
    <s v="Camiseta Básica Branca"/>
    <s v="Masculino"/>
    <n v="82"/>
    <n v="0.08"/>
    <n v="49.9"/>
    <n v="3764.4559999999997"/>
    <x v="25"/>
  </r>
  <r>
    <x v="11"/>
    <x v="13"/>
    <n v="10102"/>
    <s v="Camiseta Básica Branca"/>
    <s v="Masculino"/>
    <n v="85"/>
    <n v="0.08"/>
    <n v="49.9"/>
    <n v="3902.18"/>
    <x v="26"/>
  </r>
  <r>
    <x v="11"/>
    <x v="13"/>
    <n v="10103"/>
    <s v="Camiseta Básica Branca"/>
    <s v="Masculino"/>
    <n v="80"/>
    <n v="0.08"/>
    <n v="49.9"/>
    <n v="3672.64"/>
    <x v="26"/>
  </r>
  <r>
    <x v="11"/>
    <x v="13"/>
    <n v="10104"/>
    <s v="Camiseta Básica Branca"/>
    <s v="Masculino"/>
    <n v="83"/>
    <n v="0.08"/>
    <n v="49.9"/>
    <n v="3810.3639999999996"/>
    <x v="26"/>
  </r>
  <r>
    <x v="12"/>
    <x v="13"/>
    <n v="40101"/>
    <s v="Cinto Couro Preto"/>
    <s v="Acessórios"/>
    <n v="81"/>
    <n v="0.08"/>
    <n v="49.9"/>
    <n v="3718.5480000000002"/>
    <x v="26"/>
  </r>
  <r>
    <x v="12"/>
    <x v="13"/>
    <n v="40102"/>
    <s v="Cinto Couro Marrom"/>
    <s v="Acessórios"/>
    <n v="138"/>
    <n v="0.08"/>
    <n v="49.9"/>
    <n v="6335.3040000000001"/>
    <x v="27"/>
  </r>
  <r>
    <x v="12"/>
    <x v="13"/>
    <n v="40103"/>
    <s v="Boné Aba Curva"/>
    <s v="Acessórios"/>
    <n v="135"/>
    <n v="0.08"/>
    <n v="123.5"/>
    <n v="15338.7"/>
    <x v="27"/>
  </r>
  <r>
    <x v="12"/>
    <x v="14"/>
    <n v="30308"/>
    <s v="Camiseta Estampada"/>
    <s v="Infantil"/>
    <n v="140"/>
    <n v="0.08"/>
    <n v="45.9"/>
    <n v="5911.92"/>
    <x v="28"/>
  </r>
  <r>
    <x v="12"/>
    <x v="14"/>
    <n v="30309"/>
    <s v="Camiseta Estampada"/>
    <s v="Infantil"/>
    <n v="137"/>
    <n v="0.08"/>
    <n v="45.9"/>
    <n v="5785.2359999999999"/>
    <x v="28"/>
  </r>
  <r>
    <x v="12"/>
    <x v="14"/>
    <n v="30310"/>
    <s v="Camiseta Estampada"/>
    <s v="Infantil"/>
    <n v="38"/>
    <n v="0.05"/>
    <n v="45.9"/>
    <n v="1656.99"/>
    <x v="28"/>
  </r>
  <r>
    <x v="12"/>
    <x v="14"/>
    <n v="30311"/>
    <s v="Camiseta Estampada"/>
    <s v="Infantil"/>
    <n v="50"/>
    <n v="0.08"/>
    <n v="50.8"/>
    <n v="2336.8000000000002"/>
    <x v="28"/>
  </r>
  <r>
    <x v="12"/>
    <x v="14"/>
    <n v="30312"/>
    <s v="Camiseta Estampada"/>
    <s v="Infantil"/>
    <n v="36"/>
    <n v="0.05"/>
    <n v="50.8"/>
    <n v="1737.36"/>
    <x v="28"/>
  </r>
  <r>
    <x v="12"/>
    <x v="14"/>
    <n v="30204"/>
    <s v="Vestido de Festa"/>
    <s v="Infantil"/>
    <n v="39"/>
    <n v="0.05"/>
    <n v="118.9"/>
    <n v="4405.2450000000008"/>
    <x v="29"/>
  </r>
  <r>
    <x v="12"/>
    <x v="14"/>
    <n v="30205"/>
    <s v="Vestido de Festa"/>
    <s v="Infantil"/>
    <n v="60"/>
    <n v="0.08"/>
    <n v="118.9"/>
    <n v="6563.28"/>
    <x v="29"/>
  </r>
  <r>
    <x v="12"/>
    <x v="14"/>
    <n v="30206"/>
    <s v="Vestido de Festa"/>
    <s v="Infantil"/>
    <n v="57"/>
    <n v="0.08"/>
    <n v="118.9"/>
    <n v="6235.116"/>
    <x v="29"/>
  </r>
  <r>
    <x v="13"/>
    <x v="0"/>
    <n v="30105"/>
    <s v="Conjunto"/>
    <s v="Infantil"/>
    <n v="63"/>
    <n v="0.08"/>
    <n v="79.900000000000006"/>
    <n v="4631.0040000000008"/>
    <x v="4"/>
  </r>
  <r>
    <x v="13"/>
    <x v="0"/>
    <n v="30106"/>
    <s v="Conjunto"/>
    <s v="Infantil"/>
    <n v="59"/>
    <n v="0.08"/>
    <n v="79.900000000000006"/>
    <n v="4336.9720000000007"/>
    <x v="4"/>
  </r>
  <r>
    <x v="13"/>
    <x v="0"/>
    <n v="30107"/>
    <s v="Conjunto"/>
    <s v="Infantil"/>
    <n v="61"/>
    <n v="0.08"/>
    <n v="89.9"/>
    <n v="5045.1880000000001"/>
    <x v="4"/>
  </r>
  <r>
    <x v="13"/>
    <x v="0"/>
    <n v="40108"/>
    <s v="Óculos de Sol"/>
    <s v="Acessórios"/>
    <n v="99"/>
    <n v="0.08"/>
    <n v="198.5"/>
    <n v="18079.38"/>
    <x v="4"/>
  </r>
  <r>
    <x v="13"/>
    <x v="15"/>
    <n v="40108"/>
    <s v="Óculos de Sol"/>
    <s v="Acessórios"/>
    <n v="96"/>
    <n v="0.08"/>
    <n v="198.5"/>
    <n v="17531.52"/>
    <x v="0"/>
  </r>
  <r>
    <x v="13"/>
    <x v="15"/>
    <n v="20405"/>
    <s v="Saia Jeans"/>
    <s v="Feminino"/>
    <n v="102"/>
    <n v="0.08"/>
    <n v="89.9"/>
    <n v="8436.2160000000003"/>
    <x v="0"/>
  </r>
  <r>
    <x v="13"/>
    <x v="15"/>
    <n v="20406"/>
    <s v="Saia Jeans"/>
    <s v="Feminino"/>
    <n v="98"/>
    <n v="0.08"/>
    <n v="89.9"/>
    <n v="8105.3840000000009"/>
    <x v="3"/>
  </r>
  <r>
    <x v="13"/>
    <x v="15"/>
    <n v="20407"/>
    <s v="Saia Jeans"/>
    <s v="Feminino"/>
    <n v="100"/>
    <n v="0.08"/>
    <n v="89.9"/>
    <n v="8270.7999999999993"/>
    <x v="3"/>
  </r>
  <r>
    <x v="13"/>
    <x v="5"/>
    <n v="30204"/>
    <s v="Vestido de Festa"/>
    <s v="Infantil"/>
    <n v="12"/>
    <n v="0.02"/>
    <n v="118.9"/>
    <n v="1398.2640000000001"/>
    <x v="3"/>
  </r>
  <r>
    <x v="13"/>
    <x v="5"/>
    <n v="30205"/>
    <s v="Vestido de Festa"/>
    <s v="Infantil"/>
    <n v="5"/>
    <n v="0.01"/>
    <n v="118.9"/>
    <n v="588.55499999999995"/>
    <x v="3"/>
  </r>
  <r>
    <x v="13"/>
    <x v="5"/>
    <n v="30206"/>
    <s v="Vestido de Festa"/>
    <s v="Infantil"/>
    <n v="5"/>
    <n v="0.01"/>
    <n v="118.9"/>
    <n v="588.55499999999995"/>
    <x v="3"/>
  </r>
  <r>
    <x v="13"/>
    <x v="5"/>
    <n v="30207"/>
    <s v="Vestido de Festa"/>
    <s v="Infantil"/>
    <n v="12"/>
    <n v="0.02"/>
    <n v="128.9"/>
    <n v="1515.8640000000003"/>
    <x v="5"/>
  </r>
  <r>
    <x v="13"/>
    <x v="5"/>
    <n v="30208"/>
    <s v="Vestido de Festa"/>
    <s v="Infantil"/>
    <n v="12"/>
    <n v="0.02"/>
    <n v="128.9"/>
    <n v="1515.8640000000003"/>
    <x v="5"/>
  </r>
  <r>
    <x v="14"/>
    <x v="5"/>
    <n v="30308"/>
    <s v="Camiseta Estampada"/>
    <s v="Infantil"/>
    <n v="118"/>
    <n v="0.08"/>
    <n v="45.9"/>
    <n v="4982.9039999999995"/>
    <x v="6"/>
  </r>
  <r>
    <x v="14"/>
    <x v="5"/>
    <n v="30309"/>
    <s v="Camiseta Estampada"/>
    <s v="Infantil"/>
    <n v="115"/>
    <n v="0.08"/>
    <n v="45.9"/>
    <n v="4856.22"/>
    <x v="6"/>
  </r>
  <r>
    <x v="14"/>
    <x v="5"/>
    <n v="30310"/>
    <s v="Camiseta Estampada"/>
    <s v="Infantil"/>
    <n v="121"/>
    <n v="0.08"/>
    <n v="45.9"/>
    <n v="5109.5879999999997"/>
    <x v="6"/>
  </r>
  <r>
    <x v="14"/>
    <x v="16"/>
    <n v="20202"/>
    <s v="Vestido Floral Curto"/>
    <s v="Feminino"/>
    <n v="117"/>
    <n v="0.08"/>
    <n v="87.9"/>
    <n v="9461.5560000000005"/>
    <x v="7"/>
  </r>
  <r>
    <x v="14"/>
    <x v="16"/>
    <n v="20203"/>
    <s v="Vestido Floral Curto"/>
    <s v="Feminino"/>
    <n v="120"/>
    <n v="0.08"/>
    <n v="87.9"/>
    <n v="9704.16"/>
    <x v="7"/>
  </r>
  <r>
    <x v="14"/>
    <x v="16"/>
    <n v="20204"/>
    <s v="Vestido Estampado Longo"/>
    <s v="Feminino"/>
    <n v="45"/>
    <n v="0.05"/>
    <n v="108.59"/>
    <n v="4642.2224999999999"/>
    <x v="7"/>
  </r>
  <r>
    <x v="14"/>
    <x v="16"/>
    <n v="20205"/>
    <s v="Vestido Estampado Longo"/>
    <s v="Feminino"/>
    <n v="51"/>
    <n v="0.08"/>
    <n v="108.59"/>
    <n v="5095.0428000000002"/>
    <x v="7"/>
  </r>
  <r>
    <x v="14"/>
    <x v="16"/>
    <n v="20338"/>
    <s v="Calça Skinny"/>
    <s v="Feminino"/>
    <n v="50"/>
    <n v="0.08"/>
    <n v="129.9"/>
    <n v="5975.4"/>
    <x v="8"/>
  </r>
  <r>
    <x v="15"/>
    <x v="16"/>
    <n v="20339"/>
    <s v="Calça Skinny"/>
    <s v="Feminino"/>
    <n v="50"/>
    <n v="0.08"/>
    <n v="129.9"/>
    <n v="5975.4"/>
    <x v="8"/>
  </r>
  <r>
    <x v="16"/>
    <x v="17"/>
    <n v="20212"/>
    <s v="Vestido Tubinho"/>
    <s v="Feminino"/>
    <n v="125"/>
    <n v="0.08"/>
    <n v="99.9"/>
    <n v="11488.5"/>
    <x v="9"/>
  </r>
  <r>
    <x v="16"/>
    <x v="17"/>
    <n v="20211"/>
    <s v="Vestido Tubinho"/>
    <s v="Feminino"/>
    <n v="122"/>
    <n v="0.08"/>
    <n v="99.9"/>
    <n v="11212.776000000002"/>
    <x v="9"/>
  </r>
  <r>
    <x v="16"/>
    <x v="17"/>
    <n v="20210"/>
    <s v="Vestido Tubinho"/>
    <s v="Feminino"/>
    <n v="128"/>
    <n v="0.08"/>
    <n v="99.9"/>
    <n v="11764.224"/>
    <x v="9"/>
  </r>
  <r>
    <x v="17"/>
    <x v="18"/>
    <n v="10104"/>
    <s v="Camiseta Básica Branca"/>
    <s v="Masculino"/>
    <n v="124"/>
    <n v="0.08"/>
    <n v="49.9"/>
    <n v="5692.5919999999996"/>
    <x v="10"/>
  </r>
  <r>
    <x v="17"/>
    <x v="18"/>
    <n v="10103"/>
    <s v="Camiseta Básica Branca"/>
    <s v="Masculino"/>
    <n v="126"/>
    <n v="0.08"/>
    <n v="49.9"/>
    <n v="5784.4079999999994"/>
    <x v="10"/>
  </r>
  <r>
    <x v="18"/>
    <x v="1"/>
    <n v="40101"/>
    <s v="Cinto Couro Preto"/>
    <s v="Acessórios"/>
    <n v="26"/>
    <n v="0.05"/>
    <n v="49.9"/>
    <n v="1232.53"/>
    <x v="1"/>
  </r>
  <r>
    <x v="18"/>
    <x v="1"/>
    <n v="40102"/>
    <s v="Cinto Couro Marrom"/>
    <s v="Acessórios"/>
    <n v="29"/>
    <n v="0.05"/>
    <n v="49.9"/>
    <n v="1374.7449999999999"/>
    <x v="1"/>
  </r>
  <r>
    <x v="18"/>
    <x v="1"/>
    <n v="40103"/>
    <s v="Boné Aba Curva"/>
    <s v="Acessórios"/>
    <n v="24"/>
    <n v="0.05"/>
    <n v="123.5"/>
    <n v="2815.8"/>
    <x v="1"/>
  </r>
  <r>
    <x v="18"/>
    <x v="1"/>
    <n v="40104"/>
    <s v="Bolsa Transversal"/>
    <s v="Acessórios"/>
    <n v="27"/>
    <n v="0.05"/>
    <n v="123.5"/>
    <n v="3167.7750000000001"/>
    <x v="1"/>
  </r>
  <r>
    <x v="18"/>
    <x v="1"/>
    <n v="20101"/>
    <s v="Regata"/>
    <s v="Feminino"/>
    <n v="70"/>
    <n v="0.08"/>
    <n v="39.880000000000003"/>
    <n v="2568.2720000000004"/>
    <x v="1"/>
  </r>
  <r>
    <x v="18"/>
    <x v="1"/>
    <n v="20102"/>
    <s v="Regata"/>
    <s v="Feminino"/>
    <n v="80"/>
    <n v="0.08"/>
    <n v="39.880000000000003"/>
    <n v="2935.1680000000001"/>
    <x v="1"/>
  </r>
  <r>
    <x v="18"/>
    <x v="7"/>
    <n v="10106"/>
    <s v="Camiseta Básica Preta"/>
    <s v="Masculino"/>
    <n v="73"/>
    <n v="0.08"/>
    <n v="49.9"/>
    <n v="3351.2839999999997"/>
    <x v="2"/>
  </r>
  <r>
    <x v="18"/>
    <x v="7"/>
    <n v="10108"/>
    <s v="Camiseta Básica Preta"/>
    <s v="Masculino"/>
    <n v="70"/>
    <n v="0.08"/>
    <n v="49.9"/>
    <n v="3213.56"/>
    <x v="2"/>
  </r>
  <r>
    <x v="18"/>
    <x v="7"/>
    <n v="10109"/>
    <s v="Camiseta Básica Preta"/>
    <s v="Masculino"/>
    <n v="75"/>
    <n v="0.08"/>
    <n v="49.9"/>
    <n v="3443.1"/>
    <x v="2"/>
  </r>
  <r>
    <x v="19"/>
    <x v="4"/>
    <n v="20405"/>
    <s v="Saia Jeans"/>
    <s v="Feminino"/>
    <n v="92"/>
    <n v="0.08"/>
    <n v="89.9"/>
    <n v="7609.1360000000013"/>
    <x v="2"/>
  </r>
  <r>
    <x v="19"/>
    <x v="4"/>
    <n v="20406"/>
    <s v="Saia Jeans"/>
    <s v="Feminino"/>
    <n v="89"/>
    <n v="0.08"/>
    <n v="89.9"/>
    <n v="7361.0120000000006"/>
    <x v="2"/>
  </r>
  <r>
    <x v="19"/>
    <x v="4"/>
    <n v="20407"/>
    <s v="Saia Jeans"/>
    <s v="Feminino"/>
    <n v="95"/>
    <n v="0.08"/>
    <n v="89.9"/>
    <n v="7857.26"/>
    <x v="2"/>
  </r>
  <r>
    <x v="20"/>
    <x v="10"/>
    <n v="40108"/>
    <s v="Óculos de Sol"/>
    <s v="Acessórios"/>
    <n v="91"/>
    <n v="0.08"/>
    <n v="198.5"/>
    <n v="16618.419999999998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n v="73307.868000000002"/>
  </r>
  <r>
    <x v="1"/>
    <n v="67257.888000000006"/>
  </r>
  <r>
    <x v="2"/>
    <n v="56967.37900000000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n v="101560.39259999999"/>
  </r>
  <r>
    <x v="1"/>
    <n v="86830.856999999989"/>
  </r>
  <r>
    <x v="2"/>
    <n v="76197.6092000000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FCD5B9-04B8-4FFC-9F93-27CB5744CC45}" name="Tabela dinâmica9" cacheId="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2">
  <location ref="A7:B11" firstHeaderRow="1" firstDataRow="1" firstDataCol="1"/>
  <pivotFields count="2">
    <pivotField axis="axisRow" showAll="0">
      <items count="4">
        <item x="2"/>
        <item x="0"/>
        <item x="1"/>
        <item t="default"/>
      </items>
    </pivotField>
    <pivotField dataField="1" numFmtId="164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Vendas" fld="1" baseField="0" baseItem="0" numFmtId="164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A524DA-F749-43F7-8823-5E81070453D6}" name="Tabela dinâmica8" cacheId="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A1:B5" firstHeaderRow="1" firstDataRow="1" firstDataCol="1"/>
  <pivotFields count="2">
    <pivotField axis="axisRow" showAll="0" defaultSubtotal="0">
      <items count="3">
        <item x="2"/>
        <item x="0"/>
        <item x="1"/>
      </items>
    </pivotField>
    <pivotField dataField="1" numFmtId="164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Vendas" fld="1" baseField="0" baseItem="0" numFmtId="164"/>
  </dataFields>
  <chartFormats count="12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4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FED622-87F0-4666-ACC9-480B5B1889F9}" name="TB_Dinâmica3" cacheId="1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multipleFieldFilters="0" chartFormat="9">
  <location ref="F2:G33" firstHeaderRow="1" firstDataRow="1" firstDataCol="1"/>
  <pivotFields count="10"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9" outline="0" showAll="0"/>
    <pivotField compact="0" numFmtId="164" outline="0" showAll="0"/>
    <pivotField dataField="1" compact="0" numFmtId="164" outline="0" showAll="0"/>
    <pivotField axis="axisRow" compact="0" outline="0" showAll="0" sortType="descending">
      <items count="31">
        <item x="1"/>
        <item x="29"/>
        <item x="12"/>
        <item x="3"/>
        <item x="8"/>
        <item x="26"/>
        <item x="15"/>
        <item x="9"/>
        <item x="23"/>
        <item x="4"/>
        <item x="0"/>
        <item x="21"/>
        <item x="17"/>
        <item x="7"/>
        <item x="25"/>
        <item x="16"/>
        <item x="18"/>
        <item x="22"/>
        <item x="24"/>
        <item x="11"/>
        <item x="5"/>
        <item x="27"/>
        <item x="6"/>
        <item x="19"/>
        <item x="10"/>
        <item x="28"/>
        <item x="14"/>
        <item x="20"/>
        <item x="13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9"/>
  </rowFields>
  <rowItems count="31">
    <i>
      <x v="10"/>
    </i>
    <i>
      <x v="22"/>
    </i>
    <i>
      <x v="7"/>
    </i>
    <i>
      <x/>
    </i>
    <i>
      <x v="16"/>
    </i>
    <i>
      <x v="8"/>
    </i>
    <i>
      <x v="13"/>
    </i>
    <i>
      <x v="9"/>
    </i>
    <i>
      <x v="29"/>
    </i>
    <i>
      <x v="19"/>
    </i>
    <i>
      <x v="3"/>
    </i>
    <i>
      <x v="6"/>
    </i>
    <i>
      <x v="21"/>
    </i>
    <i>
      <x v="12"/>
    </i>
    <i>
      <x v="4"/>
    </i>
    <i>
      <x v="23"/>
    </i>
    <i>
      <x v="24"/>
    </i>
    <i>
      <x v="25"/>
    </i>
    <i>
      <x v="1"/>
    </i>
    <i>
      <x v="5"/>
    </i>
    <i>
      <x v="11"/>
    </i>
    <i>
      <x v="26"/>
    </i>
    <i>
      <x v="15"/>
    </i>
    <i>
      <x v="20"/>
    </i>
    <i>
      <x v="2"/>
    </i>
    <i>
      <x v="28"/>
    </i>
    <i>
      <x v="18"/>
    </i>
    <i>
      <x v="14"/>
    </i>
    <i>
      <x v="17"/>
    </i>
    <i>
      <x v="27"/>
    </i>
    <i t="grand">
      <x/>
    </i>
  </rowItems>
  <colItems count="1">
    <i/>
  </colItems>
  <dataFields count="1">
    <dataField name="Valor Total Vendas" fld="8" baseField="0" baseItem="0" numFmtId="164"/>
  </dataFields>
  <formats count="10">
    <format dxfId="9">
      <pivotArea outline="0" fieldPosition="0">
        <references count="1">
          <reference field="9" count="0" selected="0"/>
        </references>
      </pivotArea>
    </format>
    <format dxfId="8">
      <pivotArea dataOnly="0" labelOnly="1" outline="0" fieldPosition="0">
        <references count="1">
          <reference field="9" count="0"/>
        </references>
      </pivotArea>
    </format>
    <format dxfId="7">
      <pivotArea field="9" type="button" dataOnly="0" labelOnly="1" outline="0" axis="axisRow" fieldPosition="0"/>
    </format>
    <format dxfId="6">
      <pivotArea dataOnly="0" labelOnly="1" outline="0" axis="axisValues" fieldPosition="0"/>
    </format>
    <format dxfId="5">
      <pivotArea dataOnly="0" labelOnly="1" grandRow="1" outline="0" fieldPosition="0"/>
    </format>
    <format dxfId="4">
      <pivotArea grandRow="1" outline="0" collapsedLevelsAreSubtotals="1" fieldPosition="0"/>
    </format>
    <format dxfId="3">
      <pivotArea field="9" type="button" dataOnly="0" labelOnly="1" outline="0" axis="axisRow" fieldPosition="0"/>
    </format>
    <format dxfId="2">
      <pivotArea dataOnly="0" labelOnly="1" outline="0" axis="axisValues" fieldPosition="0"/>
    </format>
    <format dxfId="1">
      <pivotArea dataOnly="0" labelOnly="1" grandRow="1" outline="0" fieldPosition="0"/>
    </format>
    <format dxfId="0">
      <pivotArea grandRow="1" outline="0" collapsedLevelsAreSubtotals="1" fieldPosition="0"/>
    </format>
  </formats>
  <chartFormats count="3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D9D751-E10E-4F0D-8D72-7E44997BCFCA}" name="TB_Dinâmica" cacheId="0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multipleFieldFilters="0">
  <location ref="B2:D7" firstHeaderRow="0" firstDataRow="1" firstDataCol="1"/>
  <pivotFields count="8">
    <pivotField compact="0" outline="0" showAll="0"/>
    <pivotField compact="0" outline="0" showAll="0"/>
    <pivotField compact="0" outline="0" showAll="0"/>
    <pivotField axis="axisRow" compact="0" outline="0" showAll="0">
      <items count="7">
        <item sd="0" x="3"/>
        <item m="1" x="5"/>
        <item x="2"/>
        <item m="1" x="4"/>
        <item x="0"/>
        <item x="1"/>
        <item t="default"/>
      </items>
    </pivotField>
    <pivotField dataField="1" compact="0" numFmtId="164" outline="0" showAll="0"/>
    <pivotField dataField="1" compact="0" outline="0" showAll="0"/>
    <pivotField compact="0" outline="0" showAll="0"/>
    <pivotField compact="0" outline="0" showAll="0"/>
  </pivotFields>
  <rowFields count="1">
    <field x="3"/>
  </rowFields>
  <rowItems count="5">
    <i>
      <x/>
    </i>
    <i>
      <x v="2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stoque" fld="5" baseField="0" baseItem="0"/>
    <dataField name="Soma de Preço Unitário" fld="4" baseField="0" baseItem="0" numFmtId="164"/>
  </dataFields>
  <formats count="28">
    <format dxfId="37">
      <pivotArea field="3" type="button" dataOnly="0" labelOnly="1" outline="0" axis="axisRow" fieldPosition="0"/>
    </format>
    <format dxfId="3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5">
      <pivotArea field="3" type="button" dataOnly="0" labelOnly="1" outline="0" axis="axisRow" fieldPosition="0"/>
    </format>
    <format dxfId="3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3">
      <pivotArea field="3" type="button" dataOnly="0" labelOnly="1" outline="0" axis="axisRow" fieldPosition="0"/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field="3" type="button" dataOnly="0" labelOnly="1" outline="0" axis="axisRow" fieldPosition="0"/>
    </format>
    <format dxfId="3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type="all" dataOnly="0" outline="0" fieldPosition="0"/>
    </format>
    <format dxfId="26">
      <pivotArea dataOnly="0" labelOnly="1" outline="0" fieldPosition="0">
        <references count="1">
          <reference field="3" count="0"/>
        </references>
      </pivotArea>
    </format>
    <format dxfId="25">
      <pivotArea outline="0" fieldPosition="0">
        <references count="1">
          <reference field="3" count="0" selected="0"/>
        </references>
      </pivotArea>
    </format>
    <format dxfId="24">
      <pivotArea dataOnly="0" labelOnly="1" outline="0" fieldPosition="0">
        <references count="1">
          <reference field="3" count="0"/>
        </references>
      </pivotArea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dataOnly="0" labelOnly="1" outline="0" fieldPosition="0">
        <references count="1">
          <reference field="3" count="0"/>
        </references>
      </pivotArea>
    </format>
    <format dxfId="20">
      <pivotArea field="3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">
      <pivotArea grandRow="1" outline="0" collapsedLevelsAreSubtotals="1" fieldPosition="0"/>
    </format>
    <format dxfId="17">
      <pivotArea dataOnly="0" labelOnly="1" grandRow="1" outline="0" fieldPosition="0"/>
    </format>
    <format dxfId="16">
      <pivotArea grandRow="1" outline="0" collapsedLevelsAreSubtotals="1" fieldPosition="0"/>
    </format>
    <format dxfId="15">
      <pivotArea dataOnly="0" labelOnly="1" grandRow="1" outline="0" fieldPosition="0"/>
    </format>
    <format dxfId="14">
      <pivotArea dataOnly="0" labelOnly="1" grandRow="1" outline="0" fieldPosition="0"/>
    </format>
    <format dxfId="13">
      <pivotArea field="3" grandRow="1" outline="0" axis="axisRow" fieldPosition="0">
        <references count="1">
          <reference field="4294967294" count="1" selected="0">
            <x v="0"/>
          </reference>
        </references>
      </pivotArea>
    </format>
    <format dxfId="12">
      <pivotArea field="3" grandRow="1" outline="0" axis="axisRow" fieldPosition="0">
        <references count="1">
          <reference field="4294967294" count="1" selected="0">
            <x v="1"/>
          </reference>
        </references>
      </pivotArea>
    </format>
    <format dxfId="11">
      <pivotArea field="3" type="button" dataOnly="0" labelOnly="1" outline="0" axis="axisRow" fieldPosition="0"/>
    </format>
    <format dxfId="1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2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B1122B-A43A-47E5-8C1D-6182032B2D7F}" name="TB_Dinâmica2" cacheId="1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multipleFieldFilters="0" chartFormat="12">
  <location ref="B10:D32" firstHeaderRow="0" firstDataRow="1" firstDataCol="1"/>
  <pivotFields count="10">
    <pivotField axis="axisRow" compact="0" numFmtId="14" outline="0" showAll="0">
      <items count="24">
        <item m="1" x="21"/>
        <item m="1" x="22"/>
        <item x="0"/>
        <item x="1"/>
        <item x="2"/>
        <item x="3"/>
        <item x="4"/>
        <item x="5"/>
        <item x="6"/>
        <item x="7"/>
        <item x="8"/>
        <item x="11"/>
        <item x="12"/>
        <item x="13"/>
        <item x="14"/>
        <item x="15"/>
        <item x="16"/>
        <item x="17"/>
        <item x="18"/>
        <item x="19"/>
        <item x="20"/>
        <item x="9"/>
        <item x="1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9" outline="0" showAll="0"/>
    <pivotField compact="0" numFmtId="164" outline="0" showAll="0"/>
    <pivotField dataField="1" compact="0" numFmtId="164" outline="0" showAll="0"/>
    <pivotField compact="0" outline="0" showAll="0"/>
  </pivotFields>
  <rowFields count="1">
    <field x="0"/>
  </rowFields>
  <rowItems count="22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Quantidade de Produtos" fld="5" baseField="0" baseItem="0"/>
    <dataField name="Venda Total" fld="8" baseField="0" baseItem="0" numFmtId="164"/>
  </dataFields>
  <formats count="38">
    <format dxfId="75">
      <pivotArea dataOnly="0" labelOnly="1" outline="0" fieldPosition="0">
        <references count="1">
          <reference field="0" count="0"/>
        </references>
      </pivotArea>
    </format>
    <format dxfId="74">
      <pivotArea dataOnly="0" labelOnly="1" grandRow="1" outline="0" fieldPosition="0"/>
    </format>
    <format dxfId="73">
      <pivotArea dataOnly="0" labelOnly="1" outline="0" fieldPosition="0">
        <references count="1">
          <reference field="0" count="0"/>
        </references>
      </pivotArea>
    </format>
    <format dxfId="72">
      <pivotArea dataOnly="0" labelOnly="1" grandRow="1" outline="0" fieldPosition="0"/>
    </format>
    <format dxfId="71">
      <pivotArea dataOnly="0" labelOnly="1" outline="0" fieldPosition="0">
        <references count="1">
          <reference field="0" count="0"/>
        </references>
      </pivotArea>
    </format>
    <format dxfId="70">
      <pivotArea dataOnly="0" labelOnly="1" grandRow="1" outline="0" fieldPosition="0"/>
    </format>
    <format dxfId="69">
      <pivotArea type="all" dataOnly="0" outline="0" fieldPosition="0"/>
    </format>
    <format dxfId="68">
      <pivotArea grandRow="1" outline="0" collapsedLevelsAreSubtotals="1" fieldPosition="0"/>
    </format>
    <format dxfId="67">
      <pivotArea dataOnly="0" labelOnly="1" grandRow="1" outline="0" fieldPosition="0"/>
    </format>
    <format dxfId="66">
      <pivotArea dataOnly="0" labelOnly="1" grandRow="1" outline="0" fieldPosition="0"/>
    </format>
    <format dxfId="65">
      <pivotArea dataOnly="0" labelOnly="1" grandRow="1" outline="0" fieldPosition="0"/>
    </format>
    <format dxfId="64">
      <pivotArea type="all" dataOnly="0" outline="0" fieldPosition="0"/>
    </format>
    <format dxfId="63">
      <pivotArea dataOnly="0" labelOnly="1" grandRow="1" outline="0" fieldPosition="0"/>
    </format>
    <format dxfId="62">
      <pivotArea grandRow="1" outline="0" collapsedLevelsAreSubtotals="1" fieldPosition="0"/>
    </format>
    <format dxfId="61">
      <pivotArea dataOnly="0" labelOnly="1" grandRow="1" outline="0" fieldPosition="0"/>
    </format>
    <format dxfId="60">
      <pivotArea grandRow="1" outline="0" collapsedLevelsAreSubtotals="1" fieldPosition="0"/>
    </format>
    <format dxfId="59">
      <pivotArea dataOnly="0" labelOnly="1" grandRow="1" outline="0" fieldPosition="0"/>
    </format>
    <format dxfId="58">
      <pivotArea grandRow="1" outline="0" collapsedLevelsAreSubtotals="1" fieldPosition="0"/>
    </format>
    <format dxfId="57">
      <pivotArea dataOnly="0" labelOnly="1" grandRow="1" outline="0" fieldPosition="0"/>
    </format>
    <format dxfId="56">
      <pivotArea grandRow="1" outline="0" collapsedLevelsAreSubtotals="1" fieldPosition="0"/>
    </format>
    <format dxfId="55">
      <pivotArea dataOnly="0" labelOnly="1" grandRow="1" outline="0" fieldPosition="0"/>
    </format>
    <format dxfId="54">
      <pivotArea grandRow="1" outline="0" collapsedLevelsAreSubtotals="1" fieldPosition="0"/>
    </format>
    <format dxfId="53">
      <pivotArea field="0" grandRow="1" outline="0" axis="axisRow" fieldPosition="0">
        <references count="1">
          <reference field="4294967294" count="1" selected="0">
            <x v="0"/>
          </reference>
        </references>
      </pivotArea>
    </format>
    <format dxfId="52">
      <pivotArea dataOnly="0" labelOnly="1" grandRow="1" outline="0" fieldPosition="0"/>
    </format>
    <format dxfId="51">
      <pivotArea dataOnly="0" labelOnly="1" grandRow="1" outline="0" fieldPosition="0"/>
    </format>
    <format dxfId="50">
      <pivotArea field="0" grandRow="1" outline="0" axis="axisRow" fieldPosition="0">
        <references count="1">
          <reference field="4294967294" count="1" selected="0">
            <x v="0"/>
          </reference>
        </references>
      </pivotArea>
    </format>
    <format dxfId="49">
      <pivotArea field="0" grandRow="1" outline="0" axis="axisRow" fieldPosition="0">
        <references count="1">
          <reference field="4294967294" count="1" selected="0">
            <x v="1"/>
          </reference>
        </references>
      </pivotArea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dataOnly="0" labelOnly="1" outline="0" fieldPosition="0">
        <references count="1">
          <reference field="0" count="0"/>
        </references>
      </pivotArea>
    </format>
    <format dxfId="45">
      <pivotArea dataOnly="0" labelOnly="1" grandRow="1" outline="0" fieldPosition="0"/>
    </format>
    <format dxfId="44">
      <pivotArea field="0" type="button" dataOnly="0" labelOnly="1" outline="0" axis="axisRow" fieldPosition="0"/>
    </format>
    <format dxfId="4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2">
      <pivotArea field="0" type="button" dataOnly="0" labelOnly="1" outline="0" axis="axisRow" fieldPosition="0"/>
    </format>
    <format dxfId="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0">
      <pivotArea field="0" type="button" dataOnly="0" labelOnly="1" outline="0" axis="axisRow" fieldPosition="0"/>
    </format>
    <format dxfId="39">
      <pivotArea grandRow="1" outline="0" collapsedLevelsAreSubtotals="1" fieldPosition="0"/>
    </format>
    <format dxfId="38">
      <pivotArea dataOnly="0" labelOnly="1" grandRow="1" outline="0" fieldPosition="0"/>
    </format>
  </formats>
  <chartFormats count="12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1FAF8F-FDB9-473E-8EBE-38880C9205FB}" name="TB_Dinâmica4" cacheId="1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 multipleFieldFilters="0">
  <location ref="I2:J22" firstHeaderRow="1" firstDataRow="1" firstDataCol="1"/>
  <pivotFields count="10">
    <pivotField compact="0" numFmtId="14" outline="0" showAll="0"/>
    <pivotField axis="axisRow" compact="0" outline="0" showAll="0" sortType="descending">
      <items count="20">
        <item x="4"/>
        <item x="8"/>
        <item x="12"/>
        <item x="1"/>
        <item x="11"/>
        <item x="0"/>
        <item x="6"/>
        <item x="2"/>
        <item x="18"/>
        <item x="16"/>
        <item x="14"/>
        <item x="3"/>
        <item x="13"/>
        <item x="5"/>
        <item x="15"/>
        <item x="17"/>
        <item x="9"/>
        <item x="7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numFmtId="9" outline="0" showAll="0"/>
    <pivotField compact="0" numFmtId="164" outline="0" showAll="0"/>
    <pivotField dataField="1" compact="0" numFmtId="164" outline="0" showAll="0"/>
    <pivotField compact="0" outline="0" showAll="0"/>
  </pivotFields>
  <rowFields count="1">
    <field x="1"/>
  </rowFields>
  <rowItems count="20">
    <i>
      <x v="5"/>
    </i>
    <i>
      <x v="12"/>
    </i>
    <i>
      <x v="4"/>
    </i>
    <i>
      <x v="13"/>
    </i>
    <i>
      <x/>
    </i>
    <i>
      <x v="18"/>
    </i>
    <i>
      <x v="14"/>
    </i>
    <i>
      <x v="11"/>
    </i>
    <i>
      <x v="9"/>
    </i>
    <i>
      <x v="3"/>
    </i>
    <i>
      <x v="10"/>
    </i>
    <i>
      <x v="15"/>
    </i>
    <i>
      <x v="6"/>
    </i>
    <i>
      <x v="17"/>
    </i>
    <i>
      <x v="7"/>
    </i>
    <i>
      <x v="2"/>
    </i>
    <i>
      <x v="16"/>
    </i>
    <i>
      <x v="8"/>
    </i>
    <i>
      <x v="1"/>
    </i>
    <i t="grand">
      <x/>
    </i>
  </rowItems>
  <colItems count="1">
    <i/>
  </colItems>
  <dataFields count="1">
    <dataField name="Valor Total Compras" fld="8" baseField="0" baseItem="0" numFmtId="164"/>
  </dataFields>
  <formats count="10">
    <format dxfId="85">
      <pivotArea outline="0" fieldPosition="0">
        <references count="1">
          <reference field="1" count="0" selected="0"/>
        </references>
      </pivotArea>
    </format>
    <format dxfId="84">
      <pivotArea dataOnly="0" labelOnly="1" outline="0" fieldPosition="0">
        <references count="1">
          <reference field="1" count="0"/>
        </references>
      </pivotArea>
    </format>
    <format dxfId="83">
      <pivotArea grandRow="1" outline="0" collapsedLevelsAreSubtotals="1" fieldPosition="0"/>
    </format>
    <format dxfId="82">
      <pivotArea dataOnly="0" labelOnly="1" grandRow="1" outline="0" fieldPosition="0"/>
    </format>
    <format dxfId="81">
      <pivotArea field="1" type="button" dataOnly="0" labelOnly="1" outline="0" axis="axisRow" fieldPosition="0"/>
    </format>
    <format dxfId="80">
      <pivotArea dataOnly="0" labelOnly="1" outline="0" axis="axisValues" fieldPosition="0"/>
    </format>
    <format dxfId="79">
      <pivotArea dataOnly="0" labelOnly="1" grandRow="1" outline="0" fieldPosition="0"/>
    </format>
    <format dxfId="78">
      <pivotArea grandRow="1" outline="0" collapsedLevelsAreSubtotals="1" fieldPosition="0"/>
    </format>
    <format dxfId="77">
      <pivotArea field="1" type="button" dataOnly="0" labelOnly="1" outline="0" axis="axisRow" fieldPosition="0"/>
    </format>
    <format dxfId="76">
      <pivotArea dataOnly="0" labelOnly="1" outline="0" axis="axisValues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AC67BA2-5992-4B87-8706-E9F246EA92B5}" name="Controle_E" displayName="Controle_E" ref="B3:I94" totalsRowShown="0" headerRowDxfId="109" dataDxfId="108" tableBorderDxfId="107">
  <autoFilter ref="B3:I94" xr:uid="{7AC67BA2-5992-4B87-8706-E9F246EA92B5}"/>
  <sortState xmlns:xlrd2="http://schemas.microsoft.com/office/spreadsheetml/2017/richdata2" ref="B4:I94">
    <sortCondition ref="B3:B94"/>
  </sortState>
  <tableColumns count="8">
    <tableColumn id="1" xr3:uid="{BCEBAD3E-D5EE-42DA-BEC2-6EE814331F6F}" name="Código" dataDxfId="106"/>
    <tableColumn id="2" xr3:uid="{43E0A5DA-BD32-4BAF-9142-6CD966E17945}" name="Produto" dataDxfId="105"/>
    <tableColumn id="3" xr3:uid="{CD03D440-F3B5-4976-8376-EE2C11A89137}" name="Tamanho" dataDxfId="104"/>
    <tableColumn id="4" xr3:uid="{AE8F2C3C-62F0-4877-946C-12354EE75DD8}" name="Categoria" dataDxfId="103"/>
    <tableColumn id="5" xr3:uid="{024FCE79-E449-4CE9-A5C7-3B50ABE74296}" name="Preço Unitário" dataDxfId="102"/>
    <tableColumn id="6" xr3:uid="{93D922C9-717B-460D-8206-C0FD623B4BB8}" name="Estoque" dataDxfId="101"/>
    <tableColumn id="8" xr3:uid="{0B51D03C-2026-4A54-B919-47EB060C2037}" name="Qtd. Vendas" dataDxfId="100">
      <calculatedColumnFormula>'Controle de Vendas'!G10+'Controle de Vendas'!G90</calculatedColumnFormula>
    </tableColumn>
    <tableColumn id="7" xr3:uid="{121678D0-5476-4573-BD85-39A5964532D0}" name="Situação" dataDxfId="99">
      <calculatedColumnFormula>Controle_E[[#This Row],[Estoque]]-Controle_E[[#This Row],[Qtd. Vendas]]</calculatedColumnFormula>
    </tableColumn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A8C385E-0337-480E-A3F5-AABC12BF118B}" name="Controle_V" displayName="Controle_V" ref="B3:K144" totalsRowShown="0" headerRowDxfId="98" dataDxfId="97" tableBorderDxfId="96">
  <autoFilter ref="B3:K144" xr:uid="{4A8C385E-0337-480E-A3F5-AABC12BF118B}"/>
  <tableColumns count="10">
    <tableColumn id="1" xr3:uid="{86519BEF-B2BB-4AAB-B998-86B7E8F17EC4}" name="Data " dataDxfId="95"/>
    <tableColumn id="2" xr3:uid="{8139E6AD-BB33-4989-AE23-2E4FEC1B9989}" name="Cliente" dataDxfId="94"/>
    <tableColumn id="3" xr3:uid="{664828C1-D6E5-4936-9519-68EB0F8E689F}" name="Código" dataDxfId="93"/>
    <tableColumn id="11" xr3:uid="{DD61A251-F29E-4FB6-92DA-E0AAEA869C6A}" name="Produto" dataDxfId="92"/>
    <tableColumn id="4" xr3:uid="{5DDB55E9-0BAB-4311-A8FD-14332950B8F9}" name="Categoria" dataDxfId="91">
      <calculatedColumnFormula>_xlfn.XLOOKUP(Controle_V[[#This Row],[Código]],Controle_E[Código],Controle_E[Categoria])</calculatedColumnFormula>
    </tableColumn>
    <tableColumn id="5" xr3:uid="{433A0A14-A4D3-4722-B3E7-E4233A731F10}" name="Quantidade" dataDxfId="90"/>
    <tableColumn id="9" xr3:uid="{18D23276-ED1A-40CB-AFA4-F6C482A9CA67}" name="Desconto" dataDxfId="89">
      <calculatedColumnFormula array="1">_xlfn.IFS(Controle_V[[#This Row],[Quantidade]]&gt;49,Base!$D$7,Controle_V[[#This Row],[Quantidade]]&gt;19,Base!$D$6,Controle_V[[#This Row],[Quantidade]]&gt;11,Base!$D$5,Controle_V[[#This Row],[Quantidade]]&gt;4,Base!$D$4,Controle_V[[#This Row],[Quantidade]]&lt;5,0)</calculatedColumnFormula>
    </tableColumn>
    <tableColumn id="6" xr3:uid="{43AA9C09-1C8E-4D90-83B4-57E0616E01C8}" name="Valor do Produto" dataDxfId="88">
      <calculatedColumnFormula>_xlfn.XLOOKUP(Controle_V[[#This Row],[Código]],Controle_E[Código],Controle_E[Preço Unitário])</calculatedColumnFormula>
    </tableColumn>
    <tableColumn id="7" xr3:uid="{D1B11F52-A677-47DE-BF3F-F85B45387D5D}" name="Valor Venda" dataDxfId="87">
      <calculatedColumnFormula>Controle_V[[#This Row],[Quantidade]]*Controle_V[[#This Row],[Valor do Produto]]-(Controle_V[[#This Row],[Valor do Produto]]*Controle_V[[#This Row],[Quantidade]]*Controle_V[[#This Row],[Desconto]])</calculatedColumnFormula>
    </tableColumn>
    <tableColumn id="8" xr3:uid="{46CF8B7B-9DA6-4BBA-B2EA-12061464F090}" name="Responsável" dataDxfId="86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D55B2-D3C5-4294-834F-EA65969B0816}">
  <sheetPr codeName="Planilha11"/>
  <dimension ref="A1:B11"/>
  <sheetViews>
    <sheetView workbookViewId="0">
      <selection activeCell="C17" sqref="C17"/>
    </sheetView>
  </sheetViews>
  <sheetFormatPr defaultRowHeight="14.5" x14ac:dyDescent="0.35"/>
  <cols>
    <col min="1" max="1" width="17" bestFit="1" customWidth="1"/>
    <col min="2" max="2" width="19.36328125" bestFit="1" customWidth="1"/>
    <col min="3" max="3" width="15.26953125" bestFit="1" customWidth="1"/>
    <col min="4" max="4" width="12.7265625" bestFit="1" customWidth="1"/>
    <col min="5" max="5" width="13.81640625" bestFit="1" customWidth="1"/>
  </cols>
  <sheetData>
    <row r="1" spans="1:2" x14ac:dyDescent="0.35">
      <c r="A1" s="37" t="s">
        <v>121</v>
      </c>
      <c r="B1" t="s">
        <v>130</v>
      </c>
    </row>
    <row r="2" spans="1:2" x14ac:dyDescent="0.35">
      <c r="A2" s="51" t="s">
        <v>4</v>
      </c>
      <c r="B2" s="38">
        <v>56967.379000000001</v>
      </c>
    </row>
    <row r="3" spans="1:2" x14ac:dyDescent="0.35">
      <c r="A3" s="51" t="s">
        <v>2</v>
      </c>
      <c r="B3" s="38">
        <v>73307.868000000002</v>
      </c>
    </row>
    <row r="4" spans="1:2" x14ac:dyDescent="0.35">
      <c r="A4" s="51" t="s">
        <v>3</v>
      </c>
      <c r="B4" s="38">
        <v>67257.888000000006</v>
      </c>
    </row>
    <row r="5" spans="1:2" x14ac:dyDescent="0.35">
      <c r="A5" s="51" t="s">
        <v>118</v>
      </c>
      <c r="B5" s="38">
        <v>197533.13500000001</v>
      </c>
    </row>
    <row r="7" spans="1:2" x14ac:dyDescent="0.35">
      <c r="A7" s="37" t="s">
        <v>121</v>
      </c>
      <c r="B7" t="s">
        <v>130</v>
      </c>
    </row>
    <row r="8" spans="1:2" x14ac:dyDescent="0.35">
      <c r="A8" s="51" t="s">
        <v>8</v>
      </c>
      <c r="B8" s="38">
        <v>76197.609200000006</v>
      </c>
    </row>
    <row r="9" spans="1:2" x14ac:dyDescent="0.35">
      <c r="A9" s="51" t="s">
        <v>6</v>
      </c>
      <c r="B9" s="38">
        <v>101560.39259999999</v>
      </c>
    </row>
    <row r="10" spans="1:2" x14ac:dyDescent="0.35">
      <c r="A10" s="51" t="s">
        <v>7</v>
      </c>
      <c r="B10" s="38">
        <v>86830.856999999989</v>
      </c>
    </row>
    <row r="11" spans="1:2" x14ac:dyDescent="0.35">
      <c r="A11" s="51" t="s">
        <v>118</v>
      </c>
      <c r="B11" s="38">
        <v>264588.85879999999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E4E75-B63E-48DC-8240-2B217633F4C4}">
  <sheetPr codeName="Planilha1"/>
  <dimension ref="B2:H12"/>
  <sheetViews>
    <sheetView showGridLines="0" showRowColHeaders="0" workbookViewId="0">
      <selection activeCell="B4" sqref="B4:C4"/>
    </sheetView>
  </sheetViews>
  <sheetFormatPr defaultRowHeight="14.5" x14ac:dyDescent="0.35"/>
  <cols>
    <col min="1" max="1" width="4.1796875" customWidth="1"/>
    <col min="3" max="3" width="12.26953125" customWidth="1"/>
    <col min="5" max="5" width="4.26953125" customWidth="1"/>
    <col min="6" max="6" width="16.1796875" bestFit="1" customWidth="1"/>
  </cols>
  <sheetData>
    <row r="2" spans="2:8" ht="20" thickBot="1" x14ac:dyDescent="0.4">
      <c r="B2" s="88" t="s">
        <v>0</v>
      </c>
      <c r="C2" s="89"/>
      <c r="D2" s="90"/>
      <c r="F2" s="88" t="s">
        <v>1</v>
      </c>
      <c r="G2" s="89"/>
      <c r="H2" s="90"/>
    </row>
    <row r="3" spans="2:8" ht="18.5" thickBot="1" x14ac:dyDescent="0.4">
      <c r="B3" s="100" t="s">
        <v>126</v>
      </c>
      <c r="C3" s="101"/>
      <c r="D3" s="49" t="s">
        <v>127</v>
      </c>
      <c r="F3" s="50" t="s">
        <v>128</v>
      </c>
      <c r="G3" s="100" t="s">
        <v>129</v>
      </c>
      <c r="H3" s="101"/>
    </row>
    <row r="4" spans="2:8" ht="16.5" x14ac:dyDescent="0.55000000000000004">
      <c r="B4" s="93" t="s">
        <v>122</v>
      </c>
      <c r="C4" s="94"/>
      <c r="D4" s="29">
        <v>0.01</v>
      </c>
      <c r="F4" s="46" t="str">
        <f>Dinâmicas!F3</f>
        <v>Felipe Pereira</v>
      </c>
      <c r="G4" s="104">
        <f>VLOOKUP(F4,Dinâmicas!$F$3:$G$32,2,FALSE)</f>
        <v>73307.868000000002</v>
      </c>
      <c r="H4" s="105"/>
    </row>
    <row r="5" spans="2:8" ht="16.5" x14ac:dyDescent="0.55000000000000004">
      <c r="B5" s="95" t="s">
        <v>123</v>
      </c>
      <c r="C5" s="96"/>
      <c r="D5" s="30">
        <v>0.02</v>
      </c>
      <c r="F5" s="47" t="str">
        <f>Dinâmicas!F4</f>
        <v>Mariana Costa</v>
      </c>
      <c r="G5" s="102">
        <f>VLOOKUP(F5,Dinâmicas!$F$3:$G$32,2,FALSE)</f>
        <v>67257.888000000006</v>
      </c>
      <c r="H5" s="103"/>
    </row>
    <row r="6" spans="2:8" ht="17" thickBot="1" x14ac:dyDescent="0.6">
      <c r="B6" s="95" t="s">
        <v>124</v>
      </c>
      <c r="C6" s="96"/>
      <c r="D6" s="30">
        <v>0.05</v>
      </c>
      <c r="F6" s="48" t="str">
        <f>Dinâmicas!F5</f>
        <v>Camila Almeida</v>
      </c>
      <c r="G6" s="97">
        <f>VLOOKUP(F6,Dinâmicas!$F$3:$G$32,2,FALSE)</f>
        <v>56967.379000000001</v>
      </c>
      <c r="H6" s="98"/>
    </row>
    <row r="7" spans="2:8" ht="16" thickBot="1" x14ac:dyDescent="0.4">
      <c r="B7" s="91" t="s">
        <v>125</v>
      </c>
      <c r="C7" s="92"/>
      <c r="D7" s="31">
        <v>0.08</v>
      </c>
      <c r="G7" s="99"/>
      <c r="H7" s="99"/>
    </row>
    <row r="8" spans="2:8" ht="20" thickBot="1" x14ac:dyDescent="0.4">
      <c r="F8" s="88" t="s">
        <v>5</v>
      </c>
      <c r="G8" s="89"/>
      <c r="H8" s="90"/>
    </row>
    <row r="9" spans="2:8" ht="18.5" thickBot="1" x14ac:dyDescent="0.4">
      <c r="F9" s="50" t="s">
        <v>128</v>
      </c>
      <c r="G9" s="100" t="s">
        <v>129</v>
      </c>
      <c r="H9" s="101"/>
    </row>
    <row r="10" spans="2:8" ht="16.5" x14ac:dyDescent="0.55000000000000004">
      <c r="F10" s="46" t="str">
        <f>Dinâmicas!I3</f>
        <v>Cheia de Charme</v>
      </c>
      <c r="G10" s="104">
        <f>VLOOKUP(F10,Dinâmicas!$I$3:$J$21,2,FALSE)</f>
        <v>101560.39259999999</v>
      </c>
      <c r="H10" s="105"/>
    </row>
    <row r="11" spans="2:8" ht="16.5" x14ac:dyDescent="0.55000000000000004">
      <c r="F11" s="47" t="str">
        <f>Dinâmicas!I4</f>
        <v>Modo Básico</v>
      </c>
      <c r="G11" s="102">
        <f>VLOOKUP(F11,Dinâmicas!$I$3:$J$21,2,FALSE)</f>
        <v>86830.856999999989</v>
      </c>
      <c r="H11" s="103"/>
    </row>
    <row r="12" spans="2:8" ht="17" thickBot="1" x14ac:dyDescent="0.6">
      <c r="F12" s="48" t="str">
        <f>Dinâmicas!I5</f>
        <v>Bibi Modas</v>
      </c>
      <c r="G12" s="97">
        <f>VLOOKUP(F12,Dinâmicas!$I$3:$J$21,2,FALSE)</f>
        <v>76197.609200000006</v>
      </c>
      <c r="H12" s="98"/>
    </row>
  </sheetData>
  <mergeCells count="17">
    <mergeCell ref="G11:H11"/>
    <mergeCell ref="G12:H12"/>
    <mergeCell ref="G5:H5"/>
    <mergeCell ref="G4:H4"/>
    <mergeCell ref="F8:H8"/>
    <mergeCell ref="G10:H10"/>
    <mergeCell ref="G9:H9"/>
    <mergeCell ref="F2:H2"/>
    <mergeCell ref="B7:C7"/>
    <mergeCell ref="B2:D2"/>
    <mergeCell ref="B4:C4"/>
    <mergeCell ref="B5:C5"/>
    <mergeCell ref="B6:C6"/>
    <mergeCell ref="G6:H6"/>
    <mergeCell ref="G7:H7"/>
    <mergeCell ref="B3:C3"/>
    <mergeCell ref="G3:H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66E79-2E91-4A31-85B1-029909FEEA74}">
  <sheetPr codeName="Planilha3"/>
  <dimension ref="B2:L94"/>
  <sheetViews>
    <sheetView showGridLines="0" showRowColHeaders="0" zoomScale="90" zoomScaleNormal="90" workbookViewId="0">
      <selection activeCell="L2" sqref="L2"/>
    </sheetView>
  </sheetViews>
  <sheetFormatPr defaultRowHeight="14.5" x14ac:dyDescent="0.35"/>
  <cols>
    <col min="1" max="1" width="4.1796875" customWidth="1"/>
    <col min="2" max="2" width="11.81640625" customWidth="1"/>
    <col min="3" max="3" width="24.7265625" bestFit="1" customWidth="1"/>
    <col min="4" max="4" width="15" customWidth="1"/>
    <col min="5" max="5" width="14.81640625" customWidth="1"/>
    <col min="6" max="6" width="20" customWidth="1"/>
    <col min="7" max="7" width="13" customWidth="1"/>
    <col min="8" max="8" width="17" customWidth="1"/>
    <col min="9" max="9" width="13.81640625" customWidth="1"/>
    <col min="10" max="10" width="4.453125" customWidth="1"/>
    <col min="11" max="11" width="20.7265625" customWidth="1"/>
    <col min="12" max="12" width="23.81640625" customWidth="1"/>
  </cols>
  <sheetData>
    <row r="2" spans="2:12" ht="22.5" x14ac:dyDescent="0.35">
      <c r="B2" s="106" t="s">
        <v>63</v>
      </c>
      <c r="C2" s="107"/>
      <c r="D2" s="107"/>
      <c r="E2" s="107"/>
      <c r="F2" s="107"/>
      <c r="G2" s="107"/>
      <c r="H2" s="107"/>
      <c r="I2" s="108"/>
      <c r="K2" s="14" t="s">
        <v>64</v>
      </c>
      <c r="L2" s="11">
        <v>10101</v>
      </c>
    </row>
    <row r="3" spans="2:12" ht="19.5" x14ac:dyDescent="0.35">
      <c r="B3" s="5" t="s">
        <v>12</v>
      </c>
      <c r="C3" s="1" t="s">
        <v>13</v>
      </c>
      <c r="D3" s="1" t="s">
        <v>65</v>
      </c>
      <c r="E3" s="1" t="s">
        <v>14</v>
      </c>
      <c r="F3" s="1" t="s">
        <v>66</v>
      </c>
      <c r="G3" s="1" t="s">
        <v>67</v>
      </c>
      <c r="H3" s="1" t="s">
        <v>68</v>
      </c>
      <c r="I3" s="1" t="s">
        <v>69</v>
      </c>
      <c r="K3" s="15" t="s">
        <v>13</v>
      </c>
      <c r="L3" s="11" t="str">
        <f>VLOOKUP($L$2,Controle_E[],2,FALSE)</f>
        <v>Camiseta Básica Branca</v>
      </c>
    </row>
    <row r="4" spans="2:12" ht="16.5" x14ac:dyDescent="0.35">
      <c r="B4" s="6">
        <v>10101</v>
      </c>
      <c r="C4" s="2" t="s">
        <v>70</v>
      </c>
      <c r="D4" s="2" t="s">
        <v>71</v>
      </c>
      <c r="E4" s="2" t="s">
        <v>72</v>
      </c>
      <c r="F4" s="3">
        <v>49.9</v>
      </c>
      <c r="G4" s="4">
        <v>500</v>
      </c>
      <c r="H4" s="4">
        <f>'Controle de Vendas'!G10+'Controle de Vendas'!G90</f>
        <v>191</v>
      </c>
      <c r="I4" s="2">
        <f>Controle_E[[#This Row],[Estoque]]-Controle_E[[#This Row],[Qtd. Vendas]]</f>
        <v>309</v>
      </c>
      <c r="K4" s="15" t="s">
        <v>65</v>
      </c>
      <c r="L4" s="11" t="str">
        <f>VLOOKUP($L$2,Controle_E[],3,FALSE)</f>
        <v>P</v>
      </c>
    </row>
    <row r="5" spans="2:12" ht="16.5" x14ac:dyDescent="0.35">
      <c r="B5" s="6">
        <v>10102</v>
      </c>
      <c r="C5" s="2" t="s">
        <v>70</v>
      </c>
      <c r="D5" s="2" t="s">
        <v>73</v>
      </c>
      <c r="E5" s="2" t="s">
        <v>72</v>
      </c>
      <c r="F5" s="3">
        <v>49.9</v>
      </c>
      <c r="G5" s="4">
        <v>500</v>
      </c>
      <c r="H5" s="4">
        <f>'Controle de Vendas'!G11+'Controle de Vendas'!G91</f>
        <v>200</v>
      </c>
      <c r="I5" s="2">
        <f>Controle_E[[#This Row],[Estoque]]-Controle_E[[#This Row],[Qtd. Vendas]]</f>
        <v>300</v>
      </c>
      <c r="K5" s="15" t="s">
        <v>74</v>
      </c>
      <c r="L5" s="12">
        <f>VLOOKUP($L$2,Controle_E[],5,FALSE)</f>
        <v>49.9</v>
      </c>
    </row>
    <row r="6" spans="2:12" ht="16.5" x14ac:dyDescent="0.35">
      <c r="B6" s="6">
        <v>10103</v>
      </c>
      <c r="C6" s="2" t="s">
        <v>70</v>
      </c>
      <c r="D6" s="2" t="s">
        <v>75</v>
      </c>
      <c r="E6" s="2" t="s">
        <v>72</v>
      </c>
      <c r="F6" s="3">
        <v>49.9</v>
      </c>
      <c r="G6" s="4">
        <v>500</v>
      </c>
      <c r="H6" s="4">
        <f>'Controle de Vendas'!G92+'Controle de Vendas'!G131</f>
        <v>206</v>
      </c>
      <c r="I6" s="2">
        <f>Controle_E[[#This Row],[Estoque]]-Controle_E[[#This Row],[Qtd. Vendas]]</f>
        <v>294</v>
      </c>
      <c r="K6" s="15" t="s">
        <v>69</v>
      </c>
      <c r="L6" s="11">
        <f>VLOOKUP($L$2,Controle_E[],8,FALSE)</f>
        <v>309</v>
      </c>
    </row>
    <row r="7" spans="2:12" ht="16.5" x14ac:dyDescent="0.35">
      <c r="B7" s="6">
        <v>10104</v>
      </c>
      <c r="C7" s="2" t="s">
        <v>70</v>
      </c>
      <c r="D7" s="2" t="s">
        <v>76</v>
      </c>
      <c r="E7" s="2" t="s">
        <v>72</v>
      </c>
      <c r="F7" s="3">
        <v>49.9</v>
      </c>
      <c r="G7" s="4">
        <v>500</v>
      </c>
      <c r="H7" s="4">
        <f>'Controle de Vendas'!G12+'Controle de Vendas'!G93+'Controle de Vendas'!G130</f>
        <v>317</v>
      </c>
      <c r="I7" s="2">
        <f>Controle_E[[#This Row],[Estoque]]-Controle_E[[#This Row],[Qtd. Vendas]]</f>
        <v>183</v>
      </c>
      <c r="K7" s="16" t="s">
        <v>77</v>
      </c>
      <c r="L7" s="13">
        <f>VLOOKUP($L$2,Controle_E[],6,FALSE)</f>
        <v>500</v>
      </c>
    </row>
    <row r="8" spans="2:12" ht="15.5" x14ac:dyDescent="0.35">
      <c r="B8" s="6">
        <v>10105</v>
      </c>
      <c r="C8" s="2" t="s">
        <v>78</v>
      </c>
      <c r="D8" s="2" t="s">
        <v>71</v>
      </c>
      <c r="E8" s="2" t="s">
        <v>72</v>
      </c>
      <c r="F8" s="3">
        <v>49.9</v>
      </c>
      <c r="G8" s="4">
        <v>500</v>
      </c>
      <c r="H8" s="4">
        <f>'Controle de Vendas'!G13</f>
        <v>113</v>
      </c>
      <c r="I8" s="2">
        <f>Controle_E[[#This Row],[Estoque]]-Controle_E[[#This Row],[Qtd. Vendas]]</f>
        <v>387</v>
      </c>
    </row>
    <row r="9" spans="2:12" ht="15.5" x14ac:dyDescent="0.35">
      <c r="B9" s="6">
        <v>10106</v>
      </c>
      <c r="C9" s="2" t="s">
        <v>78</v>
      </c>
      <c r="D9" s="2" t="s">
        <v>73</v>
      </c>
      <c r="E9" s="2" t="s">
        <v>72</v>
      </c>
      <c r="F9" s="3">
        <v>49.9</v>
      </c>
      <c r="G9" s="4">
        <v>500</v>
      </c>
      <c r="H9" s="4">
        <f>'Controle de Vendas'!G14+'Controle de Vendas'!G138</f>
        <v>193</v>
      </c>
      <c r="I9" s="2">
        <f>Controle_E[[#This Row],[Estoque]]-Controle_E[[#This Row],[Qtd. Vendas]]</f>
        <v>307</v>
      </c>
    </row>
    <row r="10" spans="2:12" ht="15.5" x14ac:dyDescent="0.35">
      <c r="B10" s="6">
        <v>10108</v>
      </c>
      <c r="C10" s="2" t="s">
        <v>78</v>
      </c>
      <c r="D10" s="2" t="s">
        <v>76</v>
      </c>
      <c r="E10" s="2" t="s">
        <v>72</v>
      </c>
      <c r="F10" s="3">
        <v>49.9</v>
      </c>
      <c r="G10" s="4">
        <v>500</v>
      </c>
      <c r="H10" s="4">
        <f>'Controle de Vendas'!G139</f>
        <v>70</v>
      </c>
      <c r="I10" s="2">
        <f>Controle_E[[#This Row],[Estoque]]-Controle_E[[#This Row],[Qtd. Vendas]]</f>
        <v>430</v>
      </c>
    </row>
    <row r="11" spans="2:12" ht="15.5" x14ac:dyDescent="0.35">
      <c r="B11" s="6">
        <v>10109</v>
      </c>
      <c r="C11" s="2" t="s">
        <v>78</v>
      </c>
      <c r="D11" s="2" t="s">
        <v>75</v>
      </c>
      <c r="E11" s="2" t="s">
        <v>72</v>
      </c>
      <c r="F11" s="3">
        <v>49.9</v>
      </c>
      <c r="G11" s="4">
        <v>500</v>
      </c>
      <c r="H11" s="4">
        <f>'Controle de Vendas'!G140</f>
        <v>75</v>
      </c>
      <c r="I11" s="2">
        <f>Controle_E[[#This Row],[Estoque]]-Controle_E[[#This Row],[Qtd. Vendas]]</f>
        <v>425</v>
      </c>
    </row>
    <row r="12" spans="2:12" ht="15.5" x14ac:dyDescent="0.35">
      <c r="B12" s="6">
        <v>10201</v>
      </c>
      <c r="C12" s="2" t="s">
        <v>79</v>
      </c>
      <c r="D12" s="2" t="s">
        <v>71</v>
      </c>
      <c r="E12" s="2" t="s">
        <v>72</v>
      </c>
      <c r="F12" s="3">
        <v>89.9</v>
      </c>
      <c r="G12" s="4">
        <v>500</v>
      </c>
      <c r="H12" s="4">
        <v>0</v>
      </c>
      <c r="I12" s="2">
        <f>Controle_E[[#This Row],[Estoque]]-Controle_E[[#This Row],[Qtd. Vendas]]</f>
        <v>500</v>
      </c>
    </row>
    <row r="13" spans="2:12" ht="15.5" x14ac:dyDescent="0.35">
      <c r="B13" s="6">
        <v>10202</v>
      </c>
      <c r="C13" s="2" t="s">
        <v>79</v>
      </c>
      <c r="D13" s="2" t="s">
        <v>73</v>
      </c>
      <c r="E13" s="2" t="s">
        <v>72</v>
      </c>
      <c r="F13" s="3">
        <v>89.9</v>
      </c>
      <c r="G13" s="4">
        <v>500</v>
      </c>
      <c r="H13" s="4">
        <v>0</v>
      </c>
      <c r="I13" s="2">
        <f>Controle_E[[#This Row],[Estoque]]-Controle_E[[#This Row],[Qtd. Vendas]]</f>
        <v>500</v>
      </c>
    </row>
    <row r="14" spans="2:12" ht="15.5" x14ac:dyDescent="0.35">
      <c r="B14" s="6">
        <v>10203</v>
      </c>
      <c r="C14" s="2" t="s">
        <v>79</v>
      </c>
      <c r="D14" s="2" t="s">
        <v>75</v>
      </c>
      <c r="E14" s="2" t="s">
        <v>72</v>
      </c>
      <c r="F14" s="3">
        <v>89.9</v>
      </c>
      <c r="G14" s="4">
        <v>500</v>
      </c>
      <c r="H14" s="4">
        <v>0</v>
      </c>
      <c r="I14" s="2">
        <f>Controle_E[[#This Row],[Estoque]]-Controle_E[[#This Row],[Qtd. Vendas]]</f>
        <v>500</v>
      </c>
    </row>
    <row r="15" spans="2:12" ht="15.5" x14ac:dyDescent="0.35">
      <c r="B15" s="6">
        <v>10337</v>
      </c>
      <c r="C15" s="2" t="s">
        <v>80</v>
      </c>
      <c r="D15" s="2">
        <v>36</v>
      </c>
      <c r="E15" s="2" t="s">
        <v>72</v>
      </c>
      <c r="F15" s="3">
        <v>198.79</v>
      </c>
      <c r="G15" s="4">
        <v>200</v>
      </c>
      <c r="H15" s="4">
        <v>0</v>
      </c>
      <c r="I15" s="2">
        <f>Controle_E[[#This Row],[Estoque]]-Controle_E[[#This Row],[Qtd. Vendas]]</f>
        <v>200</v>
      </c>
    </row>
    <row r="16" spans="2:12" ht="15.5" x14ac:dyDescent="0.35">
      <c r="B16" s="6">
        <v>10338</v>
      </c>
      <c r="C16" s="2" t="s">
        <v>80</v>
      </c>
      <c r="D16" s="2">
        <v>38</v>
      </c>
      <c r="E16" s="2" t="s">
        <v>72</v>
      </c>
      <c r="F16" s="3">
        <v>120.99</v>
      </c>
      <c r="G16" s="4">
        <v>200</v>
      </c>
      <c r="H16" s="4">
        <v>0</v>
      </c>
      <c r="I16" s="2">
        <f>Controle_E[[#This Row],[Estoque]]-Controle_E[[#This Row],[Qtd. Vendas]]</f>
        <v>200</v>
      </c>
    </row>
    <row r="17" spans="2:9" ht="15.5" x14ac:dyDescent="0.35">
      <c r="B17" s="6">
        <v>10339</v>
      </c>
      <c r="C17" s="2" t="s">
        <v>80</v>
      </c>
      <c r="D17" s="2">
        <v>40</v>
      </c>
      <c r="E17" s="2" t="s">
        <v>72</v>
      </c>
      <c r="F17" s="3">
        <v>120.99</v>
      </c>
      <c r="G17" s="4">
        <v>200</v>
      </c>
      <c r="H17" s="4">
        <v>0</v>
      </c>
      <c r="I17" s="2">
        <f>Controle_E[[#This Row],[Estoque]]-Controle_E[[#This Row],[Qtd. Vendas]]</f>
        <v>200</v>
      </c>
    </row>
    <row r="18" spans="2:9" ht="15.5" x14ac:dyDescent="0.35">
      <c r="B18" s="6">
        <v>10340</v>
      </c>
      <c r="C18" s="2" t="s">
        <v>80</v>
      </c>
      <c r="D18" s="2">
        <v>42</v>
      </c>
      <c r="E18" s="2" t="s">
        <v>72</v>
      </c>
      <c r="F18" s="3">
        <v>120.99</v>
      </c>
      <c r="G18" s="4">
        <v>200</v>
      </c>
      <c r="H18" s="4">
        <v>0</v>
      </c>
      <c r="I18" s="2">
        <f>Controle_E[[#This Row],[Estoque]]-Controle_E[[#This Row],[Qtd. Vendas]]</f>
        <v>200</v>
      </c>
    </row>
    <row r="19" spans="2:9" ht="15.5" x14ac:dyDescent="0.35">
      <c r="B19" s="6">
        <v>10341</v>
      </c>
      <c r="C19" s="2" t="s">
        <v>80</v>
      </c>
      <c r="D19" s="2">
        <v>44</v>
      </c>
      <c r="E19" s="2" t="s">
        <v>72</v>
      </c>
      <c r="F19" s="3">
        <v>198.79</v>
      </c>
      <c r="G19" s="4">
        <v>200</v>
      </c>
      <c r="H19" s="4">
        <v>0</v>
      </c>
      <c r="I19" s="2">
        <f>Controle_E[[#This Row],[Estoque]]-Controle_E[[#This Row],[Qtd. Vendas]]</f>
        <v>200</v>
      </c>
    </row>
    <row r="20" spans="2:9" ht="15.5" x14ac:dyDescent="0.35">
      <c r="B20" s="6">
        <v>10401</v>
      </c>
      <c r="C20" s="2" t="s">
        <v>81</v>
      </c>
      <c r="D20" s="2" t="s">
        <v>71</v>
      </c>
      <c r="E20" s="2" t="s">
        <v>72</v>
      </c>
      <c r="F20" s="3">
        <v>99.9</v>
      </c>
      <c r="G20" s="4">
        <v>220</v>
      </c>
      <c r="H20" s="4">
        <f>'Controle de Vendas'!G39+'Controle de Vendas'!G58+'Controle de Vendas'!G86</f>
        <v>128</v>
      </c>
      <c r="I20" s="2">
        <f>Controle_E[[#This Row],[Estoque]]-Controle_E[[#This Row],[Qtd. Vendas]]</f>
        <v>92</v>
      </c>
    </row>
    <row r="21" spans="2:9" ht="15.5" x14ac:dyDescent="0.35">
      <c r="B21" s="6">
        <v>10402</v>
      </c>
      <c r="C21" s="2" t="s">
        <v>81</v>
      </c>
      <c r="D21" s="2" t="s">
        <v>73</v>
      </c>
      <c r="E21" s="2" t="s">
        <v>72</v>
      </c>
      <c r="F21" s="3">
        <v>99.9</v>
      </c>
      <c r="G21" s="4">
        <v>220</v>
      </c>
      <c r="H21" s="4">
        <f>'Controle de Vendas'!G59+'Controle de Vendas'!G87</f>
        <v>25</v>
      </c>
      <c r="I21" s="2">
        <f>Controle_E[[#This Row],[Estoque]]-Controle_E[[#This Row],[Qtd. Vendas]]</f>
        <v>195</v>
      </c>
    </row>
    <row r="22" spans="2:9" ht="15.5" x14ac:dyDescent="0.35">
      <c r="B22" s="6">
        <v>10403</v>
      </c>
      <c r="C22" s="2" t="s">
        <v>81</v>
      </c>
      <c r="D22" s="2" t="s">
        <v>75</v>
      </c>
      <c r="E22" s="2" t="s">
        <v>72</v>
      </c>
      <c r="F22" s="3">
        <v>99.9</v>
      </c>
      <c r="G22" s="4">
        <v>220</v>
      </c>
      <c r="H22" s="4">
        <f>'Controle de Vendas'!G60+'Controle de Vendas'!G88</f>
        <v>26</v>
      </c>
      <c r="I22" s="2">
        <f>Controle_E[[#This Row],[Estoque]]-Controle_E[[#This Row],[Qtd. Vendas]]</f>
        <v>194</v>
      </c>
    </row>
    <row r="23" spans="2:9" ht="15.5" x14ac:dyDescent="0.35">
      <c r="B23" s="6">
        <v>10404</v>
      </c>
      <c r="C23" s="2" t="s">
        <v>81</v>
      </c>
      <c r="D23" s="2" t="s">
        <v>76</v>
      </c>
      <c r="E23" s="2" t="s">
        <v>72</v>
      </c>
      <c r="F23" s="3">
        <v>99.9</v>
      </c>
      <c r="G23" s="4">
        <v>220</v>
      </c>
      <c r="H23" s="4">
        <f>'Controle de Vendas'!G61+'Controle de Vendas'!G89</f>
        <v>28</v>
      </c>
      <c r="I23" s="2">
        <f>Controle_E[[#This Row],[Estoque]]-Controle_E[[#This Row],[Qtd. Vendas]]</f>
        <v>192</v>
      </c>
    </row>
    <row r="24" spans="2:9" ht="15.5" x14ac:dyDescent="0.35">
      <c r="B24" s="6">
        <v>20101</v>
      </c>
      <c r="C24" s="2" t="s">
        <v>82</v>
      </c>
      <c r="D24" s="2" t="s">
        <v>71</v>
      </c>
      <c r="E24" s="2" t="s">
        <v>83</v>
      </c>
      <c r="F24" s="3">
        <v>39.880000000000003</v>
      </c>
      <c r="G24" s="4">
        <v>500</v>
      </c>
      <c r="H24" s="4">
        <f>'Controle de Vendas'!G45+'Controle de Vendas'!G75+'Controle de Vendas'!G81+'Controle de Vendas'!G136</f>
        <v>208</v>
      </c>
      <c r="I24" s="2">
        <f>Controle_E[[#This Row],[Estoque]]-Controle_E[[#This Row],[Qtd. Vendas]]</f>
        <v>292</v>
      </c>
    </row>
    <row r="25" spans="2:9" ht="15.5" x14ac:dyDescent="0.35">
      <c r="B25" s="6">
        <v>20102</v>
      </c>
      <c r="C25" s="2" t="s">
        <v>82</v>
      </c>
      <c r="D25" s="2" t="s">
        <v>73</v>
      </c>
      <c r="E25" s="2" t="s">
        <v>83</v>
      </c>
      <c r="F25" s="3">
        <v>39.880000000000003</v>
      </c>
      <c r="G25" s="4">
        <v>500</v>
      </c>
      <c r="H25" s="4">
        <f>'Controle de Vendas'!G46+'Controle de Vendas'!G137</f>
        <v>148</v>
      </c>
      <c r="I25" s="2">
        <f>Controle_E[[#This Row],[Estoque]]-Controle_E[[#This Row],[Qtd. Vendas]]</f>
        <v>352</v>
      </c>
    </row>
    <row r="26" spans="2:9" ht="15.5" x14ac:dyDescent="0.35">
      <c r="B26" s="6">
        <v>20103</v>
      </c>
      <c r="C26" s="2" t="s">
        <v>82</v>
      </c>
      <c r="D26" s="2" t="s">
        <v>75</v>
      </c>
      <c r="E26" s="2" t="s">
        <v>83</v>
      </c>
      <c r="F26" s="3">
        <v>39.880000000000003</v>
      </c>
      <c r="G26" s="4">
        <v>500</v>
      </c>
      <c r="H26" s="4">
        <f>'Controle de Vendas'!G47+'Controle de Vendas'!G73+'Controle de Vendas'!G79</f>
        <v>138</v>
      </c>
      <c r="I26" s="2">
        <f>Controle_E[[#This Row],[Estoque]]-Controle_E[[#This Row],[Qtd. Vendas]]</f>
        <v>362</v>
      </c>
    </row>
    <row r="27" spans="2:9" ht="15.5" x14ac:dyDescent="0.35">
      <c r="B27" s="6">
        <v>20104</v>
      </c>
      <c r="C27" s="2" t="s">
        <v>82</v>
      </c>
      <c r="D27" s="2" t="s">
        <v>76</v>
      </c>
      <c r="E27" s="2" t="s">
        <v>83</v>
      </c>
      <c r="F27" s="3">
        <v>39.880000000000003</v>
      </c>
      <c r="G27" s="4">
        <v>500</v>
      </c>
      <c r="H27" s="4">
        <f>'Controle de Vendas'!G74+'Controle de Vendas'!G80</f>
        <v>70</v>
      </c>
      <c r="I27" s="2">
        <f>Controle_E[[#This Row],[Estoque]]-Controle_E[[#This Row],[Qtd. Vendas]]</f>
        <v>430</v>
      </c>
    </row>
    <row r="28" spans="2:9" ht="15.5" x14ac:dyDescent="0.35">
      <c r="B28" s="6">
        <v>20110</v>
      </c>
      <c r="C28" s="2" t="s">
        <v>84</v>
      </c>
      <c r="D28" s="2" t="s">
        <v>71</v>
      </c>
      <c r="E28" s="2" t="s">
        <v>83</v>
      </c>
      <c r="F28" s="3">
        <v>59.9</v>
      </c>
      <c r="G28" s="4">
        <v>200</v>
      </c>
      <c r="H28" s="4">
        <f>'Controle de Vendas'!G15</f>
        <v>52</v>
      </c>
      <c r="I28" s="2">
        <f>Controle_E[[#This Row],[Estoque]]-Controle_E[[#This Row],[Qtd. Vendas]]</f>
        <v>148</v>
      </c>
    </row>
    <row r="29" spans="2:9" ht="15.5" x14ac:dyDescent="0.35">
      <c r="B29" s="6">
        <v>20111</v>
      </c>
      <c r="C29" s="2" t="s">
        <v>84</v>
      </c>
      <c r="D29" s="2" t="s">
        <v>73</v>
      </c>
      <c r="E29" s="2" t="s">
        <v>83</v>
      </c>
      <c r="F29" s="3">
        <v>59.9</v>
      </c>
      <c r="G29" s="4">
        <v>200</v>
      </c>
      <c r="H29" s="4">
        <f>'Controle de Vendas'!G16</f>
        <v>58</v>
      </c>
      <c r="I29" s="2">
        <f>Controle_E[[#This Row],[Estoque]]-Controle_E[[#This Row],[Qtd. Vendas]]</f>
        <v>142</v>
      </c>
    </row>
    <row r="30" spans="2:9" ht="15.5" x14ac:dyDescent="0.35">
      <c r="B30" s="6">
        <v>20112</v>
      </c>
      <c r="C30" s="2" t="s">
        <v>84</v>
      </c>
      <c r="D30" s="2" t="s">
        <v>75</v>
      </c>
      <c r="E30" s="2" t="s">
        <v>83</v>
      </c>
      <c r="F30" s="3">
        <v>59.9</v>
      </c>
      <c r="G30" s="4">
        <v>200</v>
      </c>
      <c r="H30" s="4">
        <f>'Controle de Vendas'!G17</f>
        <v>54</v>
      </c>
      <c r="I30" s="2">
        <f>Controle_E[[#This Row],[Estoque]]-Controle_E[[#This Row],[Qtd. Vendas]]</f>
        <v>146</v>
      </c>
    </row>
    <row r="31" spans="2:9" ht="15.5" x14ac:dyDescent="0.35">
      <c r="B31" s="6">
        <v>20113</v>
      </c>
      <c r="C31" s="2" t="s">
        <v>84</v>
      </c>
      <c r="D31" s="2" t="s">
        <v>76</v>
      </c>
      <c r="E31" s="2" t="s">
        <v>83</v>
      </c>
      <c r="F31" s="3">
        <v>59.9</v>
      </c>
      <c r="G31" s="4">
        <v>200</v>
      </c>
      <c r="H31" s="4">
        <f>'Controle de Vendas'!G18</f>
        <v>14</v>
      </c>
      <c r="I31" s="2">
        <f>Controle_E[[#This Row],[Estoque]]-Controle_E[[#This Row],[Qtd. Vendas]]</f>
        <v>186</v>
      </c>
    </row>
    <row r="32" spans="2:9" ht="15.5" x14ac:dyDescent="0.35">
      <c r="B32" s="6">
        <v>20201</v>
      </c>
      <c r="C32" s="2" t="s">
        <v>85</v>
      </c>
      <c r="D32" s="2" t="s">
        <v>71</v>
      </c>
      <c r="E32" s="2" t="s">
        <v>83</v>
      </c>
      <c r="F32" s="3">
        <v>87.9</v>
      </c>
      <c r="G32" s="4">
        <v>300</v>
      </c>
      <c r="H32" s="4">
        <f>'Controle de Vendas'!G19+'Controle de Vendas'!G70+'Controle de Vendas'!G76</f>
        <v>142</v>
      </c>
      <c r="I32" s="2">
        <f>Controle_E[[#This Row],[Estoque]]-Controle_E[[#This Row],[Qtd. Vendas]]</f>
        <v>158</v>
      </c>
    </row>
    <row r="33" spans="2:9" ht="15.5" x14ac:dyDescent="0.35">
      <c r="B33" s="6">
        <v>20202</v>
      </c>
      <c r="C33" s="2" t="s">
        <v>85</v>
      </c>
      <c r="D33" s="2" t="s">
        <v>73</v>
      </c>
      <c r="E33" s="2" t="s">
        <v>83</v>
      </c>
      <c r="F33" s="3">
        <v>87.9</v>
      </c>
      <c r="G33" s="4">
        <v>300</v>
      </c>
      <c r="H33" s="4">
        <f>'Controle de Vendas'!G20+'Controle de Vendas'!G71+'Controle de Vendas'!G77+'Controle de Vendas'!G121</f>
        <v>253</v>
      </c>
      <c r="I33" s="2">
        <f>Controle_E[[#This Row],[Estoque]]-Controle_E[[#This Row],[Qtd. Vendas]]</f>
        <v>47</v>
      </c>
    </row>
    <row r="34" spans="2:9" ht="15.5" x14ac:dyDescent="0.35">
      <c r="B34" s="6">
        <v>20203</v>
      </c>
      <c r="C34" s="2" t="s">
        <v>85</v>
      </c>
      <c r="D34" s="2" t="s">
        <v>75</v>
      </c>
      <c r="E34" s="2" t="s">
        <v>83</v>
      </c>
      <c r="F34" s="3">
        <v>87.9</v>
      </c>
      <c r="G34" s="4">
        <v>300</v>
      </c>
      <c r="H34" s="4">
        <f>'Controle de Vendas'!G21+'Controle de Vendas'!G72+'Controle de Vendas'!G78+'Controle de Vendas'!G122</f>
        <v>210</v>
      </c>
      <c r="I34" s="2">
        <f>Controle_E[[#This Row],[Estoque]]-Controle_E[[#This Row],[Qtd. Vendas]]</f>
        <v>90</v>
      </c>
    </row>
    <row r="35" spans="2:9" ht="15.5" x14ac:dyDescent="0.35">
      <c r="B35" s="6">
        <v>20204</v>
      </c>
      <c r="C35" s="2" t="s">
        <v>86</v>
      </c>
      <c r="D35" s="2" t="s">
        <v>71</v>
      </c>
      <c r="E35" s="2" t="s">
        <v>83</v>
      </c>
      <c r="F35" s="3">
        <v>108.59</v>
      </c>
      <c r="G35" s="4">
        <v>300</v>
      </c>
      <c r="H35" s="4">
        <f>'Controle de Vendas'!G22+'Controle de Vendas'!G66+'Controle de Vendas'!G123</f>
        <v>187</v>
      </c>
      <c r="I35" s="2">
        <f>Controle_E[[#This Row],[Estoque]]-Controle_E[[#This Row],[Qtd. Vendas]]</f>
        <v>113</v>
      </c>
    </row>
    <row r="36" spans="2:9" ht="15.5" x14ac:dyDescent="0.35">
      <c r="B36" s="6">
        <v>20205</v>
      </c>
      <c r="C36" s="2" t="s">
        <v>86</v>
      </c>
      <c r="D36" s="2" t="s">
        <v>73</v>
      </c>
      <c r="E36" s="2" t="s">
        <v>83</v>
      </c>
      <c r="F36" s="3">
        <v>108.59</v>
      </c>
      <c r="G36" s="4">
        <v>300</v>
      </c>
      <c r="H36" s="4">
        <f>'Controle de Vendas'!G23+'Controle de Vendas'!G67+'Controle de Vendas'!G124</f>
        <v>159</v>
      </c>
      <c r="I36" s="2">
        <f>Controle_E[[#This Row],[Estoque]]-Controle_E[[#This Row],[Qtd. Vendas]]</f>
        <v>141</v>
      </c>
    </row>
    <row r="37" spans="2:9" ht="15.5" x14ac:dyDescent="0.35">
      <c r="B37" s="6">
        <v>20206</v>
      </c>
      <c r="C37" s="2" t="s">
        <v>86</v>
      </c>
      <c r="D37" s="2" t="s">
        <v>75</v>
      </c>
      <c r="E37" s="2" t="s">
        <v>83</v>
      </c>
      <c r="F37" s="3">
        <v>108.59</v>
      </c>
      <c r="G37" s="4">
        <v>300</v>
      </c>
      <c r="H37" s="4">
        <f>'Controle de Vendas'!G68</f>
        <v>78</v>
      </c>
      <c r="I37" s="2">
        <f>Controle_E[[#This Row],[Estoque]]-Controle_E[[#This Row],[Qtd. Vendas]]</f>
        <v>222</v>
      </c>
    </row>
    <row r="38" spans="2:9" ht="15.5" x14ac:dyDescent="0.35">
      <c r="B38" s="6">
        <v>20207</v>
      </c>
      <c r="C38" s="2" t="s">
        <v>86</v>
      </c>
      <c r="D38" s="2" t="s">
        <v>76</v>
      </c>
      <c r="E38" s="2" t="s">
        <v>83</v>
      </c>
      <c r="F38" s="3">
        <v>108.59</v>
      </c>
      <c r="G38" s="4">
        <v>300</v>
      </c>
      <c r="H38" s="4">
        <f>'Controle de Vendas'!G24+'Controle de Vendas'!G69</f>
        <v>92</v>
      </c>
      <c r="I38" s="2">
        <f>Controle_E[[#This Row],[Estoque]]-Controle_E[[#This Row],[Qtd. Vendas]]</f>
        <v>208</v>
      </c>
    </row>
    <row r="39" spans="2:9" ht="15.5" x14ac:dyDescent="0.35">
      <c r="B39" s="6">
        <v>20208</v>
      </c>
      <c r="C39" s="2" t="s">
        <v>87</v>
      </c>
      <c r="D39" s="2" t="s">
        <v>88</v>
      </c>
      <c r="E39" s="2" t="s">
        <v>83</v>
      </c>
      <c r="F39" s="3">
        <v>99.9</v>
      </c>
      <c r="G39" s="4">
        <v>300</v>
      </c>
      <c r="H39" s="4">
        <f>'Controle de Vendas'!G52+'Controle de Vendas'!G82</f>
        <v>138</v>
      </c>
      <c r="I39" s="2">
        <f>Controle_E[[#This Row],[Estoque]]-Controle_E[[#This Row],[Qtd. Vendas]]</f>
        <v>162</v>
      </c>
    </row>
    <row r="40" spans="2:9" ht="15.5" x14ac:dyDescent="0.35">
      <c r="B40" s="6">
        <v>20209</v>
      </c>
      <c r="C40" s="2" t="s">
        <v>87</v>
      </c>
      <c r="D40" s="2" t="s">
        <v>71</v>
      </c>
      <c r="E40" s="2" t="s">
        <v>83</v>
      </c>
      <c r="F40" s="3">
        <v>99.9</v>
      </c>
      <c r="G40" s="4">
        <v>300</v>
      </c>
      <c r="H40" s="4">
        <f>Controle_V[[#This Row],[Quantidade]]+'Controle de Vendas'!G41+'Controle de Vendas'!G53+'Controle de Vendas'!G83</f>
        <v>266</v>
      </c>
      <c r="I40" s="2">
        <f>Controle_E[[#This Row],[Estoque]]-Controle_E[[#This Row],[Qtd. Vendas]]</f>
        <v>34</v>
      </c>
    </row>
    <row r="41" spans="2:9" ht="15.5" x14ac:dyDescent="0.35">
      <c r="B41" s="6">
        <v>20210</v>
      </c>
      <c r="C41" s="2" t="s">
        <v>87</v>
      </c>
      <c r="D41" s="2" t="s">
        <v>73</v>
      </c>
      <c r="E41" s="2" t="s">
        <v>83</v>
      </c>
      <c r="F41" s="3">
        <v>99.9</v>
      </c>
      <c r="G41" s="4">
        <v>300</v>
      </c>
      <c r="H41" s="4">
        <f>'Controle de Vendas'!G54+'Controle de Vendas'!G84+'Controle de Vendas'!G129</f>
        <v>266</v>
      </c>
      <c r="I41" s="2">
        <f>Controle_E[[#This Row],[Estoque]]-Controle_E[[#This Row],[Qtd. Vendas]]</f>
        <v>34</v>
      </c>
    </row>
    <row r="42" spans="2:9" ht="15.5" x14ac:dyDescent="0.35">
      <c r="B42" s="6">
        <v>20211</v>
      </c>
      <c r="C42" s="2" t="s">
        <v>87</v>
      </c>
      <c r="D42" s="2" t="s">
        <v>75</v>
      </c>
      <c r="E42" s="2" t="s">
        <v>83</v>
      </c>
      <c r="F42" s="3">
        <v>99.9</v>
      </c>
      <c r="G42" s="4">
        <v>300</v>
      </c>
      <c r="H42" s="4">
        <f>'Controle de Vendas'!G85+'Controle de Vendas'!G128</f>
        <v>228</v>
      </c>
      <c r="I42" s="2">
        <f>Controle_E[[#This Row],[Estoque]]-Controle_E[[#This Row],[Qtd. Vendas]]</f>
        <v>72</v>
      </c>
    </row>
    <row r="43" spans="2:9" ht="15.5" x14ac:dyDescent="0.35">
      <c r="B43" s="6">
        <v>20212</v>
      </c>
      <c r="C43" s="2" t="s">
        <v>87</v>
      </c>
      <c r="D43" s="2" t="s">
        <v>76</v>
      </c>
      <c r="E43" s="2" t="s">
        <v>83</v>
      </c>
      <c r="F43" s="3">
        <v>99.9</v>
      </c>
      <c r="G43" s="4">
        <v>300</v>
      </c>
      <c r="H43" s="4">
        <f>'Controle de Vendas'!G127</f>
        <v>125</v>
      </c>
      <c r="I43" s="2">
        <f>Controle_E[[#This Row],[Estoque]]-Controle_E[[#This Row],[Qtd. Vendas]]</f>
        <v>175</v>
      </c>
    </row>
    <row r="44" spans="2:9" ht="15.5" x14ac:dyDescent="0.35">
      <c r="B44" s="6">
        <v>20336</v>
      </c>
      <c r="C44" s="2" t="s">
        <v>89</v>
      </c>
      <c r="D44" s="2">
        <v>36</v>
      </c>
      <c r="E44" s="2" t="s">
        <v>83</v>
      </c>
      <c r="F44" s="3">
        <v>129.9</v>
      </c>
      <c r="G44" s="4">
        <v>300</v>
      </c>
      <c r="H44" s="4">
        <f>'Controle de Vendas'!G42</f>
        <v>55</v>
      </c>
      <c r="I44" s="2">
        <f>Controle_E[[#This Row],[Estoque]]-Controle_E[[#This Row],[Qtd. Vendas]]</f>
        <v>245</v>
      </c>
    </row>
    <row r="45" spans="2:9" ht="15.5" x14ac:dyDescent="0.35">
      <c r="B45" s="6">
        <v>20337</v>
      </c>
      <c r="C45" s="2" t="s">
        <v>89</v>
      </c>
      <c r="D45" s="2">
        <v>38</v>
      </c>
      <c r="E45" s="2" t="s">
        <v>83</v>
      </c>
      <c r="F45" s="3">
        <v>129.9</v>
      </c>
      <c r="G45" s="4">
        <v>300</v>
      </c>
      <c r="H45" s="4">
        <f>'Controle de Vendas'!G43</f>
        <v>55</v>
      </c>
      <c r="I45" s="2">
        <f>Controle_E[[#This Row],[Estoque]]-Controle_E[[#This Row],[Qtd. Vendas]]</f>
        <v>245</v>
      </c>
    </row>
    <row r="46" spans="2:9" ht="15.5" x14ac:dyDescent="0.35">
      <c r="B46" s="6">
        <v>20338</v>
      </c>
      <c r="C46" s="2" t="s">
        <v>89</v>
      </c>
      <c r="D46" s="2">
        <v>40</v>
      </c>
      <c r="E46" s="2" t="s">
        <v>83</v>
      </c>
      <c r="F46" s="3">
        <v>129.9</v>
      </c>
      <c r="G46" s="4">
        <v>300</v>
      </c>
      <c r="H46" s="4">
        <f>'Controle de Vendas'!G9+'Controle de Vendas'!G44+'Controle de Vendas'!G125</f>
        <v>282</v>
      </c>
      <c r="I46" s="2">
        <f>Controle_E[[#This Row],[Estoque]]-Controle_E[[#This Row],[Qtd. Vendas]]</f>
        <v>18</v>
      </c>
    </row>
    <row r="47" spans="2:9" ht="15.5" x14ac:dyDescent="0.35">
      <c r="B47" s="6">
        <v>20339</v>
      </c>
      <c r="C47" s="2" t="s">
        <v>89</v>
      </c>
      <c r="D47" s="2">
        <v>42</v>
      </c>
      <c r="E47" s="2" t="s">
        <v>83</v>
      </c>
      <c r="F47" s="3">
        <v>129.9</v>
      </c>
      <c r="G47" s="4">
        <v>300</v>
      </c>
      <c r="H47" s="4">
        <f>'Controle de Vendas'!G8+'Controle de Vendas'!G126</f>
        <v>148</v>
      </c>
      <c r="I47" s="2">
        <f>Controle_E[[#This Row],[Estoque]]-Controle_E[[#This Row],[Qtd. Vendas]]</f>
        <v>152</v>
      </c>
    </row>
    <row r="48" spans="2:9" ht="15.5" x14ac:dyDescent="0.35">
      <c r="B48" s="6">
        <v>20340</v>
      </c>
      <c r="C48" s="2" t="s">
        <v>89</v>
      </c>
      <c r="D48" s="2">
        <v>44</v>
      </c>
      <c r="E48" s="2" t="s">
        <v>83</v>
      </c>
      <c r="F48" s="3">
        <v>129.9</v>
      </c>
      <c r="G48" s="4">
        <v>300</v>
      </c>
      <c r="H48" s="4">
        <v>0</v>
      </c>
      <c r="I48" s="2">
        <f>Controle_E[[#This Row],[Estoque]]-Controle_E[[#This Row],[Qtd. Vendas]]</f>
        <v>300</v>
      </c>
    </row>
    <row r="49" spans="2:9" ht="15.5" x14ac:dyDescent="0.35">
      <c r="B49" s="6">
        <v>20341</v>
      </c>
      <c r="C49" s="2" t="s">
        <v>90</v>
      </c>
      <c r="D49" s="2">
        <v>36</v>
      </c>
      <c r="E49" s="2" t="s">
        <v>83</v>
      </c>
      <c r="F49" s="3">
        <v>150.47999999999999</v>
      </c>
      <c r="G49" s="4">
        <v>200</v>
      </c>
      <c r="H49" s="4">
        <v>0</v>
      </c>
      <c r="I49" s="2">
        <f>Controle_E[[#This Row],[Estoque]]-Controle_E[[#This Row],[Qtd. Vendas]]</f>
        <v>200</v>
      </c>
    </row>
    <row r="50" spans="2:9" ht="15.5" x14ac:dyDescent="0.35">
      <c r="B50" s="6">
        <v>20342</v>
      </c>
      <c r="C50" s="2" t="s">
        <v>90</v>
      </c>
      <c r="D50" s="2">
        <v>38</v>
      </c>
      <c r="E50" s="2" t="s">
        <v>83</v>
      </c>
      <c r="F50" s="3">
        <v>150.47999999999999</v>
      </c>
      <c r="G50" s="4">
        <v>200</v>
      </c>
      <c r="H50" s="4">
        <v>0</v>
      </c>
      <c r="I50" s="2">
        <f>Controle_E[[#This Row],[Estoque]]-Controle_E[[#This Row],[Qtd. Vendas]]</f>
        <v>200</v>
      </c>
    </row>
    <row r="51" spans="2:9" ht="15.5" x14ac:dyDescent="0.35">
      <c r="B51" s="6">
        <v>20343</v>
      </c>
      <c r="C51" s="2" t="s">
        <v>90</v>
      </c>
      <c r="D51" s="2">
        <v>40</v>
      </c>
      <c r="E51" s="2" t="s">
        <v>83</v>
      </c>
      <c r="F51" s="3">
        <v>150.47999999999999</v>
      </c>
      <c r="G51" s="4">
        <v>200</v>
      </c>
      <c r="H51" s="4">
        <v>0</v>
      </c>
      <c r="I51" s="2">
        <f>Controle_E[[#This Row],[Estoque]]-Controle_E[[#This Row],[Qtd. Vendas]]</f>
        <v>200</v>
      </c>
    </row>
    <row r="52" spans="2:9" ht="15.5" x14ac:dyDescent="0.35">
      <c r="B52" s="6">
        <v>20344</v>
      </c>
      <c r="C52" s="2" t="s">
        <v>90</v>
      </c>
      <c r="D52" s="2">
        <v>42</v>
      </c>
      <c r="E52" s="2" t="s">
        <v>83</v>
      </c>
      <c r="F52" s="3">
        <v>150.47999999999999</v>
      </c>
      <c r="G52" s="4">
        <v>200</v>
      </c>
      <c r="H52" s="4">
        <f>'Controle de Vendas'!G7</f>
        <v>27</v>
      </c>
      <c r="I52" s="2">
        <f>Controle_E[[#This Row],[Estoque]]-Controle_E[[#This Row],[Qtd. Vendas]]</f>
        <v>173</v>
      </c>
    </row>
    <row r="53" spans="2:9" ht="15.5" x14ac:dyDescent="0.35">
      <c r="B53" s="6">
        <v>20345</v>
      </c>
      <c r="C53" s="2" t="s">
        <v>90</v>
      </c>
      <c r="D53" s="2">
        <v>44</v>
      </c>
      <c r="E53" s="2" t="s">
        <v>83</v>
      </c>
      <c r="F53" s="3">
        <v>150.47999999999999</v>
      </c>
      <c r="G53" s="4">
        <v>200</v>
      </c>
      <c r="H53" s="4">
        <v>0</v>
      </c>
      <c r="I53" s="2">
        <f>Controle_E[[#This Row],[Estoque]]-Controle_E[[#This Row],[Qtd. Vendas]]</f>
        <v>200</v>
      </c>
    </row>
    <row r="54" spans="2:9" ht="15.5" x14ac:dyDescent="0.35">
      <c r="B54" s="6">
        <v>20401</v>
      </c>
      <c r="C54" s="2" t="s">
        <v>91</v>
      </c>
      <c r="D54" s="2">
        <v>36</v>
      </c>
      <c r="E54" s="2" t="s">
        <v>83</v>
      </c>
      <c r="F54" s="3">
        <v>79.900000000000006</v>
      </c>
      <c r="G54" s="4">
        <v>220</v>
      </c>
      <c r="H54" s="4">
        <f>'Controle de Vendas'!G55+'Controle de Vendas'!G56</f>
        <v>193</v>
      </c>
      <c r="I54" s="2">
        <f>Controle_E[[#This Row],[Estoque]]-Controle_E[[#This Row],[Qtd. Vendas]]</f>
        <v>27</v>
      </c>
    </row>
    <row r="55" spans="2:9" ht="15.5" x14ac:dyDescent="0.35">
      <c r="B55" s="6">
        <v>20402</v>
      </c>
      <c r="C55" s="2" t="s">
        <v>91</v>
      </c>
      <c r="D55" s="2">
        <v>38</v>
      </c>
      <c r="E55" s="2" t="s">
        <v>83</v>
      </c>
      <c r="F55" s="3">
        <v>79.900000000000006</v>
      </c>
      <c r="G55" s="4">
        <v>220</v>
      </c>
      <c r="H55" s="4">
        <v>0</v>
      </c>
      <c r="I55" s="2">
        <f>Controle_E[[#This Row],[Estoque]]-Controle_E[[#This Row],[Qtd. Vendas]]</f>
        <v>220</v>
      </c>
    </row>
    <row r="56" spans="2:9" ht="15.5" x14ac:dyDescent="0.35">
      <c r="B56" s="6">
        <v>20403</v>
      </c>
      <c r="C56" s="2" t="s">
        <v>91</v>
      </c>
      <c r="D56" s="2">
        <v>40</v>
      </c>
      <c r="E56" s="2" t="s">
        <v>83</v>
      </c>
      <c r="F56" s="3">
        <v>79.900000000000006</v>
      </c>
      <c r="G56" s="4">
        <v>220</v>
      </c>
      <c r="H56" s="4">
        <f>'Controle de Vendas'!G48</f>
        <v>66</v>
      </c>
      <c r="I56" s="2">
        <f>Controle_E[[#This Row],[Estoque]]-Controle_E[[#This Row],[Qtd. Vendas]]</f>
        <v>154</v>
      </c>
    </row>
    <row r="57" spans="2:9" ht="15.5" x14ac:dyDescent="0.35">
      <c r="B57" s="6">
        <v>20404</v>
      </c>
      <c r="C57" s="2" t="s">
        <v>91</v>
      </c>
      <c r="D57" s="2">
        <v>42</v>
      </c>
      <c r="E57" s="2" t="s">
        <v>83</v>
      </c>
      <c r="F57" s="3">
        <v>79.900000000000006</v>
      </c>
      <c r="G57" s="4">
        <v>220</v>
      </c>
      <c r="H57" s="4">
        <f>'Controle de Vendas'!G49</f>
        <v>64</v>
      </c>
      <c r="I57" s="2">
        <f>Controle_E[[#This Row],[Estoque]]-Controle_E[[#This Row],[Qtd. Vendas]]</f>
        <v>156</v>
      </c>
    </row>
    <row r="58" spans="2:9" ht="15.5" x14ac:dyDescent="0.35">
      <c r="B58" s="6">
        <v>20405</v>
      </c>
      <c r="C58" s="2" t="s">
        <v>92</v>
      </c>
      <c r="D58" s="2">
        <v>36</v>
      </c>
      <c r="E58" s="2" t="s">
        <v>83</v>
      </c>
      <c r="F58" s="3">
        <v>89.9</v>
      </c>
      <c r="G58" s="4">
        <v>300</v>
      </c>
      <c r="H58" s="4">
        <f>'Controle de Vendas'!G50+'Controle de Vendas'!G51+'Controle de Vendas'!G110+'Controle de Vendas'!G141</f>
        <v>257</v>
      </c>
      <c r="I58" s="2">
        <f>Controle_E[[#This Row],[Estoque]]-Controle_E[[#This Row],[Qtd. Vendas]]</f>
        <v>43</v>
      </c>
    </row>
    <row r="59" spans="2:9" ht="15.5" x14ac:dyDescent="0.35">
      <c r="B59" s="6">
        <v>20406</v>
      </c>
      <c r="C59" s="2" t="s">
        <v>92</v>
      </c>
      <c r="D59" s="2">
        <v>38</v>
      </c>
      <c r="E59" s="2" t="s">
        <v>83</v>
      </c>
      <c r="F59" s="3">
        <v>89.9</v>
      </c>
      <c r="G59" s="4">
        <v>300</v>
      </c>
      <c r="H59" s="4">
        <f>'Controle de Vendas'!G111+'Controle de Vendas'!G142</f>
        <v>187</v>
      </c>
      <c r="I59" s="2">
        <f>Controle_E[[#This Row],[Estoque]]-Controle_E[[#This Row],[Qtd. Vendas]]</f>
        <v>113</v>
      </c>
    </row>
    <row r="60" spans="2:9" ht="15.5" x14ac:dyDescent="0.35">
      <c r="B60" s="6">
        <v>20407</v>
      </c>
      <c r="C60" s="2" t="s">
        <v>92</v>
      </c>
      <c r="D60" s="2">
        <v>40</v>
      </c>
      <c r="E60" s="2" t="s">
        <v>83</v>
      </c>
      <c r="F60" s="3">
        <v>89.9</v>
      </c>
      <c r="G60" s="4">
        <v>300</v>
      </c>
      <c r="H60" s="4">
        <f>'Controle de Vendas'!G112+'Controle de Vendas'!G143</f>
        <v>195</v>
      </c>
      <c r="I60" s="2">
        <f>Controle_E[[#This Row],[Estoque]]-Controle_E[[#This Row],[Qtd. Vendas]]</f>
        <v>105</v>
      </c>
    </row>
    <row r="61" spans="2:9" ht="15.5" x14ac:dyDescent="0.35">
      <c r="B61" s="6">
        <v>20408</v>
      </c>
      <c r="C61" s="2" t="s">
        <v>92</v>
      </c>
      <c r="D61" s="2">
        <v>42</v>
      </c>
      <c r="E61" s="2" t="s">
        <v>83</v>
      </c>
      <c r="F61" s="3">
        <v>89.9</v>
      </c>
      <c r="G61" s="4">
        <v>300</v>
      </c>
      <c r="H61" s="4">
        <v>0</v>
      </c>
      <c r="I61" s="2">
        <f>Controle_E[[#This Row],[Estoque]]-Controle_E[[#This Row],[Qtd. Vendas]]</f>
        <v>300</v>
      </c>
    </row>
    <row r="62" spans="2:9" ht="15.5" x14ac:dyDescent="0.35">
      <c r="B62" s="6">
        <v>20409</v>
      </c>
      <c r="C62" s="2" t="s">
        <v>92</v>
      </c>
      <c r="D62" s="2">
        <v>44</v>
      </c>
      <c r="E62" s="2" t="s">
        <v>83</v>
      </c>
      <c r="F62" s="3">
        <v>89.9</v>
      </c>
      <c r="G62" s="4">
        <v>300</v>
      </c>
      <c r="H62" s="4">
        <v>0</v>
      </c>
      <c r="I62" s="2">
        <f>Controle_E[[#This Row],[Estoque]]-Controle_E[[#This Row],[Qtd. Vendas]]</f>
        <v>300</v>
      </c>
    </row>
    <row r="63" spans="2:9" ht="15.5" x14ac:dyDescent="0.35">
      <c r="B63" s="6">
        <v>20501</v>
      </c>
      <c r="C63" s="2" t="s">
        <v>93</v>
      </c>
      <c r="D63" s="2" t="s">
        <v>71</v>
      </c>
      <c r="E63" s="2" t="s">
        <v>83</v>
      </c>
      <c r="F63" s="3">
        <v>219.9</v>
      </c>
      <c r="G63" s="4">
        <v>200</v>
      </c>
      <c r="H63" s="4">
        <f>'Controle de Vendas'!G4</f>
        <v>28</v>
      </c>
      <c r="I63" s="2">
        <f>Controle_E[[#This Row],[Estoque]]-Controle_E[[#This Row],[Qtd. Vendas]]</f>
        <v>172</v>
      </c>
    </row>
    <row r="64" spans="2:9" ht="15.5" x14ac:dyDescent="0.35">
      <c r="B64" s="6">
        <v>20502</v>
      </c>
      <c r="C64" s="2" t="s">
        <v>93</v>
      </c>
      <c r="D64" s="2" t="s">
        <v>73</v>
      </c>
      <c r="E64" s="2" t="s">
        <v>83</v>
      </c>
      <c r="F64" s="3">
        <v>219.9</v>
      </c>
      <c r="G64" s="4">
        <v>200</v>
      </c>
      <c r="H64" s="4">
        <f>'Controle de Vendas'!G5</f>
        <v>31</v>
      </c>
      <c r="I64" s="2">
        <f>Controle_E[[#This Row],[Estoque]]-Controle_E[[#This Row],[Qtd. Vendas]]</f>
        <v>169</v>
      </c>
    </row>
    <row r="65" spans="2:9" ht="15.5" x14ac:dyDescent="0.35">
      <c r="B65" s="6">
        <v>20503</v>
      </c>
      <c r="C65" s="2" t="s">
        <v>93</v>
      </c>
      <c r="D65" s="2" t="s">
        <v>75</v>
      </c>
      <c r="E65" s="2" t="s">
        <v>83</v>
      </c>
      <c r="F65" s="3">
        <v>219.9</v>
      </c>
      <c r="G65" s="4">
        <v>200</v>
      </c>
      <c r="H65" s="4">
        <f>'Controle de Vendas'!G6</f>
        <v>29</v>
      </c>
      <c r="I65" s="2">
        <f>Controle_E[[#This Row],[Estoque]]-Controle_E[[#This Row],[Qtd. Vendas]]</f>
        <v>171</v>
      </c>
    </row>
    <row r="66" spans="2:9" ht="15.5" x14ac:dyDescent="0.35">
      <c r="B66" s="6">
        <v>30104</v>
      </c>
      <c r="C66" s="2" t="s">
        <v>94</v>
      </c>
      <c r="D66" s="2">
        <v>4</v>
      </c>
      <c r="E66" s="2" t="s">
        <v>95</v>
      </c>
      <c r="F66" s="3">
        <v>79.900000000000006</v>
      </c>
      <c r="G66" s="4">
        <v>220</v>
      </c>
      <c r="H66" s="4">
        <v>0</v>
      </c>
      <c r="I66" s="2">
        <f>Controle_E[[#This Row],[Estoque]]-Controle_E[[#This Row],[Qtd. Vendas]]</f>
        <v>220</v>
      </c>
    </row>
    <row r="67" spans="2:9" ht="15.5" x14ac:dyDescent="0.35">
      <c r="B67" s="6">
        <v>30105</v>
      </c>
      <c r="C67" s="2" t="s">
        <v>94</v>
      </c>
      <c r="D67" s="2">
        <v>6</v>
      </c>
      <c r="E67" s="2" t="s">
        <v>95</v>
      </c>
      <c r="F67" s="3">
        <v>79.900000000000006</v>
      </c>
      <c r="G67" s="4">
        <v>220</v>
      </c>
      <c r="H67" s="4">
        <f>'Controle de Vendas'!G105</f>
        <v>63</v>
      </c>
      <c r="I67" s="2">
        <f>Controle_E[[#This Row],[Estoque]]-Controle_E[[#This Row],[Qtd. Vendas]]</f>
        <v>157</v>
      </c>
    </row>
    <row r="68" spans="2:9" ht="15.5" x14ac:dyDescent="0.35">
      <c r="B68" s="6">
        <v>30106</v>
      </c>
      <c r="C68" s="2" t="s">
        <v>94</v>
      </c>
      <c r="D68" s="2">
        <v>8</v>
      </c>
      <c r="E68" s="2" t="s">
        <v>95</v>
      </c>
      <c r="F68" s="3">
        <v>79.900000000000006</v>
      </c>
      <c r="G68" s="4">
        <v>220</v>
      </c>
      <c r="H68" s="4">
        <f>'Controle de Vendas'!G25+'Controle de Vendas'!G106</f>
        <v>191</v>
      </c>
      <c r="I68" s="2">
        <f>Controle_E[[#This Row],[Estoque]]-Controle_E[[#This Row],[Qtd. Vendas]]</f>
        <v>29</v>
      </c>
    </row>
    <row r="69" spans="2:9" ht="15.5" x14ac:dyDescent="0.35">
      <c r="B69" s="6">
        <v>30107</v>
      </c>
      <c r="C69" s="2" t="s">
        <v>94</v>
      </c>
      <c r="D69" s="2">
        <v>12</v>
      </c>
      <c r="E69" s="2" t="s">
        <v>95</v>
      </c>
      <c r="F69" s="3">
        <v>89.9</v>
      </c>
      <c r="G69" s="4">
        <v>220</v>
      </c>
      <c r="H69" s="4">
        <f>'Controle de Vendas'!G26+'Controle de Vendas'!G107</f>
        <v>197</v>
      </c>
      <c r="I69" s="2">
        <f>Controle_E[[#This Row],[Estoque]]-Controle_E[[#This Row],[Qtd. Vendas]]</f>
        <v>23</v>
      </c>
    </row>
    <row r="70" spans="2:9" ht="15.5" x14ac:dyDescent="0.35">
      <c r="B70" s="6">
        <v>30108</v>
      </c>
      <c r="C70" s="2" t="s">
        <v>94</v>
      </c>
      <c r="D70" s="2">
        <v>14</v>
      </c>
      <c r="E70" s="2" t="s">
        <v>95</v>
      </c>
      <c r="F70" s="3">
        <v>89.9</v>
      </c>
      <c r="G70" s="4">
        <v>220</v>
      </c>
      <c r="H70" s="4">
        <v>0</v>
      </c>
      <c r="I70" s="2">
        <f>Controle_E[[#This Row],[Estoque]]-Controle_E[[#This Row],[Qtd. Vendas]]</f>
        <v>220</v>
      </c>
    </row>
    <row r="71" spans="2:9" ht="15.5" x14ac:dyDescent="0.35">
      <c r="B71" s="6">
        <v>30204</v>
      </c>
      <c r="C71" s="2" t="s">
        <v>96</v>
      </c>
      <c r="D71" s="2">
        <v>4</v>
      </c>
      <c r="E71" s="2" t="s">
        <v>95</v>
      </c>
      <c r="F71" s="3">
        <v>118.9</v>
      </c>
      <c r="G71" s="4">
        <v>200</v>
      </c>
      <c r="H71" s="4">
        <f>'Controle de Vendas'!G113+'Controle de Vendas'!G102+'Controle de Vendas'!G27</f>
        <v>139</v>
      </c>
      <c r="I71" s="2">
        <f>Controle_E[[#This Row],[Estoque]]-Controle_E[[#This Row],[Qtd. Vendas]]</f>
        <v>61</v>
      </c>
    </row>
    <row r="72" spans="2:9" ht="15.5" x14ac:dyDescent="0.35">
      <c r="B72" s="6">
        <v>30205</v>
      </c>
      <c r="C72" s="2" t="s">
        <v>96</v>
      </c>
      <c r="D72" s="2">
        <v>6</v>
      </c>
      <c r="E72" s="2" t="s">
        <v>95</v>
      </c>
      <c r="F72" s="3">
        <v>118.9</v>
      </c>
      <c r="G72" s="4">
        <v>200</v>
      </c>
      <c r="H72" s="4">
        <f>'Controle de Vendas'!G103+'Controle de Vendas'!G114</f>
        <v>65</v>
      </c>
      <c r="I72" s="2">
        <f>Controle_E[[#This Row],[Estoque]]-Controle_E[[#This Row],[Qtd. Vendas]]</f>
        <v>135</v>
      </c>
    </row>
    <row r="73" spans="2:9" ht="15.5" x14ac:dyDescent="0.35">
      <c r="B73" s="6">
        <v>30206</v>
      </c>
      <c r="C73" s="2" t="s">
        <v>96</v>
      </c>
      <c r="D73" s="2">
        <v>8</v>
      </c>
      <c r="E73" s="2" t="s">
        <v>95</v>
      </c>
      <c r="F73" s="3">
        <v>118.9</v>
      </c>
      <c r="G73" s="4">
        <v>200</v>
      </c>
      <c r="H73" s="4">
        <f>'Controle de Vendas'!G104+'Controle de Vendas'!G115</f>
        <v>62</v>
      </c>
      <c r="I73" s="2">
        <f>Controle_E[[#This Row],[Estoque]]-Controle_E[[#This Row],[Qtd. Vendas]]</f>
        <v>138</v>
      </c>
    </row>
    <row r="74" spans="2:9" ht="15.5" x14ac:dyDescent="0.35">
      <c r="B74" s="6">
        <v>30207</v>
      </c>
      <c r="C74" s="2" t="s">
        <v>96</v>
      </c>
      <c r="D74" s="2">
        <v>12</v>
      </c>
      <c r="E74" s="2" t="s">
        <v>95</v>
      </c>
      <c r="F74" s="3">
        <v>128.9</v>
      </c>
      <c r="G74" s="4">
        <v>200</v>
      </c>
      <c r="H74" s="4">
        <f>'Controle de Vendas'!G116</f>
        <v>12</v>
      </c>
      <c r="I74" s="2">
        <f>Controle_E[[#This Row],[Estoque]]-Controle_E[[#This Row],[Qtd. Vendas]]</f>
        <v>188</v>
      </c>
    </row>
    <row r="75" spans="2:9" ht="15.5" x14ac:dyDescent="0.35">
      <c r="B75" s="6">
        <v>30208</v>
      </c>
      <c r="C75" s="2" t="s">
        <v>96</v>
      </c>
      <c r="D75" s="2">
        <v>14</v>
      </c>
      <c r="E75" s="2" t="s">
        <v>95</v>
      </c>
      <c r="F75" s="3">
        <v>128.9</v>
      </c>
      <c r="G75" s="4">
        <v>200</v>
      </c>
      <c r="H75" s="4">
        <f>'Controle de Vendas'!G28+'Controle de Vendas'!G117</f>
        <v>103</v>
      </c>
      <c r="I75" s="2">
        <f>Controle_E[[#This Row],[Estoque]]-Controle_E[[#This Row],[Qtd. Vendas]]</f>
        <v>97</v>
      </c>
    </row>
    <row r="76" spans="2:9" ht="15.5" x14ac:dyDescent="0.35">
      <c r="B76" s="6">
        <v>30308</v>
      </c>
      <c r="C76" s="2" t="s">
        <v>84</v>
      </c>
      <c r="D76" s="2">
        <v>4</v>
      </c>
      <c r="E76" s="2" t="s">
        <v>95</v>
      </c>
      <c r="F76" s="3">
        <v>45.9</v>
      </c>
      <c r="G76" s="4">
        <v>300</v>
      </c>
      <c r="H76" s="4">
        <f>'Controle de Vendas'!G97+'Controle de Vendas'!G118</f>
        <v>258</v>
      </c>
      <c r="I76" s="2">
        <f>Controle_E[[#This Row],[Estoque]]-Controle_E[[#This Row],[Qtd. Vendas]]</f>
        <v>42</v>
      </c>
    </row>
    <row r="77" spans="2:9" ht="15.5" x14ac:dyDescent="0.35">
      <c r="B77" s="6">
        <v>30309</v>
      </c>
      <c r="C77" s="2" t="s">
        <v>84</v>
      </c>
      <c r="D77" s="2">
        <v>6</v>
      </c>
      <c r="E77" s="2" t="s">
        <v>95</v>
      </c>
      <c r="F77" s="3">
        <v>45.9</v>
      </c>
      <c r="G77" s="4">
        <v>300</v>
      </c>
      <c r="H77" s="4">
        <f>'Controle de Vendas'!G98+'Controle de Vendas'!G119</f>
        <v>252</v>
      </c>
      <c r="I77" s="2">
        <f>Controle_E[[#This Row],[Estoque]]-Controle_E[[#This Row],[Qtd. Vendas]]</f>
        <v>48</v>
      </c>
    </row>
    <row r="78" spans="2:9" ht="15.5" x14ac:dyDescent="0.35">
      <c r="B78" s="6">
        <v>30310</v>
      </c>
      <c r="C78" s="2" t="s">
        <v>84</v>
      </c>
      <c r="D78" s="2">
        <v>8</v>
      </c>
      <c r="E78" s="2" t="s">
        <v>95</v>
      </c>
      <c r="F78" s="3">
        <v>45.9</v>
      </c>
      <c r="G78" s="4">
        <v>300</v>
      </c>
      <c r="H78" s="4">
        <f>'Controle de Vendas'!G99+'Controle de Vendas'!G120</f>
        <v>159</v>
      </c>
      <c r="I78" s="2">
        <f>Controle_E[[#This Row],[Estoque]]-Controle_E[[#This Row],[Qtd. Vendas]]</f>
        <v>141</v>
      </c>
    </row>
    <row r="79" spans="2:9" ht="15.5" x14ac:dyDescent="0.35">
      <c r="B79" s="6">
        <v>30311</v>
      </c>
      <c r="C79" s="2" t="s">
        <v>84</v>
      </c>
      <c r="D79" s="2">
        <v>12</v>
      </c>
      <c r="E79" s="2" t="s">
        <v>95</v>
      </c>
      <c r="F79" s="3">
        <v>50.8</v>
      </c>
      <c r="G79" s="4">
        <v>300</v>
      </c>
      <c r="H79" s="4">
        <f>'Controle de Vendas'!G31+'Controle de Vendas'!G100</f>
        <v>105</v>
      </c>
      <c r="I79" s="2">
        <f>Controle_E[[#This Row],[Estoque]]-Controle_E[[#This Row],[Qtd. Vendas]]</f>
        <v>195</v>
      </c>
    </row>
    <row r="80" spans="2:9" ht="15.5" x14ac:dyDescent="0.35">
      <c r="B80" s="6">
        <v>30312</v>
      </c>
      <c r="C80" s="2" t="s">
        <v>84</v>
      </c>
      <c r="D80" s="2">
        <v>14</v>
      </c>
      <c r="E80" s="2" t="s">
        <v>95</v>
      </c>
      <c r="F80" s="3">
        <v>50.8</v>
      </c>
      <c r="G80" s="4">
        <v>300</v>
      </c>
      <c r="H80" s="4">
        <f>'Controle de Vendas'!G32+'Controle de Vendas'!G33+'Controle de Vendas'!G101</f>
        <v>136</v>
      </c>
      <c r="I80" s="2">
        <f>Controle_E[[#This Row],[Estoque]]-Controle_E[[#This Row],[Qtd. Vendas]]</f>
        <v>164</v>
      </c>
    </row>
    <row r="81" spans="2:9" ht="15.5" x14ac:dyDescent="0.35">
      <c r="B81" s="6">
        <v>30406</v>
      </c>
      <c r="C81" s="2" t="s">
        <v>97</v>
      </c>
      <c r="D81" s="2">
        <v>4</v>
      </c>
      <c r="E81" s="2" t="s">
        <v>95</v>
      </c>
      <c r="F81" s="3">
        <v>69.900000000000006</v>
      </c>
      <c r="G81" s="4">
        <v>200</v>
      </c>
      <c r="H81" s="4">
        <v>0</v>
      </c>
      <c r="I81" s="2">
        <f>Controle_E[[#This Row],[Estoque]]-Controle_E[[#This Row],[Qtd. Vendas]]</f>
        <v>200</v>
      </c>
    </row>
    <row r="82" spans="2:9" ht="15.5" x14ac:dyDescent="0.35">
      <c r="B82" s="6">
        <v>30407</v>
      </c>
      <c r="C82" s="2" t="s">
        <v>97</v>
      </c>
      <c r="D82" s="2">
        <v>6</v>
      </c>
      <c r="E82" s="2" t="s">
        <v>95</v>
      </c>
      <c r="F82" s="3">
        <v>69.900000000000006</v>
      </c>
      <c r="G82" s="4">
        <v>200</v>
      </c>
      <c r="H82" s="4">
        <v>0</v>
      </c>
      <c r="I82" s="2">
        <f>Controle_E[[#This Row],[Estoque]]-Controle_E[[#This Row],[Qtd. Vendas]]</f>
        <v>200</v>
      </c>
    </row>
    <row r="83" spans="2:9" ht="15.5" x14ac:dyDescent="0.35">
      <c r="B83" s="6">
        <v>30408</v>
      </c>
      <c r="C83" s="2" t="s">
        <v>97</v>
      </c>
      <c r="D83" s="2">
        <v>8</v>
      </c>
      <c r="E83" s="2" t="s">
        <v>95</v>
      </c>
      <c r="F83" s="3">
        <v>69.900000000000006</v>
      </c>
      <c r="G83" s="4">
        <v>200</v>
      </c>
      <c r="H83" s="4">
        <f>'Controle de Vendas'!G34</f>
        <v>50</v>
      </c>
      <c r="I83" s="2">
        <f>Controle_E[[#This Row],[Estoque]]-Controle_E[[#This Row],[Qtd. Vendas]]</f>
        <v>150</v>
      </c>
    </row>
    <row r="84" spans="2:9" ht="15.5" x14ac:dyDescent="0.35">
      <c r="B84" s="6">
        <v>30409</v>
      </c>
      <c r="C84" s="2" t="s">
        <v>97</v>
      </c>
      <c r="D84" s="2">
        <v>12</v>
      </c>
      <c r="E84" s="2" t="s">
        <v>95</v>
      </c>
      <c r="F84" s="3">
        <v>72.3</v>
      </c>
      <c r="G84" s="4">
        <v>200</v>
      </c>
      <c r="H84" s="4">
        <f>'Controle de Vendas'!G35</f>
        <v>43</v>
      </c>
      <c r="I84" s="2">
        <f>Controle_E[[#This Row],[Estoque]]-Controle_E[[#This Row],[Qtd. Vendas]]</f>
        <v>157</v>
      </c>
    </row>
    <row r="85" spans="2:9" ht="15.5" x14ac:dyDescent="0.35">
      <c r="B85" s="6">
        <v>30410</v>
      </c>
      <c r="C85" s="2" t="s">
        <v>97</v>
      </c>
      <c r="D85" s="2">
        <v>14</v>
      </c>
      <c r="E85" s="2" t="s">
        <v>95</v>
      </c>
      <c r="F85" s="3">
        <v>72.3</v>
      </c>
      <c r="G85" s="4">
        <v>200</v>
      </c>
      <c r="H85" s="4">
        <v>0</v>
      </c>
      <c r="I85" s="2">
        <f>Controle_E[[#This Row],[Estoque]]-Controle_E[[#This Row],[Qtd. Vendas]]</f>
        <v>200</v>
      </c>
    </row>
    <row r="86" spans="2:9" ht="15.5" x14ac:dyDescent="0.35">
      <c r="B86" s="6">
        <v>40101</v>
      </c>
      <c r="C86" s="2" t="s">
        <v>98</v>
      </c>
      <c r="D86" s="2" t="s">
        <v>99</v>
      </c>
      <c r="E86" s="2" t="s">
        <v>100</v>
      </c>
      <c r="F86" s="3">
        <v>49.9</v>
      </c>
      <c r="G86" s="4">
        <v>340</v>
      </c>
      <c r="H86" s="4">
        <f>'Controle de Vendas'!G38+'Controle de Vendas'!G62+'Controle de Vendas'!G94+'Controle de Vendas'!G132</f>
        <v>132</v>
      </c>
      <c r="I86" s="2">
        <f>Controle_E[[#This Row],[Estoque]]-Controle_E[[#This Row],[Qtd. Vendas]]</f>
        <v>208</v>
      </c>
    </row>
    <row r="87" spans="2:9" ht="15.5" x14ac:dyDescent="0.35">
      <c r="B87" s="6">
        <v>40102</v>
      </c>
      <c r="C87" s="2" t="s">
        <v>101</v>
      </c>
      <c r="D87" s="2" t="s">
        <v>99</v>
      </c>
      <c r="E87" s="2" t="s">
        <v>100</v>
      </c>
      <c r="F87" s="3">
        <v>49.9</v>
      </c>
      <c r="G87" s="4">
        <v>340</v>
      </c>
      <c r="H87" s="4">
        <f>'Controle de Vendas'!G37+'Controle de Vendas'!G63+'Controle de Vendas'!G95+'Controle de Vendas'!G133</f>
        <v>317</v>
      </c>
      <c r="I87" s="2">
        <f>Controle_E[[#This Row],[Estoque]]-Controle_E[[#This Row],[Qtd. Vendas]]</f>
        <v>23</v>
      </c>
    </row>
    <row r="88" spans="2:9" ht="15.5" x14ac:dyDescent="0.35">
      <c r="B88" s="6">
        <v>40103</v>
      </c>
      <c r="C88" s="2" t="s">
        <v>102</v>
      </c>
      <c r="D88" s="2" t="s">
        <v>99</v>
      </c>
      <c r="E88" s="2" t="s">
        <v>100</v>
      </c>
      <c r="F88" s="3">
        <v>123.5</v>
      </c>
      <c r="G88" s="4">
        <v>300</v>
      </c>
      <c r="H88" s="4">
        <f>'Controle de Vendas'!G64+'Controle de Vendas'!G96+'Controle de Vendas'!G134</f>
        <v>286</v>
      </c>
      <c r="I88" s="2">
        <f>Controle_E[[#This Row],[Estoque]]-Controle_E[[#This Row],[Qtd. Vendas]]</f>
        <v>14</v>
      </c>
    </row>
    <row r="89" spans="2:9" ht="15.5" x14ac:dyDescent="0.35">
      <c r="B89" s="6">
        <v>40104</v>
      </c>
      <c r="C89" s="2" t="s">
        <v>103</v>
      </c>
      <c r="D89" s="2" t="s">
        <v>99</v>
      </c>
      <c r="E89" s="2" t="s">
        <v>100</v>
      </c>
      <c r="F89" s="3">
        <v>123.5</v>
      </c>
      <c r="G89" s="4">
        <v>300</v>
      </c>
      <c r="H89" s="4">
        <f>'Controle de Vendas'!G135</f>
        <v>27</v>
      </c>
      <c r="I89" s="2">
        <f>Controle_E[[#This Row],[Estoque]]-Controle_E[[#This Row],[Qtd. Vendas]]</f>
        <v>273</v>
      </c>
    </row>
    <row r="90" spans="2:9" ht="15.5" x14ac:dyDescent="0.35">
      <c r="B90" s="6">
        <v>40105</v>
      </c>
      <c r="C90" s="2" t="s">
        <v>104</v>
      </c>
      <c r="D90" s="2" t="s">
        <v>99</v>
      </c>
      <c r="E90" s="2" t="s">
        <v>100</v>
      </c>
      <c r="F90" s="3">
        <v>149.9</v>
      </c>
      <c r="G90" s="4">
        <v>300</v>
      </c>
      <c r="H90" s="4">
        <f>'Controle de Vendas'!G36</f>
        <v>128</v>
      </c>
      <c r="I90" s="2">
        <f>Controle_E[[#This Row],[Estoque]]-Controle_E[[#This Row],[Qtd. Vendas]]</f>
        <v>172</v>
      </c>
    </row>
    <row r="91" spans="2:9" ht="15.5" x14ac:dyDescent="0.35">
      <c r="B91" s="6">
        <v>40106</v>
      </c>
      <c r="C91" s="2" t="s">
        <v>103</v>
      </c>
      <c r="D91" s="2" t="s">
        <v>99</v>
      </c>
      <c r="E91" s="2" t="s">
        <v>100</v>
      </c>
      <c r="F91" s="3">
        <v>119.9</v>
      </c>
      <c r="G91" s="4">
        <v>300</v>
      </c>
      <c r="H91" s="4">
        <f>'Controle de Vendas'!G57</f>
        <v>92</v>
      </c>
      <c r="I91" s="2">
        <f>Controle_E[[#This Row],[Estoque]]-Controle_E[[#This Row],[Qtd. Vendas]]</f>
        <v>208</v>
      </c>
    </row>
    <row r="92" spans="2:9" ht="15.5" x14ac:dyDescent="0.35">
      <c r="B92" s="6">
        <v>40107</v>
      </c>
      <c r="C92" s="2" t="s">
        <v>105</v>
      </c>
      <c r="D92" s="2" t="s">
        <v>99</v>
      </c>
      <c r="E92" s="2" t="s">
        <v>100</v>
      </c>
      <c r="F92" s="3">
        <v>139.9</v>
      </c>
      <c r="G92" s="4">
        <v>300</v>
      </c>
      <c r="H92" s="4">
        <f>'Controle de Vendas'!G29</f>
        <v>85</v>
      </c>
      <c r="I92" s="2">
        <f>Controle_E[[#This Row],[Estoque]]-Controle_E[[#This Row],[Qtd. Vendas]]</f>
        <v>215</v>
      </c>
    </row>
    <row r="93" spans="2:9" ht="15.5" x14ac:dyDescent="0.35">
      <c r="B93" s="6">
        <v>40108</v>
      </c>
      <c r="C93" s="2" t="s">
        <v>106</v>
      </c>
      <c r="D93" s="2" t="s">
        <v>99</v>
      </c>
      <c r="E93" s="2" t="s">
        <v>100</v>
      </c>
      <c r="F93" s="3">
        <v>198.5</v>
      </c>
      <c r="G93" s="4">
        <v>450</v>
      </c>
      <c r="H93" s="4">
        <f>'Controle de Vendas'!G65+'Controle de Vendas'!G108+'Controle de Vendas'!G109+'Controle de Vendas'!G144</f>
        <v>419</v>
      </c>
      <c r="I93" s="2">
        <f>Controle_E[[#This Row],[Estoque]]-Controle_E[[#This Row],[Qtd. Vendas]]</f>
        <v>31</v>
      </c>
    </row>
    <row r="94" spans="2:9" ht="15.5" x14ac:dyDescent="0.35">
      <c r="B94" s="6">
        <v>40200</v>
      </c>
      <c r="C94" s="2" t="s">
        <v>107</v>
      </c>
      <c r="D94" s="2" t="s">
        <v>99</v>
      </c>
      <c r="E94" s="2" t="s">
        <v>100</v>
      </c>
      <c r="F94" s="3">
        <v>69.900000000000006</v>
      </c>
      <c r="G94" s="4">
        <v>300</v>
      </c>
      <c r="H94" s="4">
        <f>'Controle de Vendas'!G30</f>
        <v>89</v>
      </c>
      <c r="I94" s="2">
        <f>Controle_E[[#This Row],[Estoque]]-Controle_E[[#This Row],[Qtd. Vendas]]</f>
        <v>211</v>
      </c>
    </row>
  </sheetData>
  <mergeCells count="1">
    <mergeCell ref="B2:I2"/>
  </mergeCells>
  <conditionalFormatting sqref="I4:I14 I24:I48 I58:I62 I76:I80 I86:I94">
    <cfRule type="cellIs" dxfId="114" priority="2" operator="between">
      <formula>199</formula>
      <formula>51</formula>
    </cfRule>
    <cfRule type="cellIs" dxfId="113" priority="5" operator="greaterThan">
      <formula>199</formula>
    </cfRule>
  </conditionalFormatting>
  <conditionalFormatting sqref="I4:I94">
    <cfRule type="cellIs" dxfId="112" priority="7" operator="lessThan">
      <formula>50</formula>
    </cfRule>
  </conditionalFormatting>
  <conditionalFormatting sqref="I15:I31 I49:I57 I63:I75 I81:I85">
    <cfRule type="cellIs" dxfId="111" priority="3" operator="between">
      <formula>149</formula>
      <formula>51</formula>
    </cfRule>
    <cfRule type="cellIs" dxfId="110" priority="4" operator="greaterThan">
      <formula>149</formula>
    </cfRule>
  </conditionalFormatting>
  <dataValidations count="1">
    <dataValidation type="list" allowBlank="1" showInputMessage="1" showErrorMessage="1" sqref="L2" xr:uid="{3951E537-B176-4E4C-8D62-D713D700F1C4}">
      <formula1>$B$4:$B$94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1307F-445E-4D5B-A14F-F806CD21A548}">
  <sheetPr codeName="Planilha2"/>
  <dimension ref="B2:K144"/>
  <sheetViews>
    <sheetView showGridLines="0" showRowColHeaders="0" zoomScale="90" zoomScaleNormal="90" workbookViewId="0">
      <selection activeCell="G145" sqref="G145"/>
    </sheetView>
  </sheetViews>
  <sheetFormatPr defaultRowHeight="14.5" x14ac:dyDescent="0.35"/>
  <cols>
    <col min="1" max="1" width="4.1796875" customWidth="1"/>
    <col min="2" max="2" width="12.7265625" bestFit="1" customWidth="1"/>
    <col min="3" max="3" width="17" bestFit="1" customWidth="1"/>
    <col min="4" max="4" width="15.81640625" customWidth="1"/>
    <col min="5" max="5" width="25.1796875" customWidth="1"/>
    <col min="6" max="6" width="14.81640625" customWidth="1"/>
    <col min="7" max="7" width="17.1796875" customWidth="1"/>
    <col min="8" max="8" width="14.54296875" bestFit="1" customWidth="1"/>
    <col min="9" max="9" width="22.81640625" customWidth="1"/>
    <col min="10" max="10" width="17.453125" customWidth="1"/>
    <col min="11" max="11" width="18.1796875" customWidth="1"/>
    <col min="14" max="14" width="10.54296875" customWidth="1"/>
  </cols>
  <sheetData>
    <row r="2" spans="2:11" ht="22.5" x14ac:dyDescent="0.35">
      <c r="B2" s="106" t="s">
        <v>9</v>
      </c>
      <c r="C2" s="107"/>
      <c r="D2" s="107"/>
      <c r="E2" s="107"/>
      <c r="F2" s="107"/>
      <c r="G2" s="107"/>
      <c r="H2" s="107"/>
      <c r="I2" s="107"/>
      <c r="J2" s="107"/>
      <c r="K2" s="108"/>
    </row>
    <row r="3" spans="2:11" ht="19.5" x14ac:dyDescent="0.35">
      <c r="B3" s="5" t="s">
        <v>10</v>
      </c>
      <c r="C3" s="1" t="s">
        <v>11</v>
      </c>
      <c r="D3" s="1" t="s">
        <v>12</v>
      </c>
      <c r="E3" s="1" t="s">
        <v>13</v>
      </c>
      <c r="F3" s="1" t="s">
        <v>14</v>
      </c>
      <c r="G3" s="1" t="s">
        <v>15</v>
      </c>
      <c r="H3" s="1" t="s">
        <v>16</v>
      </c>
      <c r="I3" s="1" t="s">
        <v>17</v>
      </c>
      <c r="J3" s="1" t="s">
        <v>18</v>
      </c>
      <c r="K3" s="1" t="s">
        <v>19</v>
      </c>
    </row>
    <row r="4" spans="2:11" ht="15.5" x14ac:dyDescent="0.35">
      <c r="B4" s="7">
        <v>45978</v>
      </c>
      <c r="C4" s="2" t="s">
        <v>6</v>
      </c>
      <c r="D4" s="2">
        <v>20501</v>
      </c>
      <c r="E4" s="2" t="str">
        <f>_xlfn.XLOOKUP(Controle_V[[#This Row],[Código]],Controle_E[Código],Controle_E[Produto])</f>
        <v>Blazer</v>
      </c>
      <c r="F4" s="2" t="str">
        <f>_xlfn.XLOOKUP(Controle_V[[#This Row],[Código]],Controle_E[Código],Controle_E[Categoria])</f>
        <v>Feminino</v>
      </c>
      <c r="G4" s="2">
        <v>28</v>
      </c>
      <c r="H4" s="10" cm="1">
        <f t="array" ref="H4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4" s="3">
        <f>_xlfn.XLOOKUP(Controle_V[[#This Row],[Código]],Controle_E[Código],Controle_E[Preço Unitário])</f>
        <v>219.9</v>
      </c>
      <c r="J4" s="3">
        <f>Controle_V[[#This Row],[Quantidade]]*Controle_V[[#This Row],[Valor do Produto]]-(Controle_V[[#This Row],[Valor do Produto]]*Controle_V[[#This Row],[Quantidade]]*Controle_V[[#This Row],[Desconto]])</f>
        <v>5849.34</v>
      </c>
      <c r="K4" s="2" t="s">
        <v>2</v>
      </c>
    </row>
    <row r="5" spans="2:11" ht="15.5" x14ac:dyDescent="0.35">
      <c r="B5" s="7">
        <v>45978</v>
      </c>
      <c r="C5" s="2" t="s">
        <v>6</v>
      </c>
      <c r="D5" s="2">
        <v>20502</v>
      </c>
      <c r="E5" s="2" t="str">
        <f>_xlfn.XLOOKUP(Controle_V[[#This Row],[Código]],Controle_E[Código],Controle_E[Produto])</f>
        <v>Blazer</v>
      </c>
      <c r="F5" s="2" t="str">
        <f>_xlfn.XLOOKUP(Controle_V[[#This Row],[Código]],Controle_E[Código],Controle_E[Categoria])</f>
        <v>Feminino</v>
      </c>
      <c r="G5" s="2">
        <v>31</v>
      </c>
      <c r="H5" s="10" cm="1">
        <f t="array" ref="H5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5" s="3">
        <f>_xlfn.XLOOKUP(Controle_V[[#This Row],[Código]],Controle_E[Código],Controle_E[Preço Unitário])</f>
        <v>219.9</v>
      </c>
      <c r="J5" s="3">
        <f>Controle_V[[#This Row],[Quantidade]]*Controle_V[[#This Row],[Valor do Produto]]-(Controle_V[[#This Row],[Valor do Produto]]*Controle_V[[#This Row],[Quantidade]]*Controle_V[[#This Row],[Desconto]])</f>
        <v>6476.0550000000003</v>
      </c>
      <c r="K5" s="2" t="s">
        <v>2</v>
      </c>
    </row>
    <row r="6" spans="2:11" ht="15.5" x14ac:dyDescent="0.35">
      <c r="B6" s="7">
        <v>45978</v>
      </c>
      <c r="C6" s="2" t="s">
        <v>6</v>
      </c>
      <c r="D6" s="2">
        <v>20503</v>
      </c>
      <c r="E6" s="2" t="str">
        <f>_xlfn.XLOOKUP(Controle_V[[#This Row],[Código]],Controle_E[Código],Controle_E[Produto])</f>
        <v>Blazer</v>
      </c>
      <c r="F6" s="2" t="str">
        <f>_xlfn.XLOOKUP(Controle_V[[#This Row],[Código]],Controle_E[Código],Controle_E[Categoria])</f>
        <v>Feminino</v>
      </c>
      <c r="G6" s="2">
        <v>29</v>
      </c>
      <c r="H6" s="10" cm="1">
        <f t="array" ref="H6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6" s="3">
        <f>_xlfn.XLOOKUP(Controle_V[[#This Row],[Código]],Controle_E[Código],Controle_E[Preço Unitário])</f>
        <v>219.9</v>
      </c>
      <c r="J6" s="3">
        <f>Controle_V[[#This Row],[Quantidade]]*Controle_V[[#This Row],[Valor do Produto]]-(Controle_V[[#This Row],[Valor do Produto]]*Controle_V[[#This Row],[Quantidade]]*Controle_V[[#This Row],[Desconto]])</f>
        <v>6058.2450000000008</v>
      </c>
      <c r="K6" s="2" t="s">
        <v>2</v>
      </c>
    </row>
    <row r="7" spans="2:11" ht="15.5" x14ac:dyDescent="0.35">
      <c r="B7" s="7">
        <v>45978</v>
      </c>
      <c r="C7" s="2" t="s">
        <v>6</v>
      </c>
      <c r="D7" s="2">
        <v>20344</v>
      </c>
      <c r="E7" s="2" t="str">
        <f>_xlfn.XLOOKUP(Controle_V[[#This Row],[Código]],Controle_E[Código],Controle_E[Produto])</f>
        <v>Calça Pantalona</v>
      </c>
      <c r="F7" s="2" t="str">
        <f>_xlfn.XLOOKUP(Controle_V[[#This Row],[Código]],Controle_E[Código],Controle_E[Categoria])</f>
        <v>Feminino</v>
      </c>
      <c r="G7" s="2">
        <v>27</v>
      </c>
      <c r="H7" s="10" cm="1">
        <f t="array" ref="H7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7" s="3">
        <f>_xlfn.XLOOKUP(Controle_V[[#This Row],[Código]],Controle_E[Código],Controle_E[Preço Unitário])</f>
        <v>150.47999999999999</v>
      </c>
      <c r="J7" s="3">
        <f>Controle_V[[#This Row],[Quantidade]]*Controle_V[[#This Row],[Valor do Produto]]-(Controle_V[[#This Row],[Valor do Produto]]*Controle_V[[#This Row],[Quantidade]]*Controle_V[[#This Row],[Desconto]])</f>
        <v>3859.8119999999994</v>
      </c>
      <c r="K7" s="2" t="s">
        <v>2</v>
      </c>
    </row>
    <row r="8" spans="2:11" ht="15.5" x14ac:dyDescent="0.35">
      <c r="B8" s="7">
        <v>45978</v>
      </c>
      <c r="C8" s="2" t="s">
        <v>6</v>
      </c>
      <c r="D8" s="2">
        <v>20339</v>
      </c>
      <c r="E8" s="2" t="str">
        <f>_xlfn.XLOOKUP(Controle_V[[#This Row],[Código]],Controle_E[Código],Controle_E[Produto])</f>
        <v>Calça Skinny</v>
      </c>
      <c r="F8" s="2" t="str">
        <f>_xlfn.XLOOKUP(Controle_V[[#This Row],[Código]],Controle_E[Código],Controle_E[Categoria])</f>
        <v>Feminino</v>
      </c>
      <c r="G8" s="2">
        <v>98</v>
      </c>
      <c r="H8" s="10" cm="1">
        <f t="array" ref="H8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8" s="3">
        <f>_xlfn.XLOOKUP(Controle_V[[#This Row],[Código]],Controle_E[Código],Controle_E[Preço Unitário])</f>
        <v>129.9</v>
      </c>
      <c r="J8" s="3">
        <f>Controle_V[[#This Row],[Quantidade]]*Controle_V[[#This Row],[Valor do Produto]]-(Controle_V[[#This Row],[Valor do Produto]]*Controle_V[[#This Row],[Quantidade]]*Controle_V[[#This Row],[Desconto]])</f>
        <v>11711.784000000001</v>
      </c>
      <c r="K8" s="2" t="s">
        <v>2</v>
      </c>
    </row>
    <row r="9" spans="2:11" ht="15.5" x14ac:dyDescent="0.35">
      <c r="B9" s="7">
        <v>45978</v>
      </c>
      <c r="C9" s="2" t="s">
        <v>6</v>
      </c>
      <c r="D9" s="2">
        <v>20338</v>
      </c>
      <c r="E9" s="2" t="str">
        <f>_xlfn.XLOOKUP(Controle_V[[#This Row],[Código]],Controle_E[Código],Controle_E[Produto])</f>
        <v>Calça Skinny</v>
      </c>
      <c r="F9" s="2" t="str">
        <f>_xlfn.XLOOKUP(Controle_V[[#This Row],[Código]],Controle_E[Código],Controle_E[Categoria])</f>
        <v>Feminino</v>
      </c>
      <c r="G9" s="2">
        <v>112</v>
      </c>
      <c r="H9" s="10" cm="1">
        <f t="array" ref="H9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9" s="3">
        <f>_xlfn.XLOOKUP(Controle_V[[#This Row],[Código]],Controle_E[Código],Controle_E[Preço Unitário])</f>
        <v>129.9</v>
      </c>
      <c r="J9" s="3">
        <f>Controle_V[[#This Row],[Quantidade]]*Controle_V[[#This Row],[Valor do Produto]]-(Controle_V[[#This Row],[Valor do Produto]]*Controle_V[[#This Row],[Quantidade]]*Controle_V[[#This Row],[Desconto]])</f>
        <v>13384.896000000001</v>
      </c>
      <c r="K9" s="2" t="s">
        <v>2</v>
      </c>
    </row>
    <row r="10" spans="2:11" ht="15.5" x14ac:dyDescent="0.35">
      <c r="B10" s="7">
        <v>45978</v>
      </c>
      <c r="C10" s="2" t="s">
        <v>20</v>
      </c>
      <c r="D10" s="2">
        <v>10101</v>
      </c>
      <c r="E10" s="2" t="str">
        <f>_xlfn.XLOOKUP(Controle_V[[#This Row],[Código]],Controle_E[Código],Controle_E[Produto])</f>
        <v>Camiseta Básica Branca</v>
      </c>
      <c r="F10" s="2" t="str">
        <f>_xlfn.XLOOKUP(Controle_V[[#This Row],[Código]],Controle_E[Código],Controle_E[Categoria])</f>
        <v>Masculino</v>
      </c>
      <c r="G10" s="2">
        <v>109</v>
      </c>
      <c r="H10" s="10" cm="1">
        <f t="array" ref="H10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0" s="3">
        <f>_xlfn.XLOOKUP(Controle_V[[#This Row],[Código]],Controle_E[Código],Controle_E[Preço Unitário])</f>
        <v>49.9</v>
      </c>
      <c r="J10" s="3">
        <f>Controle_V[[#This Row],[Quantidade]]*Controle_V[[#This Row],[Valor do Produto]]-(Controle_V[[#This Row],[Valor do Produto]]*Controle_V[[#This Row],[Quantidade]]*Controle_V[[#This Row],[Desconto]])</f>
        <v>5003.9719999999998</v>
      </c>
      <c r="K10" s="2" t="s">
        <v>21</v>
      </c>
    </row>
    <row r="11" spans="2:11" ht="15.5" x14ac:dyDescent="0.35">
      <c r="B11" s="7">
        <v>45978</v>
      </c>
      <c r="C11" s="2" t="s">
        <v>20</v>
      </c>
      <c r="D11" s="2">
        <v>10102</v>
      </c>
      <c r="E11" s="2" t="str">
        <f>_xlfn.XLOOKUP(Controle_V[[#This Row],[Código]],Controle_E[Código],Controle_E[Produto])</f>
        <v>Camiseta Básica Branca</v>
      </c>
      <c r="F11" s="2" t="str">
        <f>_xlfn.XLOOKUP(Controle_V[[#This Row],[Código]],Controle_E[Código],Controle_E[Categoria])</f>
        <v>Masculino</v>
      </c>
      <c r="G11" s="2">
        <v>115</v>
      </c>
      <c r="H11" s="10" cm="1">
        <f t="array" ref="H11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1" s="3">
        <f>_xlfn.XLOOKUP(Controle_V[[#This Row],[Código]],Controle_E[Código],Controle_E[Preço Unitário])</f>
        <v>49.9</v>
      </c>
      <c r="J11" s="3">
        <f>Controle_V[[#This Row],[Quantidade]]*Controle_V[[#This Row],[Valor do Produto]]-(Controle_V[[#This Row],[Valor do Produto]]*Controle_V[[#This Row],[Quantidade]]*Controle_V[[#This Row],[Desconto]])</f>
        <v>5279.42</v>
      </c>
      <c r="K11" s="2" t="s">
        <v>21</v>
      </c>
    </row>
    <row r="12" spans="2:11" ht="15.5" x14ac:dyDescent="0.35">
      <c r="B12" s="7">
        <v>45978</v>
      </c>
      <c r="C12" s="2" t="s">
        <v>20</v>
      </c>
      <c r="D12" s="2">
        <v>10104</v>
      </c>
      <c r="E12" s="2" t="str">
        <f>_xlfn.XLOOKUP(Controle_V[[#This Row],[Código]],Controle_E[Código],Controle_E[Produto])</f>
        <v>Camiseta Básica Branca</v>
      </c>
      <c r="F12" s="2" t="str">
        <f>_xlfn.XLOOKUP(Controle_V[[#This Row],[Código]],Controle_E[Código],Controle_E[Categoria])</f>
        <v>Masculino</v>
      </c>
      <c r="G12" s="2">
        <v>110</v>
      </c>
      <c r="H12" s="10" cm="1">
        <f t="array" ref="H12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2" s="3">
        <f>_xlfn.XLOOKUP(Controle_V[[#This Row],[Código]],Controle_E[Código],Controle_E[Preço Unitário])</f>
        <v>49.9</v>
      </c>
      <c r="J12" s="3">
        <f>Controle_V[[#This Row],[Quantidade]]*Controle_V[[#This Row],[Valor do Produto]]-(Controle_V[[#This Row],[Valor do Produto]]*Controle_V[[#This Row],[Quantidade]]*Controle_V[[#This Row],[Desconto]])</f>
        <v>5049.88</v>
      </c>
      <c r="K12" s="2" t="s">
        <v>21</v>
      </c>
    </row>
    <row r="13" spans="2:11" ht="15.5" x14ac:dyDescent="0.35">
      <c r="B13" s="7">
        <v>45978</v>
      </c>
      <c r="C13" s="2" t="s">
        <v>20</v>
      </c>
      <c r="D13" s="2">
        <v>10105</v>
      </c>
      <c r="E13" s="2" t="str">
        <f>_xlfn.XLOOKUP(Controle_V[[#This Row],[Código]],Controle_E[Código],Controle_E[Produto])</f>
        <v>Camiseta Básica Preta</v>
      </c>
      <c r="F13" s="2" t="str">
        <f>_xlfn.XLOOKUP(Controle_V[[#This Row],[Código]],Controle_E[Código],Controle_E[Categoria])</f>
        <v>Masculino</v>
      </c>
      <c r="G13" s="2">
        <v>113</v>
      </c>
      <c r="H13" s="10" cm="1">
        <f t="array" ref="H13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3" s="3">
        <f>_xlfn.XLOOKUP(Controle_V[[#This Row],[Código]],Controle_E[Código],Controle_E[Preço Unitário])</f>
        <v>49.9</v>
      </c>
      <c r="J13" s="3">
        <f>Controle_V[[#This Row],[Quantidade]]*Controle_V[[#This Row],[Valor do Produto]]-(Controle_V[[#This Row],[Valor do Produto]]*Controle_V[[#This Row],[Quantidade]]*Controle_V[[#This Row],[Desconto]])</f>
        <v>5187.6039999999994</v>
      </c>
      <c r="K13" s="2" t="s">
        <v>21</v>
      </c>
    </row>
    <row r="14" spans="2:11" ht="15.5" x14ac:dyDescent="0.35">
      <c r="B14" s="7">
        <v>45980</v>
      </c>
      <c r="C14" s="2" t="s">
        <v>20</v>
      </c>
      <c r="D14" s="2">
        <v>10106</v>
      </c>
      <c r="E14" s="2" t="str">
        <f>_xlfn.XLOOKUP(Controle_V[[#This Row],[Código]],Controle_E[Código],Controle_E[Produto])</f>
        <v>Camiseta Básica Preta</v>
      </c>
      <c r="F14" s="2" t="str">
        <f>_xlfn.XLOOKUP(Controle_V[[#This Row],[Código]],Controle_E[Código],Controle_E[Categoria])</f>
        <v>Masculino</v>
      </c>
      <c r="G14" s="2">
        <v>120</v>
      </c>
      <c r="H14" s="10" cm="1">
        <f t="array" ref="H14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4" s="3">
        <f>_xlfn.XLOOKUP(Controle_V[[#This Row],[Código]],Controle_E[Código],Controle_E[Preço Unitário])</f>
        <v>49.9</v>
      </c>
      <c r="J14" s="3">
        <f>Controle_V[[#This Row],[Quantidade]]*Controle_V[[#This Row],[Valor do Produto]]-(Controle_V[[#This Row],[Valor do Produto]]*Controle_V[[#This Row],[Quantidade]]*Controle_V[[#This Row],[Desconto]])</f>
        <v>5508.96</v>
      </c>
      <c r="K14" s="2" t="s">
        <v>21</v>
      </c>
    </row>
    <row r="15" spans="2:11" ht="15.5" x14ac:dyDescent="0.35">
      <c r="B15" s="7">
        <v>45980</v>
      </c>
      <c r="C15" s="2" t="s">
        <v>22</v>
      </c>
      <c r="D15" s="2">
        <v>20110</v>
      </c>
      <c r="E15" s="2" t="str">
        <f>_xlfn.XLOOKUP(Controle_V[[#This Row],[Código]],Controle_E[Código],Controle_E[Produto])</f>
        <v>Camiseta Estampada</v>
      </c>
      <c r="F15" s="2" t="str">
        <f>_xlfn.XLOOKUP(Controle_V[[#This Row],[Código]],Controle_E[Código],Controle_E[Categoria])</f>
        <v>Feminino</v>
      </c>
      <c r="G15" s="2">
        <v>52</v>
      </c>
      <c r="H15" s="10" cm="1">
        <f t="array" ref="H15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5" s="3">
        <f>_xlfn.XLOOKUP(Controle_V[[#This Row],[Código]],Controle_E[Código],Controle_E[Preço Unitário])</f>
        <v>59.9</v>
      </c>
      <c r="J15" s="3">
        <f>Controle_V[[#This Row],[Quantidade]]*Controle_V[[#This Row],[Valor do Produto]]-(Controle_V[[#This Row],[Valor do Produto]]*Controle_V[[#This Row],[Quantidade]]*Controle_V[[#This Row],[Desconto]])</f>
        <v>2865.6159999999995</v>
      </c>
      <c r="K15" s="2" t="s">
        <v>23</v>
      </c>
    </row>
    <row r="16" spans="2:11" ht="15.5" x14ac:dyDescent="0.35">
      <c r="B16" s="7">
        <v>45980</v>
      </c>
      <c r="C16" s="2" t="s">
        <v>22</v>
      </c>
      <c r="D16" s="2">
        <v>20111</v>
      </c>
      <c r="E16" s="2" t="str">
        <f>_xlfn.XLOOKUP(Controle_V[[#This Row],[Código]],Controle_E[Código],Controle_E[Produto])</f>
        <v>Camiseta Estampada</v>
      </c>
      <c r="F16" s="2" t="str">
        <f>_xlfn.XLOOKUP(Controle_V[[#This Row],[Código]],Controle_E[Código],Controle_E[Categoria])</f>
        <v>Feminino</v>
      </c>
      <c r="G16" s="2">
        <v>58</v>
      </c>
      <c r="H16" s="10" cm="1">
        <f t="array" ref="H16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6" s="3">
        <f>_xlfn.XLOOKUP(Controle_V[[#This Row],[Código]],Controle_E[Código],Controle_E[Preço Unitário])</f>
        <v>59.9</v>
      </c>
      <c r="J16" s="3">
        <f>Controle_V[[#This Row],[Quantidade]]*Controle_V[[#This Row],[Valor do Produto]]-(Controle_V[[#This Row],[Valor do Produto]]*Controle_V[[#This Row],[Quantidade]]*Controle_V[[#This Row],[Desconto]])</f>
        <v>3196.2639999999997</v>
      </c>
      <c r="K16" s="2" t="s">
        <v>24</v>
      </c>
    </row>
    <row r="17" spans="2:11" ht="15.5" x14ac:dyDescent="0.35">
      <c r="B17" s="7">
        <v>45980</v>
      </c>
      <c r="C17" s="2" t="s">
        <v>22</v>
      </c>
      <c r="D17" s="2">
        <v>20112</v>
      </c>
      <c r="E17" s="2" t="str">
        <f>_xlfn.XLOOKUP(Controle_V[[#This Row],[Código]],Controle_E[Código],Controle_E[Produto])</f>
        <v>Camiseta Estampada</v>
      </c>
      <c r="F17" s="2" t="str">
        <f>_xlfn.XLOOKUP(Controle_V[[#This Row],[Código]],Controle_E[Código],Controle_E[Categoria])</f>
        <v>Feminino</v>
      </c>
      <c r="G17" s="2">
        <v>54</v>
      </c>
      <c r="H17" s="10" cm="1">
        <f t="array" ref="H17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7" s="3">
        <f>_xlfn.XLOOKUP(Controle_V[[#This Row],[Código]],Controle_E[Código],Controle_E[Preço Unitário])</f>
        <v>59.9</v>
      </c>
      <c r="J17" s="3">
        <f>Controle_V[[#This Row],[Quantidade]]*Controle_V[[#This Row],[Valor do Produto]]-(Controle_V[[#This Row],[Valor do Produto]]*Controle_V[[#This Row],[Quantidade]]*Controle_V[[#This Row],[Desconto]])</f>
        <v>2975.8319999999999</v>
      </c>
      <c r="K17" s="2" t="s">
        <v>24</v>
      </c>
    </row>
    <row r="18" spans="2:11" ht="15.5" x14ac:dyDescent="0.35">
      <c r="B18" s="7">
        <v>45980</v>
      </c>
      <c r="C18" s="2" t="s">
        <v>22</v>
      </c>
      <c r="D18" s="2">
        <v>20113</v>
      </c>
      <c r="E18" s="2" t="str">
        <f>_xlfn.XLOOKUP(Controle_V[[#This Row],[Código]],Controle_E[Código],Controle_E[Produto])</f>
        <v>Camiseta Estampada</v>
      </c>
      <c r="F18" s="2" t="str">
        <f>_xlfn.XLOOKUP(Controle_V[[#This Row],[Código]],Controle_E[Código],Controle_E[Categoria])</f>
        <v>Feminino</v>
      </c>
      <c r="G18" s="2">
        <v>14</v>
      </c>
      <c r="H18" s="10" cm="1">
        <f t="array" ref="H18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0.02</v>
      </c>
      <c r="I18" s="3">
        <f>_xlfn.XLOOKUP(Controle_V[[#This Row],[Código]],Controle_E[Código],Controle_E[Preço Unitário])</f>
        <v>59.9</v>
      </c>
      <c r="J18" s="3">
        <f>Controle_V[[#This Row],[Quantidade]]*Controle_V[[#This Row],[Valor do Produto]]-(Controle_V[[#This Row],[Valor do Produto]]*Controle_V[[#This Row],[Quantidade]]*Controle_V[[#This Row],[Desconto]])</f>
        <v>821.82799999999997</v>
      </c>
      <c r="K18" s="2" t="s">
        <v>25</v>
      </c>
    </row>
    <row r="19" spans="2:11" ht="15.5" x14ac:dyDescent="0.35">
      <c r="B19" s="7">
        <v>45980</v>
      </c>
      <c r="C19" s="2" t="s">
        <v>22</v>
      </c>
      <c r="D19" s="2">
        <v>20201</v>
      </c>
      <c r="E19" s="2" t="str">
        <f>_xlfn.XLOOKUP(Controle_V[[#This Row],[Código]],Controle_E[Código],Controle_E[Produto])</f>
        <v>Vestido Floral Curto</v>
      </c>
      <c r="F19" s="2" t="str">
        <f>_xlfn.XLOOKUP(Controle_V[[#This Row],[Código]],Controle_E[Código],Controle_E[Categoria])</f>
        <v>Feminino</v>
      </c>
      <c r="G19" s="2">
        <v>16</v>
      </c>
      <c r="H19" s="10" cm="1">
        <f t="array" ref="H19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0.02</v>
      </c>
      <c r="I19" s="3">
        <f>_xlfn.XLOOKUP(Controle_V[[#This Row],[Código]],Controle_E[Código],Controle_E[Preço Unitário])</f>
        <v>87.9</v>
      </c>
      <c r="J19" s="3">
        <f>Controle_V[[#This Row],[Quantidade]]*Controle_V[[#This Row],[Valor do Produto]]-(Controle_V[[#This Row],[Valor do Produto]]*Controle_V[[#This Row],[Quantidade]]*Controle_V[[#This Row],[Desconto]])</f>
        <v>1378.2720000000002</v>
      </c>
      <c r="K19" s="2" t="s">
        <v>25</v>
      </c>
    </row>
    <row r="20" spans="2:11" ht="15.5" x14ac:dyDescent="0.35">
      <c r="B20" s="7">
        <v>45980</v>
      </c>
      <c r="C20" s="2" t="s">
        <v>22</v>
      </c>
      <c r="D20" s="2">
        <v>20202</v>
      </c>
      <c r="E20" s="2" t="str">
        <f>_xlfn.XLOOKUP(Controle_V[[#This Row],[Código]],Controle_E[Código],Controle_E[Produto])</f>
        <v>Vestido Floral Curto</v>
      </c>
      <c r="F20" s="2" t="str">
        <f>_xlfn.XLOOKUP(Controle_V[[#This Row],[Código]],Controle_E[Código],Controle_E[Categoria])</f>
        <v>Feminino</v>
      </c>
      <c r="G20" s="2">
        <v>12</v>
      </c>
      <c r="H20" s="10" cm="1">
        <f t="array" ref="H20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0.02</v>
      </c>
      <c r="I20" s="3">
        <f>_xlfn.XLOOKUP(Controle_V[[#This Row],[Código]],Controle_E[Código],Controle_E[Preço Unitário])</f>
        <v>87.9</v>
      </c>
      <c r="J20" s="3">
        <f>Controle_V[[#This Row],[Quantidade]]*Controle_V[[#This Row],[Valor do Produto]]-(Controle_V[[#This Row],[Valor do Produto]]*Controle_V[[#This Row],[Quantidade]]*Controle_V[[#This Row],[Desconto]])</f>
        <v>1033.7040000000002</v>
      </c>
      <c r="K20" s="2" t="s">
        <v>25</v>
      </c>
    </row>
    <row r="21" spans="2:11" ht="15.5" x14ac:dyDescent="0.35">
      <c r="B21" s="7">
        <v>45980</v>
      </c>
      <c r="C21" s="2" t="s">
        <v>22</v>
      </c>
      <c r="D21" s="2">
        <v>20203</v>
      </c>
      <c r="E21" s="2" t="str">
        <f>_xlfn.XLOOKUP(Controle_V[[#This Row],[Código]],Controle_E[Código],Controle_E[Produto])</f>
        <v>Vestido Floral Curto</v>
      </c>
      <c r="F21" s="2" t="str">
        <f>_xlfn.XLOOKUP(Controle_V[[#This Row],[Código]],Controle_E[Código],Controle_E[Categoria])</f>
        <v>Feminino</v>
      </c>
      <c r="G21" s="2">
        <v>15</v>
      </c>
      <c r="H21" s="10" cm="1">
        <f t="array" ref="H21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0.02</v>
      </c>
      <c r="I21" s="3">
        <f>_xlfn.XLOOKUP(Controle_V[[#This Row],[Código]],Controle_E[Código],Controle_E[Preço Unitário])</f>
        <v>87.9</v>
      </c>
      <c r="J21" s="3">
        <f>Controle_V[[#This Row],[Quantidade]]*Controle_V[[#This Row],[Valor do Produto]]-(Controle_V[[#This Row],[Valor do Produto]]*Controle_V[[#This Row],[Quantidade]]*Controle_V[[#This Row],[Desconto]])</f>
        <v>1292.1300000000001</v>
      </c>
      <c r="K21" s="2" t="s">
        <v>25</v>
      </c>
    </row>
    <row r="22" spans="2:11" ht="15.5" x14ac:dyDescent="0.35">
      <c r="B22" s="7">
        <v>45980</v>
      </c>
      <c r="C22" s="2" t="s">
        <v>22</v>
      </c>
      <c r="D22" s="2">
        <v>20204</v>
      </c>
      <c r="E22" s="2" t="str">
        <f>_xlfn.XLOOKUP(Controle_V[[#This Row],[Código]],Controle_E[Código],Controle_E[Produto])</f>
        <v>Vestido Estampado Longo</v>
      </c>
      <c r="F22" s="2" t="str">
        <f>_xlfn.XLOOKUP(Controle_V[[#This Row],[Código]],Controle_E[Código],Controle_E[Categoria])</f>
        <v>Feminino</v>
      </c>
      <c r="G22" s="2">
        <v>13</v>
      </c>
      <c r="H22" s="10" cm="1">
        <f t="array" ref="H22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0.02</v>
      </c>
      <c r="I22" s="3">
        <f>_xlfn.XLOOKUP(Controle_V[[#This Row],[Código]],Controle_E[Código],Controle_E[Preço Unitário])</f>
        <v>108.59</v>
      </c>
      <c r="J22" s="3">
        <f>Controle_V[[#This Row],[Quantidade]]*Controle_V[[#This Row],[Valor do Produto]]-(Controle_V[[#This Row],[Valor do Produto]]*Controle_V[[#This Row],[Quantidade]]*Controle_V[[#This Row],[Desconto]])</f>
        <v>1383.4366</v>
      </c>
      <c r="K22" s="2" t="s">
        <v>26</v>
      </c>
    </row>
    <row r="23" spans="2:11" ht="15.5" x14ac:dyDescent="0.35">
      <c r="B23" s="7">
        <v>45980</v>
      </c>
      <c r="C23" s="2" t="s">
        <v>22</v>
      </c>
      <c r="D23" s="2">
        <v>20205</v>
      </c>
      <c r="E23" s="2" t="str">
        <f>_xlfn.XLOOKUP(Controle_V[[#This Row],[Código]],Controle_E[Código],Controle_E[Produto])</f>
        <v>Vestido Estampado Longo</v>
      </c>
      <c r="F23" s="2" t="str">
        <f>_xlfn.XLOOKUP(Controle_V[[#This Row],[Código]],Controle_E[Código],Controle_E[Categoria])</f>
        <v>Feminino</v>
      </c>
      <c r="G23" s="2">
        <v>33</v>
      </c>
      <c r="H23" s="10" cm="1">
        <f t="array" ref="H23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23" s="3">
        <f>_xlfn.XLOOKUP(Controle_V[[#This Row],[Código]],Controle_E[Código],Controle_E[Preço Unitário])</f>
        <v>108.59</v>
      </c>
      <c r="J23" s="3">
        <f>Controle_V[[#This Row],[Quantidade]]*Controle_V[[#This Row],[Valor do Produto]]-(Controle_V[[#This Row],[Valor do Produto]]*Controle_V[[#This Row],[Quantidade]]*Controle_V[[#This Row],[Desconto]])</f>
        <v>3404.2965000000004</v>
      </c>
      <c r="K23" s="2" t="s">
        <v>26</v>
      </c>
    </row>
    <row r="24" spans="2:11" ht="15.5" x14ac:dyDescent="0.35">
      <c r="B24" s="7">
        <v>45980</v>
      </c>
      <c r="C24" s="2" t="s">
        <v>22</v>
      </c>
      <c r="D24" s="2">
        <v>20207</v>
      </c>
      <c r="E24" s="2" t="str">
        <f>_xlfn.XLOOKUP(Controle_V[[#This Row],[Código]],Controle_E[Código],Controle_E[Produto])</f>
        <v>Vestido Estampado Longo</v>
      </c>
      <c r="F24" s="2" t="str">
        <f>_xlfn.XLOOKUP(Controle_V[[#This Row],[Código]],Controle_E[Código],Controle_E[Categoria])</f>
        <v>Feminino</v>
      </c>
      <c r="G24" s="2">
        <v>20</v>
      </c>
      <c r="H24" s="10" cm="1">
        <f t="array" ref="H24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24" s="3">
        <f>_xlfn.XLOOKUP(Controle_V[[#This Row],[Código]],Controle_E[Código],Controle_E[Preço Unitário])</f>
        <v>108.59</v>
      </c>
      <c r="J24" s="3">
        <f>Controle_V[[#This Row],[Quantidade]]*Controle_V[[#This Row],[Valor do Produto]]-(Controle_V[[#This Row],[Valor do Produto]]*Controle_V[[#This Row],[Quantidade]]*Controle_V[[#This Row],[Desconto]])</f>
        <v>2063.21</v>
      </c>
      <c r="K24" s="2" t="s">
        <v>26</v>
      </c>
    </row>
    <row r="25" spans="2:11" ht="15.5" x14ac:dyDescent="0.35">
      <c r="B25" s="7">
        <v>45981</v>
      </c>
      <c r="C25" s="2" t="s">
        <v>27</v>
      </c>
      <c r="D25" s="2">
        <v>30106</v>
      </c>
      <c r="E25" s="2" t="str">
        <f>_xlfn.XLOOKUP(Controle_V[[#This Row],[Código]],Controle_E[Código],Controle_E[Produto])</f>
        <v>Conjunto</v>
      </c>
      <c r="F25" s="2" t="str">
        <f>_xlfn.XLOOKUP(Controle_V[[#This Row],[Código]],Controle_E[Código],Controle_E[Categoria])</f>
        <v>Infantil</v>
      </c>
      <c r="G25" s="2">
        <v>132</v>
      </c>
      <c r="H25" s="10" cm="1">
        <f t="array" ref="H25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25" s="3">
        <f>_xlfn.XLOOKUP(Controle_V[[#This Row],[Código]],Controle_E[Código],Controle_E[Preço Unitário])</f>
        <v>79.900000000000006</v>
      </c>
      <c r="J25" s="3">
        <f>Controle_V[[#This Row],[Quantidade]]*Controle_V[[#This Row],[Valor do Produto]]-(Controle_V[[#This Row],[Valor do Produto]]*Controle_V[[#This Row],[Quantidade]]*Controle_V[[#This Row],[Desconto]])</f>
        <v>9703.0560000000005</v>
      </c>
      <c r="K25" s="2" t="s">
        <v>3</v>
      </c>
    </row>
    <row r="26" spans="2:11" ht="15.5" x14ac:dyDescent="0.35">
      <c r="B26" s="7">
        <v>45981</v>
      </c>
      <c r="C26" s="2" t="s">
        <v>27</v>
      </c>
      <c r="D26" s="2">
        <v>30107</v>
      </c>
      <c r="E26" s="2" t="str">
        <f>_xlfn.XLOOKUP(Controle_V[[#This Row],[Código]],Controle_E[Código],Controle_E[Produto])</f>
        <v>Conjunto</v>
      </c>
      <c r="F26" s="2" t="str">
        <f>_xlfn.XLOOKUP(Controle_V[[#This Row],[Código]],Controle_E[Código],Controle_E[Categoria])</f>
        <v>Infantil</v>
      </c>
      <c r="G26" s="2">
        <v>136</v>
      </c>
      <c r="H26" s="10" cm="1">
        <f t="array" ref="H26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26" s="3">
        <f>_xlfn.XLOOKUP(Controle_V[[#This Row],[Código]],Controle_E[Código],Controle_E[Preço Unitário])</f>
        <v>89.9</v>
      </c>
      <c r="J26" s="3">
        <f>Controle_V[[#This Row],[Quantidade]]*Controle_V[[#This Row],[Valor do Produto]]-(Controle_V[[#This Row],[Valor do Produto]]*Controle_V[[#This Row],[Quantidade]]*Controle_V[[#This Row],[Desconto]])</f>
        <v>11248.288</v>
      </c>
      <c r="K26" s="2" t="s">
        <v>3</v>
      </c>
    </row>
    <row r="27" spans="2:11" ht="15.5" x14ac:dyDescent="0.35">
      <c r="B27" s="7">
        <v>45981</v>
      </c>
      <c r="C27" s="2" t="s">
        <v>27</v>
      </c>
      <c r="D27" s="2">
        <v>30204</v>
      </c>
      <c r="E27" s="2" t="str">
        <f>_xlfn.XLOOKUP(Controle_V[[#This Row],[Código]],Controle_E[Código],Controle_E[Produto])</f>
        <v>Vestido de Festa</v>
      </c>
      <c r="F27" s="2" t="str">
        <f>_xlfn.XLOOKUP(Controle_V[[#This Row],[Código]],Controle_E[Código],Controle_E[Categoria])</f>
        <v>Infantil</v>
      </c>
      <c r="G27" s="2">
        <v>88</v>
      </c>
      <c r="H27" s="10" cm="1">
        <f t="array" ref="H27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27" s="3">
        <f>_xlfn.XLOOKUP(Controle_V[[#This Row],[Código]],Controle_E[Código],Controle_E[Preço Unitário])</f>
        <v>118.9</v>
      </c>
      <c r="J27" s="3">
        <f>Controle_V[[#This Row],[Quantidade]]*Controle_V[[#This Row],[Valor do Produto]]-(Controle_V[[#This Row],[Valor do Produto]]*Controle_V[[#This Row],[Quantidade]]*Controle_V[[#This Row],[Desconto]])</f>
        <v>9626.1440000000002</v>
      </c>
      <c r="K27" s="2" t="s">
        <v>3</v>
      </c>
    </row>
    <row r="28" spans="2:11" ht="15.5" x14ac:dyDescent="0.35">
      <c r="B28" s="7">
        <v>45981</v>
      </c>
      <c r="C28" s="2" t="s">
        <v>27</v>
      </c>
      <c r="D28" s="2">
        <v>30208</v>
      </c>
      <c r="E28" s="2" t="str">
        <f>_xlfn.XLOOKUP(Controle_V[[#This Row],[Código]],Controle_E[Código],Controle_E[Produto])</f>
        <v>Vestido de Festa</v>
      </c>
      <c r="F28" s="2" t="str">
        <f>_xlfn.XLOOKUP(Controle_V[[#This Row],[Código]],Controle_E[Código],Controle_E[Categoria])</f>
        <v>Infantil</v>
      </c>
      <c r="G28" s="2">
        <v>91</v>
      </c>
      <c r="H28" s="10" cm="1">
        <f t="array" ref="H28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28" s="3">
        <f>_xlfn.XLOOKUP(Controle_V[[#This Row],[Código]],Controle_E[Código],Controle_E[Preço Unitário])</f>
        <v>128.9</v>
      </c>
      <c r="J28" s="3">
        <f>Controle_V[[#This Row],[Quantidade]]*Controle_V[[#This Row],[Valor do Produto]]-(Controle_V[[#This Row],[Valor do Produto]]*Controle_V[[#This Row],[Quantidade]]*Controle_V[[#This Row],[Desconto]])</f>
        <v>10791.508</v>
      </c>
      <c r="K28" s="2" t="s">
        <v>3</v>
      </c>
    </row>
    <row r="29" spans="2:11" ht="15.5" x14ac:dyDescent="0.35">
      <c r="B29" s="7">
        <v>45981</v>
      </c>
      <c r="C29" s="2" t="s">
        <v>28</v>
      </c>
      <c r="D29" s="2">
        <v>40107</v>
      </c>
      <c r="E29" s="2" t="str">
        <f>_xlfn.XLOOKUP(Controle_V[[#This Row],[Código]],Controle_E[Código],Controle_E[Produto])</f>
        <v>Bolsa</v>
      </c>
      <c r="F29" s="2" t="str">
        <f>_xlfn.XLOOKUP(Controle_V[[#This Row],[Código]],Controle_E[Código],Controle_E[Categoria])</f>
        <v>Acessórios</v>
      </c>
      <c r="G29" s="2">
        <v>85</v>
      </c>
      <c r="H29" s="10" cm="1">
        <f t="array" ref="H29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29" s="3">
        <f>_xlfn.XLOOKUP(Controle_V[[#This Row],[Código]],Controle_E[Código],Controle_E[Preço Unitário])</f>
        <v>139.9</v>
      </c>
      <c r="J29" s="3">
        <f>Controle_V[[#This Row],[Quantidade]]*Controle_V[[#This Row],[Valor do Produto]]-(Controle_V[[#This Row],[Valor do Produto]]*Controle_V[[#This Row],[Quantidade]]*Controle_V[[#This Row],[Desconto]])</f>
        <v>10940.18</v>
      </c>
      <c r="K29" s="2" t="s">
        <v>3</v>
      </c>
    </row>
    <row r="30" spans="2:11" ht="15.5" x14ac:dyDescent="0.35">
      <c r="B30" s="7">
        <v>45981</v>
      </c>
      <c r="C30" s="2" t="s">
        <v>28</v>
      </c>
      <c r="D30" s="2">
        <v>40200</v>
      </c>
      <c r="E30" s="2" t="str">
        <f>_xlfn.XLOOKUP(Controle_V[[#This Row],[Código]],Controle_E[Código],Controle_E[Produto])</f>
        <v>Conjunto Jóias</v>
      </c>
      <c r="F30" s="2" t="str">
        <f>_xlfn.XLOOKUP(Controle_V[[#This Row],[Código]],Controle_E[Código],Controle_E[Categoria])</f>
        <v>Acessórios</v>
      </c>
      <c r="G30" s="2">
        <v>89</v>
      </c>
      <c r="H30" s="10" cm="1">
        <f t="array" ref="H30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30" s="3">
        <f>_xlfn.XLOOKUP(Controle_V[[#This Row],[Código]],Controle_E[Código],Controle_E[Preço Unitário])</f>
        <v>69.900000000000006</v>
      </c>
      <c r="J30" s="3">
        <f>Controle_V[[#This Row],[Quantidade]]*Controle_V[[#This Row],[Valor do Produto]]-(Controle_V[[#This Row],[Valor do Produto]]*Controle_V[[#This Row],[Quantidade]]*Controle_V[[#This Row],[Desconto]])</f>
        <v>5723.4120000000003</v>
      </c>
      <c r="K30" s="2" t="s">
        <v>29</v>
      </c>
    </row>
    <row r="31" spans="2:11" ht="15.5" x14ac:dyDescent="0.35">
      <c r="B31" s="7">
        <v>45981</v>
      </c>
      <c r="C31" s="2" t="s">
        <v>30</v>
      </c>
      <c r="D31" s="2">
        <v>30311</v>
      </c>
      <c r="E31" s="2" t="str">
        <f>_xlfn.XLOOKUP(Controle_V[[#This Row],[Código]],Controle_E[Código],Controle_E[Produto])</f>
        <v>Camiseta Estampada</v>
      </c>
      <c r="F31" s="2" t="str">
        <f>_xlfn.XLOOKUP(Controle_V[[#This Row],[Código]],Controle_E[Código],Controle_E[Categoria])</f>
        <v>Infantil</v>
      </c>
      <c r="G31" s="2">
        <v>55</v>
      </c>
      <c r="H31" s="10" cm="1">
        <f t="array" ref="H31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31" s="3">
        <f>_xlfn.XLOOKUP(Controle_V[[#This Row],[Código]],Controle_E[Código],Controle_E[Preço Unitário])</f>
        <v>50.8</v>
      </c>
      <c r="J31" s="3">
        <f>Controle_V[[#This Row],[Quantidade]]*Controle_V[[#This Row],[Valor do Produto]]-(Controle_V[[#This Row],[Valor do Produto]]*Controle_V[[#This Row],[Quantidade]]*Controle_V[[#This Row],[Desconto]])</f>
        <v>2570.48</v>
      </c>
      <c r="K31" s="2" t="s">
        <v>29</v>
      </c>
    </row>
    <row r="32" spans="2:11" ht="15.5" x14ac:dyDescent="0.35">
      <c r="B32" s="7">
        <v>45981</v>
      </c>
      <c r="C32" s="2" t="s">
        <v>30</v>
      </c>
      <c r="D32" s="2">
        <v>30312</v>
      </c>
      <c r="E32" s="2" t="str">
        <f>_xlfn.XLOOKUP(Controle_V[[#This Row],[Código]],Controle_E[Código],Controle_E[Produto])</f>
        <v>Camiseta Estampada</v>
      </c>
      <c r="F32" s="2" t="str">
        <f>_xlfn.XLOOKUP(Controle_V[[#This Row],[Código]],Controle_E[Código],Controle_E[Categoria])</f>
        <v>Infantil</v>
      </c>
      <c r="G32" s="2">
        <v>50</v>
      </c>
      <c r="H32" s="10" cm="1">
        <f t="array" ref="H32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32" s="3">
        <f>_xlfn.XLOOKUP(Controle_V[[#This Row],[Código]],Controle_E[Código],Controle_E[Preço Unitário])</f>
        <v>50.8</v>
      </c>
      <c r="J32" s="3">
        <f>Controle_V[[#This Row],[Quantidade]]*Controle_V[[#This Row],[Valor do Produto]]-(Controle_V[[#This Row],[Valor do Produto]]*Controle_V[[#This Row],[Quantidade]]*Controle_V[[#This Row],[Desconto]])</f>
        <v>2336.8000000000002</v>
      </c>
      <c r="K32" s="2" t="s">
        <v>31</v>
      </c>
    </row>
    <row r="33" spans="2:11" ht="15.5" x14ac:dyDescent="0.35">
      <c r="B33" s="7">
        <v>45981</v>
      </c>
      <c r="C33" s="2" t="s">
        <v>30</v>
      </c>
      <c r="D33" s="2">
        <v>30312</v>
      </c>
      <c r="E33" s="2" t="str">
        <f>_xlfn.XLOOKUP(Controle_V[[#This Row],[Código]],Controle_E[Código],Controle_E[Produto])</f>
        <v>Camiseta Estampada</v>
      </c>
      <c r="F33" s="2" t="str">
        <f>_xlfn.XLOOKUP(Controle_V[[#This Row],[Código]],Controle_E[Código],Controle_E[Categoria])</f>
        <v>Infantil</v>
      </c>
      <c r="G33" s="2">
        <v>50</v>
      </c>
      <c r="H33" s="10" cm="1">
        <f t="array" ref="H33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33" s="3">
        <f>_xlfn.XLOOKUP(Controle_V[[#This Row],[Código]],Controle_E[Código],Controle_E[Preço Unitário])</f>
        <v>50.8</v>
      </c>
      <c r="J33" s="3">
        <f>Controle_V[[#This Row],[Quantidade]]*Controle_V[[#This Row],[Valor do Produto]]-(Controle_V[[#This Row],[Valor do Produto]]*Controle_V[[#This Row],[Quantidade]]*Controle_V[[#This Row],[Desconto]])</f>
        <v>2336.8000000000002</v>
      </c>
      <c r="K33" s="2" t="s">
        <v>31</v>
      </c>
    </row>
    <row r="34" spans="2:11" ht="15.5" x14ac:dyDescent="0.35">
      <c r="B34" s="7">
        <v>45981</v>
      </c>
      <c r="C34" s="2" t="s">
        <v>30</v>
      </c>
      <c r="D34" s="2">
        <v>30408</v>
      </c>
      <c r="E34" s="2" t="str">
        <f>_xlfn.XLOOKUP(Controle_V[[#This Row],[Código]],Controle_E[Código],Controle_E[Produto])</f>
        <v>Calça Moletom</v>
      </c>
      <c r="F34" s="2" t="str">
        <f>_xlfn.XLOOKUP(Controle_V[[#This Row],[Código]],Controle_E[Código],Controle_E[Categoria])</f>
        <v>Infantil</v>
      </c>
      <c r="G34" s="2">
        <v>50</v>
      </c>
      <c r="H34" s="10" cm="1">
        <f t="array" ref="H34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34" s="3">
        <f>_xlfn.XLOOKUP(Controle_V[[#This Row],[Código]],Controle_E[Código],Controle_E[Preço Unitário])</f>
        <v>69.900000000000006</v>
      </c>
      <c r="J34" s="3">
        <f>Controle_V[[#This Row],[Quantidade]]*Controle_V[[#This Row],[Valor do Produto]]-(Controle_V[[#This Row],[Valor do Produto]]*Controle_V[[#This Row],[Quantidade]]*Controle_V[[#This Row],[Desconto]])</f>
        <v>3215.4000000000005</v>
      </c>
      <c r="K34" s="2" t="s">
        <v>31</v>
      </c>
    </row>
    <row r="35" spans="2:11" ht="15.5" x14ac:dyDescent="0.35">
      <c r="B35" s="7">
        <v>45981</v>
      </c>
      <c r="C35" s="2" t="s">
        <v>30</v>
      </c>
      <c r="D35" s="2">
        <v>30409</v>
      </c>
      <c r="E35" s="2" t="str">
        <f>_xlfn.XLOOKUP(Controle_V[[#This Row],[Código]],Controle_E[Código],Controle_E[Produto])</f>
        <v>Calça Moletom</v>
      </c>
      <c r="F35" s="2" t="str">
        <f>_xlfn.XLOOKUP(Controle_V[[#This Row],[Código]],Controle_E[Código],Controle_E[Categoria])</f>
        <v>Infantil</v>
      </c>
      <c r="G35" s="2">
        <v>43</v>
      </c>
      <c r="H35" s="10" cm="1">
        <f t="array" ref="H35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35" s="3">
        <f>_xlfn.XLOOKUP(Controle_V[[#This Row],[Código]],Controle_E[Código],Controle_E[Preço Unitário])</f>
        <v>72.3</v>
      </c>
      <c r="J35" s="3">
        <f>Controle_V[[#This Row],[Quantidade]]*Controle_V[[#This Row],[Valor do Produto]]-(Controle_V[[#This Row],[Valor do Produto]]*Controle_V[[#This Row],[Quantidade]]*Controle_V[[#This Row],[Desconto]])</f>
        <v>2953.4549999999999</v>
      </c>
      <c r="K35" s="2" t="s">
        <v>4</v>
      </c>
    </row>
    <row r="36" spans="2:11" ht="15.5" x14ac:dyDescent="0.35">
      <c r="B36" s="7">
        <v>45981</v>
      </c>
      <c r="C36" s="2" t="s">
        <v>30</v>
      </c>
      <c r="D36" s="2">
        <v>40105</v>
      </c>
      <c r="E36" s="2" t="str">
        <f>_xlfn.XLOOKUP(Controle_V[[#This Row],[Código]],Controle_E[Código],Controle_E[Produto])</f>
        <v>Mochila Escolar</v>
      </c>
      <c r="F36" s="2" t="str">
        <f>_xlfn.XLOOKUP(Controle_V[[#This Row],[Código]],Controle_E[Código],Controle_E[Categoria])</f>
        <v>Acessórios</v>
      </c>
      <c r="G36" s="2">
        <v>128</v>
      </c>
      <c r="H36" s="10" cm="1">
        <f t="array" ref="H36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36" s="3">
        <f>_xlfn.XLOOKUP(Controle_V[[#This Row],[Código]],Controle_E[Código],Controle_E[Preço Unitário])</f>
        <v>149.9</v>
      </c>
      <c r="J36" s="3">
        <f>Controle_V[[#This Row],[Quantidade]]*Controle_V[[#This Row],[Valor do Produto]]-(Controle_V[[#This Row],[Valor do Produto]]*Controle_V[[#This Row],[Quantidade]]*Controle_V[[#This Row],[Desconto]])</f>
        <v>17652.224000000002</v>
      </c>
      <c r="K36" s="2" t="s">
        <v>4</v>
      </c>
    </row>
    <row r="37" spans="2:11" ht="15.5" x14ac:dyDescent="0.35">
      <c r="B37" s="7">
        <v>45982</v>
      </c>
      <c r="C37" s="2" t="s">
        <v>32</v>
      </c>
      <c r="D37" s="2">
        <v>40102</v>
      </c>
      <c r="E37" s="2" t="str">
        <f>_xlfn.XLOOKUP(Controle_V[[#This Row],[Código]],Controle_E[Código],Controle_E[Produto])</f>
        <v>Cinto Couro Marrom</v>
      </c>
      <c r="F37" s="2" t="str">
        <f>_xlfn.XLOOKUP(Controle_V[[#This Row],[Código]],Controle_E[Código],Controle_E[Categoria])</f>
        <v>Acessórios</v>
      </c>
      <c r="G37" s="2">
        <v>20</v>
      </c>
      <c r="H37" s="10" cm="1">
        <f t="array" ref="H37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37" s="3">
        <f>_xlfn.XLOOKUP(Controle_V[[#This Row],[Código]],Controle_E[Código],Controle_E[Preço Unitário])</f>
        <v>49.9</v>
      </c>
      <c r="J37" s="3">
        <f>Controle_V[[#This Row],[Quantidade]]*Controle_V[[#This Row],[Valor do Produto]]-(Controle_V[[#This Row],[Valor do Produto]]*Controle_V[[#This Row],[Quantidade]]*Controle_V[[#This Row],[Desconto]])</f>
        <v>948.1</v>
      </c>
      <c r="K37" s="2" t="s">
        <v>4</v>
      </c>
    </row>
    <row r="38" spans="2:11" ht="15.5" x14ac:dyDescent="0.35">
      <c r="B38" s="7">
        <v>45982</v>
      </c>
      <c r="C38" s="2" t="s">
        <v>32</v>
      </c>
      <c r="D38" s="2">
        <v>40101</v>
      </c>
      <c r="E38" s="2" t="str">
        <f>_xlfn.XLOOKUP(Controle_V[[#This Row],[Código]],Controle_E[Código],Controle_E[Produto])</f>
        <v>Cinto Couro Preto</v>
      </c>
      <c r="F38" s="2" t="str">
        <f>_xlfn.XLOOKUP(Controle_V[[#This Row],[Código]],Controle_E[Código],Controle_E[Categoria])</f>
        <v>Acessórios</v>
      </c>
      <c r="G38" s="2">
        <v>20</v>
      </c>
      <c r="H38" s="10" cm="1">
        <f t="array" ref="H38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38" s="3">
        <f>_xlfn.XLOOKUP(Controle_V[[#This Row],[Código]],Controle_E[Código],Controle_E[Preço Unitário])</f>
        <v>49.9</v>
      </c>
      <c r="J38" s="3">
        <f>Controle_V[[#This Row],[Quantidade]]*Controle_V[[#This Row],[Valor do Produto]]-(Controle_V[[#This Row],[Valor do Produto]]*Controle_V[[#This Row],[Quantidade]]*Controle_V[[#This Row],[Desconto]])</f>
        <v>948.1</v>
      </c>
      <c r="K38" s="2" t="s">
        <v>4</v>
      </c>
    </row>
    <row r="39" spans="2:11" ht="15.5" x14ac:dyDescent="0.35">
      <c r="B39" s="7">
        <v>45982</v>
      </c>
      <c r="C39" s="2" t="s">
        <v>32</v>
      </c>
      <c r="D39" s="2">
        <v>10401</v>
      </c>
      <c r="E39" s="2" t="str">
        <f>_xlfn.XLOOKUP(Controle_V[[#This Row],[Código]],Controle_E[Código],Controle_E[Produto])</f>
        <v>Bermuda Cargo</v>
      </c>
      <c r="F39" s="2" t="str">
        <f>_xlfn.XLOOKUP(Controle_V[[#This Row],[Código]],Controle_E[Código],Controle_E[Categoria])</f>
        <v>Masculino</v>
      </c>
      <c r="G39" s="2">
        <v>12</v>
      </c>
      <c r="H39" s="10" cm="1">
        <f t="array" ref="H39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0.02</v>
      </c>
      <c r="I39" s="3">
        <f>_xlfn.XLOOKUP(Controle_V[[#This Row],[Código]],Controle_E[Código],Controle_E[Preço Unitário])</f>
        <v>99.9</v>
      </c>
      <c r="J39" s="3">
        <f>Controle_V[[#This Row],[Quantidade]]*Controle_V[[#This Row],[Valor do Produto]]-(Controle_V[[#This Row],[Valor do Produto]]*Controle_V[[#This Row],[Quantidade]]*Controle_V[[#This Row],[Desconto]])</f>
        <v>1174.8240000000001</v>
      </c>
      <c r="K39" s="2" t="s">
        <v>33</v>
      </c>
    </row>
    <row r="40" spans="2:11" ht="15.5" x14ac:dyDescent="0.35">
      <c r="B40" s="7">
        <v>45982</v>
      </c>
      <c r="C40" s="2" t="s">
        <v>32</v>
      </c>
      <c r="D40" s="2">
        <v>20209</v>
      </c>
      <c r="E40" s="2" t="str">
        <f>_xlfn.XLOOKUP(Controle_V[[#This Row],[Código]],Controle_E[Código],Controle_E[Produto])</f>
        <v>Vestido Tubinho</v>
      </c>
      <c r="F40" s="2" t="str">
        <f>_xlfn.XLOOKUP(Controle_V[[#This Row],[Código]],Controle_E[Código],Controle_E[Categoria])</f>
        <v>Feminino</v>
      </c>
      <c r="G40" s="2">
        <v>63</v>
      </c>
      <c r="H40" s="10" cm="1">
        <f t="array" ref="H40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40" s="3">
        <f>_xlfn.XLOOKUP(Controle_V[[#This Row],[Código]],Controle_E[Código],Controle_E[Preço Unitário])</f>
        <v>99.9</v>
      </c>
      <c r="J40" s="3">
        <f>Controle_V[[#This Row],[Quantidade]]*Controle_V[[#This Row],[Valor do Produto]]-(Controle_V[[#This Row],[Valor do Produto]]*Controle_V[[#This Row],[Quantidade]]*Controle_V[[#This Row],[Desconto]])</f>
        <v>5790.2040000000006</v>
      </c>
      <c r="K40" s="2" t="s">
        <v>33</v>
      </c>
    </row>
    <row r="41" spans="2:11" ht="15.5" x14ac:dyDescent="0.35">
      <c r="B41" s="7">
        <v>45982</v>
      </c>
      <c r="C41" s="2" t="s">
        <v>32</v>
      </c>
      <c r="D41" s="2">
        <v>20209</v>
      </c>
      <c r="E41" s="2" t="str">
        <f>_xlfn.XLOOKUP(Controle_V[[#This Row],[Código]],Controle_E[Código],Controle_E[Produto])</f>
        <v>Vestido Tubinho</v>
      </c>
      <c r="F41" s="2" t="str">
        <f>_xlfn.XLOOKUP(Controle_V[[#This Row],[Código]],Controle_E[Código],Controle_E[Categoria])</f>
        <v>Feminino</v>
      </c>
      <c r="G41" s="2">
        <v>63</v>
      </c>
      <c r="H41" s="10" cm="1">
        <f t="array" ref="H41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41" s="3">
        <f>_xlfn.XLOOKUP(Controle_V[[#This Row],[Código]],Controle_E[Código],Controle_E[Preço Unitário])</f>
        <v>99.9</v>
      </c>
      <c r="J41" s="3">
        <f>Controle_V[[#This Row],[Quantidade]]*Controle_V[[#This Row],[Valor do Produto]]-(Controle_V[[#This Row],[Valor do Produto]]*Controle_V[[#This Row],[Quantidade]]*Controle_V[[#This Row],[Desconto]])</f>
        <v>5790.2040000000006</v>
      </c>
      <c r="K41" s="2" t="s">
        <v>34</v>
      </c>
    </row>
    <row r="42" spans="2:11" ht="15.5" x14ac:dyDescent="0.35">
      <c r="B42" s="7">
        <v>45982</v>
      </c>
      <c r="C42" s="2" t="s">
        <v>32</v>
      </c>
      <c r="D42" s="2">
        <v>20336</v>
      </c>
      <c r="E42" s="2" t="str">
        <f>_xlfn.XLOOKUP(Controle_V[[#This Row],[Código]],Controle_E[Código],Controle_E[Produto])</f>
        <v>Calça Skinny</v>
      </c>
      <c r="F42" s="2" t="str">
        <f>_xlfn.XLOOKUP(Controle_V[[#This Row],[Código]],Controle_E[Código],Controle_E[Categoria])</f>
        <v>Feminino</v>
      </c>
      <c r="G42" s="2">
        <v>55</v>
      </c>
      <c r="H42" s="10" cm="1">
        <f t="array" ref="H42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42" s="3">
        <f>_xlfn.XLOOKUP(Controle_V[[#This Row],[Código]],Controle_E[Código],Controle_E[Preço Unitário])</f>
        <v>129.9</v>
      </c>
      <c r="J42" s="3">
        <f>Controle_V[[#This Row],[Quantidade]]*Controle_V[[#This Row],[Valor do Produto]]-(Controle_V[[#This Row],[Valor do Produto]]*Controle_V[[#This Row],[Quantidade]]*Controle_V[[#This Row],[Desconto]])</f>
        <v>6572.94</v>
      </c>
      <c r="K42" s="2" t="s">
        <v>34</v>
      </c>
    </row>
    <row r="43" spans="2:11" ht="15.5" x14ac:dyDescent="0.35">
      <c r="B43" s="7">
        <v>45982</v>
      </c>
      <c r="C43" s="2" t="s">
        <v>32</v>
      </c>
      <c r="D43" s="2">
        <v>20337</v>
      </c>
      <c r="E43" s="2" t="str">
        <f>_xlfn.XLOOKUP(Controle_V[[#This Row],[Código]],Controle_E[Código],Controle_E[Produto])</f>
        <v>Calça Skinny</v>
      </c>
      <c r="F43" s="2" t="str">
        <f>_xlfn.XLOOKUP(Controle_V[[#This Row],[Código]],Controle_E[Código],Controle_E[Categoria])</f>
        <v>Feminino</v>
      </c>
      <c r="G43" s="2">
        <v>55</v>
      </c>
      <c r="H43" s="10" cm="1">
        <f t="array" ref="H43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43" s="3">
        <f>_xlfn.XLOOKUP(Controle_V[[#This Row],[Código]],Controle_E[Código],Controle_E[Preço Unitário])</f>
        <v>129.9</v>
      </c>
      <c r="J43" s="3">
        <f>Controle_V[[#This Row],[Quantidade]]*Controle_V[[#This Row],[Valor do Produto]]-(Controle_V[[#This Row],[Valor do Produto]]*Controle_V[[#This Row],[Quantidade]]*Controle_V[[#This Row],[Desconto]])</f>
        <v>6572.94</v>
      </c>
      <c r="K43" s="2" t="s">
        <v>34</v>
      </c>
    </row>
    <row r="44" spans="2:11" ht="15.5" x14ac:dyDescent="0.35">
      <c r="B44" s="7">
        <v>45985</v>
      </c>
      <c r="C44" s="2" t="s">
        <v>35</v>
      </c>
      <c r="D44" s="2">
        <v>20338</v>
      </c>
      <c r="E44" s="2" t="str">
        <f>_xlfn.XLOOKUP(Controle_V[[#This Row],[Código]],Controle_E[Código],Controle_E[Produto])</f>
        <v>Calça Skinny</v>
      </c>
      <c r="F44" s="2" t="str">
        <f>_xlfn.XLOOKUP(Controle_V[[#This Row],[Código]],Controle_E[Código],Controle_E[Categoria])</f>
        <v>Feminino</v>
      </c>
      <c r="G44" s="2">
        <v>120</v>
      </c>
      <c r="H44" s="10" cm="1">
        <f t="array" ref="H44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44" s="3">
        <f>_xlfn.XLOOKUP(Controle_V[[#This Row],[Código]],Controle_E[Código],Controle_E[Preço Unitário])</f>
        <v>129.9</v>
      </c>
      <c r="J44" s="3">
        <f>Controle_V[[#This Row],[Quantidade]]*Controle_V[[#This Row],[Valor do Produto]]-(Controle_V[[#This Row],[Valor do Produto]]*Controle_V[[#This Row],[Quantidade]]*Controle_V[[#This Row],[Desconto]])</f>
        <v>14340.96</v>
      </c>
      <c r="K44" s="2" t="s">
        <v>34</v>
      </c>
    </row>
    <row r="45" spans="2:11" ht="15.5" x14ac:dyDescent="0.35">
      <c r="B45" s="7">
        <v>45986</v>
      </c>
      <c r="C45" s="2" t="s">
        <v>6</v>
      </c>
      <c r="D45" s="2">
        <v>20101</v>
      </c>
      <c r="E45" s="2" t="str">
        <f>_xlfn.XLOOKUP(Controle_V[[#This Row],[Código]],Controle_E[Código],Controle_E[Produto])</f>
        <v>Regata</v>
      </c>
      <c r="F45" s="2" t="str">
        <f>_xlfn.XLOOKUP(Controle_V[[#This Row],[Código]],Controle_E[Código],Controle_E[Categoria])</f>
        <v>Feminino</v>
      </c>
      <c r="G45" s="2">
        <v>65</v>
      </c>
      <c r="H45" s="10" cm="1">
        <f t="array" ref="H45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45" s="3">
        <f>_xlfn.XLOOKUP(Controle_V[[#This Row],[Código]],Controle_E[Código],Controle_E[Preço Unitário])</f>
        <v>39.880000000000003</v>
      </c>
      <c r="J45" s="3">
        <f>Controle_V[[#This Row],[Quantidade]]*Controle_V[[#This Row],[Valor do Produto]]-(Controle_V[[#This Row],[Valor do Produto]]*Controle_V[[#This Row],[Quantidade]]*Controle_V[[#This Row],[Desconto]])</f>
        <v>2384.8240000000001</v>
      </c>
      <c r="K45" s="2" t="s">
        <v>34</v>
      </c>
    </row>
    <row r="46" spans="2:11" ht="15.5" x14ac:dyDescent="0.35">
      <c r="B46" s="7">
        <v>45986</v>
      </c>
      <c r="C46" s="2" t="s">
        <v>6</v>
      </c>
      <c r="D46" s="2">
        <v>20102</v>
      </c>
      <c r="E46" s="2" t="str">
        <f>_xlfn.XLOOKUP(Controle_V[[#This Row],[Código]],Controle_E[Código],Controle_E[Produto])</f>
        <v>Regata</v>
      </c>
      <c r="F46" s="2" t="str">
        <f>_xlfn.XLOOKUP(Controle_V[[#This Row],[Código]],Controle_E[Código],Controle_E[Categoria])</f>
        <v>Feminino</v>
      </c>
      <c r="G46" s="2">
        <v>68</v>
      </c>
      <c r="H46" s="10" cm="1">
        <f t="array" ref="H46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46" s="3">
        <f>_xlfn.XLOOKUP(Controle_V[[#This Row],[Código]],Controle_E[Código],Controle_E[Preço Unitário])</f>
        <v>39.880000000000003</v>
      </c>
      <c r="J46" s="3">
        <f>Controle_V[[#This Row],[Quantidade]]*Controle_V[[#This Row],[Valor do Produto]]-(Controle_V[[#This Row],[Valor do Produto]]*Controle_V[[#This Row],[Quantidade]]*Controle_V[[#This Row],[Desconto]])</f>
        <v>2494.8928000000001</v>
      </c>
      <c r="K46" s="2" t="s">
        <v>36</v>
      </c>
    </row>
    <row r="47" spans="2:11" ht="15.5" x14ac:dyDescent="0.35">
      <c r="B47" s="7">
        <v>45986</v>
      </c>
      <c r="C47" s="2" t="s">
        <v>6</v>
      </c>
      <c r="D47" s="2">
        <v>20103</v>
      </c>
      <c r="E47" s="2" t="str">
        <f>_xlfn.XLOOKUP(Controle_V[[#This Row],[Código]],Controle_E[Código],Controle_E[Produto])</f>
        <v>Regata</v>
      </c>
      <c r="F47" s="2" t="str">
        <f>_xlfn.XLOOKUP(Controle_V[[#This Row],[Código]],Controle_E[Código],Controle_E[Categoria])</f>
        <v>Feminino</v>
      </c>
      <c r="G47" s="2">
        <v>63</v>
      </c>
      <c r="H47" s="10" cm="1">
        <f t="array" ref="H47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47" s="3">
        <f>_xlfn.XLOOKUP(Controle_V[[#This Row],[Código]],Controle_E[Código],Controle_E[Preço Unitário])</f>
        <v>39.880000000000003</v>
      </c>
      <c r="J47" s="3">
        <f>Controle_V[[#This Row],[Quantidade]]*Controle_V[[#This Row],[Valor do Produto]]-(Controle_V[[#This Row],[Valor do Produto]]*Controle_V[[#This Row],[Quantidade]]*Controle_V[[#This Row],[Desconto]])</f>
        <v>2311.4448000000002</v>
      </c>
      <c r="K47" s="2" t="s">
        <v>36</v>
      </c>
    </row>
    <row r="48" spans="2:11" ht="15.5" x14ac:dyDescent="0.35">
      <c r="B48" s="7">
        <v>45986</v>
      </c>
      <c r="C48" s="2" t="s">
        <v>6</v>
      </c>
      <c r="D48" s="2">
        <v>20403</v>
      </c>
      <c r="E48" s="2" t="str">
        <f>_xlfn.XLOOKUP(Controle_V[[#This Row],[Código]],Controle_E[Código],Controle_E[Produto])</f>
        <v>Saia Colegial</v>
      </c>
      <c r="F48" s="2" t="str">
        <f>_xlfn.XLOOKUP(Controle_V[[#This Row],[Código]],Controle_E[Código],Controle_E[Categoria])</f>
        <v>Feminino</v>
      </c>
      <c r="G48" s="2">
        <v>66</v>
      </c>
      <c r="H48" s="10" cm="1">
        <f t="array" ref="H48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48" s="3">
        <f>_xlfn.XLOOKUP(Controle_V[[#This Row],[Código]],Controle_E[Código],Controle_E[Preço Unitário])</f>
        <v>79.900000000000006</v>
      </c>
      <c r="J48" s="3">
        <f>Controle_V[[#This Row],[Quantidade]]*Controle_V[[#This Row],[Valor do Produto]]-(Controle_V[[#This Row],[Valor do Produto]]*Controle_V[[#This Row],[Quantidade]]*Controle_V[[#This Row],[Desconto]])</f>
        <v>4851.5280000000002</v>
      </c>
      <c r="K48" s="2" t="s">
        <v>36</v>
      </c>
    </row>
    <row r="49" spans="2:11" ht="15.5" x14ac:dyDescent="0.35">
      <c r="B49" s="7">
        <v>45986</v>
      </c>
      <c r="C49" s="2" t="s">
        <v>6</v>
      </c>
      <c r="D49" s="2">
        <v>20404</v>
      </c>
      <c r="E49" s="2" t="str">
        <f>_xlfn.XLOOKUP(Controle_V[[#This Row],[Código]],Controle_E[Código],Controle_E[Produto])</f>
        <v>Saia Colegial</v>
      </c>
      <c r="F49" s="2" t="str">
        <f>_xlfn.XLOOKUP(Controle_V[[#This Row],[Código]],Controle_E[Código],Controle_E[Categoria])</f>
        <v>Feminino</v>
      </c>
      <c r="G49" s="2">
        <v>64</v>
      </c>
      <c r="H49" s="10" cm="1">
        <f t="array" ref="H49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49" s="3">
        <f>_xlfn.XLOOKUP(Controle_V[[#This Row],[Código]],Controle_E[Código],Controle_E[Preço Unitário])</f>
        <v>79.900000000000006</v>
      </c>
      <c r="J49" s="3">
        <f>Controle_V[[#This Row],[Quantidade]]*Controle_V[[#This Row],[Valor do Produto]]-(Controle_V[[#This Row],[Valor do Produto]]*Controle_V[[#This Row],[Quantidade]]*Controle_V[[#This Row],[Desconto]])</f>
        <v>4704.5120000000006</v>
      </c>
      <c r="K49" s="2" t="s">
        <v>37</v>
      </c>
    </row>
    <row r="50" spans="2:11" ht="15.5" x14ac:dyDescent="0.35">
      <c r="B50" s="7">
        <v>45986</v>
      </c>
      <c r="C50" s="2" t="s">
        <v>6</v>
      </c>
      <c r="D50" s="2">
        <v>20405</v>
      </c>
      <c r="E50" s="2" t="str">
        <f>_xlfn.XLOOKUP(Controle_V[[#This Row],[Código]],Controle_E[Código],Controle_E[Produto])</f>
        <v>Saia Jeans</v>
      </c>
      <c r="F50" s="2" t="str">
        <f>_xlfn.XLOOKUP(Controle_V[[#This Row],[Código]],Controle_E[Código],Controle_E[Categoria])</f>
        <v>Feminino</v>
      </c>
      <c r="G50" s="2">
        <v>33</v>
      </c>
      <c r="H50" s="10" cm="1">
        <f t="array" ref="H50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50" s="3">
        <f>_xlfn.XLOOKUP(Controle_V[[#This Row],[Código]],Controle_E[Código],Controle_E[Preço Unitário])</f>
        <v>89.9</v>
      </c>
      <c r="J50" s="3">
        <f>Controle_V[[#This Row],[Quantidade]]*Controle_V[[#This Row],[Valor do Produto]]-(Controle_V[[#This Row],[Valor do Produto]]*Controle_V[[#This Row],[Quantidade]]*Controle_V[[#This Row],[Desconto]])</f>
        <v>2818.3650000000002</v>
      </c>
      <c r="K50" s="2" t="s">
        <v>37</v>
      </c>
    </row>
    <row r="51" spans="2:11" ht="15.5" x14ac:dyDescent="0.35">
      <c r="B51" s="7">
        <v>45986</v>
      </c>
      <c r="C51" s="2" t="s">
        <v>6</v>
      </c>
      <c r="D51" s="2">
        <v>20405</v>
      </c>
      <c r="E51" s="2" t="str">
        <f>_xlfn.XLOOKUP(Controle_V[[#This Row],[Código]],Controle_E[Código],Controle_E[Produto])</f>
        <v>Saia Jeans</v>
      </c>
      <c r="F51" s="2" t="str">
        <f>_xlfn.XLOOKUP(Controle_V[[#This Row],[Código]],Controle_E[Código],Controle_E[Categoria])</f>
        <v>Feminino</v>
      </c>
      <c r="G51" s="2">
        <v>30</v>
      </c>
      <c r="H51" s="10" cm="1">
        <f t="array" ref="H51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51" s="3">
        <f>_xlfn.XLOOKUP(Controle_V[[#This Row],[Código]],Controle_E[Código],Controle_E[Preço Unitário])</f>
        <v>89.9</v>
      </c>
      <c r="J51" s="3">
        <f>Controle_V[[#This Row],[Quantidade]]*Controle_V[[#This Row],[Valor do Produto]]-(Controle_V[[#This Row],[Valor do Produto]]*Controle_V[[#This Row],[Quantidade]]*Controle_V[[#This Row],[Desconto]])</f>
        <v>2562.15</v>
      </c>
      <c r="K51" s="2" t="s">
        <v>38</v>
      </c>
    </row>
    <row r="52" spans="2:11" ht="15.5" x14ac:dyDescent="0.35">
      <c r="B52" s="7">
        <v>45987</v>
      </c>
      <c r="C52" s="2" t="s">
        <v>39</v>
      </c>
      <c r="D52" s="2">
        <v>20208</v>
      </c>
      <c r="E52" s="2" t="str">
        <f>_xlfn.XLOOKUP(Controle_V[[#This Row],[Código]],Controle_E[Código],Controle_E[Produto])</f>
        <v>Vestido Tubinho</v>
      </c>
      <c r="F52" s="2" t="str">
        <f>_xlfn.XLOOKUP(Controle_V[[#This Row],[Código]],Controle_E[Código],Controle_E[Categoria])</f>
        <v>Feminino</v>
      </c>
      <c r="G52" s="2">
        <v>36</v>
      </c>
      <c r="H52" s="10" cm="1">
        <f t="array" ref="H52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52" s="3">
        <f>_xlfn.XLOOKUP(Controle_V[[#This Row],[Código]],Controle_E[Código],Controle_E[Preço Unitário])</f>
        <v>99.9</v>
      </c>
      <c r="J52" s="3">
        <f>Controle_V[[#This Row],[Quantidade]]*Controle_V[[#This Row],[Valor do Produto]]-(Controle_V[[#This Row],[Valor do Produto]]*Controle_V[[#This Row],[Quantidade]]*Controle_V[[#This Row],[Desconto]])</f>
        <v>3416.58</v>
      </c>
      <c r="K52" s="2" t="s">
        <v>38</v>
      </c>
    </row>
    <row r="53" spans="2:11" ht="15.5" x14ac:dyDescent="0.35">
      <c r="B53" s="7">
        <v>45987</v>
      </c>
      <c r="C53" s="2" t="s">
        <v>39</v>
      </c>
      <c r="D53" s="2">
        <v>20209</v>
      </c>
      <c r="E53" s="2" t="str">
        <f>_xlfn.XLOOKUP(Controle_V[[#This Row],[Código]],Controle_E[Código],Controle_E[Produto])</f>
        <v>Vestido Tubinho</v>
      </c>
      <c r="F53" s="2" t="str">
        <f>_xlfn.XLOOKUP(Controle_V[[#This Row],[Código]],Controle_E[Código],Controle_E[Categoria])</f>
        <v>Feminino</v>
      </c>
      <c r="G53" s="2">
        <v>32</v>
      </c>
      <c r="H53" s="10" cm="1">
        <f t="array" ref="H53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53" s="3">
        <f>_xlfn.XLOOKUP(Controle_V[[#This Row],[Código]],Controle_E[Código],Controle_E[Preço Unitário])</f>
        <v>99.9</v>
      </c>
      <c r="J53" s="3">
        <f>Controle_V[[#This Row],[Quantidade]]*Controle_V[[#This Row],[Valor do Produto]]-(Controle_V[[#This Row],[Valor do Produto]]*Controle_V[[#This Row],[Quantidade]]*Controle_V[[#This Row],[Desconto]])</f>
        <v>3036.96</v>
      </c>
      <c r="K53" s="2" t="s">
        <v>38</v>
      </c>
    </row>
    <row r="54" spans="2:11" ht="15.5" x14ac:dyDescent="0.35">
      <c r="B54" s="7">
        <v>45987</v>
      </c>
      <c r="C54" s="2" t="s">
        <v>39</v>
      </c>
      <c r="D54" s="2">
        <v>20210</v>
      </c>
      <c r="E54" s="2" t="str">
        <f>_xlfn.XLOOKUP(Controle_V[[#This Row],[Código]],Controle_E[Código],Controle_E[Produto])</f>
        <v>Vestido Tubinho</v>
      </c>
      <c r="F54" s="2" t="str">
        <f>_xlfn.XLOOKUP(Controle_V[[#This Row],[Código]],Controle_E[Código],Controle_E[Categoria])</f>
        <v>Feminino</v>
      </c>
      <c r="G54" s="2">
        <v>34</v>
      </c>
      <c r="H54" s="10" cm="1">
        <f t="array" ref="H54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54" s="3">
        <f>_xlfn.XLOOKUP(Controle_V[[#This Row],[Código]],Controle_E[Código],Controle_E[Preço Unitário])</f>
        <v>99.9</v>
      </c>
      <c r="J54" s="3">
        <f>Controle_V[[#This Row],[Quantidade]]*Controle_V[[#This Row],[Valor do Produto]]-(Controle_V[[#This Row],[Valor do Produto]]*Controle_V[[#This Row],[Quantidade]]*Controle_V[[#This Row],[Desconto]])</f>
        <v>3226.7700000000004</v>
      </c>
      <c r="K54" s="2" t="s">
        <v>38</v>
      </c>
    </row>
    <row r="55" spans="2:11" ht="15.5" x14ac:dyDescent="0.35">
      <c r="B55" s="7">
        <v>45987</v>
      </c>
      <c r="C55" s="2" t="s">
        <v>40</v>
      </c>
      <c r="D55" s="2">
        <v>20401</v>
      </c>
      <c r="E55" s="2" t="str">
        <f>_xlfn.XLOOKUP(Controle_V[[#This Row],[Código]],Controle_E[Código],Controle_E[Produto])</f>
        <v>Saia Colegial</v>
      </c>
      <c r="F55" s="2" t="str">
        <f>_xlfn.XLOOKUP(Controle_V[[#This Row],[Código]],Controle_E[Código],Controle_E[Categoria])</f>
        <v>Feminino</v>
      </c>
      <c r="G55" s="2">
        <v>95</v>
      </c>
      <c r="H55" s="10" cm="1">
        <f t="array" ref="H55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55" s="3">
        <f>_xlfn.XLOOKUP(Controle_V[[#This Row],[Código]],Controle_E[Código],Controle_E[Preço Unitário])</f>
        <v>79.900000000000006</v>
      </c>
      <c r="J55" s="3">
        <f>Controle_V[[#This Row],[Quantidade]]*Controle_V[[#This Row],[Valor do Produto]]-(Controle_V[[#This Row],[Valor do Produto]]*Controle_V[[#This Row],[Quantidade]]*Controle_V[[#This Row],[Desconto]])</f>
        <v>6983.2600000000011</v>
      </c>
      <c r="K55" s="2" t="s">
        <v>41</v>
      </c>
    </row>
    <row r="56" spans="2:11" ht="15.5" x14ac:dyDescent="0.35">
      <c r="B56" s="7">
        <v>45987</v>
      </c>
      <c r="C56" s="2" t="s">
        <v>40</v>
      </c>
      <c r="D56" s="2">
        <v>20401</v>
      </c>
      <c r="E56" s="2" t="str">
        <f>_xlfn.XLOOKUP(Controle_V[[#This Row],[Código]],Controle_E[Código],Controle_E[Produto])</f>
        <v>Saia Colegial</v>
      </c>
      <c r="F56" s="2" t="str">
        <f>_xlfn.XLOOKUP(Controle_V[[#This Row],[Código]],Controle_E[Código],Controle_E[Categoria])</f>
        <v>Feminino</v>
      </c>
      <c r="G56" s="2">
        <v>98</v>
      </c>
      <c r="H56" s="10" cm="1">
        <f t="array" ref="H56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56" s="3">
        <f>_xlfn.XLOOKUP(Controle_V[[#This Row],[Código]],Controle_E[Código],Controle_E[Preço Unitário])</f>
        <v>79.900000000000006</v>
      </c>
      <c r="J56" s="3">
        <f>Controle_V[[#This Row],[Quantidade]]*Controle_V[[#This Row],[Valor do Produto]]-(Controle_V[[#This Row],[Valor do Produto]]*Controle_V[[#This Row],[Quantidade]]*Controle_V[[#This Row],[Desconto]])</f>
        <v>7203.7840000000006</v>
      </c>
      <c r="K56" s="2" t="s">
        <v>41</v>
      </c>
    </row>
    <row r="57" spans="2:11" ht="15.5" x14ac:dyDescent="0.35">
      <c r="B57" s="7">
        <v>45987</v>
      </c>
      <c r="C57" s="2" t="s">
        <v>28</v>
      </c>
      <c r="D57" s="2">
        <v>40106</v>
      </c>
      <c r="E57" s="2" t="str">
        <f>_xlfn.XLOOKUP(Controle_V[[#This Row],[Código]],Controle_E[Código],Controle_E[Produto])</f>
        <v>Bolsa Transversal</v>
      </c>
      <c r="F57" s="2" t="str">
        <f>_xlfn.XLOOKUP(Controle_V[[#This Row],[Código]],Controle_E[Código],Controle_E[Categoria])</f>
        <v>Acessórios</v>
      </c>
      <c r="G57" s="2">
        <v>92</v>
      </c>
      <c r="H57" s="10" cm="1">
        <f t="array" ref="H57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57" s="3">
        <f>_xlfn.XLOOKUP(Controle_V[[#This Row],[Código]],Controle_E[Código],Controle_E[Preço Unitário])</f>
        <v>119.9</v>
      </c>
      <c r="J57" s="3">
        <f>Controle_V[[#This Row],[Quantidade]]*Controle_V[[#This Row],[Valor do Produto]]-(Controle_V[[#This Row],[Valor do Produto]]*Controle_V[[#This Row],[Quantidade]]*Controle_V[[#This Row],[Desconto]])</f>
        <v>10148.336000000001</v>
      </c>
      <c r="K57" s="2" t="s">
        <v>41</v>
      </c>
    </row>
    <row r="58" spans="2:11" ht="15.5" x14ac:dyDescent="0.35">
      <c r="B58" s="7">
        <v>45988</v>
      </c>
      <c r="C58" s="2" t="s">
        <v>42</v>
      </c>
      <c r="D58" s="2">
        <v>10401</v>
      </c>
      <c r="E58" s="2" t="str">
        <f>_xlfn.XLOOKUP(Controle_V[[#This Row],[Código]],Controle_E[Código],Controle_E[Produto])</f>
        <v>Bermuda Cargo</v>
      </c>
      <c r="F58" s="2" t="str">
        <f>_xlfn.XLOOKUP(Controle_V[[#This Row],[Código]],Controle_E[Código],Controle_E[Categoria])</f>
        <v>Masculino</v>
      </c>
      <c r="G58" s="2">
        <v>96</v>
      </c>
      <c r="H58" s="10" cm="1">
        <f t="array" ref="H58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58" s="3">
        <f>_xlfn.XLOOKUP(Controle_V[[#This Row],[Código]],Controle_E[Código],Controle_E[Preço Unitário])</f>
        <v>99.9</v>
      </c>
      <c r="J58" s="3">
        <f>Controle_V[[#This Row],[Quantidade]]*Controle_V[[#This Row],[Valor do Produto]]-(Controle_V[[#This Row],[Valor do Produto]]*Controle_V[[#This Row],[Quantidade]]*Controle_V[[#This Row],[Desconto]])</f>
        <v>8823.1680000000015</v>
      </c>
      <c r="K58" s="2" t="s">
        <v>43</v>
      </c>
    </row>
    <row r="59" spans="2:11" ht="15.5" x14ac:dyDescent="0.35">
      <c r="B59" s="7">
        <v>45989</v>
      </c>
      <c r="C59" s="2" t="s">
        <v>42</v>
      </c>
      <c r="D59" s="2">
        <v>10402</v>
      </c>
      <c r="E59" s="2" t="str">
        <f>_xlfn.XLOOKUP(Controle_V[[#This Row],[Código]],Controle_E[Código],Controle_E[Produto])</f>
        <v>Bermuda Cargo</v>
      </c>
      <c r="F59" s="2" t="str">
        <f>_xlfn.XLOOKUP(Controle_V[[#This Row],[Código]],Controle_E[Código],Controle_E[Categoria])</f>
        <v>Masculino</v>
      </c>
      <c r="G59" s="2">
        <v>5</v>
      </c>
      <c r="H59" s="10" cm="1">
        <f t="array" ref="H59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0.01</v>
      </c>
      <c r="I59" s="3">
        <f>_xlfn.XLOOKUP(Controle_V[[#This Row],[Código]],Controle_E[Código],Controle_E[Preço Unitário])</f>
        <v>99.9</v>
      </c>
      <c r="J59" s="3">
        <f>Controle_V[[#This Row],[Quantidade]]*Controle_V[[#This Row],[Valor do Produto]]-(Controle_V[[#This Row],[Valor do Produto]]*Controle_V[[#This Row],[Quantidade]]*Controle_V[[#This Row],[Desconto]])</f>
        <v>494.505</v>
      </c>
      <c r="K59" s="2" t="s">
        <v>43</v>
      </c>
    </row>
    <row r="60" spans="2:11" ht="15.5" x14ac:dyDescent="0.35">
      <c r="B60" s="7">
        <v>45992</v>
      </c>
      <c r="C60" s="2" t="s">
        <v>42</v>
      </c>
      <c r="D60" s="2">
        <v>10403</v>
      </c>
      <c r="E60" s="2" t="str">
        <f>_xlfn.XLOOKUP(Controle_V[[#This Row],[Código]],Controle_E[Código],Controle_E[Produto])</f>
        <v>Bermuda Cargo</v>
      </c>
      <c r="F60" s="2" t="str">
        <f>_xlfn.XLOOKUP(Controle_V[[#This Row],[Código]],Controle_E[Código],Controle_E[Categoria])</f>
        <v>Masculino</v>
      </c>
      <c r="G60" s="2">
        <v>5</v>
      </c>
      <c r="H60" s="10" cm="1">
        <f t="array" ref="H60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0.01</v>
      </c>
      <c r="I60" s="3">
        <f>_xlfn.XLOOKUP(Controle_V[[#This Row],[Código]],Controle_E[Código],Controle_E[Preço Unitário])</f>
        <v>99.9</v>
      </c>
      <c r="J60" s="3">
        <f>Controle_V[[#This Row],[Quantidade]]*Controle_V[[#This Row],[Valor do Produto]]-(Controle_V[[#This Row],[Valor do Produto]]*Controle_V[[#This Row],[Quantidade]]*Controle_V[[#This Row],[Desconto]])</f>
        <v>494.505</v>
      </c>
      <c r="K60" s="2" t="s">
        <v>43</v>
      </c>
    </row>
    <row r="61" spans="2:11" ht="15.5" x14ac:dyDescent="0.35">
      <c r="B61" s="7">
        <v>45992</v>
      </c>
      <c r="C61" s="2" t="s">
        <v>42</v>
      </c>
      <c r="D61" s="2">
        <v>10404</v>
      </c>
      <c r="E61" s="2" t="str">
        <f>_xlfn.XLOOKUP(Controle_V[[#This Row],[Código]],Controle_E[Código],Controle_E[Produto])</f>
        <v>Bermuda Cargo</v>
      </c>
      <c r="F61" s="2" t="str">
        <f>_xlfn.XLOOKUP(Controle_V[[#This Row],[Código]],Controle_E[Código],Controle_E[Categoria])</f>
        <v>Masculino</v>
      </c>
      <c r="G61" s="2">
        <v>8</v>
      </c>
      <c r="H61" s="10" cm="1">
        <f t="array" ref="H61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0.01</v>
      </c>
      <c r="I61" s="3">
        <f>_xlfn.XLOOKUP(Controle_V[[#This Row],[Código]],Controle_E[Código],Controle_E[Preço Unitário])</f>
        <v>99.9</v>
      </c>
      <c r="J61" s="3">
        <f>Controle_V[[#This Row],[Quantidade]]*Controle_V[[#This Row],[Valor do Produto]]-(Controle_V[[#This Row],[Valor do Produto]]*Controle_V[[#This Row],[Quantidade]]*Controle_V[[#This Row],[Desconto]])</f>
        <v>791.20800000000008</v>
      </c>
      <c r="K61" s="2" t="s">
        <v>43</v>
      </c>
    </row>
    <row r="62" spans="2:11" ht="15.5" x14ac:dyDescent="0.35">
      <c r="B62" s="7">
        <v>45992</v>
      </c>
      <c r="C62" s="2" t="s">
        <v>42</v>
      </c>
      <c r="D62" s="2">
        <v>40101</v>
      </c>
      <c r="E62" s="2" t="str">
        <f>_xlfn.XLOOKUP(Controle_V[[#This Row],[Código]],Controle_E[Código],Controle_E[Produto])</f>
        <v>Cinto Couro Preto</v>
      </c>
      <c r="F62" s="2" t="str">
        <f>_xlfn.XLOOKUP(Controle_V[[#This Row],[Código]],Controle_E[Código],Controle_E[Categoria])</f>
        <v>Acessórios</v>
      </c>
      <c r="G62" s="2">
        <v>5</v>
      </c>
      <c r="H62" s="10" cm="1">
        <f t="array" ref="H62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0.01</v>
      </c>
      <c r="I62" s="3">
        <f>_xlfn.XLOOKUP(Controle_V[[#This Row],[Código]],Controle_E[Código],Controle_E[Preço Unitário])</f>
        <v>49.9</v>
      </c>
      <c r="J62" s="3">
        <f>Controle_V[[#This Row],[Quantidade]]*Controle_V[[#This Row],[Valor do Produto]]-(Controle_V[[#This Row],[Valor do Produto]]*Controle_V[[#This Row],[Quantidade]]*Controle_V[[#This Row],[Desconto]])</f>
        <v>247.005</v>
      </c>
      <c r="K62" s="2" t="s">
        <v>43</v>
      </c>
    </row>
    <row r="63" spans="2:11" ht="15.5" x14ac:dyDescent="0.35">
      <c r="B63" s="7">
        <v>45992</v>
      </c>
      <c r="C63" s="2" t="s">
        <v>42</v>
      </c>
      <c r="D63" s="2">
        <v>40102</v>
      </c>
      <c r="E63" s="2" t="str">
        <f>_xlfn.XLOOKUP(Controle_V[[#This Row],[Código]],Controle_E[Código],Controle_E[Produto])</f>
        <v>Cinto Couro Marrom</v>
      </c>
      <c r="F63" s="2" t="str">
        <f>_xlfn.XLOOKUP(Controle_V[[#This Row],[Código]],Controle_E[Código],Controle_E[Categoria])</f>
        <v>Acessórios</v>
      </c>
      <c r="G63" s="2">
        <v>130</v>
      </c>
      <c r="H63" s="10" cm="1">
        <f t="array" ref="H63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63" s="3">
        <f>_xlfn.XLOOKUP(Controle_V[[#This Row],[Código]],Controle_E[Código],Controle_E[Preço Unitário])</f>
        <v>49.9</v>
      </c>
      <c r="J63" s="3">
        <f>Controle_V[[#This Row],[Quantidade]]*Controle_V[[#This Row],[Valor do Produto]]-(Controle_V[[#This Row],[Valor do Produto]]*Controle_V[[#This Row],[Quantidade]]*Controle_V[[#This Row],[Desconto]])</f>
        <v>5968.04</v>
      </c>
      <c r="K63" s="2" t="s">
        <v>44</v>
      </c>
    </row>
    <row r="64" spans="2:11" ht="15.5" x14ac:dyDescent="0.35">
      <c r="B64" s="7">
        <v>45992</v>
      </c>
      <c r="C64" s="2" t="s">
        <v>42</v>
      </c>
      <c r="D64" s="2">
        <v>40103</v>
      </c>
      <c r="E64" s="2" t="str">
        <f>_xlfn.XLOOKUP(Controle_V[[#This Row],[Código]],Controle_E[Código],Controle_E[Produto])</f>
        <v>Boné Aba Curva</v>
      </c>
      <c r="F64" s="2" t="str">
        <f>_xlfn.XLOOKUP(Controle_V[[#This Row],[Código]],Controle_E[Código],Controle_E[Categoria])</f>
        <v>Acessórios</v>
      </c>
      <c r="G64" s="2">
        <v>127</v>
      </c>
      <c r="H64" s="10" cm="1">
        <f t="array" ref="H64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64" s="3">
        <f>_xlfn.XLOOKUP(Controle_V[[#This Row],[Código]],Controle_E[Código],Controle_E[Preço Unitário])</f>
        <v>123.5</v>
      </c>
      <c r="J64" s="3">
        <f>Controle_V[[#This Row],[Quantidade]]*Controle_V[[#This Row],[Valor do Produto]]-(Controle_V[[#This Row],[Valor do Produto]]*Controle_V[[#This Row],[Quantidade]]*Controle_V[[#This Row],[Desconto]])</f>
        <v>14429.74</v>
      </c>
      <c r="K64" s="2" t="s">
        <v>44</v>
      </c>
    </row>
    <row r="65" spans="2:11" ht="15.5" x14ac:dyDescent="0.35">
      <c r="B65" s="7">
        <v>45993</v>
      </c>
      <c r="C65" s="2" t="s">
        <v>8</v>
      </c>
      <c r="D65" s="2">
        <v>40108</v>
      </c>
      <c r="E65" s="2" t="str">
        <f>_xlfn.XLOOKUP(Controle_V[[#This Row],[Código]],Controle_E[Código],Controle_E[Produto])</f>
        <v>Óculos de Sol</v>
      </c>
      <c r="F65" s="2" t="str">
        <f>_xlfn.XLOOKUP(Controle_V[[#This Row],[Código]],Controle_E[Código],Controle_E[Categoria])</f>
        <v>Acessórios</v>
      </c>
      <c r="G65" s="2">
        <v>133</v>
      </c>
      <c r="H65" s="10" cm="1">
        <f t="array" ref="H65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65" s="3">
        <f>_xlfn.XLOOKUP(Controle_V[[#This Row],[Código]],Controle_E[Código],Controle_E[Preço Unitário])</f>
        <v>198.5</v>
      </c>
      <c r="J65" s="3">
        <f>Controle_V[[#This Row],[Quantidade]]*Controle_V[[#This Row],[Valor do Produto]]-(Controle_V[[#This Row],[Valor do Produto]]*Controle_V[[#This Row],[Quantidade]]*Controle_V[[#This Row],[Desconto]])</f>
        <v>24288.46</v>
      </c>
      <c r="K65" s="2" t="s">
        <v>45</v>
      </c>
    </row>
    <row r="66" spans="2:11" ht="15.5" x14ac:dyDescent="0.35">
      <c r="B66" s="7">
        <v>45993</v>
      </c>
      <c r="C66" s="2" t="s">
        <v>8</v>
      </c>
      <c r="D66" s="2">
        <v>20204</v>
      </c>
      <c r="E66" s="2" t="str">
        <f>_xlfn.XLOOKUP(Controle_V[[#This Row],[Código]],Controle_E[Código],Controle_E[Produto])</f>
        <v>Vestido Estampado Longo</v>
      </c>
      <c r="F66" s="2" t="str">
        <f>_xlfn.XLOOKUP(Controle_V[[#This Row],[Código]],Controle_E[Código],Controle_E[Categoria])</f>
        <v>Feminino</v>
      </c>
      <c r="G66" s="2">
        <v>129</v>
      </c>
      <c r="H66" s="10" cm="1">
        <f t="array" ref="H66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66" s="3">
        <f>_xlfn.XLOOKUP(Controle_V[[#This Row],[Código]],Controle_E[Código],Controle_E[Preço Unitário])</f>
        <v>108.59</v>
      </c>
      <c r="J66" s="3">
        <f>Controle_V[[#This Row],[Quantidade]]*Controle_V[[#This Row],[Valor do Produto]]-(Controle_V[[#This Row],[Valor do Produto]]*Controle_V[[#This Row],[Quantidade]]*Controle_V[[#This Row],[Desconto]])</f>
        <v>12887.4612</v>
      </c>
      <c r="K66" s="2" t="s">
        <v>45</v>
      </c>
    </row>
    <row r="67" spans="2:11" ht="15.5" x14ac:dyDescent="0.35">
      <c r="B67" s="7">
        <v>45993</v>
      </c>
      <c r="C67" s="2" t="s">
        <v>8</v>
      </c>
      <c r="D67" s="2">
        <v>20205</v>
      </c>
      <c r="E67" s="2" t="str">
        <f>_xlfn.XLOOKUP(Controle_V[[#This Row],[Código]],Controle_E[Código],Controle_E[Produto])</f>
        <v>Vestido Estampado Longo</v>
      </c>
      <c r="F67" s="2" t="str">
        <f>_xlfn.XLOOKUP(Controle_V[[#This Row],[Código]],Controle_E[Código],Controle_E[Categoria])</f>
        <v>Feminino</v>
      </c>
      <c r="G67" s="2">
        <v>75</v>
      </c>
      <c r="H67" s="10" cm="1">
        <f t="array" ref="H67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67" s="3">
        <f>_xlfn.XLOOKUP(Controle_V[[#This Row],[Código]],Controle_E[Código],Controle_E[Preço Unitário])</f>
        <v>108.59</v>
      </c>
      <c r="J67" s="3">
        <f>Controle_V[[#This Row],[Quantidade]]*Controle_V[[#This Row],[Valor do Produto]]-(Controle_V[[#This Row],[Valor do Produto]]*Controle_V[[#This Row],[Quantidade]]*Controle_V[[#This Row],[Desconto]])</f>
        <v>7492.71</v>
      </c>
      <c r="K67" s="2" t="s">
        <v>45</v>
      </c>
    </row>
    <row r="68" spans="2:11" ht="15.5" x14ac:dyDescent="0.35">
      <c r="B68" s="7">
        <v>45993</v>
      </c>
      <c r="C68" s="2" t="s">
        <v>8</v>
      </c>
      <c r="D68" s="2">
        <v>20206</v>
      </c>
      <c r="E68" s="2" t="str">
        <f>_xlfn.XLOOKUP(Controle_V[[#This Row],[Código]],Controle_E[Código],Controle_E[Produto])</f>
        <v>Vestido Estampado Longo</v>
      </c>
      <c r="F68" s="2" t="str">
        <f>_xlfn.XLOOKUP(Controle_V[[#This Row],[Código]],Controle_E[Código],Controle_E[Categoria])</f>
        <v>Feminino</v>
      </c>
      <c r="G68" s="2">
        <v>78</v>
      </c>
      <c r="H68" s="10" cm="1">
        <f t="array" ref="H68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68" s="3">
        <f>_xlfn.XLOOKUP(Controle_V[[#This Row],[Código]],Controle_E[Código],Controle_E[Preço Unitário])</f>
        <v>108.59</v>
      </c>
      <c r="J68" s="3">
        <f>Controle_V[[#This Row],[Quantidade]]*Controle_V[[#This Row],[Valor do Produto]]-(Controle_V[[#This Row],[Valor do Produto]]*Controle_V[[#This Row],[Quantidade]]*Controle_V[[#This Row],[Desconto]])</f>
        <v>7792.4184000000005</v>
      </c>
      <c r="K68" s="2" t="s">
        <v>45</v>
      </c>
    </row>
    <row r="69" spans="2:11" ht="15.5" x14ac:dyDescent="0.35">
      <c r="B69" s="7">
        <v>45993</v>
      </c>
      <c r="C69" s="2" t="s">
        <v>8</v>
      </c>
      <c r="D69" s="2">
        <v>20207</v>
      </c>
      <c r="E69" s="2" t="str">
        <f>_xlfn.XLOOKUP(Controle_V[[#This Row],[Código]],Controle_E[Código],Controle_E[Produto])</f>
        <v>Vestido Estampado Longo</v>
      </c>
      <c r="F69" s="2" t="str">
        <f>_xlfn.XLOOKUP(Controle_V[[#This Row],[Código]],Controle_E[Código],Controle_E[Categoria])</f>
        <v>Feminino</v>
      </c>
      <c r="G69" s="2">
        <v>72</v>
      </c>
      <c r="H69" s="10" cm="1">
        <f t="array" ref="H69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69" s="3">
        <f>_xlfn.XLOOKUP(Controle_V[[#This Row],[Código]],Controle_E[Código],Controle_E[Preço Unitário])</f>
        <v>108.59</v>
      </c>
      <c r="J69" s="3">
        <f>Controle_V[[#This Row],[Quantidade]]*Controle_V[[#This Row],[Valor do Produto]]-(Controle_V[[#This Row],[Valor do Produto]]*Controle_V[[#This Row],[Quantidade]]*Controle_V[[#This Row],[Desconto]])</f>
        <v>7193.0016000000005</v>
      </c>
      <c r="K69" s="2" t="s">
        <v>46</v>
      </c>
    </row>
    <row r="70" spans="2:11" ht="15.5" x14ac:dyDescent="0.35">
      <c r="B70" s="7">
        <v>45993</v>
      </c>
      <c r="C70" s="2" t="s">
        <v>8</v>
      </c>
      <c r="D70" s="2">
        <v>20201</v>
      </c>
      <c r="E70" s="2" t="str">
        <f>_xlfn.XLOOKUP(Controle_V[[#This Row],[Código]],Controle_E[Código],Controle_E[Produto])</f>
        <v>Vestido Floral Curto</v>
      </c>
      <c r="F70" s="2" t="str">
        <f>_xlfn.XLOOKUP(Controle_V[[#This Row],[Código]],Controle_E[Código],Controle_E[Categoria])</f>
        <v>Feminino</v>
      </c>
      <c r="G70" s="2">
        <v>76</v>
      </c>
      <c r="H70" s="10" cm="1">
        <f t="array" ref="H70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70" s="3">
        <f>_xlfn.XLOOKUP(Controle_V[[#This Row],[Código]],Controle_E[Código],Controle_E[Preço Unitário])</f>
        <v>87.9</v>
      </c>
      <c r="J70" s="3">
        <f>Controle_V[[#This Row],[Quantidade]]*Controle_V[[#This Row],[Valor do Produto]]-(Controle_V[[#This Row],[Valor do Produto]]*Controle_V[[#This Row],[Quantidade]]*Controle_V[[#This Row],[Desconto]])</f>
        <v>6145.9680000000008</v>
      </c>
      <c r="K70" s="2" t="s">
        <v>46</v>
      </c>
    </row>
    <row r="71" spans="2:11" ht="15.5" x14ac:dyDescent="0.35">
      <c r="B71" s="7">
        <v>45993</v>
      </c>
      <c r="C71" s="2" t="s">
        <v>8</v>
      </c>
      <c r="D71" s="2">
        <v>20202</v>
      </c>
      <c r="E71" s="2" t="str">
        <f>_xlfn.XLOOKUP(Controle_V[[#This Row],[Código]],Controle_E[Código],Controle_E[Produto])</f>
        <v>Vestido Floral Curto</v>
      </c>
      <c r="F71" s="2" t="str">
        <f>_xlfn.XLOOKUP(Controle_V[[#This Row],[Código]],Controle_E[Código],Controle_E[Categoria])</f>
        <v>Feminino</v>
      </c>
      <c r="G71" s="2">
        <v>74</v>
      </c>
      <c r="H71" s="10" cm="1">
        <f t="array" ref="H71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71" s="3">
        <f>_xlfn.XLOOKUP(Controle_V[[#This Row],[Código]],Controle_E[Código],Controle_E[Preço Unitário])</f>
        <v>87.9</v>
      </c>
      <c r="J71" s="3">
        <f>Controle_V[[#This Row],[Quantidade]]*Controle_V[[#This Row],[Valor do Produto]]-(Controle_V[[#This Row],[Valor do Produto]]*Controle_V[[#This Row],[Quantidade]]*Controle_V[[#This Row],[Desconto]])</f>
        <v>5984.232</v>
      </c>
      <c r="K71" s="2" t="s">
        <v>46</v>
      </c>
    </row>
    <row r="72" spans="2:11" ht="15.5" x14ac:dyDescent="0.35">
      <c r="B72" s="7">
        <v>45993</v>
      </c>
      <c r="C72" s="2" t="s">
        <v>8</v>
      </c>
      <c r="D72" s="2">
        <v>20203</v>
      </c>
      <c r="E72" s="2" t="str">
        <f>_xlfn.XLOOKUP(Controle_V[[#This Row],[Código]],Controle_E[Código],Controle_E[Produto])</f>
        <v>Vestido Floral Curto</v>
      </c>
      <c r="F72" s="2" t="str">
        <f>_xlfn.XLOOKUP(Controle_V[[#This Row],[Código]],Controle_E[Código],Controle_E[Categoria])</f>
        <v>Feminino</v>
      </c>
      <c r="G72" s="2">
        <v>22</v>
      </c>
      <c r="H72" s="10" cm="1">
        <f t="array" ref="H72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72" s="3">
        <f>_xlfn.XLOOKUP(Controle_V[[#This Row],[Código]],Controle_E[Código],Controle_E[Preço Unitário])</f>
        <v>87.9</v>
      </c>
      <c r="J72" s="3">
        <f>Controle_V[[#This Row],[Quantidade]]*Controle_V[[#This Row],[Valor do Produto]]-(Controle_V[[#This Row],[Valor do Produto]]*Controle_V[[#This Row],[Quantidade]]*Controle_V[[#This Row],[Desconto]])</f>
        <v>1837.1100000000001</v>
      </c>
      <c r="K72" s="2" t="s">
        <v>47</v>
      </c>
    </row>
    <row r="73" spans="2:11" ht="15.5" x14ac:dyDescent="0.35">
      <c r="B73" s="7">
        <v>45993</v>
      </c>
      <c r="C73" s="2" t="s">
        <v>8</v>
      </c>
      <c r="D73" s="2">
        <v>20103</v>
      </c>
      <c r="E73" s="2" t="str">
        <f>_xlfn.XLOOKUP(Controle_V[[#This Row],[Código]],Controle_E[Código],Controle_E[Produto])</f>
        <v>Regata</v>
      </c>
      <c r="F73" s="2" t="str">
        <f>_xlfn.XLOOKUP(Controle_V[[#This Row],[Código]],Controle_E[Código],Controle_E[Categoria])</f>
        <v>Feminino</v>
      </c>
      <c r="G73" s="2">
        <v>25</v>
      </c>
      <c r="H73" s="10" cm="1">
        <f t="array" ref="H73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73" s="3">
        <f>_xlfn.XLOOKUP(Controle_V[[#This Row],[Código]],Controle_E[Código],Controle_E[Preço Unitário])</f>
        <v>39.880000000000003</v>
      </c>
      <c r="J73" s="3">
        <f>Controle_V[[#This Row],[Quantidade]]*Controle_V[[#This Row],[Valor do Produto]]-(Controle_V[[#This Row],[Valor do Produto]]*Controle_V[[#This Row],[Quantidade]]*Controle_V[[#This Row],[Desconto]])</f>
        <v>947.15000000000009</v>
      </c>
      <c r="K73" s="2" t="s">
        <v>47</v>
      </c>
    </row>
    <row r="74" spans="2:11" ht="15.5" x14ac:dyDescent="0.35">
      <c r="B74" s="7">
        <v>45993</v>
      </c>
      <c r="C74" s="2" t="s">
        <v>8</v>
      </c>
      <c r="D74" s="2">
        <v>20104</v>
      </c>
      <c r="E74" s="2" t="str">
        <f>_xlfn.XLOOKUP(Controle_V[[#This Row],[Código]],Controle_E[Código],Controle_E[Produto])</f>
        <v>Regata</v>
      </c>
      <c r="F74" s="2" t="str">
        <f>_xlfn.XLOOKUP(Controle_V[[#This Row],[Código]],Controle_E[Código],Controle_E[Categoria])</f>
        <v>Feminino</v>
      </c>
      <c r="G74" s="2">
        <v>20</v>
      </c>
      <c r="H74" s="10" cm="1">
        <f t="array" ref="H74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74" s="3">
        <f>_xlfn.XLOOKUP(Controle_V[[#This Row],[Código]],Controle_E[Código],Controle_E[Preço Unitário])</f>
        <v>39.880000000000003</v>
      </c>
      <c r="J74" s="3">
        <f>Controle_V[[#This Row],[Quantidade]]*Controle_V[[#This Row],[Valor do Produto]]-(Controle_V[[#This Row],[Valor do Produto]]*Controle_V[[#This Row],[Quantidade]]*Controle_V[[#This Row],[Desconto]])</f>
        <v>757.72</v>
      </c>
      <c r="K74" s="2" t="s">
        <v>48</v>
      </c>
    </row>
    <row r="75" spans="2:11" ht="15.5" x14ac:dyDescent="0.35">
      <c r="B75" s="7">
        <v>45993</v>
      </c>
      <c r="C75" s="2" t="s">
        <v>8</v>
      </c>
      <c r="D75" s="2">
        <v>20101</v>
      </c>
      <c r="E75" s="2" t="str">
        <f>_xlfn.XLOOKUP(Controle_V[[#This Row],[Código]],Controle_E[Código],Controle_E[Produto])</f>
        <v>Regata</v>
      </c>
      <c r="F75" s="2" t="str">
        <f>_xlfn.XLOOKUP(Controle_V[[#This Row],[Código]],Controle_E[Código],Controle_E[Categoria])</f>
        <v>Feminino</v>
      </c>
      <c r="G75" s="2">
        <v>23</v>
      </c>
      <c r="H75" s="10" cm="1">
        <f t="array" ref="H75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75" s="3">
        <f>_xlfn.XLOOKUP(Controle_V[[#This Row],[Código]],Controle_E[Código],Controle_E[Preço Unitário])</f>
        <v>39.880000000000003</v>
      </c>
      <c r="J75" s="3">
        <f>Controle_V[[#This Row],[Quantidade]]*Controle_V[[#This Row],[Valor do Produto]]-(Controle_V[[#This Row],[Valor do Produto]]*Controle_V[[#This Row],[Quantidade]]*Controle_V[[#This Row],[Desconto]])</f>
        <v>871.37800000000004</v>
      </c>
      <c r="K75" s="2" t="s">
        <v>48</v>
      </c>
    </row>
    <row r="76" spans="2:11" ht="15.5" x14ac:dyDescent="0.35">
      <c r="B76" s="7">
        <v>45994</v>
      </c>
      <c r="C76" s="2" t="s">
        <v>49</v>
      </c>
      <c r="D76" s="2">
        <v>20201</v>
      </c>
      <c r="E76" s="2" t="str">
        <f>_xlfn.XLOOKUP(Controle_V[[#This Row],[Código]],Controle_E[Código],Controle_E[Produto])</f>
        <v>Vestido Floral Curto</v>
      </c>
      <c r="F76" s="2" t="str">
        <f>_xlfn.XLOOKUP(Controle_V[[#This Row],[Código]],Controle_E[Código],Controle_E[Categoria])</f>
        <v>Feminino</v>
      </c>
      <c r="G76" s="2">
        <v>50</v>
      </c>
      <c r="H76" s="10" cm="1">
        <f t="array" ref="H76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76" s="3">
        <f>_xlfn.XLOOKUP(Controle_V[[#This Row],[Código]],Controle_E[Código],Controle_E[Preço Unitário])</f>
        <v>87.9</v>
      </c>
      <c r="J76" s="3">
        <f>Controle_V[[#This Row],[Quantidade]]*Controle_V[[#This Row],[Valor do Produto]]-(Controle_V[[#This Row],[Valor do Produto]]*Controle_V[[#This Row],[Quantidade]]*Controle_V[[#This Row],[Desconto]])</f>
        <v>4043.4</v>
      </c>
      <c r="K76" s="2" t="s">
        <v>48</v>
      </c>
    </row>
    <row r="77" spans="2:11" ht="15.5" x14ac:dyDescent="0.35">
      <c r="B77" s="7">
        <v>45994</v>
      </c>
      <c r="C77" s="2" t="s">
        <v>49</v>
      </c>
      <c r="D77" s="2">
        <v>20202</v>
      </c>
      <c r="E77" s="2" t="str">
        <f>_xlfn.XLOOKUP(Controle_V[[#This Row],[Código]],Controle_E[Código],Controle_E[Produto])</f>
        <v>Vestido Floral Curto</v>
      </c>
      <c r="F77" s="2" t="str">
        <f>_xlfn.XLOOKUP(Controle_V[[#This Row],[Código]],Controle_E[Código],Controle_E[Categoria])</f>
        <v>Feminino</v>
      </c>
      <c r="G77" s="2">
        <v>50</v>
      </c>
      <c r="H77" s="10" cm="1">
        <f t="array" ref="H77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77" s="3">
        <f>_xlfn.XLOOKUP(Controle_V[[#This Row],[Código]],Controle_E[Código],Controle_E[Preço Unitário])</f>
        <v>87.9</v>
      </c>
      <c r="J77" s="3">
        <f>Controle_V[[#This Row],[Quantidade]]*Controle_V[[#This Row],[Valor do Produto]]-(Controle_V[[#This Row],[Valor do Produto]]*Controle_V[[#This Row],[Quantidade]]*Controle_V[[#This Row],[Desconto]])</f>
        <v>4043.4</v>
      </c>
      <c r="K77" s="2" t="s">
        <v>48</v>
      </c>
    </row>
    <row r="78" spans="2:11" ht="15.5" x14ac:dyDescent="0.35">
      <c r="B78" s="7">
        <v>45994</v>
      </c>
      <c r="C78" s="2" t="s">
        <v>49</v>
      </c>
      <c r="D78" s="2">
        <v>20203</v>
      </c>
      <c r="E78" s="2" t="str">
        <f>_xlfn.XLOOKUP(Controle_V[[#This Row],[Código]],Controle_E[Código],Controle_E[Produto])</f>
        <v>Vestido Floral Curto</v>
      </c>
      <c r="F78" s="2" t="str">
        <f>_xlfn.XLOOKUP(Controle_V[[#This Row],[Código]],Controle_E[Código],Controle_E[Categoria])</f>
        <v>Feminino</v>
      </c>
      <c r="G78" s="2">
        <v>53</v>
      </c>
      <c r="H78" s="10" cm="1">
        <f t="array" ref="H78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78" s="3">
        <f>_xlfn.XLOOKUP(Controle_V[[#This Row],[Código]],Controle_E[Código],Controle_E[Preço Unitário])</f>
        <v>87.9</v>
      </c>
      <c r="J78" s="3">
        <f>Controle_V[[#This Row],[Quantidade]]*Controle_V[[#This Row],[Valor do Produto]]-(Controle_V[[#This Row],[Valor do Produto]]*Controle_V[[#This Row],[Quantidade]]*Controle_V[[#This Row],[Desconto]])</f>
        <v>4286.0040000000008</v>
      </c>
      <c r="K78" s="2" t="s">
        <v>48</v>
      </c>
    </row>
    <row r="79" spans="2:11" ht="15.5" x14ac:dyDescent="0.35">
      <c r="B79" s="7">
        <v>45994</v>
      </c>
      <c r="C79" s="2" t="s">
        <v>49</v>
      </c>
      <c r="D79" s="2">
        <v>20103</v>
      </c>
      <c r="E79" s="2" t="str">
        <f>_xlfn.XLOOKUP(Controle_V[[#This Row],[Código]],Controle_E[Código],Controle_E[Produto])</f>
        <v>Regata</v>
      </c>
      <c r="F79" s="2" t="str">
        <f>_xlfn.XLOOKUP(Controle_V[[#This Row],[Código]],Controle_E[Código],Controle_E[Categoria])</f>
        <v>Feminino</v>
      </c>
      <c r="G79" s="2">
        <v>50</v>
      </c>
      <c r="H79" s="10" cm="1">
        <f t="array" ref="H79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79" s="3">
        <f>_xlfn.XLOOKUP(Controle_V[[#This Row],[Código]],Controle_E[Código],Controle_E[Preço Unitário])</f>
        <v>39.880000000000003</v>
      </c>
      <c r="J79" s="3">
        <f>Controle_V[[#This Row],[Quantidade]]*Controle_V[[#This Row],[Valor do Produto]]-(Controle_V[[#This Row],[Valor do Produto]]*Controle_V[[#This Row],[Quantidade]]*Controle_V[[#This Row],[Desconto]])</f>
        <v>1834.4800000000002</v>
      </c>
      <c r="K79" s="2" t="s">
        <v>50</v>
      </c>
    </row>
    <row r="80" spans="2:11" ht="15.5" x14ac:dyDescent="0.35">
      <c r="B80" s="7">
        <v>45994</v>
      </c>
      <c r="C80" s="2" t="s">
        <v>49</v>
      </c>
      <c r="D80" s="2">
        <v>20104</v>
      </c>
      <c r="E80" s="2" t="str">
        <f>_xlfn.XLOOKUP(Controle_V[[#This Row],[Código]],Controle_E[Código],Controle_E[Produto])</f>
        <v>Regata</v>
      </c>
      <c r="F80" s="2" t="str">
        <f>_xlfn.XLOOKUP(Controle_V[[#This Row],[Código]],Controle_E[Código],Controle_E[Categoria])</f>
        <v>Feminino</v>
      </c>
      <c r="G80" s="2">
        <v>50</v>
      </c>
      <c r="H80" s="10" cm="1">
        <f t="array" ref="H80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80" s="3">
        <f>_xlfn.XLOOKUP(Controle_V[[#This Row],[Código]],Controle_E[Código],Controle_E[Preço Unitário])</f>
        <v>39.880000000000003</v>
      </c>
      <c r="J80" s="3">
        <f>Controle_V[[#This Row],[Quantidade]]*Controle_V[[#This Row],[Valor do Produto]]-(Controle_V[[#This Row],[Valor do Produto]]*Controle_V[[#This Row],[Quantidade]]*Controle_V[[#This Row],[Desconto]])</f>
        <v>1834.4800000000002</v>
      </c>
      <c r="K80" s="2" t="s">
        <v>50</v>
      </c>
    </row>
    <row r="81" spans="2:11" ht="15.5" x14ac:dyDescent="0.35">
      <c r="B81" s="7">
        <v>45994</v>
      </c>
      <c r="C81" s="2" t="s">
        <v>49</v>
      </c>
      <c r="D81" s="2">
        <v>20101</v>
      </c>
      <c r="E81" s="2" t="str">
        <f>_xlfn.XLOOKUP(Controle_V[[#This Row],[Código]],Controle_E[Código],Controle_E[Produto])</f>
        <v>Regata</v>
      </c>
      <c r="F81" s="2" t="str">
        <f>_xlfn.XLOOKUP(Controle_V[[#This Row],[Código]],Controle_E[Código],Controle_E[Categoria])</f>
        <v>Feminino</v>
      </c>
      <c r="G81" s="2">
        <v>50</v>
      </c>
      <c r="H81" s="10" cm="1">
        <f t="array" ref="H81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81" s="3">
        <f>_xlfn.XLOOKUP(Controle_V[[#This Row],[Código]],Controle_E[Código],Controle_E[Preço Unitário])</f>
        <v>39.880000000000003</v>
      </c>
      <c r="J81" s="3">
        <f>Controle_V[[#This Row],[Quantidade]]*Controle_V[[#This Row],[Valor do Produto]]-(Controle_V[[#This Row],[Valor do Produto]]*Controle_V[[#This Row],[Quantidade]]*Controle_V[[#This Row],[Desconto]])</f>
        <v>1834.4800000000002</v>
      </c>
      <c r="K81" s="2" t="s">
        <v>50</v>
      </c>
    </row>
    <row r="82" spans="2:11" ht="15.5" x14ac:dyDescent="0.35">
      <c r="B82" s="7">
        <v>45994</v>
      </c>
      <c r="C82" s="2" t="s">
        <v>7</v>
      </c>
      <c r="D82" s="2">
        <v>20208</v>
      </c>
      <c r="E82" s="2" t="str">
        <f>_xlfn.XLOOKUP(Controle_V[[#This Row],[Código]],Controle_E[Código],Controle_E[Produto])</f>
        <v>Vestido Tubinho</v>
      </c>
      <c r="F82" s="2" t="str">
        <f>_xlfn.XLOOKUP(Controle_V[[#This Row],[Código]],Controle_E[Código],Controle_E[Categoria])</f>
        <v>Feminino</v>
      </c>
      <c r="G82" s="2">
        <v>102</v>
      </c>
      <c r="H82" s="10" cm="1">
        <f t="array" ref="H82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82" s="3">
        <f>_xlfn.XLOOKUP(Controle_V[[#This Row],[Código]],Controle_E[Código],Controle_E[Preço Unitário])</f>
        <v>99.9</v>
      </c>
      <c r="J82" s="3">
        <f>Controle_V[[#This Row],[Quantidade]]*Controle_V[[#This Row],[Valor do Produto]]-(Controle_V[[#This Row],[Valor do Produto]]*Controle_V[[#This Row],[Quantidade]]*Controle_V[[#This Row],[Desconto]])</f>
        <v>9374.6160000000018</v>
      </c>
      <c r="K82" s="2" t="s">
        <v>51</v>
      </c>
    </row>
    <row r="83" spans="2:11" ht="15.5" x14ac:dyDescent="0.35">
      <c r="B83" s="7">
        <v>45994</v>
      </c>
      <c r="C83" s="2" t="s">
        <v>7</v>
      </c>
      <c r="D83" s="2">
        <v>20209</v>
      </c>
      <c r="E83" s="2" t="str">
        <f>_xlfn.XLOOKUP(Controle_V[[#This Row],[Código]],Controle_E[Código],Controle_E[Produto])</f>
        <v>Vestido Tubinho</v>
      </c>
      <c r="F83" s="2" t="str">
        <f>_xlfn.XLOOKUP(Controle_V[[#This Row],[Código]],Controle_E[Código],Controle_E[Categoria])</f>
        <v>Feminino</v>
      </c>
      <c r="G83" s="2">
        <v>108</v>
      </c>
      <c r="H83" s="10" cm="1">
        <f t="array" ref="H83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83" s="3">
        <f>_xlfn.XLOOKUP(Controle_V[[#This Row],[Código]],Controle_E[Código],Controle_E[Preço Unitário])</f>
        <v>99.9</v>
      </c>
      <c r="J83" s="3">
        <f>Controle_V[[#This Row],[Quantidade]]*Controle_V[[#This Row],[Valor do Produto]]-(Controle_V[[#This Row],[Valor do Produto]]*Controle_V[[#This Row],[Quantidade]]*Controle_V[[#This Row],[Desconto]])</f>
        <v>9926.0640000000003</v>
      </c>
      <c r="K83" s="2" t="s">
        <v>51</v>
      </c>
    </row>
    <row r="84" spans="2:11" ht="15.5" x14ac:dyDescent="0.35">
      <c r="B84" s="7">
        <v>45994</v>
      </c>
      <c r="C84" s="2" t="s">
        <v>7</v>
      </c>
      <c r="D84" s="2">
        <v>20210</v>
      </c>
      <c r="E84" s="2" t="str">
        <f>_xlfn.XLOOKUP(Controle_V[[#This Row],[Código]],Controle_E[Código],Controle_E[Produto])</f>
        <v>Vestido Tubinho</v>
      </c>
      <c r="F84" s="2" t="str">
        <f>_xlfn.XLOOKUP(Controle_V[[#This Row],[Código]],Controle_E[Código],Controle_E[Categoria])</f>
        <v>Feminino</v>
      </c>
      <c r="G84" s="2">
        <v>104</v>
      </c>
      <c r="H84" s="10" cm="1">
        <f t="array" ref="H84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84" s="3">
        <f>_xlfn.XLOOKUP(Controle_V[[#This Row],[Código]],Controle_E[Código],Controle_E[Preço Unitário])</f>
        <v>99.9</v>
      </c>
      <c r="J84" s="3">
        <f>Controle_V[[#This Row],[Quantidade]]*Controle_V[[#This Row],[Valor do Produto]]-(Controle_V[[#This Row],[Valor do Produto]]*Controle_V[[#This Row],[Quantidade]]*Controle_V[[#This Row],[Desconto]])</f>
        <v>9558.4320000000007</v>
      </c>
      <c r="K84" s="2" t="s">
        <v>51</v>
      </c>
    </row>
    <row r="85" spans="2:11" ht="15.5" x14ac:dyDescent="0.35">
      <c r="B85" s="7">
        <v>45994</v>
      </c>
      <c r="C85" s="2" t="s">
        <v>7</v>
      </c>
      <c r="D85" s="2">
        <v>20211</v>
      </c>
      <c r="E85" s="2" t="str">
        <f>_xlfn.XLOOKUP(Controle_V[[#This Row],[Código]],Controle_E[Código],Controle_E[Produto])</f>
        <v>Vestido Tubinho</v>
      </c>
      <c r="F85" s="2" t="str">
        <f>_xlfn.XLOOKUP(Controle_V[[#This Row],[Código]],Controle_E[Código],Controle_E[Categoria])</f>
        <v>Feminino</v>
      </c>
      <c r="G85" s="2">
        <v>106</v>
      </c>
      <c r="H85" s="10" cm="1">
        <f t="array" ref="H85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85" s="3">
        <f>_xlfn.XLOOKUP(Controle_V[[#This Row],[Código]],Controle_E[Código],Controle_E[Preço Unitário])</f>
        <v>99.9</v>
      </c>
      <c r="J85" s="3">
        <f>Controle_V[[#This Row],[Quantidade]]*Controle_V[[#This Row],[Valor do Produto]]-(Controle_V[[#This Row],[Valor do Produto]]*Controle_V[[#This Row],[Quantidade]]*Controle_V[[#This Row],[Desconto]])</f>
        <v>9742.2480000000014</v>
      </c>
      <c r="K85" s="2" t="s">
        <v>51</v>
      </c>
    </row>
    <row r="86" spans="2:11" ht="15.5" x14ac:dyDescent="0.35">
      <c r="B86" s="7">
        <v>45994</v>
      </c>
      <c r="C86" s="2" t="s">
        <v>7</v>
      </c>
      <c r="D86" s="2">
        <v>10401</v>
      </c>
      <c r="E86" s="2" t="str">
        <f>_xlfn.XLOOKUP(Controle_V[[#This Row],[Código]],Controle_E[Código],Controle_E[Produto])</f>
        <v>Bermuda Cargo</v>
      </c>
      <c r="F86" s="2" t="str">
        <f>_xlfn.XLOOKUP(Controle_V[[#This Row],[Código]],Controle_E[Código],Controle_E[Categoria])</f>
        <v>Masculino</v>
      </c>
      <c r="G86" s="2">
        <v>20</v>
      </c>
      <c r="H86" s="10" cm="1">
        <f t="array" ref="H86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86" s="3">
        <f>_xlfn.XLOOKUP(Controle_V[[#This Row],[Código]],Controle_E[Código],Controle_E[Preço Unitário])</f>
        <v>99.9</v>
      </c>
      <c r="J86" s="3">
        <f>Controle_V[[#This Row],[Quantidade]]*Controle_V[[#This Row],[Valor do Produto]]-(Controle_V[[#This Row],[Valor do Produto]]*Controle_V[[#This Row],[Quantidade]]*Controle_V[[#This Row],[Desconto]])</f>
        <v>1898.1</v>
      </c>
      <c r="K86" s="2" t="s">
        <v>52</v>
      </c>
    </row>
    <row r="87" spans="2:11" ht="15.5" x14ac:dyDescent="0.35">
      <c r="B87" s="7">
        <v>45994</v>
      </c>
      <c r="C87" s="2" t="s">
        <v>7</v>
      </c>
      <c r="D87" s="2">
        <v>10402</v>
      </c>
      <c r="E87" s="2" t="str">
        <f>_xlfn.XLOOKUP(Controle_V[[#This Row],[Código]],Controle_E[Código],Controle_E[Produto])</f>
        <v>Bermuda Cargo</v>
      </c>
      <c r="F87" s="2" t="str">
        <f>_xlfn.XLOOKUP(Controle_V[[#This Row],[Código]],Controle_E[Código],Controle_E[Categoria])</f>
        <v>Masculino</v>
      </c>
      <c r="G87" s="2">
        <v>20</v>
      </c>
      <c r="H87" s="10" cm="1">
        <f t="array" ref="H87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87" s="3">
        <f>_xlfn.XLOOKUP(Controle_V[[#This Row],[Código]],Controle_E[Código],Controle_E[Preço Unitário])</f>
        <v>99.9</v>
      </c>
      <c r="J87" s="3">
        <f>Controle_V[[#This Row],[Quantidade]]*Controle_V[[#This Row],[Valor do Produto]]-(Controle_V[[#This Row],[Valor do Produto]]*Controle_V[[#This Row],[Quantidade]]*Controle_V[[#This Row],[Desconto]])</f>
        <v>1898.1</v>
      </c>
      <c r="K87" s="2" t="s">
        <v>52</v>
      </c>
    </row>
    <row r="88" spans="2:11" ht="15.5" x14ac:dyDescent="0.35">
      <c r="B88" s="7">
        <v>45994</v>
      </c>
      <c r="C88" s="2" t="s">
        <v>7</v>
      </c>
      <c r="D88" s="2">
        <v>10403</v>
      </c>
      <c r="E88" s="2" t="str">
        <f>_xlfn.XLOOKUP(Controle_V[[#This Row],[Código]],Controle_E[Código],Controle_E[Produto])</f>
        <v>Bermuda Cargo</v>
      </c>
      <c r="F88" s="2" t="str">
        <f>_xlfn.XLOOKUP(Controle_V[[#This Row],[Código]],Controle_E[Código],Controle_E[Categoria])</f>
        <v>Masculino</v>
      </c>
      <c r="G88" s="2">
        <v>21</v>
      </c>
      <c r="H88" s="10" cm="1">
        <f t="array" ref="H88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88" s="3">
        <f>_xlfn.XLOOKUP(Controle_V[[#This Row],[Código]],Controle_E[Código],Controle_E[Preço Unitário])</f>
        <v>99.9</v>
      </c>
      <c r="J88" s="3">
        <f>Controle_V[[#This Row],[Quantidade]]*Controle_V[[#This Row],[Valor do Produto]]-(Controle_V[[#This Row],[Valor do Produto]]*Controle_V[[#This Row],[Quantidade]]*Controle_V[[#This Row],[Desconto]])</f>
        <v>1993.0050000000001</v>
      </c>
      <c r="K88" s="2" t="s">
        <v>52</v>
      </c>
    </row>
    <row r="89" spans="2:11" ht="15.5" x14ac:dyDescent="0.35">
      <c r="B89" s="7">
        <v>45994</v>
      </c>
      <c r="C89" s="2" t="s">
        <v>7</v>
      </c>
      <c r="D89" s="2">
        <v>10404</v>
      </c>
      <c r="E89" s="2" t="str">
        <f>_xlfn.XLOOKUP(Controle_V[[#This Row],[Código]],Controle_E[Código],Controle_E[Produto])</f>
        <v>Bermuda Cargo</v>
      </c>
      <c r="F89" s="2" t="str">
        <f>_xlfn.XLOOKUP(Controle_V[[#This Row],[Código]],Controle_E[Código],Controle_E[Categoria])</f>
        <v>Masculino</v>
      </c>
      <c r="G89" s="2">
        <v>20</v>
      </c>
      <c r="H89" s="10" cm="1">
        <f t="array" ref="H89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89" s="3">
        <f>_xlfn.XLOOKUP(Controle_V[[#This Row],[Código]],Controle_E[Código],Controle_E[Preço Unitário])</f>
        <v>99.9</v>
      </c>
      <c r="J89" s="3">
        <f>Controle_V[[#This Row],[Quantidade]]*Controle_V[[#This Row],[Valor do Produto]]-(Controle_V[[#This Row],[Valor do Produto]]*Controle_V[[#This Row],[Quantidade]]*Controle_V[[#This Row],[Desconto]])</f>
        <v>1898.1</v>
      </c>
      <c r="K89" s="2" t="s">
        <v>53</v>
      </c>
    </row>
    <row r="90" spans="2:11" ht="15.5" x14ac:dyDescent="0.35">
      <c r="B90" s="7">
        <v>45994</v>
      </c>
      <c r="C90" s="2" t="s">
        <v>7</v>
      </c>
      <c r="D90" s="2">
        <v>10101</v>
      </c>
      <c r="E90" s="2" t="str">
        <f>_xlfn.XLOOKUP(Controle_V[[#This Row],[Código]],Controle_E[Código],Controle_E[Produto])</f>
        <v>Camiseta Básica Branca</v>
      </c>
      <c r="F90" s="2" t="str">
        <f>_xlfn.XLOOKUP(Controle_V[[#This Row],[Código]],Controle_E[Código],Controle_E[Categoria])</f>
        <v>Masculino</v>
      </c>
      <c r="G90" s="2">
        <v>82</v>
      </c>
      <c r="H90" s="10" cm="1">
        <f t="array" ref="H90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90" s="3">
        <f>_xlfn.XLOOKUP(Controle_V[[#This Row],[Código]],Controle_E[Código],Controle_E[Preço Unitário])</f>
        <v>49.9</v>
      </c>
      <c r="J90" s="3">
        <f>Controle_V[[#This Row],[Quantidade]]*Controle_V[[#This Row],[Valor do Produto]]-(Controle_V[[#This Row],[Valor do Produto]]*Controle_V[[#This Row],[Quantidade]]*Controle_V[[#This Row],[Desconto]])</f>
        <v>3764.4559999999997</v>
      </c>
      <c r="K90" s="2" t="s">
        <v>53</v>
      </c>
    </row>
    <row r="91" spans="2:11" ht="15.5" x14ac:dyDescent="0.35">
      <c r="B91" s="7">
        <v>45994</v>
      </c>
      <c r="C91" s="2" t="s">
        <v>7</v>
      </c>
      <c r="D91" s="2">
        <v>10102</v>
      </c>
      <c r="E91" s="2" t="str">
        <f>_xlfn.XLOOKUP(Controle_V[[#This Row],[Código]],Controle_E[Código],Controle_E[Produto])</f>
        <v>Camiseta Básica Branca</v>
      </c>
      <c r="F91" s="2" t="str">
        <f>_xlfn.XLOOKUP(Controle_V[[#This Row],[Código]],Controle_E[Código],Controle_E[Categoria])</f>
        <v>Masculino</v>
      </c>
      <c r="G91" s="2">
        <v>85</v>
      </c>
      <c r="H91" s="10" cm="1">
        <f t="array" ref="H91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91" s="3">
        <f>_xlfn.XLOOKUP(Controle_V[[#This Row],[Código]],Controle_E[Código],Controle_E[Preço Unitário])</f>
        <v>49.9</v>
      </c>
      <c r="J91" s="3">
        <f>Controle_V[[#This Row],[Quantidade]]*Controle_V[[#This Row],[Valor do Produto]]-(Controle_V[[#This Row],[Valor do Produto]]*Controle_V[[#This Row],[Quantidade]]*Controle_V[[#This Row],[Desconto]])</f>
        <v>3902.18</v>
      </c>
      <c r="K91" s="2" t="s">
        <v>54</v>
      </c>
    </row>
    <row r="92" spans="2:11" ht="15.5" x14ac:dyDescent="0.35">
      <c r="B92" s="7">
        <v>45994</v>
      </c>
      <c r="C92" s="2" t="s">
        <v>7</v>
      </c>
      <c r="D92" s="2">
        <v>10103</v>
      </c>
      <c r="E92" s="2" t="str">
        <f>_xlfn.XLOOKUP(Controle_V[[#This Row],[Código]],Controle_E[Código],Controle_E[Produto])</f>
        <v>Camiseta Básica Branca</v>
      </c>
      <c r="F92" s="2" t="str">
        <f>_xlfn.XLOOKUP(Controle_V[[#This Row],[Código]],Controle_E[Código],Controle_E[Categoria])</f>
        <v>Masculino</v>
      </c>
      <c r="G92" s="2">
        <v>80</v>
      </c>
      <c r="H92" s="10" cm="1">
        <f t="array" ref="H92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92" s="3">
        <f>_xlfn.XLOOKUP(Controle_V[[#This Row],[Código]],Controle_E[Código],Controle_E[Preço Unitário])</f>
        <v>49.9</v>
      </c>
      <c r="J92" s="3">
        <f>Controle_V[[#This Row],[Quantidade]]*Controle_V[[#This Row],[Valor do Produto]]-(Controle_V[[#This Row],[Valor do Produto]]*Controle_V[[#This Row],[Quantidade]]*Controle_V[[#This Row],[Desconto]])</f>
        <v>3672.64</v>
      </c>
      <c r="K92" s="2" t="s">
        <v>54</v>
      </c>
    </row>
    <row r="93" spans="2:11" ht="15.5" x14ac:dyDescent="0.35">
      <c r="B93" s="7">
        <v>45994</v>
      </c>
      <c r="C93" s="2" t="s">
        <v>7</v>
      </c>
      <c r="D93" s="2">
        <v>10104</v>
      </c>
      <c r="E93" s="2" t="str">
        <f>_xlfn.XLOOKUP(Controle_V[[#This Row],[Código]],Controle_E[Código],Controle_E[Produto])</f>
        <v>Camiseta Básica Branca</v>
      </c>
      <c r="F93" s="2" t="str">
        <f>_xlfn.XLOOKUP(Controle_V[[#This Row],[Código]],Controle_E[Código],Controle_E[Categoria])</f>
        <v>Masculino</v>
      </c>
      <c r="G93" s="2">
        <v>83</v>
      </c>
      <c r="H93" s="10" cm="1">
        <f t="array" ref="H93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93" s="3">
        <f>_xlfn.XLOOKUP(Controle_V[[#This Row],[Código]],Controle_E[Código],Controle_E[Preço Unitário])</f>
        <v>49.9</v>
      </c>
      <c r="J93" s="3">
        <f>Controle_V[[#This Row],[Quantidade]]*Controle_V[[#This Row],[Valor do Produto]]-(Controle_V[[#This Row],[Valor do Produto]]*Controle_V[[#This Row],[Quantidade]]*Controle_V[[#This Row],[Desconto]])</f>
        <v>3810.3639999999996</v>
      </c>
      <c r="K93" s="2" t="s">
        <v>54</v>
      </c>
    </row>
    <row r="94" spans="2:11" ht="15.5" x14ac:dyDescent="0.35">
      <c r="B94" s="7">
        <v>45995</v>
      </c>
      <c r="C94" s="2" t="s">
        <v>7</v>
      </c>
      <c r="D94" s="2">
        <v>40101</v>
      </c>
      <c r="E94" s="2" t="str">
        <f>_xlfn.XLOOKUP(Controle_V[[#This Row],[Código]],Controle_E[Código],Controle_E[Produto])</f>
        <v>Cinto Couro Preto</v>
      </c>
      <c r="F94" s="2" t="str">
        <f>_xlfn.XLOOKUP(Controle_V[[#This Row],[Código]],Controle_E[Código],Controle_E[Categoria])</f>
        <v>Acessórios</v>
      </c>
      <c r="G94" s="2">
        <v>81</v>
      </c>
      <c r="H94" s="10" cm="1">
        <f t="array" ref="H94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94" s="3">
        <f>_xlfn.XLOOKUP(Controle_V[[#This Row],[Código]],Controle_E[Código],Controle_E[Preço Unitário])</f>
        <v>49.9</v>
      </c>
      <c r="J94" s="3">
        <f>Controle_V[[#This Row],[Quantidade]]*Controle_V[[#This Row],[Valor do Produto]]-(Controle_V[[#This Row],[Valor do Produto]]*Controle_V[[#This Row],[Quantidade]]*Controle_V[[#This Row],[Desconto]])</f>
        <v>3718.5480000000002</v>
      </c>
      <c r="K94" s="2" t="s">
        <v>54</v>
      </c>
    </row>
    <row r="95" spans="2:11" ht="15.5" x14ac:dyDescent="0.35">
      <c r="B95" s="7">
        <v>45995</v>
      </c>
      <c r="C95" s="2" t="s">
        <v>7</v>
      </c>
      <c r="D95" s="2">
        <v>40102</v>
      </c>
      <c r="E95" s="2" t="str">
        <f>_xlfn.XLOOKUP(Controle_V[[#This Row],[Código]],Controle_E[Código],Controle_E[Produto])</f>
        <v>Cinto Couro Marrom</v>
      </c>
      <c r="F95" s="2" t="str">
        <f>_xlfn.XLOOKUP(Controle_V[[#This Row],[Código]],Controle_E[Código],Controle_E[Categoria])</f>
        <v>Acessórios</v>
      </c>
      <c r="G95" s="2">
        <v>138</v>
      </c>
      <c r="H95" s="10" cm="1">
        <f t="array" ref="H95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95" s="3">
        <f>_xlfn.XLOOKUP(Controle_V[[#This Row],[Código]],Controle_E[Código],Controle_E[Preço Unitário])</f>
        <v>49.9</v>
      </c>
      <c r="J95" s="3">
        <f>Controle_V[[#This Row],[Quantidade]]*Controle_V[[#This Row],[Valor do Produto]]-(Controle_V[[#This Row],[Valor do Produto]]*Controle_V[[#This Row],[Quantidade]]*Controle_V[[#This Row],[Desconto]])</f>
        <v>6335.3040000000001</v>
      </c>
      <c r="K95" s="2" t="s">
        <v>55</v>
      </c>
    </row>
    <row r="96" spans="2:11" ht="15.5" x14ac:dyDescent="0.35">
      <c r="B96" s="7">
        <v>45995</v>
      </c>
      <c r="C96" s="2" t="s">
        <v>7</v>
      </c>
      <c r="D96" s="2">
        <v>40103</v>
      </c>
      <c r="E96" s="2" t="str">
        <f>_xlfn.XLOOKUP(Controle_V[[#This Row],[Código]],Controle_E[Código],Controle_E[Produto])</f>
        <v>Boné Aba Curva</v>
      </c>
      <c r="F96" s="2" t="str">
        <f>_xlfn.XLOOKUP(Controle_V[[#This Row],[Código]],Controle_E[Código],Controle_E[Categoria])</f>
        <v>Acessórios</v>
      </c>
      <c r="G96" s="2">
        <v>135</v>
      </c>
      <c r="H96" s="10" cm="1">
        <f t="array" ref="H96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96" s="3">
        <f>_xlfn.XLOOKUP(Controle_V[[#This Row],[Código]],Controle_E[Código],Controle_E[Preço Unitário])</f>
        <v>123.5</v>
      </c>
      <c r="J96" s="3">
        <f>Controle_V[[#This Row],[Quantidade]]*Controle_V[[#This Row],[Valor do Produto]]-(Controle_V[[#This Row],[Valor do Produto]]*Controle_V[[#This Row],[Quantidade]]*Controle_V[[#This Row],[Desconto]])</f>
        <v>15338.7</v>
      </c>
      <c r="K96" s="2" t="s">
        <v>55</v>
      </c>
    </row>
    <row r="97" spans="2:11" ht="15.5" x14ac:dyDescent="0.35">
      <c r="B97" s="7">
        <v>45995</v>
      </c>
      <c r="C97" s="2" t="s">
        <v>56</v>
      </c>
      <c r="D97" s="2">
        <v>30308</v>
      </c>
      <c r="E97" s="2" t="str">
        <f>_xlfn.XLOOKUP(Controle_V[[#This Row],[Código]],Controle_E[Código],Controle_E[Produto])</f>
        <v>Camiseta Estampada</v>
      </c>
      <c r="F97" s="2" t="str">
        <f>_xlfn.XLOOKUP(Controle_V[[#This Row],[Código]],Controle_E[Código],Controle_E[Categoria])</f>
        <v>Infantil</v>
      </c>
      <c r="G97" s="2">
        <v>140</v>
      </c>
      <c r="H97" s="10" cm="1">
        <f t="array" ref="H97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97" s="3">
        <f>_xlfn.XLOOKUP(Controle_V[[#This Row],[Código]],Controle_E[Código],Controle_E[Preço Unitário])</f>
        <v>45.9</v>
      </c>
      <c r="J97" s="3">
        <f>Controle_V[[#This Row],[Quantidade]]*Controle_V[[#This Row],[Valor do Produto]]-(Controle_V[[#This Row],[Valor do Produto]]*Controle_V[[#This Row],[Quantidade]]*Controle_V[[#This Row],[Desconto]])</f>
        <v>5911.92</v>
      </c>
      <c r="K97" s="2" t="s">
        <v>57</v>
      </c>
    </row>
    <row r="98" spans="2:11" ht="15.5" x14ac:dyDescent="0.35">
      <c r="B98" s="7">
        <v>45995</v>
      </c>
      <c r="C98" s="2" t="s">
        <v>56</v>
      </c>
      <c r="D98" s="2">
        <v>30309</v>
      </c>
      <c r="E98" s="2" t="str">
        <f>_xlfn.XLOOKUP(Controle_V[[#This Row],[Código]],Controle_E[Código],Controle_E[Produto])</f>
        <v>Camiseta Estampada</v>
      </c>
      <c r="F98" s="2" t="str">
        <f>_xlfn.XLOOKUP(Controle_V[[#This Row],[Código]],Controle_E[Código],Controle_E[Categoria])</f>
        <v>Infantil</v>
      </c>
      <c r="G98" s="2">
        <v>137</v>
      </c>
      <c r="H98" s="10" cm="1">
        <f t="array" ref="H98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98" s="3">
        <f>_xlfn.XLOOKUP(Controle_V[[#This Row],[Código]],Controle_E[Código],Controle_E[Preço Unitário])</f>
        <v>45.9</v>
      </c>
      <c r="J98" s="3">
        <f>Controle_V[[#This Row],[Quantidade]]*Controle_V[[#This Row],[Valor do Produto]]-(Controle_V[[#This Row],[Valor do Produto]]*Controle_V[[#This Row],[Quantidade]]*Controle_V[[#This Row],[Desconto]])</f>
        <v>5785.2359999999999</v>
      </c>
      <c r="K98" s="2" t="s">
        <v>57</v>
      </c>
    </row>
    <row r="99" spans="2:11" ht="15.5" x14ac:dyDescent="0.35">
      <c r="B99" s="7">
        <v>45995</v>
      </c>
      <c r="C99" s="2" t="s">
        <v>56</v>
      </c>
      <c r="D99" s="2">
        <v>30310</v>
      </c>
      <c r="E99" s="2" t="str">
        <f>_xlfn.XLOOKUP(Controle_V[[#This Row],[Código]],Controle_E[Código],Controle_E[Produto])</f>
        <v>Camiseta Estampada</v>
      </c>
      <c r="F99" s="2" t="str">
        <f>_xlfn.XLOOKUP(Controle_V[[#This Row],[Código]],Controle_E[Código],Controle_E[Categoria])</f>
        <v>Infantil</v>
      </c>
      <c r="G99" s="2">
        <v>38</v>
      </c>
      <c r="H99" s="10" cm="1">
        <f t="array" ref="H99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99" s="3">
        <f>_xlfn.XLOOKUP(Controle_V[[#This Row],[Código]],Controle_E[Código],Controle_E[Preço Unitário])</f>
        <v>45.9</v>
      </c>
      <c r="J99" s="3">
        <f>Controle_V[[#This Row],[Quantidade]]*Controle_V[[#This Row],[Valor do Produto]]-(Controle_V[[#This Row],[Valor do Produto]]*Controle_V[[#This Row],[Quantidade]]*Controle_V[[#This Row],[Desconto]])</f>
        <v>1656.99</v>
      </c>
      <c r="K99" s="2" t="s">
        <v>57</v>
      </c>
    </row>
    <row r="100" spans="2:11" ht="15.5" x14ac:dyDescent="0.35">
      <c r="B100" s="7">
        <v>45995</v>
      </c>
      <c r="C100" s="2" t="s">
        <v>56</v>
      </c>
      <c r="D100" s="2">
        <v>30311</v>
      </c>
      <c r="E100" s="2" t="str">
        <f>_xlfn.XLOOKUP(Controle_V[[#This Row],[Código]],Controle_E[Código],Controle_E[Produto])</f>
        <v>Camiseta Estampada</v>
      </c>
      <c r="F100" s="2" t="str">
        <f>_xlfn.XLOOKUP(Controle_V[[#This Row],[Código]],Controle_E[Código],Controle_E[Categoria])</f>
        <v>Infantil</v>
      </c>
      <c r="G100" s="2">
        <v>50</v>
      </c>
      <c r="H100" s="10" cm="1">
        <f t="array" ref="H100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00" s="3">
        <f>_xlfn.XLOOKUP(Controle_V[[#This Row],[Código]],Controle_E[Código],Controle_E[Preço Unitário])</f>
        <v>50.8</v>
      </c>
      <c r="J100" s="3">
        <f>Controle_V[[#This Row],[Quantidade]]*Controle_V[[#This Row],[Valor do Produto]]-(Controle_V[[#This Row],[Valor do Produto]]*Controle_V[[#This Row],[Quantidade]]*Controle_V[[#This Row],[Desconto]])</f>
        <v>2336.8000000000002</v>
      </c>
      <c r="K100" s="2" t="s">
        <v>57</v>
      </c>
    </row>
    <row r="101" spans="2:11" ht="15.5" x14ac:dyDescent="0.35">
      <c r="B101" s="7">
        <v>45995</v>
      </c>
      <c r="C101" s="2" t="s">
        <v>56</v>
      </c>
      <c r="D101" s="2">
        <v>30312</v>
      </c>
      <c r="E101" s="2" t="str">
        <f>_xlfn.XLOOKUP(Controle_V[[#This Row],[Código]],Controle_E[Código],Controle_E[Produto])</f>
        <v>Camiseta Estampada</v>
      </c>
      <c r="F101" s="2" t="str">
        <f>_xlfn.XLOOKUP(Controle_V[[#This Row],[Código]],Controle_E[Código],Controle_E[Categoria])</f>
        <v>Infantil</v>
      </c>
      <c r="G101" s="2">
        <v>36</v>
      </c>
      <c r="H101" s="10" cm="1">
        <f t="array" ref="H101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101" s="3">
        <f>_xlfn.XLOOKUP(Controle_V[[#This Row],[Código]],Controle_E[Código],Controle_E[Preço Unitário])</f>
        <v>50.8</v>
      </c>
      <c r="J101" s="3">
        <f>Controle_V[[#This Row],[Quantidade]]*Controle_V[[#This Row],[Valor do Produto]]-(Controle_V[[#This Row],[Valor do Produto]]*Controle_V[[#This Row],[Quantidade]]*Controle_V[[#This Row],[Desconto]])</f>
        <v>1737.36</v>
      </c>
      <c r="K101" s="2" t="s">
        <v>57</v>
      </c>
    </row>
    <row r="102" spans="2:11" ht="15.5" x14ac:dyDescent="0.35">
      <c r="B102" s="7">
        <v>45995</v>
      </c>
      <c r="C102" s="2" t="s">
        <v>56</v>
      </c>
      <c r="D102" s="2">
        <v>30204</v>
      </c>
      <c r="E102" s="2" t="str">
        <f>_xlfn.XLOOKUP(Controle_V[[#This Row],[Código]],Controle_E[Código],Controle_E[Produto])</f>
        <v>Vestido de Festa</v>
      </c>
      <c r="F102" s="2" t="str">
        <f>_xlfn.XLOOKUP(Controle_V[[#This Row],[Código]],Controle_E[Código],Controle_E[Categoria])</f>
        <v>Infantil</v>
      </c>
      <c r="G102" s="2">
        <v>39</v>
      </c>
      <c r="H102" s="10" cm="1">
        <f t="array" ref="H102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102" s="3">
        <f>_xlfn.XLOOKUP(Controle_V[[#This Row],[Código]],Controle_E[Código],Controle_E[Preço Unitário])</f>
        <v>118.9</v>
      </c>
      <c r="J102" s="3">
        <f>Controle_V[[#This Row],[Quantidade]]*Controle_V[[#This Row],[Valor do Produto]]-(Controle_V[[#This Row],[Valor do Produto]]*Controle_V[[#This Row],[Quantidade]]*Controle_V[[#This Row],[Desconto]])</f>
        <v>4405.2450000000008</v>
      </c>
      <c r="K102" s="2" t="s">
        <v>58</v>
      </c>
    </row>
    <row r="103" spans="2:11" ht="15.5" x14ac:dyDescent="0.35">
      <c r="B103" s="7">
        <v>45995</v>
      </c>
      <c r="C103" s="2" t="s">
        <v>56</v>
      </c>
      <c r="D103" s="2">
        <v>30205</v>
      </c>
      <c r="E103" s="2" t="str">
        <f>_xlfn.XLOOKUP(Controle_V[[#This Row],[Código]],Controle_E[Código],Controle_E[Produto])</f>
        <v>Vestido de Festa</v>
      </c>
      <c r="F103" s="2" t="str">
        <f>_xlfn.XLOOKUP(Controle_V[[#This Row],[Código]],Controle_E[Código],Controle_E[Categoria])</f>
        <v>Infantil</v>
      </c>
      <c r="G103" s="2">
        <v>60</v>
      </c>
      <c r="H103" s="10" cm="1">
        <f t="array" ref="H103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03" s="3">
        <f>_xlfn.XLOOKUP(Controle_V[[#This Row],[Código]],Controle_E[Código],Controle_E[Preço Unitário])</f>
        <v>118.9</v>
      </c>
      <c r="J103" s="3">
        <f>Controle_V[[#This Row],[Quantidade]]*Controle_V[[#This Row],[Valor do Produto]]-(Controle_V[[#This Row],[Valor do Produto]]*Controle_V[[#This Row],[Quantidade]]*Controle_V[[#This Row],[Desconto]])</f>
        <v>6563.28</v>
      </c>
      <c r="K103" s="2" t="s">
        <v>58</v>
      </c>
    </row>
    <row r="104" spans="2:11" ht="15.5" x14ac:dyDescent="0.35">
      <c r="B104" s="7">
        <v>45995</v>
      </c>
      <c r="C104" s="2" t="s">
        <v>56</v>
      </c>
      <c r="D104" s="2">
        <v>30206</v>
      </c>
      <c r="E104" s="2" t="str">
        <f>_xlfn.XLOOKUP(Controle_V[[#This Row],[Código]],Controle_E[Código],Controle_E[Produto])</f>
        <v>Vestido de Festa</v>
      </c>
      <c r="F104" s="2" t="str">
        <f>_xlfn.XLOOKUP(Controle_V[[#This Row],[Código]],Controle_E[Código],Controle_E[Categoria])</f>
        <v>Infantil</v>
      </c>
      <c r="G104" s="2">
        <v>57</v>
      </c>
      <c r="H104" s="10" cm="1">
        <f t="array" ref="H104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04" s="3">
        <f>_xlfn.XLOOKUP(Controle_V[[#This Row],[Código]],Controle_E[Código],Controle_E[Preço Unitário])</f>
        <v>118.9</v>
      </c>
      <c r="J104" s="3">
        <f>Controle_V[[#This Row],[Quantidade]]*Controle_V[[#This Row],[Valor do Produto]]-(Controle_V[[#This Row],[Valor do Produto]]*Controle_V[[#This Row],[Quantidade]]*Controle_V[[#This Row],[Desconto]])</f>
        <v>6235.116</v>
      </c>
      <c r="K104" s="2" t="s">
        <v>58</v>
      </c>
    </row>
    <row r="105" spans="2:11" ht="15.5" x14ac:dyDescent="0.35">
      <c r="B105" s="7">
        <v>45999</v>
      </c>
      <c r="C105" s="2" t="s">
        <v>6</v>
      </c>
      <c r="D105" s="2">
        <v>30105</v>
      </c>
      <c r="E105" s="2" t="str">
        <f>_xlfn.XLOOKUP(Controle_V[[#This Row],[Código]],Controle_E[Código],Controle_E[Produto])</f>
        <v>Conjunto</v>
      </c>
      <c r="F105" s="2" t="str">
        <f>_xlfn.XLOOKUP(Controle_V[[#This Row],[Código]],Controle_E[Código],Controle_E[Categoria])</f>
        <v>Infantil</v>
      </c>
      <c r="G105" s="2">
        <v>63</v>
      </c>
      <c r="H105" s="10" cm="1">
        <f t="array" ref="H105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05" s="3">
        <f>_xlfn.XLOOKUP(Controle_V[[#This Row],[Código]],Controle_E[Código],Controle_E[Preço Unitário])</f>
        <v>79.900000000000006</v>
      </c>
      <c r="J105" s="3">
        <f>Controle_V[[#This Row],[Quantidade]]*Controle_V[[#This Row],[Valor do Produto]]-(Controle_V[[#This Row],[Valor do Produto]]*Controle_V[[#This Row],[Quantidade]]*Controle_V[[#This Row],[Desconto]])</f>
        <v>4631.0040000000008</v>
      </c>
      <c r="K105" s="2" t="s">
        <v>25</v>
      </c>
    </row>
    <row r="106" spans="2:11" ht="15.5" x14ac:dyDescent="0.35">
      <c r="B106" s="7">
        <v>45999</v>
      </c>
      <c r="C106" s="2" t="s">
        <v>6</v>
      </c>
      <c r="D106" s="2">
        <v>30106</v>
      </c>
      <c r="E106" s="2" t="str">
        <f>_xlfn.XLOOKUP(Controle_V[[#This Row],[Código]],Controle_E[Código],Controle_E[Produto])</f>
        <v>Conjunto</v>
      </c>
      <c r="F106" s="2" t="str">
        <f>_xlfn.XLOOKUP(Controle_V[[#This Row],[Código]],Controle_E[Código],Controle_E[Categoria])</f>
        <v>Infantil</v>
      </c>
      <c r="G106" s="2">
        <v>59</v>
      </c>
      <c r="H106" s="10" cm="1">
        <f t="array" ref="H106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06" s="3">
        <f>_xlfn.XLOOKUP(Controle_V[[#This Row],[Código]],Controle_E[Código],Controle_E[Preço Unitário])</f>
        <v>79.900000000000006</v>
      </c>
      <c r="J106" s="3">
        <f>Controle_V[[#This Row],[Quantidade]]*Controle_V[[#This Row],[Valor do Produto]]-(Controle_V[[#This Row],[Valor do Produto]]*Controle_V[[#This Row],[Quantidade]]*Controle_V[[#This Row],[Desconto]])</f>
        <v>4336.9720000000007</v>
      </c>
      <c r="K106" s="2" t="s">
        <v>25</v>
      </c>
    </row>
    <row r="107" spans="2:11" ht="15.5" x14ac:dyDescent="0.35">
      <c r="B107" s="7">
        <v>45999</v>
      </c>
      <c r="C107" s="2" t="s">
        <v>6</v>
      </c>
      <c r="D107" s="2">
        <v>30107</v>
      </c>
      <c r="E107" s="2" t="str">
        <f>_xlfn.XLOOKUP(Controle_V[[#This Row],[Código]],Controle_E[Código],Controle_E[Produto])</f>
        <v>Conjunto</v>
      </c>
      <c r="F107" s="2" t="str">
        <f>_xlfn.XLOOKUP(Controle_V[[#This Row],[Código]],Controle_E[Código],Controle_E[Categoria])</f>
        <v>Infantil</v>
      </c>
      <c r="G107" s="2">
        <v>61</v>
      </c>
      <c r="H107" s="10" cm="1">
        <f t="array" ref="H107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07" s="3">
        <f>_xlfn.XLOOKUP(Controle_V[[#This Row],[Código]],Controle_E[Código],Controle_E[Preço Unitário])</f>
        <v>89.9</v>
      </c>
      <c r="J107" s="3">
        <f>Controle_V[[#This Row],[Quantidade]]*Controle_V[[#This Row],[Valor do Produto]]-(Controle_V[[#This Row],[Valor do Produto]]*Controle_V[[#This Row],[Quantidade]]*Controle_V[[#This Row],[Desconto]])</f>
        <v>5045.1880000000001</v>
      </c>
      <c r="K107" s="2" t="s">
        <v>25</v>
      </c>
    </row>
    <row r="108" spans="2:11" ht="15.5" x14ac:dyDescent="0.35">
      <c r="B108" s="7">
        <v>45999</v>
      </c>
      <c r="C108" s="2" t="s">
        <v>6</v>
      </c>
      <c r="D108" s="2">
        <v>40108</v>
      </c>
      <c r="E108" s="2" t="str">
        <f>_xlfn.XLOOKUP(Controle_V[[#This Row],[Código]],Controle_E[Código],Controle_E[Produto])</f>
        <v>Óculos de Sol</v>
      </c>
      <c r="F108" s="2" t="str">
        <f>_xlfn.XLOOKUP(Controle_V[[#This Row],[Código]],Controle_E[Código],Controle_E[Categoria])</f>
        <v>Acessórios</v>
      </c>
      <c r="G108" s="2">
        <v>99</v>
      </c>
      <c r="H108" s="10" cm="1">
        <f t="array" ref="H108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08" s="3">
        <f>_xlfn.XLOOKUP(Controle_V[[#This Row],[Código]],Controle_E[Código],Controle_E[Preço Unitário])</f>
        <v>198.5</v>
      </c>
      <c r="J108" s="3">
        <f>Controle_V[[#This Row],[Quantidade]]*Controle_V[[#This Row],[Valor do Produto]]-(Controle_V[[#This Row],[Valor do Produto]]*Controle_V[[#This Row],[Quantidade]]*Controle_V[[#This Row],[Desconto]])</f>
        <v>18079.38</v>
      </c>
      <c r="K108" s="2" t="s">
        <v>25</v>
      </c>
    </row>
    <row r="109" spans="2:11" ht="15.5" x14ac:dyDescent="0.35">
      <c r="B109" s="7">
        <v>45999</v>
      </c>
      <c r="C109" s="2" t="s">
        <v>59</v>
      </c>
      <c r="D109" s="2">
        <v>40108</v>
      </c>
      <c r="E109" s="2" t="str">
        <f>_xlfn.XLOOKUP(Controle_V[[#This Row],[Código]],Controle_E[Código],Controle_E[Produto])</f>
        <v>Óculos de Sol</v>
      </c>
      <c r="F109" s="2" t="str">
        <f>_xlfn.XLOOKUP(Controle_V[[#This Row],[Código]],Controle_E[Código],Controle_E[Categoria])</f>
        <v>Acessórios</v>
      </c>
      <c r="G109" s="2">
        <v>96</v>
      </c>
      <c r="H109" s="10" cm="1">
        <f t="array" ref="H109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09" s="3">
        <f>_xlfn.XLOOKUP(Controle_V[[#This Row],[Código]],Controle_E[Código],Controle_E[Preço Unitário])</f>
        <v>198.5</v>
      </c>
      <c r="J109" s="3">
        <f>Controle_V[[#This Row],[Quantidade]]*Controle_V[[#This Row],[Valor do Produto]]-(Controle_V[[#This Row],[Valor do Produto]]*Controle_V[[#This Row],[Quantidade]]*Controle_V[[#This Row],[Desconto]])</f>
        <v>17531.52</v>
      </c>
      <c r="K109" s="2" t="s">
        <v>2</v>
      </c>
    </row>
    <row r="110" spans="2:11" ht="15.5" x14ac:dyDescent="0.35">
      <c r="B110" s="7">
        <v>45999</v>
      </c>
      <c r="C110" s="2" t="s">
        <v>59</v>
      </c>
      <c r="D110" s="2">
        <v>20405</v>
      </c>
      <c r="E110" s="2" t="str">
        <f>_xlfn.XLOOKUP(Controle_V[[#This Row],[Código]],Controle_E[Código],Controle_E[Produto])</f>
        <v>Saia Jeans</v>
      </c>
      <c r="F110" s="2" t="str">
        <f>_xlfn.XLOOKUP(Controle_V[[#This Row],[Código]],Controle_E[Código],Controle_E[Categoria])</f>
        <v>Feminino</v>
      </c>
      <c r="G110" s="2">
        <v>102</v>
      </c>
      <c r="H110" s="10" cm="1">
        <f t="array" ref="H110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10" s="3">
        <f>_xlfn.XLOOKUP(Controle_V[[#This Row],[Código]],Controle_E[Código],Controle_E[Preço Unitário])</f>
        <v>89.9</v>
      </c>
      <c r="J110" s="3">
        <f>Controle_V[[#This Row],[Quantidade]]*Controle_V[[#This Row],[Valor do Produto]]-(Controle_V[[#This Row],[Valor do Produto]]*Controle_V[[#This Row],[Quantidade]]*Controle_V[[#This Row],[Desconto]])</f>
        <v>8436.2160000000003</v>
      </c>
      <c r="K110" s="2" t="s">
        <v>2</v>
      </c>
    </row>
    <row r="111" spans="2:11" ht="15.5" x14ac:dyDescent="0.35">
      <c r="B111" s="7">
        <v>45999</v>
      </c>
      <c r="C111" s="2" t="s">
        <v>59</v>
      </c>
      <c r="D111" s="2">
        <v>20406</v>
      </c>
      <c r="E111" s="2" t="str">
        <f>_xlfn.XLOOKUP(Controle_V[[#This Row],[Código]],Controle_E[Código],Controle_E[Produto])</f>
        <v>Saia Jeans</v>
      </c>
      <c r="F111" s="2" t="str">
        <f>_xlfn.XLOOKUP(Controle_V[[#This Row],[Código]],Controle_E[Código],Controle_E[Categoria])</f>
        <v>Feminino</v>
      </c>
      <c r="G111" s="2">
        <v>98</v>
      </c>
      <c r="H111" s="10" cm="1">
        <f t="array" ref="H111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11" s="3">
        <f>_xlfn.XLOOKUP(Controle_V[[#This Row],[Código]],Controle_E[Código],Controle_E[Preço Unitário])</f>
        <v>89.9</v>
      </c>
      <c r="J111" s="3">
        <f>Controle_V[[#This Row],[Quantidade]]*Controle_V[[#This Row],[Valor do Produto]]-(Controle_V[[#This Row],[Valor do Produto]]*Controle_V[[#This Row],[Quantidade]]*Controle_V[[#This Row],[Desconto]])</f>
        <v>8105.3840000000009</v>
      </c>
      <c r="K111" s="2" t="s">
        <v>24</v>
      </c>
    </row>
    <row r="112" spans="2:11" ht="15.5" x14ac:dyDescent="0.35">
      <c r="B112" s="7">
        <v>45999</v>
      </c>
      <c r="C112" s="2" t="s">
        <v>59</v>
      </c>
      <c r="D112" s="2">
        <v>20407</v>
      </c>
      <c r="E112" s="2" t="str">
        <f>_xlfn.XLOOKUP(Controle_V[[#This Row],[Código]],Controle_E[Código],Controle_E[Produto])</f>
        <v>Saia Jeans</v>
      </c>
      <c r="F112" s="2" t="str">
        <f>_xlfn.XLOOKUP(Controle_V[[#This Row],[Código]],Controle_E[Código],Controle_E[Categoria])</f>
        <v>Feminino</v>
      </c>
      <c r="G112" s="2">
        <v>100</v>
      </c>
      <c r="H112" s="10" cm="1">
        <f t="array" ref="H112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12" s="3">
        <f>_xlfn.XLOOKUP(Controle_V[[#This Row],[Código]],Controle_E[Código],Controle_E[Preço Unitário])</f>
        <v>89.9</v>
      </c>
      <c r="J112" s="3">
        <f>Controle_V[[#This Row],[Quantidade]]*Controle_V[[#This Row],[Valor do Produto]]-(Controle_V[[#This Row],[Valor do Produto]]*Controle_V[[#This Row],[Quantidade]]*Controle_V[[#This Row],[Desconto]])</f>
        <v>8270.7999999999993</v>
      </c>
      <c r="K112" s="2" t="s">
        <v>24</v>
      </c>
    </row>
    <row r="113" spans="2:11" ht="15.5" x14ac:dyDescent="0.35">
      <c r="B113" s="7">
        <v>45999</v>
      </c>
      <c r="C113" s="2" t="s">
        <v>30</v>
      </c>
      <c r="D113" s="2">
        <v>30204</v>
      </c>
      <c r="E113" s="2" t="str">
        <f>_xlfn.XLOOKUP(Controle_V[[#This Row],[Código]],Controle_E[Código],Controle_E[Produto])</f>
        <v>Vestido de Festa</v>
      </c>
      <c r="F113" s="2" t="str">
        <f>_xlfn.XLOOKUP(Controle_V[[#This Row],[Código]],Controle_E[Código],Controle_E[Categoria])</f>
        <v>Infantil</v>
      </c>
      <c r="G113" s="2">
        <v>12</v>
      </c>
      <c r="H113" s="10" cm="1">
        <f t="array" ref="H113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0.02</v>
      </c>
      <c r="I113" s="3">
        <f>_xlfn.XLOOKUP(Controle_V[[#This Row],[Código]],Controle_E[Código],Controle_E[Preço Unitário])</f>
        <v>118.9</v>
      </c>
      <c r="J113" s="3">
        <f>Controle_V[[#This Row],[Quantidade]]*Controle_V[[#This Row],[Valor do Produto]]-(Controle_V[[#This Row],[Valor do Produto]]*Controle_V[[#This Row],[Quantidade]]*Controle_V[[#This Row],[Desconto]])</f>
        <v>1398.2640000000001</v>
      </c>
      <c r="K113" s="2" t="s">
        <v>24</v>
      </c>
    </row>
    <row r="114" spans="2:11" ht="15.5" x14ac:dyDescent="0.35">
      <c r="B114" s="7">
        <v>45999</v>
      </c>
      <c r="C114" s="2" t="s">
        <v>30</v>
      </c>
      <c r="D114" s="2">
        <v>30205</v>
      </c>
      <c r="E114" s="2" t="str">
        <f>_xlfn.XLOOKUP(Controle_V[[#This Row],[Código]],Controle_E[Código],Controle_E[Produto])</f>
        <v>Vestido de Festa</v>
      </c>
      <c r="F114" s="2" t="str">
        <f>_xlfn.XLOOKUP(Controle_V[[#This Row],[Código]],Controle_E[Código],Controle_E[Categoria])</f>
        <v>Infantil</v>
      </c>
      <c r="G114" s="2">
        <v>5</v>
      </c>
      <c r="H114" s="10" cm="1">
        <f t="array" ref="H114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0.01</v>
      </c>
      <c r="I114" s="3">
        <f>_xlfn.XLOOKUP(Controle_V[[#This Row],[Código]],Controle_E[Código],Controle_E[Preço Unitário])</f>
        <v>118.9</v>
      </c>
      <c r="J114" s="3">
        <f>Controle_V[[#This Row],[Quantidade]]*Controle_V[[#This Row],[Valor do Produto]]-(Controle_V[[#This Row],[Valor do Produto]]*Controle_V[[#This Row],[Quantidade]]*Controle_V[[#This Row],[Desconto]])</f>
        <v>588.55499999999995</v>
      </c>
      <c r="K114" s="2" t="s">
        <v>24</v>
      </c>
    </row>
    <row r="115" spans="2:11" ht="15.5" x14ac:dyDescent="0.35">
      <c r="B115" s="7">
        <v>45999</v>
      </c>
      <c r="C115" s="2" t="s">
        <v>30</v>
      </c>
      <c r="D115" s="2">
        <v>30206</v>
      </c>
      <c r="E115" s="2" t="str">
        <f>_xlfn.XLOOKUP(Controle_V[[#This Row],[Código]],Controle_E[Código],Controle_E[Produto])</f>
        <v>Vestido de Festa</v>
      </c>
      <c r="F115" s="2" t="str">
        <f>_xlfn.XLOOKUP(Controle_V[[#This Row],[Código]],Controle_E[Código],Controle_E[Categoria])</f>
        <v>Infantil</v>
      </c>
      <c r="G115" s="2">
        <v>5</v>
      </c>
      <c r="H115" s="10" cm="1">
        <f t="array" ref="H115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0.01</v>
      </c>
      <c r="I115" s="3">
        <f>_xlfn.XLOOKUP(Controle_V[[#This Row],[Código]],Controle_E[Código],Controle_E[Preço Unitário])</f>
        <v>118.9</v>
      </c>
      <c r="J115" s="3">
        <f>Controle_V[[#This Row],[Quantidade]]*Controle_V[[#This Row],[Valor do Produto]]-(Controle_V[[#This Row],[Valor do Produto]]*Controle_V[[#This Row],[Quantidade]]*Controle_V[[#This Row],[Desconto]])</f>
        <v>588.55499999999995</v>
      </c>
      <c r="K115" s="2" t="s">
        <v>24</v>
      </c>
    </row>
    <row r="116" spans="2:11" ht="15.5" x14ac:dyDescent="0.35">
      <c r="B116" s="7">
        <v>45999</v>
      </c>
      <c r="C116" s="2" t="s">
        <v>30</v>
      </c>
      <c r="D116" s="2">
        <v>30207</v>
      </c>
      <c r="E116" s="2" t="str">
        <f>_xlfn.XLOOKUP(Controle_V[[#This Row],[Código]],Controle_E[Código],Controle_E[Produto])</f>
        <v>Vestido de Festa</v>
      </c>
      <c r="F116" s="2" t="str">
        <f>_xlfn.XLOOKUP(Controle_V[[#This Row],[Código]],Controle_E[Código],Controle_E[Categoria])</f>
        <v>Infantil</v>
      </c>
      <c r="G116" s="2">
        <v>12</v>
      </c>
      <c r="H116" s="10" cm="1">
        <f t="array" ref="H116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0.02</v>
      </c>
      <c r="I116" s="3">
        <f>_xlfn.XLOOKUP(Controle_V[[#This Row],[Código]],Controle_E[Código],Controle_E[Preço Unitário])</f>
        <v>128.9</v>
      </c>
      <c r="J116" s="3">
        <f>Controle_V[[#This Row],[Quantidade]]*Controle_V[[#This Row],[Valor do Produto]]-(Controle_V[[#This Row],[Valor do Produto]]*Controle_V[[#This Row],[Quantidade]]*Controle_V[[#This Row],[Desconto]])</f>
        <v>1515.8640000000003</v>
      </c>
      <c r="K116" s="2" t="s">
        <v>26</v>
      </c>
    </row>
    <row r="117" spans="2:11" ht="15.5" x14ac:dyDescent="0.35">
      <c r="B117" s="7">
        <v>45999</v>
      </c>
      <c r="C117" s="2" t="s">
        <v>30</v>
      </c>
      <c r="D117" s="2">
        <v>30208</v>
      </c>
      <c r="E117" s="2" t="str">
        <f>_xlfn.XLOOKUP(Controle_V[[#This Row],[Código]],Controle_E[Código],Controle_E[Produto])</f>
        <v>Vestido de Festa</v>
      </c>
      <c r="F117" s="2" t="str">
        <f>_xlfn.XLOOKUP(Controle_V[[#This Row],[Código]],Controle_E[Código],Controle_E[Categoria])</f>
        <v>Infantil</v>
      </c>
      <c r="G117" s="2">
        <v>12</v>
      </c>
      <c r="H117" s="10" cm="1">
        <f t="array" ref="H117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0.02</v>
      </c>
      <c r="I117" s="3">
        <f>_xlfn.XLOOKUP(Controle_V[[#This Row],[Código]],Controle_E[Código],Controle_E[Preço Unitário])</f>
        <v>128.9</v>
      </c>
      <c r="J117" s="3">
        <f>Controle_V[[#This Row],[Quantidade]]*Controle_V[[#This Row],[Valor do Produto]]-(Controle_V[[#This Row],[Valor do Produto]]*Controle_V[[#This Row],[Quantidade]]*Controle_V[[#This Row],[Desconto]])</f>
        <v>1515.8640000000003</v>
      </c>
      <c r="K117" s="2" t="s">
        <v>26</v>
      </c>
    </row>
    <row r="118" spans="2:11" ht="15.5" x14ac:dyDescent="0.35">
      <c r="B118" s="7">
        <v>46000</v>
      </c>
      <c r="C118" s="2" t="s">
        <v>30</v>
      </c>
      <c r="D118" s="2">
        <v>30308</v>
      </c>
      <c r="E118" s="2" t="str">
        <f>_xlfn.XLOOKUP(Controle_V[[#This Row],[Código]],Controle_E[Código],Controle_E[Produto])</f>
        <v>Camiseta Estampada</v>
      </c>
      <c r="F118" s="2" t="str">
        <f>_xlfn.XLOOKUP(Controle_V[[#This Row],[Código]],Controle_E[Código],Controle_E[Categoria])</f>
        <v>Infantil</v>
      </c>
      <c r="G118" s="2">
        <v>118</v>
      </c>
      <c r="H118" s="10" cm="1">
        <f t="array" ref="H118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18" s="3">
        <f>_xlfn.XLOOKUP(Controle_V[[#This Row],[Código]],Controle_E[Código],Controle_E[Preço Unitário])</f>
        <v>45.9</v>
      </c>
      <c r="J118" s="3">
        <f>Controle_V[[#This Row],[Quantidade]]*Controle_V[[#This Row],[Valor do Produto]]-(Controle_V[[#This Row],[Valor do Produto]]*Controle_V[[#This Row],[Quantidade]]*Controle_V[[#This Row],[Desconto]])</f>
        <v>4982.9039999999995</v>
      </c>
      <c r="K118" s="2" t="s">
        <v>3</v>
      </c>
    </row>
    <row r="119" spans="2:11" ht="15.5" x14ac:dyDescent="0.35">
      <c r="B119" s="7">
        <v>46000</v>
      </c>
      <c r="C119" s="2" t="s">
        <v>30</v>
      </c>
      <c r="D119" s="2">
        <v>30309</v>
      </c>
      <c r="E119" s="2" t="str">
        <f>_xlfn.XLOOKUP(Controle_V[[#This Row],[Código]],Controle_E[Código],Controle_E[Produto])</f>
        <v>Camiseta Estampada</v>
      </c>
      <c r="F119" s="2" t="str">
        <f>_xlfn.XLOOKUP(Controle_V[[#This Row],[Código]],Controle_E[Código],Controle_E[Categoria])</f>
        <v>Infantil</v>
      </c>
      <c r="G119" s="2">
        <v>115</v>
      </c>
      <c r="H119" s="10" cm="1">
        <f t="array" ref="H119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19" s="3">
        <f>_xlfn.XLOOKUP(Controle_V[[#This Row],[Código]],Controle_E[Código],Controle_E[Preço Unitário])</f>
        <v>45.9</v>
      </c>
      <c r="J119" s="3">
        <f>Controle_V[[#This Row],[Quantidade]]*Controle_V[[#This Row],[Valor do Produto]]-(Controle_V[[#This Row],[Valor do Produto]]*Controle_V[[#This Row],[Quantidade]]*Controle_V[[#This Row],[Desconto]])</f>
        <v>4856.22</v>
      </c>
      <c r="K119" s="2" t="s">
        <v>3</v>
      </c>
    </row>
    <row r="120" spans="2:11" ht="15.5" x14ac:dyDescent="0.35">
      <c r="B120" s="7">
        <v>46000</v>
      </c>
      <c r="C120" s="2" t="s">
        <v>30</v>
      </c>
      <c r="D120" s="2">
        <v>30310</v>
      </c>
      <c r="E120" s="2" t="str">
        <f>_xlfn.XLOOKUP(Controle_V[[#This Row],[Código]],Controle_E[Código],Controle_E[Produto])</f>
        <v>Camiseta Estampada</v>
      </c>
      <c r="F120" s="2" t="str">
        <f>_xlfn.XLOOKUP(Controle_V[[#This Row],[Código]],Controle_E[Código],Controle_E[Categoria])</f>
        <v>Infantil</v>
      </c>
      <c r="G120" s="2">
        <v>121</v>
      </c>
      <c r="H120" s="10" cm="1">
        <f t="array" ref="H120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20" s="3">
        <f>_xlfn.XLOOKUP(Controle_V[[#This Row],[Código]],Controle_E[Código],Controle_E[Preço Unitário])</f>
        <v>45.9</v>
      </c>
      <c r="J120" s="3">
        <f>Controle_V[[#This Row],[Quantidade]]*Controle_V[[#This Row],[Valor do Produto]]-(Controle_V[[#This Row],[Valor do Produto]]*Controle_V[[#This Row],[Quantidade]]*Controle_V[[#This Row],[Desconto]])</f>
        <v>5109.5879999999997</v>
      </c>
      <c r="K120" s="2" t="s">
        <v>3</v>
      </c>
    </row>
    <row r="121" spans="2:11" ht="15.5" x14ac:dyDescent="0.35">
      <c r="B121" s="7">
        <v>46000</v>
      </c>
      <c r="C121" s="2" t="s">
        <v>60</v>
      </c>
      <c r="D121" s="2">
        <v>20202</v>
      </c>
      <c r="E121" s="2" t="str">
        <f>_xlfn.XLOOKUP(Controle_V[[#This Row],[Código]],Controle_E[Código],Controle_E[Produto])</f>
        <v>Vestido Floral Curto</v>
      </c>
      <c r="F121" s="2" t="str">
        <f>_xlfn.XLOOKUP(Controle_V[[#This Row],[Código]],Controle_E[Código],Controle_E[Categoria])</f>
        <v>Feminino</v>
      </c>
      <c r="G121" s="2">
        <v>117</v>
      </c>
      <c r="H121" s="10" cm="1">
        <f t="array" ref="H121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21" s="3">
        <f>_xlfn.XLOOKUP(Controle_V[[#This Row],[Código]],Controle_E[Código],Controle_E[Preço Unitário])</f>
        <v>87.9</v>
      </c>
      <c r="J121" s="3">
        <f>Controle_V[[#This Row],[Quantidade]]*Controle_V[[#This Row],[Valor do Produto]]-(Controle_V[[#This Row],[Valor do Produto]]*Controle_V[[#This Row],[Quantidade]]*Controle_V[[#This Row],[Desconto]])</f>
        <v>9461.5560000000005</v>
      </c>
      <c r="K121" s="2" t="s">
        <v>29</v>
      </c>
    </row>
    <row r="122" spans="2:11" ht="15.5" x14ac:dyDescent="0.35">
      <c r="B122" s="7">
        <v>46000</v>
      </c>
      <c r="C122" s="2" t="s">
        <v>60</v>
      </c>
      <c r="D122" s="2">
        <v>20203</v>
      </c>
      <c r="E122" s="2" t="str">
        <f>_xlfn.XLOOKUP(Controle_V[[#This Row],[Código]],Controle_E[Código],Controle_E[Produto])</f>
        <v>Vestido Floral Curto</v>
      </c>
      <c r="F122" s="2" t="str">
        <f>_xlfn.XLOOKUP(Controle_V[[#This Row],[Código]],Controle_E[Código],Controle_E[Categoria])</f>
        <v>Feminino</v>
      </c>
      <c r="G122" s="2">
        <v>120</v>
      </c>
      <c r="H122" s="10" cm="1">
        <f t="array" ref="H122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22" s="3">
        <f>_xlfn.XLOOKUP(Controle_V[[#This Row],[Código]],Controle_E[Código],Controle_E[Preço Unitário])</f>
        <v>87.9</v>
      </c>
      <c r="J122" s="3">
        <f>Controle_V[[#This Row],[Quantidade]]*Controle_V[[#This Row],[Valor do Produto]]-(Controle_V[[#This Row],[Valor do Produto]]*Controle_V[[#This Row],[Quantidade]]*Controle_V[[#This Row],[Desconto]])</f>
        <v>9704.16</v>
      </c>
      <c r="K122" s="2" t="s">
        <v>29</v>
      </c>
    </row>
    <row r="123" spans="2:11" ht="15.5" x14ac:dyDescent="0.35">
      <c r="B123" s="7">
        <v>46000</v>
      </c>
      <c r="C123" s="2" t="s">
        <v>60</v>
      </c>
      <c r="D123" s="2">
        <v>20204</v>
      </c>
      <c r="E123" s="2" t="str">
        <f>_xlfn.XLOOKUP(Controle_V[[#This Row],[Código]],Controle_E[Código],Controle_E[Produto])</f>
        <v>Vestido Estampado Longo</v>
      </c>
      <c r="F123" s="2" t="str">
        <f>_xlfn.XLOOKUP(Controle_V[[#This Row],[Código]],Controle_E[Código],Controle_E[Categoria])</f>
        <v>Feminino</v>
      </c>
      <c r="G123" s="2">
        <v>45</v>
      </c>
      <c r="H123" s="10" cm="1">
        <f t="array" ref="H123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123" s="3">
        <f>_xlfn.XLOOKUP(Controle_V[[#This Row],[Código]],Controle_E[Código],Controle_E[Preço Unitário])</f>
        <v>108.59</v>
      </c>
      <c r="J123" s="3">
        <f>Controle_V[[#This Row],[Quantidade]]*Controle_V[[#This Row],[Valor do Produto]]-(Controle_V[[#This Row],[Valor do Produto]]*Controle_V[[#This Row],[Quantidade]]*Controle_V[[#This Row],[Desconto]])</f>
        <v>4642.2224999999999</v>
      </c>
      <c r="K123" s="2" t="s">
        <v>29</v>
      </c>
    </row>
    <row r="124" spans="2:11" ht="15.5" x14ac:dyDescent="0.35">
      <c r="B124" s="7">
        <v>46000</v>
      </c>
      <c r="C124" s="2" t="s">
        <v>60</v>
      </c>
      <c r="D124" s="2">
        <v>20205</v>
      </c>
      <c r="E124" s="2" t="str">
        <f>_xlfn.XLOOKUP(Controle_V[[#This Row],[Código]],Controle_E[Código],Controle_E[Produto])</f>
        <v>Vestido Estampado Longo</v>
      </c>
      <c r="F124" s="2" t="str">
        <f>_xlfn.XLOOKUP(Controle_V[[#This Row],[Código]],Controle_E[Código],Controle_E[Categoria])</f>
        <v>Feminino</v>
      </c>
      <c r="G124" s="2">
        <v>51</v>
      </c>
      <c r="H124" s="10" cm="1">
        <f t="array" ref="H124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24" s="3">
        <f>_xlfn.XLOOKUP(Controle_V[[#This Row],[Código]],Controle_E[Código],Controle_E[Preço Unitário])</f>
        <v>108.59</v>
      </c>
      <c r="J124" s="3">
        <f>Controle_V[[#This Row],[Quantidade]]*Controle_V[[#This Row],[Valor do Produto]]-(Controle_V[[#This Row],[Valor do Produto]]*Controle_V[[#This Row],[Quantidade]]*Controle_V[[#This Row],[Desconto]])</f>
        <v>5095.0428000000002</v>
      </c>
      <c r="K124" s="2" t="s">
        <v>29</v>
      </c>
    </row>
    <row r="125" spans="2:11" ht="15.5" x14ac:dyDescent="0.35">
      <c r="B125" s="7">
        <v>46000</v>
      </c>
      <c r="C125" s="2" t="s">
        <v>60</v>
      </c>
      <c r="D125" s="2">
        <v>20338</v>
      </c>
      <c r="E125" s="2" t="str">
        <f>_xlfn.XLOOKUP(Controle_V[[#This Row],[Código]],Controle_E[Código],Controle_E[Produto])</f>
        <v>Calça Skinny</v>
      </c>
      <c r="F125" s="2" t="str">
        <f>_xlfn.XLOOKUP(Controle_V[[#This Row],[Código]],Controle_E[Código],Controle_E[Categoria])</f>
        <v>Feminino</v>
      </c>
      <c r="G125" s="2">
        <v>50</v>
      </c>
      <c r="H125" s="10" cm="1">
        <f t="array" ref="H125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25" s="3">
        <f>_xlfn.XLOOKUP(Controle_V[[#This Row],[Código]],Controle_E[Código],Controle_E[Preço Unitário])</f>
        <v>129.9</v>
      </c>
      <c r="J125" s="3">
        <f>Controle_V[[#This Row],[Quantidade]]*Controle_V[[#This Row],[Valor do Produto]]-(Controle_V[[#This Row],[Valor do Produto]]*Controle_V[[#This Row],[Quantidade]]*Controle_V[[#This Row],[Desconto]])</f>
        <v>5975.4</v>
      </c>
      <c r="K125" s="2" t="s">
        <v>31</v>
      </c>
    </row>
    <row r="126" spans="2:11" ht="15.5" x14ac:dyDescent="0.35">
      <c r="B126" s="7">
        <v>46001</v>
      </c>
      <c r="C126" s="2" t="s">
        <v>60</v>
      </c>
      <c r="D126" s="2">
        <v>20339</v>
      </c>
      <c r="E126" s="2" t="str">
        <f>_xlfn.XLOOKUP(Controle_V[[#This Row],[Código]],Controle_E[Código],Controle_E[Produto])</f>
        <v>Calça Skinny</v>
      </c>
      <c r="F126" s="2" t="str">
        <f>_xlfn.XLOOKUP(Controle_V[[#This Row],[Código]],Controle_E[Código],Controle_E[Categoria])</f>
        <v>Feminino</v>
      </c>
      <c r="G126" s="2">
        <v>50</v>
      </c>
      <c r="H126" s="10" cm="1">
        <f t="array" ref="H126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26" s="3">
        <f>_xlfn.XLOOKUP(Controle_V[[#This Row],[Código]],Controle_E[Código],Controle_E[Preço Unitário])</f>
        <v>129.9</v>
      </c>
      <c r="J126" s="3">
        <f>Controle_V[[#This Row],[Quantidade]]*Controle_V[[#This Row],[Valor do Produto]]-(Controle_V[[#This Row],[Valor do Produto]]*Controle_V[[#This Row],[Quantidade]]*Controle_V[[#This Row],[Desconto]])</f>
        <v>5975.4</v>
      </c>
      <c r="K126" s="2" t="s">
        <v>31</v>
      </c>
    </row>
    <row r="127" spans="2:11" ht="15.5" x14ac:dyDescent="0.35">
      <c r="B127" s="7">
        <v>46002</v>
      </c>
      <c r="C127" s="2" t="s">
        <v>61</v>
      </c>
      <c r="D127" s="2">
        <v>20212</v>
      </c>
      <c r="E127" s="2" t="str">
        <f>_xlfn.XLOOKUP(Controle_V[[#This Row],[Código]],Controle_E[Código],Controle_E[Produto])</f>
        <v>Vestido Tubinho</v>
      </c>
      <c r="F127" s="2" t="str">
        <f>_xlfn.XLOOKUP(Controle_V[[#This Row],[Código]],Controle_E[Código],Controle_E[Categoria])</f>
        <v>Feminino</v>
      </c>
      <c r="G127" s="2">
        <v>125</v>
      </c>
      <c r="H127" s="10" cm="1">
        <f t="array" ref="H127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27" s="3">
        <f>_xlfn.XLOOKUP(Controle_V[[#This Row],[Código]],Controle_E[Código],Controle_E[Preço Unitário])</f>
        <v>99.9</v>
      </c>
      <c r="J127" s="3">
        <f>Controle_V[[#This Row],[Quantidade]]*Controle_V[[#This Row],[Valor do Produto]]-(Controle_V[[#This Row],[Valor do Produto]]*Controle_V[[#This Row],[Quantidade]]*Controle_V[[#This Row],[Desconto]])</f>
        <v>11488.5</v>
      </c>
      <c r="K127" s="2" t="s">
        <v>4</v>
      </c>
    </row>
    <row r="128" spans="2:11" ht="15.5" x14ac:dyDescent="0.35">
      <c r="B128" s="7">
        <v>46002</v>
      </c>
      <c r="C128" s="2" t="s">
        <v>61</v>
      </c>
      <c r="D128" s="2">
        <v>20211</v>
      </c>
      <c r="E128" s="2" t="str">
        <f>_xlfn.XLOOKUP(Controle_V[[#This Row],[Código]],Controle_E[Código],Controle_E[Produto])</f>
        <v>Vestido Tubinho</v>
      </c>
      <c r="F128" s="2" t="str">
        <f>_xlfn.XLOOKUP(Controle_V[[#This Row],[Código]],Controle_E[Código],Controle_E[Categoria])</f>
        <v>Feminino</v>
      </c>
      <c r="G128" s="2">
        <v>122</v>
      </c>
      <c r="H128" s="10" cm="1">
        <f t="array" ref="H128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28" s="3">
        <f>_xlfn.XLOOKUP(Controle_V[[#This Row],[Código]],Controle_E[Código],Controle_E[Preço Unitário])</f>
        <v>99.9</v>
      </c>
      <c r="J128" s="3">
        <f>Controle_V[[#This Row],[Quantidade]]*Controle_V[[#This Row],[Valor do Produto]]-(Controle_V[[#This Row],[Valor do Produto]]*Controle_V[[#This Row],[Quantidade]]*Controle_V[[#This Row],[Desconto]])</f>
        <v>11212.776000000002</v>
      </c>
      <c r="K128" s="2" t="s">
        <v>4</v>
      </c>
    </row>
    <row r="129" spans="2:11" ht="15.5" x14ac:dyDescent="0.35">
      <c r="B129" s="7">
        <v>46002</v>
      </c>
      <c r="C129" s="2" t="s">
        <v>61</v>
      </c>
      <c r="D129" s="2">
        <v>20210</v>
      </c>
      <c r="E129" s="2" t="str">
        <f>_xlfn.XLOOKUP(Controle_V[[#This Row],[Código]],Controle_E[Código],Controle_E[Produto])</f>
        <v>Vestido Tubinho</v>
      </c>
      <c r="F129" s="2" t="str">
        <f>_xlfn.XLOOKUP(Controle_V[[#This Row],[Código]],Controle_E[Código],Controle_E[Categoria])</f>
        <v>Feminino</v>
      </c>
      <c r="G129" s="2">
        <v>128</v>
      </c>
      <c r="H129" s="10" cm="1">
        <f t="array" ref="H129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29" s="3">
        <f>_xlfn.XLOOKUP(Controle_V[[#This Row],[Código]],Controle_E[Código],Controle_E[Preço Unitário])</f>
        <v>99.9</v>
      </c>
      <c r="J129" s="3">
        <f>Controle_V[[#This Row],[Quantidade]]*Controle_V[[#This Row],[Valor do Produto]]-(Controle_V[[#This Row],[Valor do Produto]]*Controle_V[[#This Row],[Quantidade]]*Controle_V[[#This Row],[Desconto]])</f>
        <v>11764.224</v>
      </c>
      <c r="K129" s="2" t="s">
        <v>4</v>
      </c>
    </row>
    <row r="130" spans="2:11" ht="15.5" x14ac:dyDescent="0.35">
      <c r="B130" s="8">
        <v>46003</v>
      </c>
      <c r="C130" s="2" t="s">
        <v>62</v>
      </c>
      <c r="D130" s="2">
        <v>10104</v>
      </c>
      <c r="E130" s="2" t="str">
        <f>_xlfn.XLOOKUP(Controle_V[[#This Row],[Código]],Controle_E[Código],Controle_E[Produto])</f>
        <v>Camiseta Básica Branca</v>
      </c>
      <c r="F130" s="2" t="str">
        <f>_xlfn.XLOOKUP(Controle_V[[#This Row],[Código]],Controle_E[Código],Controle_E[Categoria])</f>
        <v>Masculino</v>
      </c>
      <c r="G130" s="2">
        <v>124</v>
      </c>
      <c r="H130" s="10" cm="1">
        <f t="array" ref="H130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30" s="3">
        <f>_xlfn.XLOOKUP(Controle_V[[#This Row],[Código]],Controle_E[Código],Controle_E[Preço Unitário])</f>
        <v>49.9</v>
      </c>
      <c r="J130" s="3">
        <f>Controle_V[[#This Row],[Quantidade]]*Controle_V[[#This Row],[Valor do Produto]]-(Controle_V[[#This Row],[Valor do Produto]]*Controle_V[[#This Row],[Quantidade]]*Controle_V[[#This Row],[Desconto]])</f>
        <v>5692.5919999999996</v>
      </c>
      <c r="K130" s="2" t="s">
        <v>33</v>
      </c>
    </row>
    <row r="131" spans="2:11" ht="15.5" x14ac:dyDescent="0.35">
      <c r="B131" s="8">
        <v>46003</v>
      </c>
      <c r="C131" s="2" t="s">
        <v>62</v>
      </c>
      <c r="D131" s="2">
        <v>10103</v>
      </c>
      <c r="E131" s="2" t="str">
        <f>_xlfn.XLOOKUP(Controle_V[[#This Row],[Código]],Controle_E[Código],Controle_E[Produto])</f>
        <v>Camiseta Básica Branca</v>
      </c>
      <c r="F131" s="2" t="str">
        <f>_xlfn.XLOOKUP(Controle_V[[#This Row],[Código]],Controle_E[Código],Controle_E[Categoria])</f>
        <v>Masculino</v>
      </c>
      <c r="G131" s="2">
        <v>126</v>
      </c>
      <c r="H131" s="10" cm="1">
        <f t="array" ref="H131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31" s="3">
        <f>_xlfn.XLOOKUP(Controle_V[[#This Row],[Código]],Controle_E[Código],Controle_E[Preço Unitário])</f>
        <v>49.9</v>
      </c>
      <c r="J131" s="3">
        <f>Controle_V[[#This Row],[Quantidade]]*Controle_V[[#This Row],[Valor do Produto]]-(Controle_V[[#This Row],[Valor do Produto]]*Controle_V[[#This Row],[Quantidade]]*Controle_V[[#This Row],[Desconto]])</f>
        <v>5784.4079999999994</v>
      </c>
      <c r="K131" s="2" t="s">
        <v>33</v>
      </c>
    </row>
    <row r="132" spans="2:11" ht="15.5" x14ac:dyDescent="0.35">
      <c r="B132" s="8">
        <v>46006</v>
      </c>
      <c r="C132" s="2" t="s">
        <v>20</v>
      </c>
      <c r="D132" s="2">
        <v>40101</v>
      </c>
      <c r="E132" s="2" t="str">
        <f>_xlfn.XLOOKUP(Controle_V[[#This Row],[Código]],Controle_E[Código],Controle_E[Produto])</f>
        <v>Cinto Couro Preto</v>
      </c>
      <c r="F132" s="2" t="str">
        <f>_xlfn.XLOOKUP(Controle_V[[#This Row],[Código]],Controle_E[Código],Controle_E[Categoria])</f>
        <v>Acessórios</v>
      </c>
      <c r="G132" s="2">
        <v>26</v>
      </c>
      <c r="H132" s="10" cm="1">
        <f t="array" ref="H132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132" s="3">
        <f>_xlfn.XLOOKUP(Controle_V[[#This Row],[Código]],Controle_E[Código],Controle_E[Preço Unitário])</f>
        <v>49.9</v>
      </c>
      <c r="J132" s="3">
        <f>Controle_V[[#This Row],[Quantidade]]*Controle_V[[#This Row],[Valor do Produto]]-(Controle_V[[#This Row],[Valor do Produto]]*Controle_V[[#This Row],[Quantidade]]*Controle_V[[#This Row],[Desconto]])</f>
        <v>1232.53</v>
      </c>
      <c r="K132" s="2" t="s">
        <v>21</v>
      </c>
    </row>
    <row r="133" spans="2:11" ht="15.5" x14ac:dyDescent="0.35">
      <c r="B133" s="8">
        <v>46006</v>
      </c>
      <c r="C133" s="2" t="s">
        <v>20</v>
      </c>
      <c r="D133" s="2">
        <v>40102</v>
      </c>
      <c r="E133" s="2" t="str">
        <f>_xlfn.XLOOKUP(Controle_V[[#This Row],[Código]],Controle_E[Código],Controle_E[Produto])</f>
        <v>Cinto Couro Marrom</v>
      </c>
      <c r="F133" s="2" t="str">
        <f>_xlfn.XLOOKUP(Controle_V[[#This Row],[Código]],Controle_E[Código],Controle_E[Categoria])</f>
        <v>Acessórios</v>
      </c>
      <c r="G133" s="2">
        <v>29</v>
      </c>
      <c r="H133" s="10" cm="1">
        <f t="array" ref="H133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133" s="3">
        <f>_xlfn.XLOOKUP(Controle_V[[#This Row],[Código]],Controle_E[Código],Controle_E[Preço Unitário])</f>
        <v>49.9</v>
      </c>
      <c r="J133" s="3">
        <f>Controle_V[[#This Row],[Quantidade]]*Controle_V[[#This Row],[Valor do Produto]]-(Controle_V[[#This Row],[Valor do Produto]]*Controle_V[[#This Row],[Quantidade]]*Controle_V[[#This Row],[Desconto]])</f>
        <v>1374.7449999999999</v>
      </c>
      <c r="K133" s="2" t="s">
        <v>21</v>
      </c>
    </row>
    <row r="134" spans="2:11" ht="15.5" x14ac:dyDescent="0.35">
      <c r="B134" s="8">
        <v>46006</v>
      </c>
      <c r="C134" s="2" t="s">
        <v>20</v>
      </c>
      <c r="D134" s="2">
        <v>40103</v>
      </c>
      <c r="E134" s="2" t="str">
        <f>_xlfn.XLOOKUP(Controle_V[[#This Row],[Código]],Controle_E[Código],Controle_E[Produto])</f>
        <v>Boné Aba Curva</v>
      </c>
      <c r="F134" s="2" t="str">
        <f>_xlfn.XLOOKUP(Controle_V[[#This Row],[Código]],Controle_E[Código],Controle_E[Categoria])</f>
        <v>Acessórios</v>
      </c>
      <c r="G134" s="2">
        <v>24</v>
      </c>
      <c r="H134" s="10" cm="1">
        <f t="array" ref="H134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134" s="3">
        <f>_xlfn.XLOOKUP(Controle_V[[#This Row],[Código]],Controle_E[Código],Controle_E[Preço Unitário])</f>
        <v>123.5</v>
      </c>
      <c r="J134" s="3">
        <f>Controle_V[[#This Row],[Quantidade]]*Controle_V[[#This Row],[Valor do Produto]]-(Controle_V[[#This Row],[Valor do Produto]]*Controle_V[[#This Row],[Quantidade]]*Controle_V[[#This Row],[Desconto]])</f>
        <v>2815.8</v>
      </c>
      <c r="K134" s="2" t="s">
        <v>21</v>
      </c>
    </row>
    <row r="135" spans="2:11" ht="15.5" x14ac:dyDescent="0.35">
      <c r="B135" s="8">
        <v>46006</v>
      </c>
      <c r="C135" s="2" t="s">
        <v>20</v>
      </c>
      <c r="D135" s="2">
        <v>40104</v>
      </c>
      <c r="E135" s="2" t="str">
        <f>_xlfn.XLOOKUP(Controle_V[[#This Row],[Código]],Controle_E[Código],Controle_E[Produto])</f>
        <v>Bolsa Transversal</v>
      </c>
      <c r="F135" s="2" t="str">
        <f>_xlfn.XLOOKUP(Controle_V[[#This Row],[Código]],Controle_E[Código],Controle_E[Categoria])</f>
        <v>Acessórios</v>
      </c>
      <c r="G135" s="2">
        <v>27</v>
      </c>
      <c r="H135" s="10" cm="1">
        <f t="array" ref="H135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0.05</v>
      </c>
      <c r="I135" s="3">
        <f>_xlfn.XLOOKUP(Controle_V[[#This Row],[Código]],Controle_E[Código],Controle_E[Preço Unitário])</f>
        <v>123.5</v>
      </c>
      <c r="J135" s="3">
        <f>Controle_V[[#This Row],[Quantidade]]*Controle_V[[#This Row],[Valor do Produto]]-(Controle_V[[#This Row],[Valor do Produto]]*Controle_V[[#This Row],[Quantidade]]*Controle_V[[#This Row],[Desconto]])</f>
        <v>3167.7750000000001</v>
      </c>
      <c r="K135" s="2" t="s">
        <v>21</v>
      </c>
    </row>
    <row r="136" spans="2:11" ht="15.5" x14ac:dyDescent="0.35">
      <c r="B136" s="8">
        <v>46006</v>
      </c>
      <c r="C136" s="2" t="s">
        <v>20</v>
      </c>
      <c r="D136" s="2">
        <v>20101</v>
      </c>
      <c r="E136" s="2" t="str">
        <f>_xlfn.XLOOKUP(Controle_V[[#This Row],[Código]],Controle_E[Código],Controle_E[Produto])</f>
        <v>Regata</v>
      </c>
      <c r="F136" s="2" t="str">
        <f>_xlfn.XLOOKUP(Controle_V[[#This Row],[Código]],Controle_E[Código],Controle_E[Categoria])</f>
        <v>Feminino</v>
      </c>
      <c r="G136" s="2">
        <v>70</v>
      </c>
      <c r="H136" s="10" cm="1">
        <f t="array" ref="H136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36" s="3">
        <f>_xlfn.XLOOKUP(Controle_V[[#This Row],[Código]],Controle_E[Código],Controle_E[Preço Unitário])</f>
        <v>39.880000000000003</v>
      </c>
      <c r="J136" s="3">
        <f>Controle_V[[#This Row],[Quantidade]]*Controle_V[[#This Row],[Valor do Produto]]-(Controle_V[[#This Row],[Valor do Produto]]*Controle_V[[#This Row],[Quantidade]]*Controle_V[[#This Row],[Desconto]])</f>
        <v>2568.2720000000004</v>
      </c>
      <c r="K136" s="2" t="s">
        <v>21</v>
      </c>
    </row>
    <row r="137" spans="2:11" ht="15.5" x14ac:dyDescent="0.35">
      <c r="B137" s="8">
        <v>46006</v>
      </c>
      <c r="C137" s="2" t="s">
        <v>20</v>
      </c>
      <c r="D137" s="2">
        <v>20102</v>
      </c>
      <c r="E137" s="2" t="str">
        <f>_xlfn.XLOOKUP(Controle_V[[#This Row],[Código]],Controle_E[Código],Controle_E[Produto])</f>
        <v>Regata</v>
      </c>
      <c r="F137" s="2" t="str">
        <f>_xlfn.XLOOKUP(Controle_V[[#This Row],[Código]],Controle_E[Código],Controle_E[Categoria])</f>
        <v>Feminino</v>
      </c>
      <c r="G137" s="2">
        <v>80</v>
      </c>
      <c r="H137" s="10" cm="1">
        <f t="array" ref="H137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37" s="3">
        <f>_xlfn.XLOOKUP(Controle_V[[#This Row],[Código]],Controle_E[Código],Controle_E[Preço Unitário])</f>
        <v>39.880000000000003</v>
      </c>
      <c r="J137" s="3">
        <f>Controle_V[[#This Row],[Quantidade]]*Controle_V[[#This Row],[Valor do Produto]]-(Controle_V[[#This Row],[Valor do Produto]]*Controle_V[[#This Row],[Quantidade]]*Controle_V[[#This Row],[Desconto]])</f>
        <v>2935.1680000000001</v>
      </c>
      <c r="K137" s="2" t="s">
        <v>21</v>
      </c>
    </row>
    <row r="138" spans="2:11" ht="15.5" x14ac:dyDescent="0.35">
      <c r="B138" s="8">
        <v>46006</v>
      </c>
      <c r="C138" s="2" t="s">
        <v>35</v>
      </c>
      <c r="D138" s="2">
        <v>10106</v>
      </c>
      <c r="E138" s="2" t="str">
        <f>_xlfn.XLOOKUP(Controle_V[[#This Row],[Código]],Controle_E[Código],Controle_E[Produto])</f>
        <v>Camiseta Básica Preta</v>
      </c>
      <c r="F138" s="2" t="str">
        <f>_xlfn.XLOOKUP(Controle_V[[#This Row],[Código]],Controle_E[Código],Controle_E[Categoria])</f>
        <v>Masculino</v>
      </c>
      <c r="G138" s="2">
        <v>73</v>
      </c>
      <c r="H138" s="10" cm="1">
        <f t="array" ref="H138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38" s="3">
        <f>_xlfn.XLOOKUP(Controle_V[[#This Row],[Código]],Controle_E[Código],Controle_E[Preço Unitário])</f>
        <v>49.9</v>
      </c>
      <c r="J138" s="3">
        <f>Controle_V[[#This Row],[Quantidade]]*Controle_V[[#This Row],[Valor do Produto]]-(Controle_V[[#This Row],[Valor do Produto]]*Controle_V[[#This Row],[Quantidade]]*Controle_V[[#This Row],[Desconto]])</f>
        <v>3351.2839999999997</v>
      </c>
      <c r="K138" s="2" t="s">
        <v>23</v>
      </c>
    </row>
    <row r="139" spans="2:11" ht="15.5" x14ac:dyDescent="0.35">
      <c r="B139" s="8">
        <v>46006</v>
      </c>
      <c r="C139" s="2" t="s">
        <v>35</v>
      </c>
      <c r="D139" s="2">
        <v>10108</v>
      </c>
      <c r="E139" s="2" t="str">
        <f>_xlfn.XLOOKUP(Controle_V[[#This Row],[Código]],Controle_E[Código],Controle_E[Produto])</f>
        <v>Camiseta Básica Preta</v>
      </c>
      <c r="F139" s="2" t="str">
        <f>_xlfn.XLOOKUP(Controle_V[[#This Row],[Código]],Controle_E[Código],Controle_E[Categoria])</f>
        <v>Masculino</v>
      </c>
      <c r="G139" s="2">
        <v>70</v>
      </c>
      <c r="H139" s="10" cm="1">
        <f t="array" ref="H139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39" s="3">
        <f>_xlfn.XLOOKUP(Controle_V[[#This Row],[Código]],Controle_E[Código],Controle_E[Preço Unitário])</f>
        <v>49.9</v>
      </c>
      <c r="J139" s="3">
        <f>Controle_V[[#This Row],[Quantidade]]*Controle_V[[#This Row],[Valor do Produto]]-(Controle_V[[#This Row],[Valor do Produto]]*Controle_V[[#This Row],[Quantidade]]*Controle_V[[#This Row],[Desconto]])</f>
        <v>3213.56</v>
      </c>
      <c r="K139" s="2" t="s">
        <v>23</v>
      </c>
    </row>
    <row r="140" spans="2:11" ht="15.5" x14ac:dyDescent="0.35">
      <c r="B140" s="8">
        <v>46006</v>
      </c>
      <c r="C140" s="2" t="s">
        <v>35</v>
      </c>
      <c r="D140" s="2">
        <v>10109</v>
      </c>
      <c r="E140" s="2" t="str">
        <f>_xlfn.XLOOKUP(Controle_V[[#This Row],[Código]],Controle_E[Código],Controle_E[Produto])</f>
        <v>Camiseta Básica Preta</v>
      </c>
      <c r="F140" s="2" t="str">
        <f>_xlfn.XLOOKUP(Controle_V[[#This Row],[Código]],Controle_E[Código],Controle_E[Categoria])</f>
        <v>Masculino</v>
      </c>
      <c r="G140" s="2">
        <v>75</v>
      </c>
      <c r="H140" s="10" cm="1">
        <f t="array" ref="H140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40" s="3">
        <f>_xlfn.XLOOKUP(Controle_V[[#This Row],[Código]],Controle_E[Código],Controle_E[Preço Unitário])</f>
        <v>49.9</v>
      </c>
      <c r="J140" s="3">
        <f>Controle_V[[#This Row],[Quantidade]]*Controle_V[[#This Row],[Valor do Produto]]-(Controle_V[[#This Row],[Valor do Produto]]*Controle_V[[#This Row],[Quantidade]]*Controle_V[[#This Row],[Desconto]])</f>
        <v>3443.1</v>
      </c>
      <c r="K140" s="2" t="s">
        <v>23</v>
      </c>
    </row>
    <row r="141" spans="2:11" ht="15.5" x14ac:dyDescent="0.35">
      <c r="B141" s="8">
        <v>46007</v>
      </c>
      <c r="C141" s="2" t="s">
        <v>28</v>
      </c>
      <c r="D141" s="2">
        <v>20405</v>
      </c>
      <c r="E141" s="2" t="str">
        <f>_xlfn.XLOOKUP(Controle_V[[#This Row],[Código]],Controle_E[Código],Controle_E[Produto])</f>
        <v>Saia Jeans</v>
      </c>
      <c r="F141" s="2" t="str">
        <f>_xlfn.XLOOKUP(Controle_V[[#This Row],[Código]],Controle_E[Código],Controle_E[Categoria])</f>
        <v>Feminino</v>
      </c>
      <c r="G141" s="2">
        <v>92</v>
      </c>
      <c r="H141" s="10" cm="1">
        <f t="array" ref="H141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41" s="3">
        <f>_xlfn.XLOOKUP(Controle_V[[#This Row],[Código]],Controle_E[Código],Controle_E[Preço Unitário])</f>
        <v>89.9</v>
      </c>
      <c r="J141" s="3">
        <f>Controle_V[[#This Row],[Quantidade]]*Controle_V[[#This Row],[Valor do Produto]]-(Controle_V[[#This Row],[Valor do Produto]]*Controle_V[[#This Row],[Quantidade]]*Controle_V[[#This Row],[Desconto]])</f>
        <v>7609.1360000000013</v>
      </c>
      <c r="K141" s="2" t="s">
        <v>23</v>
      </c>
    </row>
    <row r="142" spans="2:11" ht="15.5" x14ac:dyDescent="0.35">
      <c r="B142" s="8">
        <v>46007</v>
      </c>
      <c r="C142" s="2" t="s">
        <v>28</v>
      </c>
      <c r="D142" s="2">
        <v>20406</v>
      </c>
      <c r="E142" s="2" t="str">
        <f>_xlfn.XLOOKUP(Controle_V[[#This Row],[Código]],Controle_E[Código],Controle_E[Produto])</f>
        <v>Saia Jeans</v>
      </c>
      <c r="F142" s="2" t="str">
        <f>_xlfn.XLOOKUP(Controle_V[[#This Row],[Código]],Controle_E[Código],Controle_E[Categoria])</f>
        <v>Feminino</v>
      </c>
      <c r="G142" s="2">
        <v>89</v>
      </c>
      <c r="H142" s="10" cm="1">
        <f t="array" ref="H142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42" s="3">
        <f>_xlfn.XLOOKUP(Controle_V[[#This Row],[Código]],Controle_E[Código],Controle_E[Preço Unitário])</f>
        <v>89.9</v>
      </c>
      <c r="J142" s="3">
        <f>Controle_V[[#This Row],[Quantidade]]*Controle_V[[#This Row],[Valor do Produto]]-(Controle_V[[#This Row],[Valor do Produto]]*Controle_V[[#This Row],[Quantidade]]*Controle_V[[#This Row],[Desconto]])</f>
        <v>7361.0120000000006</v>
      </c>
      <c r="K142" s="2" t="s">
        <v>23</v>
      </c>
    </row>
    <row r="143" spans="2:11" ht="15.5" x14ac:dyDescent="0.35">
      <c r="B143" s="8">
        <v>46007</v>
      </c>
      <c r="C143" s="2" t="s">
        <v>28</v>
      </c>
      <c r="D143" s="2">
        <v>20407</v>
      </c>
      <c r="E143" s="2" t="str">
        <f>_xlfn.XLOOKUP(Controle_V[[#This Row],[Código]],Controle_E[Código],Controle_E[Produto])</f>
        <v>Saia Jeans</v>
      </c>
      <c r="F143" s="2" t="str">
        <f>_xlfn.XLOOKUP(Controle_V[[#This Row],[Código]],Controle_E[Código],Controle_E[Categoria])</f>
        <v>Feminino</v>
      </c>
      <c r="G143" s="2">
        <v>95</v>
      </c>
      <c r="H143" s="10" cm="1">
        <f t="array" ref="H143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43" s="3">
        <f>_xlfn.XLOOKUP(Controle_V[[#This Row],[Código]],Controle_E[Código],Controle_E[Preço Unitário])</f>
        <v>89.9</v>
      </c>
      <c r="J143" s="3">
        <f>Controle_V[[#This Row],[Quantidade]]*Controle_V[[#This Row],[Valor do Produto]]-(Controle_V[[#This Row],[Valor do Produto]]*Controle_V[[#This Row],[Quantidade]]*Controle_V[[#This Row],[Desconto]])</f>
        <v>7857.26</v>
      </c>
      <c r="K143" s="2" t="s">
        <v>23</v>
      </c>
    </row>
    <row r="144" spans="2:11" ht="15.5" x14ac:dyDescent="0.35">
      <c r="B144" s="8">
        <v>46008</v>
      </c>
      <c r="C144" s="2" t="s">
        <v>42</v>
      </c>
      <c r="D144" s="2">
        <v>40108</v>
      </c>
      <c r="E144" s="2" t="str">
        <f>_xlfn.XLOOKUP(Controle_V[[#This Row],[Código]],Controle_E[Código],Controle_E[Produto])</f>
        <v>Óculos de Sol</v>
      </c>
      <c r="F144" s="2" t="str">
        <f>_xlfn.XLOOKUP(Controle_V[[#This Row],[Código]],Controle_E[Código],Controle_E[Categoria])</f>
        <v>Acessórios</v>
      </c>
      <c r="G144" s="2">
        <v>91</v>
      </c>
      <c r="H144" s="10" cm="1">
        <f t="array" ref="H144">_xlfn.IFS(Controle_V[[#This Row],[Quantidade]]&gt;49,Base!$D$7,Controle_V[[#This Row],[Quantidade]]&gt;19,Base!$D$6,Controle_V[[#This Row],[Quantidade]]&gt;11,Base!$D$5,Controle_V[[#This Row],[Quantidade]]&gt;4,Base!$D$4,Controle_V[[#This Row],[Quantidade]]&lt;5,0)</f>
        <v>0.08</v>
      </c>
      <c r="I144" s="3">
        <f>_xlfn.XLOOKUP(Controle_V[[#This Row],[Código]],Controle_E[Código],Controle_E[Preço Unitário])</f>
        <v>198.5</v>
      </c>
      <c r="J144" s="3">
        <f>Controle_V[[#This Row],[Quantidade]]*Controle_V[[#This Row],[Valor do Produto]]-(Controle_V[[#This Row],[Valor do Produto]]*Controle_V[[#This Row],[Quantidade]]*Controle_V[[#This Row],[Desconto]])</f>
        <v>16618.419999999998</v>
      </c>
      <c r="K144" s="2" t="s">
        <v>21</v>
      </c>
    </row>
  </sheetData>
  <mergeCells count="1">
    <mergeCell ref="B2:K2"/>
  </mergeCells>
  <dataValidations count="1">
    <dataValidation allowBlank="1" showInputMessage="1" showErrorMessage="1" sqref="E4:E144" xr:uid="{1605F49C-8B51-446D-BDB2-9C02F43EC671}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B26A855-6289-4875-9633-DCD5560823E7}">
          <x14:formula1>
            <xm:f>'Controle de Estoque'!$B$4:$B$94</xm:f>
          </x14:formula1>
          <xm:sqref>D5:D144</xm:sqref>
        </x14:dataValidation>
        <x14:dataValidation type="list" allowBlank="1" showInputMessage="1" showErrorMessage="1" errorTitle="Preenchimento incorreto" error="O código inserido não está presente na planilha &quot;Controle de Estoque&quot;." xr:uid="{93F5F39B-8A98-45C8-89B4-5FEBFCF1DE16}">
          <x14:formula1>
            <xm:f>'Controle de Estoque'!$B$4:$B$94</xm:f>
          </x14:formula1>
          <xm:sqref>D4</xm:sqref>
        </x14:dataValidation>
        <x14:dataValidation type="list" allowBlank="1" showInputMessage="1" showErrorMessage="1" xr:uid="{2AEAA534-C622-4A38-8A62-62440EF0ECC1}">
          <x14:formula1>
            <xm:f>Base!#REF!</xm:f>
          </x14:formula1>
          <xm:sqref>C4:C144 K4:K144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B3F82-ACBD-476B-8FF0-DEE88F0972A5}">
  <sheetPr codeName="Planilha5"/>
  <dimension ref="B1:J33"/>
  <sheetViews>
    <sheetView showGridLines="0" showRowColHeaders="0" workbookViewId="0">
      <selection activeCell="L6" sqref="L6"/>
    </sheetView>
  </sheetViews>
  <sheetFormatPr defaultRowHeight="14.5" x14ac:dyDescent="0.35"/>
  <cols>
    <col min="1" max="1" width="2" customWidth="1"/>
    <col min="2" max="2" width="15.54296875" bestFit="1" customWidth="1"/>
    <col min="3" max="3" width="27.81640625" bestFit="1" customWidth="1"/>
    <col min="4" max="4" width="27" bestFit="1" customWidth="1"/>
    <col min="5" max="5" width="5.7265625" customWidth="1"/>
    <col min="6" max="6" width="16.36328125" bestFit="1" customWidth="1"/>
    <col min="7" max="7" width="19.81640625" bestFit="1" customWidth="1"/>
    <col min="8" max="8" width="6" customWidth="1"/>
    <col min="9" max="9" width="14.81640625" bestFit="1" customWidth="1"/>
    <col min="10" max="10" width="21.6328125" bestFit="1" customWidth="1"/>
    <col min="11" max="11" width="5.36328125" customWidth="1"/>
    <col min="12" max="12" width="14.26953125" bestFit="1" customWidth="1"/>
    <col min="13" max="13" width="10.54296875" bestFit="1" customWidth="1"/>
    <col min="14" max="14" width="13.54296875" bestFit="1" customWidth="1"/>
    <col min="15" max="15" width="15.453125" bestFit="1" customWidth="1"/>
    <col min="16" max="16" width="14.26953125" bestFit="1" customWidth="1"/>
    <col min="17" max="17" width="13.26953125" bestFit="1" customWidth="1"/>
    <col min="18" max="18" width="16.54296875" bestFit="1" customWidth="1"/>
    <col min="19" max="19" width="15.7265625" bestFit="1" customWidth="1"/>
    <col min="20" max="20" width="14.26953125" bestFit="1" customWidth="1"/>
    <col min="21" max="21" width="14.54296875" bestFit="1" customWidth="1"/>
    <col min="22" max="22" width="14.26953125" bestFit="1" customWidth="1"/>
    <col min="23" max="23" width="14.7265625" bestFit="1" customWidth="1"/>
    <col min="24" max="24" width="13.81640625" bestFit="1" customWidth="1"/>
    <col min="25" max="25" width="15.7265625" bestFit="1" customWidth="1"/>
    <col min="26" max="26" width="14" bestFit="1" customWidth="1"/>
    <col min="27" max="27" width="14.1796875" bestFit="1" customWidth="1"/>
    <col min="28" max="28" width="18.453125" bestFit="1" customWidth="1"/>
    <col min="29" max="29" width="15.453125" bestFit="1" customWidth="1"/>
    <col min="30" max="30" width="14.81640625" bestFit="1" customWidth="1"/>
    <col min="31" max="31" width="11.54296875" bestFit="1" customWidth="1"/>
    <col min="32" max="32" width="13.54296875" bestFit="1" customWidth="1"/>
    <col min="33" max="33" width="16.453125" bestFit="1" customWidth="1"/>
    <col min="34" max="34" width="7" bestFit="1" customWidth="1"/>
    <col min="35" max="35" width="10.7265625" bestFit="1" customWidth="1"/>
  </cols>
  <sheetData>
    <row r="1" spans="2:10" ht="9" customHeight="1" thickBot="1" x14ac:dyDescent="0.4"/>
    <row r="2" spans="2:10" ht="18.5" thickBot="1" x14ac:dyDescent="0.7">
      <c r="B2" s="42" t="s">
        <v>14</v>
      </c>
      <c r="C2" s="42" t="s">
        <v>114</v>
      </c>
      <c r="D2" s="42" t="s">
        <v>115</v>
      </c>
      <c r="F2" s="42" t="s">
        <v>19</v>
      </c>
      <c r="G2" s="43" t="s">
        <v>116</v>
      </c>
      <c r="I2" s="45" t="s">
        <v>11</v>
      </c>
      <c r="J2" s="43" t="s">
        <v>117</v>
      </c>
    </row>
    <row r="3" spans="2:10" ht="15" thickBot="1" x14ac:dyDescent="0.4">
      <c r="B3" s="19" t="s">
        <v>100</v>
      </c>
      <c r="C3" s="19">
        <v>2930</v>
      </c>
      <c r="D3" s="20">
        <v>1024.9000000000001</v>
      </c>
      <c r="F3" s="17" t="s">
        <v>2</v>
      </c>
      <c r="G3" s="18">
        <v>73307.868000000002</v>
      </c>
      <c r="I3" s="17" t="s">
        <v>6</v>
      </c>
      <c r="J3" s="18">
        <v>101560.39259999999</v>
      </c>
    </row>
    <row r="4" spans="2:10" ht="15" thickBot="1" x14ac:dyDescent="0.4">
      <c r="B4" s="19" t="s">
        <v>95</v>
      </c>
      <c r="C4" s="19">
        <v>4600</v>
      </c>
      <c r="D4" s="20">
        <v>1627.6000000000004</v>
      </c>
      <c r="F4" s="17" t="s">
        <v>3</v>
      </c>
      <c r="G4" s="18">
        <v>67257.888000000006</v>
      </c>
      <c r="I4" s="17" t="s">
        <v>7</v>
      </c>
      <c r="J4" s="18">
        <v>86830.856999999989</v>
      </c>
    </row>
    <row r="5" spans="2:10" ht="15" thickBot="1" x14ac:dyDescent="0.4">
      <c r="B5" s="19" t="s">
        <v>72</v>
      </c>
      <c r="C5" s="19">
        <v>7380</v>
      </c>
      <c r="D5" s="20">
        <v>1829.0500000000002</v>
      </c>
      <c r="F5" s="17" t="s">
        <v>4</v>
      </c>
      <c r="G5" s="18">
        <v>56967.379000000001</v>
      </c>
      <c r="I5" s="17" t="s">
        <v>8</v>
      </c>
      <c r="J5" s="18">
        <v>76197.609200000006</v>
      </c>
    </row>
    <row r="6" spans="2:10" ht="15" thickBot="1" x14ac:dyDescent="0.4">
      <c r="B6" s="19" t="s">
        <v>83</v>
      </c>
      <c r="C6" s="19">
        <v>11880</v>
      </c>
      <c r="D6" s="20">
        <v>4427.380000000001</v>
      </c>
      <c r="F6" s="17" t="s">
        <v>21</v>
      </c>
      <c r="G6" s="18">
        <v>56742.545999999988</v>
      </c>
      <c r="I6" s="17" t="s">
        <v>30</v>
      </c>
      <c r="J6" s="18">
        <v>51620.973000000013</v>
      </c>
    </row>
    <row r="7" spans="2:10" ht="15" thickBot="1" x14ac:dyDescent="0.4">
      <c r="B7" s="21" t="s">
        <v>118</v>
      </c>
      <c r="C7" s="21">
        <v>26790</v>
      </c>
      <c r="D7" s="22">
        <v>8908.9300000000021</v>
      </c>
      <c r="F7" s="17" t="s">
        <v>45</v>
      </c>
      <c r="G7" s="18">
        <v>52461.049599999998</v>
      </c>
      <c r="I7" s="17" t="s">
        <v>28</v>
      </c>
      <c r="J7" s="18">
        <v>49639.336000000003</v>
      </c>
    </row>
    <row r="8" spans="2:10" ht="15" thickBot="1" x14ac:dyDescent="0.4">
      <c r="F8" s="17" t="s">
        <v>51</v>
      </c>
      <c r="G8" s="18">
        <v>38601.360000000001</v>
      </c>
      <c r="I8" s="17" t="s">
        <v>42</v>
      </c>
      <c r="J8" s="18">
        <v>47866.591</v>
      </c>
    </row>
    <row r="9" spans="2:10" ht="15" thickBot="1" x14ac:dyDescent="0.4">
      <c r="F9" s="17" t="s">
        <v>29</v>
      </c>
      <c r="G9" s="18">
        <v>37196.873299999999</v>
      </c>
      <c r="I9" s="17" t="s">
        <v>59</v>
      </c>
      <c r="J9" s="18">
        <v>42343.92</v>
      </c>
    </row>
    <row r="10" spans="2:10" ht="17" thickBot="1" x14ac:dyDescent="0.6">
      <c r="B10" s="44" t="s">
        <v>10</v>
      </c>
      <c r="C10" s="39" t="s">
        <v>119</v>
      </c>
      <c r="D10" s="39" t="s">
        <v>120</v>
      </c>
      <c r="F10" s="17" t="s">
        <v>25</v>
      </c>
      <c r="G10" s="18">
        <v>36618.478000000003</v>
      </c>
      <c r="I10" s="17" t="s">
        <v>27</v>
      </c>
      <c r="J10" s="18">
        <v>41368.995999999999</v>
      </c>
    </row>
    <row r="11" spans="2:10" ht="15" thickBot="1" x14ac:dyDescent="0.4">
      <c r="B11" s="23">
        <v>45978</v>
      </c>
      <c r="C11" s="17">
        <v>772</v>
      </c>
      <c r="D11" s="18">
        <v>67861.008000000002</v>
      </c>
      <c r="F11" s="17" t="s">
        <v>23</v>
      </c>
      <c r="G11" s="18">
        <v>35700.968000000001</v>
      </c>
      <c r="I11" s="17" t="s">
        <v>60</v>
      </c>
      <c r="J11" s="18">
        <v>40853.781300000002</v>
      </c>
    </row>
    <row r="12" spans="2:10" ht="15" thickBot="1" x14ac:dyDescent="0.4">
      <c r="B12" s="23">
        <v>45980</v>
      </c>
      <c r="C12" s="17">
        <v>407</v>
      </c>
      <c r="D12" s="18">
        <v>25923.5491</v>
      </c>
      <c r="F12" s="17" t="s">
        <v>34</v>
      </c>
      <c r="G12" s="18">
        <v>35661.867999999995</v>
      </c>
      <c r="I12" s="17" t="s">
        <v>20</v>
      </c>
      <c r="J12" s="18">
        <v>40124.125999999989</v>
      </c>
    </row>
    <row r="13" spans="2:10" ht="15" thickBot="1" x14ac:dyDescent="0.4">
      <c r="B13" s="23">
        <v>45981</v>
      </c>
      <c r="C13" s="17">
        <v>997</v>
      </c>
      <c r="D13" s="18">
        <v>89097.747000000018</v>
      </c>
      <c r="F13" s="17" t="s">
        <v>24</v>
      </c>
      <c r="G13" s="18">
        <v>25123.653999999999</v>
      </c>
      <c r="I13" s="17" t="s">
        <v>56</v>
      </c>
      <c r="J13" s="18">
        <v>34631.947</v>
      </c>
    </row>
    <row r="14" spans="2:10" ht="15" thickBot="1" x14ac:dyDescent="0.4">
      <c r="B14" s="23">
        <v>45982</v>
      </c>
      <c r="C14" s="17">
        <v>288</v>
      </c>
      <c r="D14" s="18">
        <v>27797.311999999998</v>
      </c>
      <c r="F14" s="17" t="s">
        <v>41</v>
      </c>
      <c r="G14" s="18">
        <v>24335.380000000005</v>
      </c>
      <c r="I14" s="17" t="s">
        <v>61</v>
      </c>
      <c r="J14" s="18">
        <v>34465.5</v>
      </c>
    </row>
    <row r="15" spans="2:10" ht="15" thickBot="1" x14ac:dyDescent="0.4">
      <c r="B15" s="23">
        <v>45985</v>
      </c>
      <c r="C15" s="17">
        <v>120</v>
      </c>
      <c r="D15" s="18">
        <v>14340.96</v>
      </c>
      <c r="F15" s="17" t="s">
        <v>55</v>
      </c>
      <c r="G15" s="18">
        <v>21674.004000000001</v>
      </c>
      <c r="I15" s="17" t="s">
        <v>32</v>
      </c>
      <c r="J15" s="18">
        <v>27797.311999999998</v>
      </c>
    </row>
    <row r="16" spans="2:10" ht="15" thickBot="1" x14ac:dyDescent="0.4">
      <c r="B16" s="23">
        <v>45986</v>
      </c>
      <c r="C16" s="17">
        <v>389</v>
      </c>
      <c r="D16" s="18">
        <v>22127.716600000003</v>
      </c>
      <c r="F16" s="17" t="s">
        <v>44</v>
      </c>
      <c r="G16" s="18">
        <v>20397.78</v>
      </c>
      <c r="I16" s="17" t="s">
        <v>35</v>
      </c>
      <c r="J16" s="18">
        <v>24348.903999999999</v>
      </c>
    </row>
    <row r="17" spans="2:10" ht="15" thickBot="1" x14ac:dyDescent="0.4">
      <c r="B17" s="23">
        <v>45987</v>
      </c>
      <c r="C17" s="17">
        <v>387</v>
      </c>
      <c r="D17" s="18">
        <v>34015.69</v>
      </c>
      <c r="F17" s="17" t="s">
        <v>31</v>
      </c>
      <c r="G17" s="18">
        <v>19839.800000000003</v>
      </c>
      <c r="I17" s="17" t="s">
        <v>22</v>
      </c>
      <c r="J17" s="18">
        <v>20414.589100000001</v>
      </c>
    </row>
    <row r="18" spans="2:10" ht="15" thickBot="1" x14ac:dyDescent="0.4">
      <c r="B18" s="23">
        <v>45988</v>
      </c>
      <c r="C18" s="17">
        <v>96</v>
      </c>
      <c r="D18" s="18">
        <v>8823.1680000000015</v>
      </c>
      <c r="F18" s="17" t="s">
        <v>46</v>
      </c>
      <c r="G18" s="18">
        <v>19323.2016</v>
      </c>
      <c r="I18" s="17" t="s">
        <v>49</v>
      </c>
      <c r="J18" s="18">
        <v>17876.243999999999</v>
      </c>
    </row>
    <row r="19" spans="2:10" ht="15" thickBot="1" x14ac:dyDescent="0.4">
      <c r="B19" s="23">
        <v>45989</v>
      </c>
      <c r="C19" s="17">
        <v>5</v>
      </c>
      <c r="D19" s="18">
        <v>494.505</v>
      </c>
      <c r="F19" s="17" t="s">
        <v>33</v>
      </c>
      <c r="G19" s="18">
        <v>18442.027999999998</v>
      </c>
      <c r="I19" s="17" t="s">
        <v>40</v>
      </c>
      <c r="J19" s="18">
        <v>14187.044000000002</v>
      </c>
    </row>
    <row r="20" spans="2:10" ht="15" thickBot="1" x14ac:dyDescent="0.4">
      <c r="B20" s="23">
        <v>45994</v>
      </c>
      <c r="C20" s="17">
        <v>1134</v>
      </c>
      <c r="D20" s="18">
        <v>79314.548999999985</v>
      </c>
      <c r="F20" s="17" t="s">
        <v>57</v>
      </c>
      <c r="G20" s="18">
        <v>17428.306</v>
      </c>
      <c r="I20" s="17" t="s">
        <v>62</v>
      </c>
      <c r="J20" s="18">
        <v>11477</v>
      </c>
    </row>
    <row r="21" spans="2:10" ht="15" thickBot="1" x14ac:dyDescent="0.4">
      <c r="B21" s="23">
        <v>45995</v>
      </c>
      <c r="C21" s="17">
        <v>911</v>
      </c>
      <c r="D21" s="18">
        <v>60024.499000000003</v>
      </c>
      <c r="F21" s="17" t="s">
        <v>58</v>
      </c>
      <c r="G21" s="18">
        <v>17203.641000000003</v>
      </c>
      <c r="I21" s="17" t="s">
        <v>39</v>
      </c>
      <c r="J21" s="18">
        <v>9680.3100000000013</v>
      </c>
    </row>
    <row r="22" spans="2:10" ht="15" thickBot="1" x14ac:dyDescent="0.4">
      <c r="B22" s="23">
        <v>45999</v>
      </c>
      <c r="C22" s="17">
        <v>724</v>
      </c>
      <c r="D22" s="18">
        <v>80043.565999999992</v>
      </c>
      <c r="F22" s="17" t="s">
        <v>54</v>
      </c>
      <c r="G22" s="18">
        <v>15103.732</v>
      </c>
      <c r="I22" s="35" t="s">
        <v>118</v>
      </c>
      <c r="J22" s="36">
        <v>773285.43219999992</v>
      </c>
    </row>
    <row r="23" spans="2:10" ht="15" thickBot="1" x14ac:dyDescent="0.4">
      <c r="B23" s="23">
        <v>46000</v>
      </c>
      <c r="C23" s="17">
        <v>737</v>
      </c>
      <c r="D23" s="18">
        <v>49827.093300000008</v>
      </c>
      <c r="F23" s="17" t="s">
        <v>48</v>
      </c>
      <c r="G23" s="18">
        <v>14001.902</v>
      </c>
    </row>
    <row r="24" spans="2:10" ht="15" thickBot="1" x14ac:dyDescent="0.4">
      <c r="B24" s="23">
        <v>46001</v>
      </c>
      <c r="C24" s="17">
        <v>50</v>
      </c>
      <c r="D24" s="18">
        <v>5975.4</v>
      </c>
      <c r="F24" s="17" t="s">
        <v>38</v>
      </c>
      <c r="G24" s="18">
        <v>12242.46</v>
      </c>
    </row>
    <row r="25" spans="2:10" ht="15" thickBot="1" x14ac:dyDescent="0.4">
      <c r="B25" s="23">
        <v>46002</v>
      </c>
      <c r="C25" s="17">
        <v>375</v>
      </c>
      <c r="D25" s="18">
        <v>34465.5</v>
      </c>
      <c r="F25" s="17" t="s">
        <v>43</v>
      </c>
      <c r="G25" s="18">
        <v>10850.391</v>
      </c>
    </row>
    <row r="26" spans="2:10" ht="15" thickBot="1" x14ac:dyDescent="0.4">
      <c r="B26" s="23">
        <v>46003</v>
      </c>
      <c r="C26" s="17">
        <v>250</v>
      </c>
      <c r="D26" s="18">
        <v>11477</v>
      </c>
      <c r="F26" s="17" t="s">
        <v>26</v>
      </c>
      <c r="G26" s="18">
        <v>9882.6710999999996</v>
      </c>
    </row>
    <row r="27" spans="2:10" ht="15" thickBot="1" x14ac:dyDescent="0.4">
      <c r="B27" s="23">
        <v>46006</v>
      </c>
      <c r="C27" s="17">
        <v>474</v>
      </c>
      <c r="D27" s="18">
        <v>24102.234</v>
      </c>
      <c r="F27" s="17" t="s">
        <v>36</v>
      </c>
      <c r="G27" s="18">
        <v>9657.865600000001</v>
      </c>
    </row>
    <row r="28" spans="2:10" ht="15" thickBot="1" x14ac:dyDescent="0.4">
      <c r="B28" s="23">
        <v>46007</v>
      </c>
      <c r="C28" s="17">
        <v>276</v>
      </c>
      <c r="D28" s="18">
        <v>22827.408000000003</v>
      </c>
      <c r="F28" s="17" t="s">
        <v>37</v>
      </c>
      <c r="G28" s="18">
        <v>7522.8770000000004</v>
      </c>
    </row>
    <row r="29" spans="2:10" ht="15" thickBot="1" x14ac:dyDescent="0.4">
      <c r="B29" s="23">
        <v>46008</v>
      </c>
      <c r="C29" s="17">
        <v>91</v>
      </c>
      <c r="D29" s="18">
        <v>16618.419999999998</v>
      </c>
      <c r="F29" s="17" t="s">
        <v>52</v>
      </c>
      <c r="G29" s="18">
        <v>5789.2049999999999</v>
      </c>
    </row>
    <row r="30" spans="2:10" ht="15" thickBot="1" x14ac:dyDescent="0.4">
      <c r="B30" s="23">
        <v>45992</v>
      </c>
      <c r="C30" s="17">
        <v>275</v>
      </c>
      <c r="D30" s="18">
        <v>21930.498</v>
      </c>
      <c r="F30" s="17" t="s">
        <v>53</v>
      </c>
      <c r="G30" s="18">
        <v>5662.5559999999996</v>
      </c>
    </row>
    <row r="31" spans="2:10" ht="15" thickBot="1" x14ac:dyDescent="0.4">
      <c r="B31" s="23">
        <v>45993</v>
      </c>
      <c r="C31" s="17">
        <v>727</v>
      </c>
      <c r="D31" s="18">
        <v>76197.609200000006</v>
      </c>
      <c r="F31" s="17" t="s">
        <v>50</v>
      </c>
      <c r="G31" s="18">
        <v>5503.4400000000005</v>
      </c>
    </row>
    <row r="32" spans="2:10" ht="15" thickBot="1" x14ac:dyDescent="0.4">
      <c r="B32" s="35" t="s">
        <v>118</v>
      </c>
      <c r="C32" s="52">
        <v>9485</v>
      </c>
      <c r="D32" s="36">
        <v>773285.43220000039</v>
      </c>
      <c r="F32" s="17" t="s">
        <v>47</v>
      </c>
      <c r="G32" s="18">
        <v>2784.26</v>
      </c>
    </row>
    <row r="33" spans="6:7" ht="15" thickBot="1" x14ac:dyDescent="0.4">
      <c r="F33" s="40" t="s">
        <v>118</v>
      </c>
      <c r="G33" s="41">
        <v>773285.43220000004</v>
      </c>
    </row>
  </sheetData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7" name="Button 1">
              <controlPr defaultSize="0" print="0" autoFill="0" autoPict="0" macro="[0]!atualizar_dinamicas">
                <anchor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146050</xdr:colOff>
                    <xdr:row>24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4C873-8B4F-412C-B804-F0498F3B4162}">
  <sheetPr codeName="Planilha4"/>
  <dimension ref="B1:CK29"/>
  <sheetViews>
    <sheetView showGridLines="0" showRowColHeaders="0" tabSelected="1" zoomScale="63" zoomScaleNormal="63" workbookViewId="0">
      <selection activeCell="BT33" sqref="BT33"/>
    </sheetView>
  </sheetViews>
  <sheetFormatPr defaultColWidth="3" defaultRowHeight="14.5" x14ac:dyDescent="0.35"/>
  <sheetData>
    <row r="1" spans="2:89" x14ac:dyDescent="0.35">
      <c r="AE1" s="9"/>
    </row>
    <row r="2" spans="2:89" ht="15" customHeight="1" x14ac:dyDescent="0.35">
      <c r="B2" s="53" t="e" vm="1">
        <v>#VALUE!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R2" s="54" t="s">
        <v>108</v>
      </c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6"/>
      <c r="AI2" s="54" t="s">
        <v>109</v>
      </c>
      <c r="AJ2" s="55"/>
      <c r="AK2" s="55"/>
      <c r="AL2" s="55"/>
      <c r="AM2" s="55"/>
      <c r="AN2" s="55"/>
      <c r="AO2" s="55"/>
      <c r="AP2" s="55"/>
      <c r="AQ2" s="55"/>
      <c r="AR2" s="55"/>
      <c r="AS2" s="55"/>
      <c r="AT2" s="55"/>
      <c r="AU2" s="55"/>
      <c r="AV2" s="55"/>
      <c r="AW2" s="56"/>
      <c r="AY2" s="54" t="s">
        <v>110</v>
      </c>
      <c r="AZ2" s="55"/>
      <c r="BA2" s="55"/>
      <c r="BB2" s="55"/>
      <c r="BC2" s="55"/>
      <c r="BD2" s="55"/>
      <c r="BE2" s="55"/>
      <c r="BF2" s="55"/>
      <c r="BG2" s="55"/>
      <c r="BH2" s="55"/>
      <c r="BI2" s="55"/>
      <c r="BJ2" s="55"/>
      <c r="BK2" s="55"/>
      <c r="BL2" s="55"/>
      <c r="BM2" s="56"/>
      <c r="BO2" s="54" t="s">
        <v>111</v>
      </c>
      <c r="BP2" s="55"/>
      <c r="BQ2" s="55"/>
      <c r="BR2" s="55"/>
      <c r="BS2" s="55"/>
      <c r="BT2" s="55"/>
      <c r="BU2" s="55"/>
      <c r="BV2" s="55"/>
      <c r="BW2" s="55"/>
      <c r="BX2" s="55"/>
      <c r="BY2" s="55"/>
      <c r="BZ2" s="55"/>
      <c r="CA2" s="55"/>
      <c r="CB2" s="55"/>
      <c r="CC2" s="55"/>
      <c r="CD2" s="55"/>
      <c r="CE2" s="55"/>
      <c r="CF2" s="55"/>
      <c r="CG2" s="55"/>
      <c r="CH2" s="55"/>
      <c r="CI2" s="55"/>
      <c r="CJ2" s="55"/>
      <c r="CK2" s="56"/>
    </row>
    <row r="3" spans="2:89" ht="15" customHeight="1" x14ac:dyDescent="0.35"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R3" s="57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9"/>
      <c r="AI3" s="69"/>
      <c r="AJ3" s="70"/>
      <c r="AK3" s="70"/>
      <c r="AL3" s="70"/>
      <c r="AM3" s="70"/>
      <c r="AN3" s="70"/>
      <c r="AO3" s="70"/>
      <c r="AP3" s="70"/>
      <c r="AQ3" s="70"/>
      <c r="AR3" s="70"/>
      <c r="AS3" s="70"/>
      <c r="AT3" s="70"/>
      <c r="AU3" s="70"/>
      <c r="AV3" s="70"/>
      <c r="AW3" s="71"/>
      <c r="AY3" s="57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9"/>
      <c r="BO3" s="57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9"/>
    </row>
    <row r="4" spans="2:89" x14ac:dyDescent="0.35"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R4" s="60">
        <f>SUM(Controle_E[Estoque])</f>
        <v>26790</v>
      </c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2"/>
      <c r="AI4" s="66">
        <f>SUM(Controle_V[Quantidade])</f>
        <v>9485</v>
      </c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8"/>
      <c r="AY4" s="73">
        <f>SUM(Controle_V[Valor Venda])</f>
        <v>773285.43220000004</v>
      </c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5"/>
      <c r="BO4" s="24"/>
      <c r="CK4" s="25"/>
    </row>
    <row r="5" spans="2:89" x14ac:dyDescent="0.35"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R5" s="63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5"/>
      <c r="AI5" s="63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5"/>
      <c r="AY5" s="76"/>
      <c r="AZ5" s="77"/>
      <c r="BA5" s="77"/>
      <c r="BB5" s="77"/>
      <c r="BC5" s="77"/>
      <c r="BD5" s="77"/>
      <c r="BE5" s="77"/>
      <c r="BF5" s="77"/>
      <c r="BG5" s="77"/>
      <c r="BH5" s="77"/>
      <c r="BI5" s="77"/>
      <c r="BJ5" s="77"/>
      <c r="BK5" s="77"/>
      <c r="BL5" s="77"/>
      <c r="BM5" s="78"/>
      <c r="BO5" s="24"/>
      <c r="CK5" s="25"/>
    </row>
    <row r="6" spans="2:89" x14ac:dyDescent="0.35"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BO6" s="24"/>
      <c r="CK6" s="25"/>
    </row>
    <row r="7" spans="2:89" x14ac:dyDescent="0.35"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R7" s="79" t="s">
        <v>112</v>
      </c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1"/>
      <c r="BO7" s="24"/>
      <c r="CK7" s="25"/>
    </row>
    <row r="8" spans="2:89" x14ac:dyDescent="0.35"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R8" s="82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4"/>
      <c r="BO8" s="24"/>
      <c r="CK8" s="25"/>
    </row>
    <row r="9" spans="2:89" x14ac:dyDescent="0.35"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R9" s="85"/>
      <c r="S9" s="86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6"/>
      <c r="AW9" s="86"/>
      <c r="AX9" s="86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7"/>
      <c r="BO9" s="24"/>
      <c r="CK9" s="25"/>
    </row>
    <row r="10" spans="2:89" x14ac:dyDescent="0.35"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R10" s="24"/>
      <c r="BM10" s="25"/>
      <c r="BO10" s="24"/>
      <c r="CK10" s="25"/>
    </row>
    <row r="11" spans="2:89" x14ac:dyDescent="0.35"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R11" s="24"/>
      <c r="BM11" s="25"/>
      <c r="BO11" s="24"/>
      <c r="CK11" s="25"/>
    </row>
    <row r="12" spans="2:89" x14ac:dyDescent="0.35"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R12" s="24"/>
      <c r="BM12" s="25"/>
      <c r="BO12" s="24"/>
      <c r="CK12" s="25"/>
    </row>
    <row r="13" spans="2:89" x14ac:dyDescent="0.35"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R13" s="24"/>
      <c r="BM13" s="25"/>
      <c r="BO13" s="24"/>
      <c r="CK13" s="25"/>
    </row>
    <row r="14" spans="2:89" x14ac:dyDescent="0.35">
      <c r="R14" s="24"/>
      <c r="BM14" s="25"/>
      <c r="BO14" s="26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7"/>
      <c r="CJ14" s="27"/>
      <c r="CK14" s="28"/>
    </row>
    <row r="15" spans="2:89" x14ac:dyDescent="0.35">
      <c r="R15" s="24"/>
      <c r="BM15" s="25"/>
    </row>
    <row r="16" spans="2:89" x14ac:dyDescent="0.35">
      <c r="R16" s="24"/>
      <c r="BM16" s="25"/>
      <c r="BO16" s="72" t="s">
        <v>113</v>
      </c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  <c r="CI16" s="55"/>
      <c r="CJ16" s="55"/>
      <c r="CK16" s="56"/>
    </row>
    <row r="17" spans="18:89" x14ac:dyDescent="0.35">
      <c r="R17" s="24"/>
      <c r="BM17" s="25"/>
      <c r="BO17" s="69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1"/>
    </row>
    <row r="18" spans="18:89" x14ac:dyDescent="0.35">
      <c r="R18" s="24"/>
      <c r="BM18" s="25"/>
      <c r="BO18" s="32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4"/>
    </row>
    <row r="19" spans="18:89" x14ac:dyDescent="0.35">
      <c r="R19" s="24"/>
      <c r="BM19" s="25"/>
      <c r="BO19" s="24"/>
      <c r="CK19" s="25"/>
    </row>
    <row r="20" spans="18:89" x14ac:dyDescent="0.35">
      <c r="R20" s="24"/>
      <c r="BM20" s="25"/>
      <c r="BO20" s="24"/>
      <c r="CK20" s="25"/>
    </row>
    <row r="21" spans="18:89" x14ac:dyDescent="0.35">
      <c r="R21" s="24"/>
      <c r="BM21" s="25"/>
      <c r="BO21" s="24"/>
      <c r="CK21" s="25"/>
    </row>
    <row r="22" spans="18:89" x14ac:dyDescent="0.35">
      <c r="R22" s="24"/>
      <c r="BM22" s="25"/>
      <c r="BO22" s="24"/>
      <c r="CK22" s="25"/>
    </row>
    <row r="23" spans="18:89" x14ac:dyDescent="0.35">
      <c r="R23" s="24"/>
      <c r="BM23" s="25"/>
      <c r="BO23" s="24"/>
      <c r="CK23" s="25"/>
    </row>
    <row r="24" spans="18:89" x14ac:dyDescent="0.35">
      <c r="R24" s="24"/>
      <c r="BM24" s="25"/>
      <c r="BO24" s="24"/>
      <c r="CK24" s="25"/>
    </row>
    <row r="25" spans="18:89" x14ac:dyDescent="0.35">
      <c r="R25" s="24"/>
      <c r="BM25" s="25"/>
      <c r="BO25" s="24"/>
      <c r="CK25" s="25"/>
    </row>
    <row r="26" spans="18:89" x14ac:dyDescent="0.35">
      <c r="R26" s="24"/>
      <c r="BM26" s="25"/>
      <c r="BO26" s="24"/>
      <c r="CK26" s="25"/>
    </row>
    <row r="27" spans="18:89" x14ac:dyDescent="0.35">
      <c r="R27" s="24"/>
      <c r="BM27" s="25"/>
      <c r="BO27" s="24"/>
      <c r="CK27" s="25"/>
    </row>
    <row r="28" spans="18:89" x14ac:dyDescent="0.35">
      <c r="R28" s="24"/>
      <c r="BM28" s="25"/>
      <c r="BO28" s="24"/>
      <c r="CK28" s="25"/>
    </row>
    <row r="29" spans="18:89" x14ac:dyDescent="0.35">
      <c r="R29" s="26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8"/>
      <c r="BO29" s="26"/>
      <c r="BP29" s="27"/>
      <c r="BQ29" s="27"/>
      <c r="BR29" s="27"/>
      <c r="BS29" s="27"/>
      <c r="BT29" s="27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7"/>
      <c r="CJ29" s="27"/>
      <c r="CK29" s="28"/>
    </row>
  </sheetData>
  <sheetProtection algorithmName="SHA-512" hashValue="jRIQa66SCcSSne5nnvmuvkyu0EfgSyJSCkwwoJkvTtzgfJxjRu1PEQUAk4U+03/soYy9Q2ucv50jbxgxGIspyw==" saltValue="c72Ow5HgC4IMl8wMiJN7/w==" spinCount="100000" sheet="1" objects="1" scenarios="1" selectLockedCells="1"/>
  <mergeCells count="10">
    <mergeCell ref="BO2:CK3"/>
    <mergeCell ref="BO16:CK17"/>
    <mergeCell ref="AY2:BM3"/>
    <mergeCell ref="AY4:BM5"/>
    <mergeCell ref="R7:BM9"/>
    <mergeCell ref="B2:O13"/>
    <mergeCell ref="R2:AF3"/>
    <mergeCell ref="R4:AF5"/>
    <mergeCell ref="AI4:AW5"/>
    <mergeCell ref="AI2:A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ódulo1.atualizar_graficos">
                <anchor>
                  <from>
                    <xdr:col>3</xdr:col>
                    <xdr:colOff>152400</xdr:colOff>
                    <xdr:row>13</xdr:row>
                    <xdr:rowOff>63500</xdr:rowOff>
                  </from>
                  <to>
                    <xdr:col>12</xdr:col>
                    <xdr:colOff>63500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Base Gráficos</vt:lpstr>
      <vt:lpstr>Base</vt:lpstr>
      <vt:lpstr>Controle de Estoque</vt:lpstr>
      <vt:lpstr>Controle de Vendas</vt:lpstr>
      <vt:lpstr>Dinâmicas</vt:lpstr>
      <vt:lpstr>Visão Geral</vt:lpstr>
      <vt:lpstr>TOP_3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Manoela Oliveira Bello</dc:creator>
  <cp:keywords/>
  <dc:description/>
  <cp:lastModifiedBy>Manoela Oliveira Bello</cp:lastModifiedBy>
  <cp:revision/>
  <dcterms:created xsi:type="dcterms:W3CDTF">2025-11-22T00:37:01Z</dcterms:created>
  <dcterms:modified xsi:type="dcterms:W3CDTF">2026-02-16T13:06:35Z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e56fd9-20ae-45e8-98b0-1dd684cd76ff_Enabled">
    <vt:lpwstr>true</vt:lpwstr>
  </property>
  <property fmtid="{D5CDD505-2E9C-101B-9397-08002B2CF9AE}" pid="3" name="MSIP_Label_3be56fd9-20ae-45e8-98b0-1dd684cd76ff_SetDate">
    <vt:lpwstr>2026-02-13T12:25:03Z</vt:lpwstr>
  </property>
  <property fmtid="{D5CDD505-2E9C-101B-9397-08002B2CF9AE}" pid="4" name="MSIP_Label_3be56fd9-20ae-45e8-98b0-1dd684cd76ff_Method">
    <vt:lpwstr>Standard</vt:lpwstr>
  </property>
  <property fmtid="{D5CDD505-2E9C-101B-9397-08002B2CF9AE}" pid="5" name="MSIP_Label_3be56fd9-20ae-45e8-98b0-1dd684cd76ff_Name">
    <vt:lpwstr>Confidencial</vt:lpwstr>
  </property>
  <property fmtid="{D5CDD505-2E9C-101B-9397-08002B2CF9AE}" pid="6" name="MSIP_Label_3be56fd9-20ae-45e8-98b0-1dd684cd76ff_SiteId">
    <vt:lpwstr>3c9746ae-ba69-4f60-8ab9-d5e637635dcd</vt:lpwstr>
  </property>
  <property fmtid="{D5CDD505-2E9C-101B-9397-08002B2CF9AE}" pid="7" name="MSIP_Label_3be56fd9-20ae-45e8-98b0-1dd684cd76ff_ActionId">
    <vt:lpwstr>094d7d2b-f94f-4cd9-a60e-cf8c1f80309e</vt:lpwstr>
  </property>
  <property fmtid="{D5CDD505-2E9C-101B-9397-08002B2CF9AE}" pid="8" name="MSIP_Label_3be56fd9-20ae-45e8-98b0-1dd684cd76ff_ContentBits">
    <vt:lpwstr>0</vt:lpwstr>
  </property>
  <property fmtid="{D5CDD505-2E9C-101B-9397-08002B2CF9AE}" pid="9" name="MSIP_Label_3be56fd9-20ae-45e8-98b0-1dd684cd76ff_Tag">
    <vt:lpwstr>10, 3, 0, 1</vt:lpwstr>
  </property>
</Properties>
</file>