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135" windowWidth="11910" windowHeight="4680" tabRatio="889" firstSheet="1" activeTab="1"/>
  </bookViews>
  <sheets>
    <sheet name="Use Case Analysis - Estimate" sheetId="3" state="hidden" r:id="rId1"/>
    <sheet name="Estimation LTI" sheetId="21" r:id="rId2"/>
    <sheet name="Estimation - EFOB" sheetId="12" r:id="rId3"/>
    <sheet name="Estimation - PK" sheetId="22" r:id="rId4"/>
    <sheet name="Performance Testing" sheetId="11" state="hidden" r:id="rId5"/>
    <sheet name="BackUp" sheetId="15" state="hidden" r:id="rId6"/>
    <sheet name="Scenario count" sheetId="18" r:id="rId7"/>
    <sheet name="Unit Measures" sheetId="2" r:id="rId8"/>
    <sheet name="Assumptions" sheetId="17" r:id="rId9"/>
  </sheets>
  <externalReferences>
    <externalReference r:id="rId10"/>
    <externalReference r:id="rId11"/>
    <externalReference r:id="rId12"/>
    <externalReference r:id="rId13"/>
    <externalReference r:id="rId14"/>
  </externalReferences>
  <definedNames>
    <definedName name="_EOD2" localSheetId="5">#REF!</definedName>
    <definedName name="_EOD2" localSheetId="2">#REF!</definedName>
    <definedName name="_EOD2" localSheetId="3">#REF!</definedName>
    <definedName name="_EOD2" localSheetId="1">#REF!</definedName>
    <definedName name="_EOD2">#REF!</definedName>
    <definedName name="_xlnm._FilterDatabase" localSheetId="5" hidden="1">BackUp!#REF!</definedName>
    <definedName name="_xlnm._FilterDatabase" localSheetId="2" hidden="1">'Estimation - EFOB'!#REF!</definedName>
    <definedName name="_xlnm._FilterDatabase" localSheetId="3" hidden="1">'Estimation - PK'!#REF!</definedName>
    <definedName name="_xlnm._FilterDatabase" localSheetId="1" hidden="1">'Estimation LTI'!#REF!</definedName>
    <definedName name="_xlnm._FilterDatabase" localSheetId="0" hidden="1">'Use Case Analysis - Estimate'!#REF!</definedName>
    <definedName name="BackUP" localSheetId="3">#REF!</definedName>
    <definedName name="BackUP" localSheetId="1">#REF!</definedName>
    <definedName name="BackUP">#REF!</definedName>
    <definedName name="Complexity">'[1]Test Automation'!$A$13:$A$15</definedName>
    <definedName name="ComplexityData">'[1]Detailed Task Estimates'!$D$5:$D$172</definedName>
    <definedName name="dfdfdfdfd" localSheetId="3">#REF!</definedName>
    <definedName name="dfdfdfdfd" localSheetId="1">#REF!</definedName>
    <definedName name="dfdfdfdfd">#REF!</definedName>
    <definedName name="e" localSheetId="3">#REF!</definedName>
    <definedName name="e" localSheetId="1">#REF!</definedName>
    <definedName name="e">#REF!</definedName>
    <definedName name="ee">'[2]Detailed Task Estimates'!$BA$1:$BA$16</definedName>
    <definedName name="eer" localSheetId="3">#REF!</definedName>
    <definedName name="eer" localSheetId="1">#REF!</definedName>
    <definedName name="eer">#REF!</definedName>
    <definedName name="EOD" localSheetId="5">#REF!</definedName>
    <definedName name="EOD" localSheetId="2">#REF!</definedName>
    <definedName name="EOD" localSheetId="3">#REF!</definedName>
    <definedName name="EOD" localSheetId="1">#REF!</definedName>
    <definedName name="EOD">#REF!</definedName>
    <definedName name="est" localSheetId="3">#REF!</definedName>
    <definedName name="est" localSheetId="1">#REF!</definedName>
    <definedName name="est">#REF!</definedName>
    <definedName name="Expected_Effort">'[1]Detailed Task Estimates'!$I$5:$I$172</definedName>
    <definedName name="Expert_Team_Productivity_Multiplier">[1]Assumptions!$B$4</definedName>
    <definedName name="fg" localSheetId="3">#REF!</definedName>
    <definedName name="fg" localSheetId="1">#REF!</definedName>
    <definedName name="fg">#REF!</definedName>
    <definedName name="Green_Team_Productivity_Multiplier">[1]Assumptions!$B$3</definedName>
    <definedName name="nr_avg" localSheetId="5">#REF!</definedName>
    <definedName name="nr_avg" localSheetId="2">#REF!</definedName>
    <definedName name="nr_avg" localSheetId="3">#REF!</definedName>
    <definedName name="nr_avg" localSheetId="1">#REF!</definedName>
    <definedName name="nr_avg">#REF!</definedName>
    <definedName name="nr_Comments" localSheetId="5">#REF!</definedName>
    <definedName name="nr_Comments" localSheetId="2">#REF!</definedName>
    <definedName name="nr_Comments" localSheetId="3">#REF!</definedName>
    <definedName name="nr_Comments" localSheetId="1">#REF!</definedName>
    <definedName name="nr_Comments">#REF!</definedName>
    <definedName name="nr_complexity" localSheetId="5">#REF!</definedName>
    <definedName name="nr_complexity" localSheetId="2">#REF!</definedName>
    <definedName name="nr_complexity" localSheetId="3">#REF!</definedName>
    <definedName name="nr_complexity" localSheetId="1">#REF!</definedName>
    <definedName name="nr_complexity">#REF!</definedName>
    <definedName name="nr_expeffET" localSheetId="5">#REF!</definedName>
    <definedName name="nr_expeffET" localSheetId="2">#REF!</definedName>
    <definedName name="nr_expeffET" localSheetId="3">#REF!</definedName>
    <definedName name="nr_expeffET" localSheetId="1">#REF!</definedName>
    <definedName name="nr_expeffET">#REF!</definedName>
    <definedName name="nr_expeffGT" localSheetId="5">#REF!</definedName>
    <definedName name="nr_expeffGT" localSheetId="2">#REF!</definedName>
    <definedName name="nr_expeffGT" localSheetId="3">#REF!</definedName>
    <definedName name="nr_expeffGT" localSheetId="1">#REF!</definedName>
    <definedName name="nr_expeffGT">#REF!</definedName>
    <definedName name="nr_expteffort" localSheetId="5">#REF!</definedName>
    <definedName name="nr_expteffort" localSheetId="2">#REF!</definedName>
    <definedName name="nr_expteffort" localSheetId="3">#REF!</definedName>
    <definedName name="nr_expteffort" localSheetId="1">#REF!</definedName>
    <definedName name="nr_expteffort">#REF!</definedName>
    <definedName name="nr_MostLikely" localSheetId="5">#REF!</definedName>
    <definedName name="nr_MostLikely" localSheetId="2">#REF!</definedName>
    <definedName name="nr_MostLikely" localSheetId="3">#REF!</definedName>
    <definedName name="nr_MostLikely" localSheetId="1">#REF!</definedName>
    <definedName name="nr_MostLikely">#REF!</definedName>
    <definedName name="nr_No" localSheetId="5">#REF!</definedName>
    <definedName name="nr_No" localSheetId="2">#REF!</definedName>
    <definedName name="nr_No" localSheetId="3">#REF!</definedName>
    <definedName name="nr_No" localSheetId="1">#REF!</definedName>
    <definedName name="nr_No">#REF!</definedName>
    <definedName name="nr_Optimistic" localSheetId="5">#REF!</definedName>
    <definedName name="nr_Optimistic" localSheetId="2">#REF!</definedName>
    <definedName name="nr_Optimistic" localSheetId="3">#REF!</definedName>
    <definedName name="nr_Optimistic" localSheetId="1">#REF!</definedName>
    <definedName name="nr_Optimistic">#REF!</definedName>
    <definedName name="nr_Pessimistic" localSheetId="5">#REF!</definedName>
    <definedName name="nr_Pessimistic" localSheetId="2">#REF!</definedName>
    <definedName name="nr_Pessimistic" localSheetId="3">#REF!</definedName>
    <definedName name="nr_Pessimistic" localSheetId="1">#REF!</definedName>
    <definedName name="nr_Pessimistic">#REF!</definedName>
    <definedName name="nr_SD" localSheetId="5">#REF!</definedName>
    <definedName name="nr_SD" localSheetId="2">#REF!</definedName>
    <definedName name="nr_SD" localSheetId="3">#REF!</definedName>
    <definedName name="nr_SD" localSheetId="1">#REF!</definedName>
    <definedName name="nr_SD">#REF!</definedName>
    <definedName name="nr_TaskName" localSheetId="5">#REF!</definedName>
    <definedName name="nr_TaskName" localSheetId="2">#REF!</definedName>
    <definedName name="nr_TaskName" localSheetId="3">#REF!</definedName>
    <definedName name="nr_TaskName" localSheetId="1">#REF!</definedName>
    <definedName name="nr_TaskName">#REF!</definedName>
    <definedName name="nr_Type" localSheetId="5">#REF!</definedName>
    <definedName name="nr_Type" localSheetId="2">#REF!</definedName>
    <definedName name="nr_Type" localSheetId="3">#REF!</definedName>
    <definedName name="nr_Type" localSheetId="1">#REF!</definedName>
    <definedName name="nr_Type">#REF!</definedName>
    <definedName name="nr_Variance" localSheetId="5">#REF!</definedName>
    <definedName name="nr_Variance" localSheetId="2">#REF!</definedName>
    <definedName name="nr_Variance" localSheetId="3">#REF!</definedName>
    <definedName name="nr_Variance" localSheetId="1">#REF!</definedName>
    <definedName name="nr_Variance">#REF!</definedName>
    <definedName name="o" localSheetId="3">#REF!</definedName>
    <definedName name="o" localSheetId="1">#REF!</definedName>
    <definedName name="o">#REF!</definedName>
    <definedName name="p" localSheetId="3">#REF!</definedName>
    <definedName name="p" localSheetId="1">#REF!</definedName>
    <definedName name="p">#REF!</definedName>
    <definedName name="Project_Type">'[1]Test Automation'!$B$4:$B$9</definedName>
    <definedName name="Risk_Category_List">'[1]Test Automation'!$A$18:$A$26</definedName>
    <definedName name="shan">'[3]Detailed Task Estimates'!$BA$1:$BA$16</definedName>
    <definedName name="shan1">'[3]Detailed Task Estimates'!$BA$1:$BA$16</definedName>
    <definedName name="shan2" localSheetId="3">#REF!</definedName>
    <definedName name="shan2" localSheetId="1">#REF!</definedName>
    <definedName name="shan2">#REF!</definedName>
    <definedName name="shani" localSheetId="3">#REF!</definedName>
    <definedName name="shani" localSheetId="1">#REF!</definedName>
    <definedName name="shani">#REF!</definedName>
    <definedName name="Task_Types">[4]Data!$A$4:$A$14</definedName>
    <definedName name="Task_Types__Core_GIP_Disipline">'[1]Test Automation'!$A$4:$A$10</definedName>
    <definedName name="tt">'[5]Detailed Task Estimates'!$BA$1:$BA$16</definedName>
    <definedName name="wwwwww" localSheetId="3">#REF!</definedName>
    <definedName name="wwwwww" localSheetId="1">#REF!</definedName>
    <definedName name="wwwwww">#REF!</definedName>
    <definedName name="y" localSheetId="3">#REF!</definedName>
    <definedName name="y" localSheetId="1">#REF!</definedName>
    <definedName name="y">#REF!</definedName>
    <definedName name="yt" localSheetId="3">#REF!</definedName>
    <definedName name="yt" localSheetId="1">#REF!</definedName>
    <definedName name="yt">#REF!</definedName>
  </definedNames>
  <calcPr calcId="145621"/>
</workbook>
</file>

<file path=xl/calcChain.xml><?xml version="1.0" encoding="utf-8"?>
<calcChain xmlns="http://schemas.openxmlformats.org/spreadsheetml/2006/main">
  <c r="AP103" i="22" l="1"/>
  <c r="W103" i="22"/>
  <c r="V103" i="22"/>
  <c r="U103" i="22"/>
  <c r="R103" i="22"/>
  <c r="R100" i="22" s="1"/>
  <c r="AP102" i="22"/>
  <c r="V102" i="22"/>
  <c r="V100" i="22" s="1"/>
  <c r="U102" i="22"/>
  <c r="T102" i="22"/>
  <c r="T100" i="22" s="1"/>
  <c r="S102" i="22"/>
  <c r="Q102" i="22"/>
  <c r="P102" i="22"/>
  <c r="O102" i="22"/>
  <c r="N102" i="22"/>
  <c r="K102" i="22"/>
  <c r="J102" i="22"/>
  <c r="I102" i="22"/>
  <c r="H102" i="22"/>
  <c r="AP101" i="22"/>
  <c r="V101" i="22"/>
  <c r="U101" i="22"/>
  <c r="T101" i="22"/>
  <c r="S101" i="22"/>
  <c r="AO100" i="22" s="1"/>
  <c r="Q101" i="22"/>
  <c r="P101" i="22"/>
  <c r="P100" i="22" s="1"/>
  <c r="AF100" i="22" s="1"/>
  <c r="O101" i="22"/>
  <c r="N101" i="22"/>
  <c r="N100" i="22" s="1"/>
  <c r="AD100" i="22" s="1"/>
  <c r="K101" i="22"/>
  <c r="J101" i="22"/>
  <c r="J100" i="22" s="1"/>
  <c r="Z100" i="22" s="1"/>
  <c r="I101" i="22"/>
  <c r="H101" i="22"/>
  <c r="H100" i="22" s="1"/>
  <c r="AS100" i="22"/>
  <c r="AN100" i="22"/>
  <c r="AP100" i="22" s="1"/>
  <c r="AK100" i="22"/>
  <c r="AI100" i="22"/>
  <c r="AG100" i="22"/>
  <c r="AA100" i="22"/>
  <c r="W100" i="22"/>
  <c r="AL100" i="22" s="1"/>
  <c r="U100" i="22"/>
  <c r="AJ100" i="22" s="1"/>
  <c r="S100" i="22"/>
  <c r="AH100" i="22" s="1"/>
  <c r="Q100" i="22"/>
  <c r="O100" i="22"/>
  <c r="AE100" i="22" s="1"/>
  <c r="M100" i="22"/>
  <c r="AC100" i="22" s="1"/>
  <c r="L100" i="22"/>
  <c r="AB100" i="22" s="1"/>
  <c r="K100" i="22"/>
  <c r="I100" i="22"/>
  <c r="Y100" i="22" s="1"/>
  <c r="E100" i="22"/>
  <c r="D100" i="22"/>
  <c r="AP99" i="22"/>
  <c r="W99" i="22"/>
  <c r="V99" i="22"/>
  <c r="U99" i="22"/>
  <c r="R99" i="22"/>
  <c r="R96" i="22" s="1"/>
  <c r="AP98" i="22"/>
  <c r="V98" i="22"/>
  <c r="V96" i="22" s="1"/>
  <c r="U98" i="22"/>
  <c r="T98" i="22"/>
  <c r="T96" i="22" s="1"/>
  <c r="S98" i="22"/>
  <c r="Q98" i="22"/>
  <c r="P98" i="22"/>
  <c r="O98" i="22"/>
  <c r="N98" i="22"/>
  <c r="K98" i="22"/>
  <c r="J98" i="22"/>
  <c r="I98" i="22"/>
  <c r="H98" i="22"/>
  <c r="AP97" i="22"/>
  <c r="V97" i="22"/>
  <c r="U97" i="22"/>
  <c r="T97" i="22"/>
  <c r="S97" i="22"/>
  <c r="AO96" i="22" s="1"/>
  <c r="Q97" i="22"/>
  <c r="P97" i="22"/>
  <c r="P96" i="22" s="1"/>
  <c r="AF96" i="22" s="1"/>
  <c r="O97" i="22"/>
  <c r="N97" i="22"/>
  <c r="N96" i="22" s="1"/>
  <c r="AD96" i="22" s="1"/>
  <c r="K97" i="22"/>
  <c r="J97" i="22"/>
  <c r="J96" i="22" s="1"/>
  <c r="Z96" i="22" s="1"/>
  <c r="I97" i="22"/>
  <c r="H97" i="22"/>
  <c r="H96" i="22" s="1"/>
  <c r="AN96" i="22"/>
  <c r="AP96" i="22" s="1"/>
  <c r="AK96" i="22"/>
  <c r="AI96" i="22"/>
  <c r="AG96" i="22"/>
  <c r="AA96" i="22"/>
  <c r="W96" i="22"/>
  <c r="AL96" i="22" s="1"/>
  <c r="U96" i="22"/>
  <c r="AJ96" i="22" s="1"/>
  <c r="S96" i="22"/>
  <c r="Q96" i="22"/>
  <c r="O96" i="22"/>
  <c r="AE96" i="22" s="1"/>
  <c r="M96" i="22"/>
  <c r="AC96" i="22" s="1"/>
  <c r="L96" i="22"/>
  <c r="AB96" i="22" s="1"/>
  <c r="K96" i="22"/>
  <c r="I96" i="22"/>
  <c r="Y96" i="22" s="1"/>
  <c r="E96" i="22"/>
  <c r="D96" i="22"/>
  <c r="AP95" i="22"/>
  <c r="W95" i="22"/>
  <c r="V95" i="22"/>
  <c r="U95" i="22"/>
  <c r="R95" i="22"/>
  <c r="R92" i="22" s="1"/>
  <c r="AP94" i="22"/>
  <c r="V94" i="22"/>
  <c r="U94" i="22"/>
  <c r="T94" i="22"/>
  <c r="S94" i="22"/>
  <c r="Q94" i="22"/>
  <c r="P94" i="22"/>
  <c r="O94" i="22"/>
  <c r="N94" i="22"/>
  <c r="K94" i="22"/>
  <c r="J94" i="22"/>
  <c r="I94" i="22"/>
  <c r="H94" i="22"/>
  <c r="AP93" i="22"/>
  <c r="V93" i="22"/>
  <c r="U93" i="22"/>
  <c r="T93" i="22"/>
  <c r="S93" i="22"/>
  <c r="AO92" i="22" s="1"/>
  <c r="Q93" i="22"/>
  <c r="P93" i="22"/>
  <c r="P92" i="22" s="1"/>
  <c r="AF92" i="22" s="1"/>
  <c r="O93" i="22"/>
  <c r="N93" i="22"/>
  <c r="N92" i="22" s="1"/>
  <c r="AD92" i="22" s="1"/>
  <c r="K93" i="22"/>
  <c r="J93" i="22"/>
  <c r="J92" i="22" s="1"/>
  <c r="Z92" i="22" s="1"/>
  <c r="I93" i="22"/>
  <c r="H93" i="22"/>
  <c r="H92" i="22" s="1"/>
  <c r="AG92" i="22"/>
  <c r="W92" i="22"/>
  <c r="AL92" i="22" s="1"/>
  <c r="U92" i="22"/>
  <c r="AJ92" i="22" s="1"/>
  <c r="S92" i="22"/>
  <c r="AH92" i="22" s="1"/>
  <c r="Q92" i="22"/>
  <c r="O92" i="22"/>
  <c r="AE92" i="22" s="1"/>
  <c r="M92" i="22"/>
  <c r="AC92" i="22" s="1"/>
  <c r="L92" i="22"/>
  <c r="AB92" i="22" s="1"/>
  <c r="K92" i="22"/>
  <c r="AA92" i="22" s="1"/>
  <c r="I92" i="22"/>
  <c r="Y92" i="22" s="1"/>
  <c r="E92" i="22"/>
  <c r="D92" i="22"/>
  <c r="AP91" i="22"/>
  <c r="W91" i="22"/>
  <c r="V91" i="22"/>
  <c r="U91" i="22"/>
  <c r="R91" i="22"/>
  <c r="AP90" i="22"/>
  <c r="V90" i="22"/>
  <c r="U90" i="22"/>
  <c r="T90" i="22"/>
  <c r="S90" i="22"/>
  <c r="Q90" i="22"/>
  <c r="P90" i="22"/>
  <c r="O90" i="22"/>
  <c r="N90" i="22"/>
  <c r="K90" i="22"/>
  <c r="J90" i="22"/>
  <c r="I90" i="22"/>
  <c r="H90" i="22"/>
  <c r="AP89" i="22"/>
  <c r="V89" i="22"/>
  <c r="U89" i="22"/>
  <c r="T89" i="22"/>
  <c r="S89" i="22"/>
  <c r="AO88" i="22" s="1"/>
  <c r="Q89" i="22"/>
  <c r="P89" i="22"/>
  <c r="O89" i="22"/>
  <c r="N89" i="22"/>
  <c r="K89" i="22"/>
  <c r="J89" i="22"/>
  <c r="I89" i="22"/>
  <c r="H89" i="22"/>
  <c r="AN88" i="22" s="1"/>
  <c r="AP88" i="22" s="1"/>
  <c r="W88" i="22"/>
  <c r="AL88" i="22" s="1"/>
  <c r="V88" i="22"/>
  <c r="AK88" i="22" s="1"/>
  <c r="U88" i="22"/>
  <c r="AJ88" i="22" s="1"/>
  <c r="T88" i="22"/>
  <c r="AI88" i="22" s="1"/>
  <c r="S88" i="22"/>
  <c r="R88" i="22"/>
  <c r="Q88" i="22"/>
  <c r="P88" i="22"/>
  <c r="AF88" i="22" s="1"/>
  <c r="O88" i="22"/>
  <c r="AE88" i="22" s="1"/>
  <c r="N88" i="22"/>
  <c r="AD88" i="22" s="1"/>
  <c r="M88" i="22"/>
  <c r="AC88" i="22" s="1"/>
  <c r="L88" i="22"/>
  <c r="AB88" i="22" s="1"/>
  <c r="K88" i="22"/>
  <c r="AA88" i="22" s="1"/>
  <c r="J88" i="22"/>
  <c r="Z88" i="22" s="1"/>
  <c r="I88" i="22"/>
  <c r="Y88" i="22" s="1"/>
  <c r="H88" i="22"/>
  <c r="E88" i="22"/>
  <c r="D88" i="22"/>
  <c r="AP87" i="22"/>
  <c r="W87" i="22"/>
  <c r="V87" i="22"/>
  <c r="U87" i="22"/>
  <c r="R87" i="22"/>
  <c r="R84" i="22" s="1"/>
  <c r="AP86" i="22"/>
  <c r="V86" i="22"/>
  <c r="U86" i="22"/>
  <c r="T86" i="22"/>
  <c r="S86" i="22"/>
  <c r="Q86" i="22"/>
  <c r="P86" i="22"/>
  <c r="O86" i="22"/>
  <c r="N86" i="22"/>
  <c r="K86" i="22"/>
  <c r="J86" i="22"/>
  <c r="I86" i="22"/>
  <c r="H86" i="22"/>
  <c r="AP85" i="22"/>
  <c r="V85" i="22"/>
  <c r="U85" i="22"/>
  <c r="U84" i="22" s="1"/>
  <c r="AJ84" i="22" s="1"/>
  <c r="T85" i="22"/>
  <c r="S85" i="22"/>
  <c r="Q85" i="22"/>
  <c r="P85" i="22"/>
  <c r="P84" i="22" s="1"/>
  <c r="AF84" i="22" s="1"/>
  <c r="O85" i="22"/>
  <c r="N85" i="22"/>
  <c r="N84" i="22" s="1"/>
  <c r="AD84" i="22" s="1"/>
  <c r="K85" i="22"/>
  <c r="J85" i="22"/>
  <c r="J84" i="22" s="1"/>
  <c r="Z84" i="22" s="1"/>
  <c r="I85" i="22"/>
  <c r="H85" i="22"/>
  <c r="W84" i="22"/>
  <c r="AL84" i="22" s="1"/>
  <c r="Q84" i="22"/>
  <c r="M84" i="22"/>
  <c r="AC84" i="22" s="1"/>
  <c r="L84" i="22"/>
  <c r="AB84" i="22" s="1"/>
  <c r="K84" i="22"/>
  <c r="AA84" i="22" s="1"/>
  <c r="E84" i="22"/>
  <c r="D84" i="22"/>
  <c r="AP83" i="22"/>
  <c r="W83" i="22"/>
  <c r="V83" i="22"/>
  <c r="U83" i="22"/>
  <c r="R83" i="22"/>
  <c r="R80" i="22" s="1"/>
  <c r="AP82" i="22"/>
  <c r="V82" i="22"/>
  <c r="U82" i="22"/>
  <c r="T82" i="22"/>
  <c r="S82" i="22"/>
  <c r="Q82" i="22"/>
  <c r="P82" i="22"/>
  <c r="O82" i="22"/>
  <c r="N82" i="22"/>
  <c r="K82" i="22"/>
  <c r="J82" i="22"/>
  <c r="I82" i="22"/>
  <c r="I80" i="22" s="1"/>
  <c r="Y80" i="22" s="1"/>
  <c r="H82" i="22"/>
  <c r="AP81" i="22"/>
  <c r="V81" i="22"/>
  <c r="U81" i="22"/>
  <c r="U80" i="22" s="1"/>
  <c r="AJ80" i="22" s="1"/>
  <c r="T81" i="22"/>
  <c r="S81" i="22"/>
  <c r="Q81" i="22"/>
  <c r="P81" i="22"/>
  <c r="P80" i="22" s="1"/>
  <c r="AF80" i="22" s="1"/>
  <c r="O81" i="22"/>
  <c r="N81" i="22"/>
  <c r="N80" i="22" s="1"/>
  <c r="AD80" i="22" s="1"/>
  <c r="K81" i="22"/>
  <c r="J81" i="22"/>
  <c r="J80" i="22" s="1"/>
  <c r="Z80" i="22" s="1"/>
  <c r="I81" i="22"/>
  <c r="H81" i="22"/>
  <c r="W80" i="22"/>
  <c r="AL80" i="22" s="1"/>
  <c r="Q80" i="22"/>
  <c r="M80" i="22"/>
  <c r="AC80" i="22" s="1"/>
  <c r="L80" i="22"/>
  <c r="AB80" i="22" s="1"/>
  <c r="K80" i="22"/>
  <c r="AA80" i="22" s="1"/>
  <c r="E80" i="22"/>
  <c r="D80" i="22"/>
  <c r="AP79" i="22"/>
  <c r="W79" i="22"/>
  <c r="V79" i="22"/>
  <c r="U79" i="22"/>
  <c r="R79" i="22"/>
  <c r="R76" i="22" s="1"/>
  <c r="AP78" i="22"/>
  <c r="V78" i="22"/>
  <c r="U78" i="22"/>
  <c r="T78" i="22"/>
  <c r="S78" i="22"/>
  <c r="Q78" i="22"/>
  <c r="P78" i="22"/>
  <c r="O78" i="22"/>
  <c r="N78" i="22"/>
  <c r="K78" i="22"/>
  <c r="J78" i="22"/>
  <c r="I78" i="22"/>
  <c r="I76" i="22" s="1"/>
  <c r="Y76" i="22" s="1"/>
  <c r="H78" i="22"/>
  <c r="AP77" i="22"/>
  <c r="V77" i="22"/>
  <c r="U77" i="22"/>
  <c r="U76" i="22" s="1"/>
  <c r="AJ76" i="22" s="1"/>
  <c r="T77" i="22"/>
  <c r="S77" i="22"/>
  <c r="Q77" i="22"/>
  <c r="P77" i="22"/>
  <c r="P76" i="22" s="1"/>
  <c r="AF76" i="22" s="1"/>
  <c r="O77" i="22"/>
  <c r="N77" i="22"/>
  <c r="N76" i="22" s="1"/>
  <c r="AD76" i="22" s="1"/>
  <c r="K77" i="22"/>
  <c r="J77" i="22"/>
  <c r="J76" i="22" s="1"/>
  <c r="Z76" i="22" s="1"/>
  <c r="I77" i="22"/>
  <c r="H77" i="22"/>
  <c r="W76" i="22"/>
  <c r="AL76" i="22" s="1"/>
  <c r="Q76" i="22"/>
  <c r="M76" i="22"/>
  <c r="AC76" i="22" s="1"/>
  <c r="L76" i="22"/>
  <c r="AB76" i="22" s="1"/>
  <c r="K76" i="22"/>
  <c r="AA76" i="22" s="1"/>
  <c r="E76" i="22"/>
  <c r="D76" i="22"/>
  <c r="AP75" i="22"/>
  <c r="W75" i="22"/>
  <c r="V75" i="22"/>
  <c r="U75" i="22"/>
  <c r="R75" i="22"/>
  <c r="AP74" i="22"/>
  <c r="V74" i="22"/>
  <c r="U74" i="22"/>
  <c r="T74" i="22"/>
  <c r="S74" i="22"/>
  <c r="Q74" i="22"/>
  <c r="P74" i="22"/>
  <c r="O74" i="22"/>
  <c r="N74" i="22"/>
  <c r="K74" i="22"/>
  <c r="J74" i="22"/>
  <c r="I74" i="22"/>
  <c r="I72" i="22" s="1"/>
  <c r="Y72" i="22" s="1"/>
  <c r="H74" i="22"/>
  <c r="AP73" i="22"/>
  <c r="V73" i="22"/>
  <c r="U73" i="22"/>
  <c r="U72" i="22" s="1"/>
  <c r="AJ72" i="22" s="1"/>
  <c r="T73" i="22"/>
  <c r="S73" i="22"/>
  <c r="Q73" i="22"/>
  <c r="P73" i="22"/>
  <c r="P72" i="22" s="1"/>
  <c r="O73" i="22"/>
  <c r="N73" i="22"/>
  <c r="N72" i="22" s="1"/>
  <c r="AD72" i="22" s="1"/>
  <c r="K73" i="22"/>
  <c r="J73" i="22"/>
  <c r="J72" i="22" s="1"/>
  <c r="Z72" i="22" s="1"/>
  <c r="I73" i="22"/>
  <c r="H73" i="22"/>
  <c r="AN72" i="22" s="1"/>
  <c r="W72" i="22"/>
  <c r="AL72" i="22" s="1"/>
  <c r="V72" i="22"/>
  <c r="AK72" i="22" s="1"/>
  <c r="T72" i="22"/>
  <c r="AI72" i="22" s="1"/>
  <c r="R72" i="22"/>
  <c r="M72" i="22"/>
  <c r="AC72" i="22" s="1"/>
  <c r="L72" i="22"/>
  <c r="AB72" i="22" s="1"/>
  <c r="E72" i="22"/>
  <c r="D72" i="22"/>
  <c r="AP71" i="22"/>
  <c r="W71" i="22"/>
  <c r="W68" i="22" s="1"/>
  <c r="AL68" i="22" s="1"/>
  <c r="V71" i="22"/>
  <c r="U71" i="22"/>
  <c r="R71" i="22"/>
  <c r="AP70" i="22"/>
  <c r="V70" i="22"/>
  <c r="U70" i="22"/>
  <c r="T70" i="22"/>
  <c r="S70" i="22"/>
  <c r="Q70" i="22"/>
  <c r="P70" i="22"/>
  <c r="O70" i="22"/>
  <c r="N70" i="22"/>
  <c r="K70" i="22"/>
  <c r="J70" i="22"/>
  <c r="I70" i="22"/>
  <c r="H70" i="22"/>
  <c r="AP69" i="22"/>
  <c r="V69" i="22"/>
  <c r="U69" i="22"/>
  <c r="T69" i="22"/>
  <c r="S69" i="22"/>
  <c r="AO68" i="22" s="1"/>
  <c r="Q69" i="22"/>
  <c r="P69" i="22"/>
  <c r="P68" i="22" s="1"/>
  <c r="O69" i="22"/>
  <c r="N69" i="22"/>
  <c r="K69" i="22"/>
  <c r="J69" i="22"/>
  <c r="I69" i="22"/>
  <c r="H69" i="22"/>
  <c r="R68" i="22"/>
  <c r="M68" i="22"/>
  <c r="AC68" i="22" s="1"/>
  <c r="L68" i="22"/>
  <c r="AB68" i="22" s="1"/>
  <c r="J68" i="22"/>
  <c r="Z68" i="22" s="1"/>
  <c r="E68" i="22"/>
  <c r="D68" i="22"/>
  <c r="AP67" i="22"/>
  <c r="W67" i="22"/>
  <c r="W64" i="22" s="1"/>
  <c r="V67" i="22"/>
  <c r="U67" i="22"/>
  <c r="R67" i="22"/>
  <c r="AP66" i="22"/>
  <c r="V66" i="22"/>
  <c r="U66" i="22"/>
  <c r="T66" i="22"/>
  <c r="S66" i="22"/>
  <c r="Q66" i="22"/>
  <c r="P66" i="22"/>
  <c r="O66" i="22"/>
  <c r="N66" i="22"/>
  <c r="K66" i="22"/>
  <c r="J66" i="22"/>
  <c r="I66" i="22"/>
  <c r="H66" i="22"/>
  <c r="AP65" i="22"/>
  <c r="V65" i="22"/>
  <c r="U65" i="22"/>
  <c r="T65" i="22"/>
  <c r="S65" i="22"/>
  <c r="Q65" i="22"/>
  <c r="Q64" i="22" s="1"/>
  <c r="P65" i="22"/>
  <c r="O65" i="22"/>
  <c r="O64" i="22" s="1"/>
  <c r="AE64" i="22" s="1"/>
  <c r="N65" i="22"/>
  <c r="K65" i="22"/>
  <c r="K64" i="22" s="1"/>
  <c r="AA64" i="22" s="1"/>
  <c r="J65" i="22"/>
  <c r="I65" i="22"/>
  <c r="H65" i="22"/>
  <c r="AO64" i="22"/>
  <c r="AL64" i="22"/>
  <c r="V64" i="22"/>
  <c r="AK64" i="22" s="1"/>
  <c r="T64" i="22"/>
  <c r="AI64" i="22" s="1"/>
  <c r="R64" i="22"/>
  <c r="P64" i="22"/>
  <c r="AG64" i="22" s="1"/>
  <c r="N64" i="22"/>
  <c r="AD64" i="22" s="1"/>
  <c r="M64" i="22"/>
  <c r="AC64" i="22" s="1"/>
  <c r="L64" i="22"/>
  <c r="AB64" i="22" s="1"/>
  <c r="J64" i="22"/>
  <c r="Z64" i="22" s="1"/>
  <c r="H64" i="22"/>
  <c r="X64" i="22" s="1"/>
  <c r="E64" i="22"/>
  <c r="D64" i="22"/>
  <c r="AP63" i="22"/>
  <c r="W63" i="22"/>
  <c r="W60" i="22" s="1"/>
  <c r="AL60" i="22" s="1"/>
  <c r="V63" i="22"/>
  <c r="U63" i="22"/>
  <c r="R63" i="22"/>
  <c r="AP62" i="22"/>
  <c r="V62" i="22"/>
  <c r="U62" i="22"/>
  <c r="T62" i="22"/>
  <c r="S62" i="22"/>
  <c r="Q62" i="22"/>
  <c r="P62" i="22"/>
  <c r="O62" i="22"/>
  <c r="N62" i="22"/>
  <c r="N60" i="22" s="1"/>
  <c r="AD60" i="22" s="1"/>
  <c r="K62" i="22"/>
  <c r="J62" i="22"/>
  <c r="I62" i="22"/>
  <c r="H62" i="22"/>
  <c r="H60" i="22" s="1"/>
  <c r="X60" i="22" s="1"/>
  <c r="AP61" i="22"/>
  <c r="V61" i="22"/>
  <c r="V60" i="22" s="1"/>
  <c r="AK60" i="22" s="1"/>
  <c r="U61" i="22"/>
  <c r="T61" i="22"/>
  <c r="T60" i="22" s="1"/>
  <c r="AI60" i="22" s="1"/>
  <c r="S61" i="22"/>
  <c r="Q61" i="22"/>
  <c r="Q60" i="22" s="1"/>
  <c r="P61" i="22"/>
  <c r="O61" i="22"/>
  <c r="O60" i="22" s="1"/>
  <c r="AE60" i="22" s="1"/>
  <c r="N61" i="22"/>
  <c r="K61" i="22"/>
  <c r="K60" i="22" s="1"/>
  <c r="AA60" i="22" s="1"/>
  <c r="J61" i="22"/>
  <c r="I61" i="22"/>
  <c r="H61" i="22"/>
  <c r="AO60" i="22"/>
  <c r="R60" i="22"/>
  <c r="P60" i="22"/>
  <c r="AG60" i="22" s="1"/>
  <c r="M60" i="22"/>
  <c r="AC60" i="22" s="1"/>
  <c r="L60" i="22"/>
  <c r="AB60" i="22" s="1"/>
  <c r="J60" i="22"/>
  <c r="Z60" i="22" s="1"/>
  <c r="E60" i="22"/>
  <c r="D60" i="22"/>
  <c r="AP59" i="22"/>
  <c r="W59" i="22"/>
  <c r="W56" i="22" s="1"/>
  <c r="V59" i="22"/>
  <c r="U59" i="22"/>
  <c r="R59" i="22"/>
  <c r="AP58" i="22"/>
  <c r="V58" i="22"/>
  <c r="U58" i="22"/>
  <c r="T58" i="22"/>
  <c r="S58" i="22"/>
  <c r="Q58" i="22"/>
  <c r="P58" i="22"/>
  <c r="O58" i="22"/>
  <c r="N58" i="22"/>
  <c r="K58" i="22"/>
  <c r="J58" i="22"/>
  <c r="I58" i="22"/>
  <c r="H58" i="22"/>
  <c r="AP57" i="22"/>
  <c r="V57" i="22"/>
  <c r="U57" i="22"/>
  <c r="T57" i="22"/>
  <c r="S57" i="22"/>
  <c r="Q57" i="22"/>
  <c r="Q56" i="22" s="1"/>
  <c r="P57" i="22"/>
  <c r="O57" i="22"/>
  <c r="O56" i="22" s="1"/>
  <c r="AE56" i="22" s="1"/>
  <c r="N57" i="22"/>
  <c r="K57" i="22"/>
  <c r="K56" i="22" s="1"/>
  <c r="AA56" i="22" s="1"/>
  <c r="J57" i="22"/>
  <c r="I57" i="22"/>
  <c r="H57" i="22"/>
  <c r="AO56" i="22"/>
  <c r="AL56" i="22"/>
  <c r="V56" i="22"/>
  <c r="AK56" i="22" s="1"/>
  <c r="T56" i="22"/>
  <c r="AI56" i="22" s="1"/>
  <c r="R56" i="22"/>
  <c r="P56" i="22"/>
  <c r="AG56" i="22" s="1"/>
  <c r="N56" i="22"/>
  <c r="AD56" i="22" s="1"/>
  <c r="M56" i="22"/>
  <c r="AC56" i="22" s="1"/>
  <c r="L56" i="22"/>
  <c r="AB56" i="22" s="1"/>
  <c r="J56" i="22"/>
  <c r="Z56" i="22" s="1"/>
  <c r="H56" i="22"/>
  <c r="X56" i="22" s="1"/>
  <c r="E56" i="22"/>
  <c r="D56" i="22"/>
  <c r="AP55" i="22"/>
  <c r="W55" i="22"/>
  <c r="W52" i="22" s="1"/>
  <c r="AL52" i="22" s="1"/>
  <c r="V55" i="22"/>
  <c r="U55" i="22"/>
  <c r="R55" i="22"/>
  <c r="AP54" i="22"/>
  <c r="V54" i="22"/>
  <c r="U54" i="22"/>
  <c r="T54" i="22"/>
  <c r="S54" i="22"/>
  <c r="Q54" i="22"/>
  <c r="P54" i="22"/>
  <c r="O54" i="22"/>
  <c r="N54" i="22"/>
  <c r="K54" i="22"/>
  <c r="J54" i="22"/>
  <c r="I54" i="22"/>
  <c r="H54" i="22"/>
  <c r="H52" i="22" s="1"/>
  <c r="X52" i="22" s="1"/>
  <c r="AP53" i="22"/>
  <c r="V53" i="22"/>
  <c r="V52" i="22" s="1"/>
  <c r="AK52" i="22" s="1"/>
  <c r="U53" i="22"/>
  <c r="T53" i="22"/>
  <c r="T52" i="22" s="1"/>
  <c r="AI52" i="22" s="1"/>
  <c r="S53" i="22"/>
  <c r="Q53" i="22"/>
  <c r="Q52" i="22" s="1"/>
  <c r="P53" i="22"/>
  <c r="O53" i="22"/>
  <c r="O52" i="22" s="1"/>
  <c r="AE52" i="22" s="1"/>
  <c r="N53" i="22"/>
  <c r="K53" i="22"/>
  <c r="K52" i="22" s="1"/>
  <c r="AA52" i="22" s="1"/>
  <c r="J53" i="22"/>
  <c r="I53" i="22"/>
  <c r="H53" i="22"/>
  <c r="AO52" i="22"/>
  <c r="R52" i="22"/>
  <c r="P52" i="22"/>
  <c r="AG52" i="22" s="1"/>
  <c r="M52" i="22"/>
  <c r="AC52" i="22" s="1"/>
  <c r="L52" i="22"/>
  <c r="AB52" i="22" s="1"/>
  <c r="J52" i="22"/>
  <c r="Z52" i="22" s="1"/>
  <c r="E52" i="22"/>
  <c r="D52" i="22"/>
  <c r="AP51" i="22"/>
  <c r="W51" i="22"/>
  <c r="W48" i="22" s="1"/>
  <c r="V51" i="22"/>
  <c r="U51" i="22"/>
  <c r="R51" i="22"/>
  <c r="AP50" i="22"/>
  <c r="V50" i="22"/>
  <c r="U50" i="22"/>
  <c r="T50" i="22"/>
  <c r="S50" i="22"/>
  <c r="Q50" i="22"/>
  <c r="P50" i="22"/>
  <c r="O50" i="22"/>
  <c r="N50" i="22"/>
  <c r="K50" i="22"/>
  <c r="J50" i="22"/>
  <c r="I50" i="22"/>
  <c r="H50" i="22"/>
  <c r="AP49" i="22"/>
  <c r="V49" i="22"/>
  <c r="U49" i="22"/>
  <c r="T49" i="22"/>
  <c r="S49" i="22"/>
  <c r="Q49" i="22"/>
  <c r="Q48" i="22" s="1"/>
  <c r="P49" i="22"/>
  <c r="O49" i="22"/>
  <c r="O48" i="22" s="1"/>
  <c r="AE48" i="22" s="1"/>
  <c r="N49" i="22"/>
  <c r="K49" i="22"/>
  <c r="K48" i="22" s="1"/>
  <c r="AA48" i="22" s="1"/>
  <c r="J49" i="22"/>
  <c r="I49" i="22"/>
  <c r="H49" i="22"/>
  <c r="AO48" i="22"/>
  <c r="AL48" i="22"/>
  <c r="V48" i="22"/>
  <c r="AK48" i="22" s="1"/>
  <c r="T48" i="22"/>
  <c r="AI48" i="22" s="1"/>
  <c r="R48" i="22"/>
  <c r="P48" i="22"/>
  <c r="AG48" i="22" s="1"/>
  <c r="N48" i="22"/>
  <c r="AD48" i="22" s="1"/>
  <c r="M48" i="22"/>
  <c r="AC48" i="22" s="1"/>
  <c r="L48" i="22"/>
  <c r="AB48" i="22" s="1"/>
  <c r="J48" i="22"/>
  <c r="Z48" i="22" s="1"/>
  <c r="H48" i="22"/>
  <c r="X48" i="22" s="1"/>
  <c r="E48" i="22"/>
  <c r="D48" i="22"/>
  <c r="AP47" i="22"/>
  <c r="W47" i="22"/>
  <c r="W44" i="22" s="1"/>
  <c r="AL44" i="22" s="1"/>
  <c r="V47" i="22"/>
  <c r="U47" i="22"/>
  <c r="R47" i="22"/>
  <c r="AP46" i="22"/>
  <c r="V46" i="22"/>
  <c r="U46" i="22"/>
  <c r="T46" i="22"/>
  <c r="S46" i="22"/>
  <c r="Q46" i="22"/>
  <c r="P46" i="22"/>
  <c r="O46" i="22"/>
  <c r="N46" i="22"/>
  <c r="N44" i="22" s="1"/>
  <c r="AD44" i="22" s="1"/>
  <c r="K46" i="22"/>
  <c r="J46" i="22"/>
  <c r="J44" i="22" s="1"/>
  <c r="Z44" i="22" s="1"/>
  <c r="I46" i="22"/>
  <c r="H46" i="22"/>
  <c r="H44" i="22" s="1"/>
  <c r="X44" i="22" s="1"/>
  <c r="AP45" i="22"/>
  <c r="V45" i="22"/>
  <c r="V44" i="22" s="1"/>
  <c r="AK44" i="22" s="1"/>
  <c r="U45" i="22"/>
  <c r="T45" i="22"/>
  <c r="T44" i="22" s="1"/>
  <c r="AI44" i="22" s="1"/>
  <c r="S45" i="22"/>
  <c r="Q45" i="22"/>
  <c r="Q44" i="22" s="1"/>
  <c r="P45" i="22"/>
  <c r="O45" i="22"/>
  <c r="O44" i="22" s="1"/>
  <c r="AE44" i="22" s="1"/>
  <c r="N45" i="22"/>
  <c r="K45" i="22"/>
  <c r="K44" i="22" s="1"/>
  <c r="AA44" i="22" s="1"/>
  <c r="J45" i="22"/>
  <c r="I45" i="22"/>
  <c r="H45" i="22"/>
  <c r="AO44" i="22"/>
  <c r="R44" i="22"/>
  <c r="P44" i="22"/>
  <c r="AG44" i="22" s="1"/>
  <c r="M44" i="22"/>
  <c r="AC44" i="22" s="1"/>
  <c r="L44" i="22"/>
  <c r="AB44" i="22" s="1"/>
  <c r="E44" i="22"/>
  <c r="D44" i="22"/>
  <c r="AP43" i="22"/>
  <c r="W43" i="22"/>
  <c r="V43" i="22"/>
  <c r="U43" i="22"/>
  <c r="R43" i="22"/>
  <c r="AP42" i="22"/>
  <c r="V42" i="22"/>
  <c r="U42" i="22"/>
  <c r="T42" i="22"/>
  <c r="S42" i="22"/>
  <c r="Q42" i="22"/>
  <c r="P42" i="22"/>
  <c r="O42" i="22"/>
  <c r="N42" i="22"/>
  <c r="K42" i="22"/>
  <c r="J42" i="22"/>
  <c r="I42" i="22"/>
  <c r="H42" i="22"/>
  <c r="AP41" i="22"/>
  <c r="V41" i="22"/>
  <c r="U41" i="22"/>
  <c r="T41" i="22"/>
  <c r="S41" i="22"/>
  <c r="Q41" i="22"/>
  <c r="P41" i="22"/>
  <c r="O41" i="22"/>
  <c r="N41" i="22"/>
  <c r="K41" i="22"/>
  <c r="J41" i="22"/>
  <c r="I41" i="22"/>
  <c r="AN40" i="22" s="1"/>
  <c r="H41" i="22"/>
  <c r="AO40" i="22"/>
  <c r="W40" i="22"/>
  <c r="AL40" i="22" s="1"/>
  <c r="V40" i="22"/>
  <c r="AK40" i="22" s="1"/>
  <c r="U40" i="22"/>
  <c r="AJ40" i="22" s="1"/>
  <c r="T40" i="22"/>
  <c r="AI40" i="22" s="1"/>
  <c r="S40" i="22"/>
  <c r="R40" i="22"/>
  <c r="Q40" i="22"/>
  <c r="P40" i="22"/>
  <c r="AF40" i="22" s="1"/>
  <c r="O40" i="22"/>
  <c r="AE40" i="22" s="1"/>
  <c r="N40" i="22"/>
  <c r="AD40" i="22" s="1"/>
  <c r="M40" i="22"/>
  <c r="AC40" i="22" s="1"/>
  <c r="L40" i="22"/>
  <c r="AB40" i="22" s="1"/>
  <c r="K40" i="22"/>
  <c r="AA40" i="22" s="1"/>
  <c r="J40" i="22"/>
  <c r="Z40" i="22" s="1"/>
  <c r="I40" i="22"/>
  <c r="Y40" i="22" s="1"/>
  <c r="H40" i="22"/>
  <c r="X40" i="22" s="1"/>
  <c r="E40" i="22"/>
  <c r="D40" i="22"/>
  <c r="AP39" i="22"/>
  <c r="W39" i="22"/>
  <c r="V39" i="22"/>
  <c r="U39" i="22"/>
  <c r="R39" i="22"/>
  <c r="R36" i="22" s="1"/>
  <c r="AP38" i="22"/>
  <c r="V38" i="22"/>
  <c r="U38" i="22"/>
  <c r="T38" i="22"/>
  <c r="S38" i="22"/>
  <c r="Q38" i="22"/>
  <c r="P38" i="22"/>
  <c r="O38" i="22"/>
  <c r="N38" i="22"/>
  <c r="K38" i="22"/>
  <c r="J38" i="22"/>
  <c r="I38" i="22"/>
  <c r="H38" i="22"/>
  <c r="AP37" i="22"/>
  <c r="V37" i="22"/>
  <c r="U37" i="22"/>
  <c r="T37" i="22"/>
  <c r="S37" i="22"/>
  <c r="AO36" i="22" s="1"/>
  <c r="Q37" i="22"/>
  <c r="P37" i="22"/>
  <c r="P36" i="22" s="1"/>
  <c r="AF36" i="22" s="1"/>
  <c r="O37" i="22"/>
  <c r="N37" i="22"/>
  <c r="N36" i="22" s="1"/>
  <c r="AD36" i="22" s="1"/>
  <c r="K37" i="22"/>
  <c r="J37" i="22"/>
  <c r="J36" i="22" s="1"/>
  <c r="Z36" i="22" s="1"/>
  <c r="I37" i="22"/>
  <c r="H37" i="22"/>
  <c r="H36" i="22" s="1"/>
  <c r="W36" i="22"/>
  <c r="AL36" i="22" s="1"/>
  <c r="U36" i="22"/>
  <c r="AJ36" i="22" s="1"/>
  <c r="S36" i="22"/>
  <c r="AH36" i="22" s="1"/>
  <c r="Q36" i="22"/>
  <c r="O36" i="22"/>
  <c r="AE36" i="22" s="1"/>
  <c r="M36" i="22"/>
  <c r="AC36" i="22" s="1"/>
  <c r="L36" i="22"/>
  <c r="AB36" i="22" s="1"/>
  <c r="K36" i="22"/>
  <c r="AA36" i="22" s="1"/>
  <c r="I36" i="22"/>
  <c r="Y36" i="22" s="1"/>
  <c r="E36" i="22"/>
  <c r="D36" i="22"/>
  <c r="AP35" i="22"/>
  <c r="W35" i="22"/>
  <c r="V35" i="22"/>
  <c r="U35" i="22"/>
  <c r="R35" i="22"/>
  <c r="R32" i="22" s="1"/>
  <c r="AP34" i="22"/>
  <c r="V34" i="22"/>
  <c r="U34" i="22"/>
  <c r="U32" i="22" s="1"/>
  <c r="AJ32" i="22" s="1"/>
  <c r="T34" i="22"/>
  <c r="S34" i="22"/>
  <c r="Q34" i="22"/>
  <c r="P34" i="22"/>
  <c r="O34" i="22"/>
  <c r="N34" i="22"/>
  <c r="K34" i="22"/>
  <c r="J34" i="22"/>
  <c r="I34" i="22"/>
  <c r="H34" i="22"/>
  <c r="AP33" i="22"/>
  <c r="V33" i="22"/>
  <c r="U33" i="22"/>
  <c r="T33" i="22"/>
  <c r="S33" i="22"/>
  <c r="Q33" i="22"/>
  <c r="Q32" i="22" s="1"/>
  <c r="P33" i="22"/>
  <c r="O33" i="22"/>
  <c r="N33" i="22"/>
  <c r="K33" i="22"/>
  <c r="K32" i="22" s="1"/>
  <c r="AA32" i="22" s="1"/>
  <c r="J33" i="22"/>
  <c r="I33" i="22"/>
  <c r="H33" i="22"/>
  <c r="W32" i="22"/>
  <c r="AL32" i="22" s="1"/>
  <c r="S32" i="22"/>
  <c r="AH32" i="22" s="1"/>
  <c r="O32" i="22"/>
  <c r="AE32" i="22" s="1"/>
  <c r="M32" i="22"/>
  <c r="AC32" i="22" s="1"/>
  <c r="L32" i="22"/>
  <c r="AB32" i="22" s="1"/>
  <c r="I32" i="22"/>
  <c r="Y32" i="22" s="1"/>
  <c r="E32" i="22"/>
  <c r="D32" i="22"/>
  <c r="AP31" i="22"/>
  <c r="W31" i="22"/>
  <c r="V31" i="22"/>
  <c r="U31" i="22"/>
  <c r="R31" i="22"/>
  <c r="R28" i="22" s="1"/>
  <c r="AP30" i="22"/>
  <c r="V30" i="22"/>
  <c r="U30" i="22"/>
  <c r="T30" i="22"/>
  <c r="S30" i="22"/>
  <c r="Q30" i="22"/>
  <c r="P30" i="22"/>
  <c r="O30" i="22"/>
  <c r="N30" i="22"/>
  <c r="K30" i="22"/>
  <c r="J30" i="22"/>
  <c r="I30" i="22"/>
  <c r="H30" i="22"/>
  <c r="AP29" i="22"/>
  <c r="V29" i="22"/>
  <c r="U29" i="22"/>
  <c r="T29" i="22"/>
  <c r="S29" i="22"/>
  <c r="AO28" i="22" s="1"/>
  <c r="Q29" i="22"/>
  <c r="P29" i="22"/>
  <c r="P28" i="22" s="1"/>
  <c r="AF28" i="22" s="1"/>
  <c r="O29" i="22"/>
  <c r="N29" i="22"/>
  <c r="N28" i="22" s="1"/>
  <c r="AD28" i="22" s="1"/>
  <c r="K29" i="22"/>
  <c r="J29" i="22"/>
  <c r="J28" i="22" s="1"/>
  <c r="Z28" i="22" s="1"/>
  <c r="I29" i="22"/>
  <c r="H29" i="22"/>
  <c r="H28" i="22" s="1"/>
  <c r="W28" i="22"/>
  <c r="AL28" i="22" s="1"/>
  <c r="U28" i="22"/>
  <c r="AJ28" i="22" s="1"/>
  <c r="S28" i="22"/>
  <c r="AH28" i="22" s="1"/>
  <c r="Q28" i="22"/>
  <c r="O28" i="22"/>
  <c r="AE28" i="22" s="1"/>
  <c r="M28" i="22"/>
  <c r="AC28" i="22" s="1"/>
  <c r="L28" i="22"/>
  <c r="AB28" i="22" s="1"/>
  <c r="K28" i="22"/>
  <c r="AA28" i="22" s="1"/>
  <c r="I28" i="22"/>
  <c r="Y28" i="22" s="1"/>
  <c r="E28" i="22"/>
  <c r="D28" i="22"/>
  <c r="AP27" i="22"/>
  <c r="W27" i="22"/>
  <c r="V27" i="22"/>
  <c r="U27" i="22"/>
  <c r="R27" i="22"/>
  <c r="R24" i="22" s="1"/>
  <c r="AP26" i="22"/>
  <c r="V26" i="22"/>
  <c r="U26" i="22"/>
  <c r="T26" i="22"/>
  <c r="S26" i="22"/>
  <c r="Q26" i="22"/>
  <c r="P26" i="22"/>
  <c r="O26" i="22"/>
  <c r="N26" i="22"/>
  <c r="K26" i="22"/>
  <c r="J26" i="22"/>
  <c r="I26" i="22"/>
  <c r="H26" i="22"/>
  <c r="AP25" i="22"/>
  <c r="V25" i="22"/>
  <c r="U25" i="22"/>
  <c r="T25" i="22"/>
  <c r="S25" i="22"/>
  <c r="AO24" i="22" s="1"/>
  <c r="Q25" i="22"/>
  <c r="P25" i="22"/>
  <c r="P24" i="22" s="1"/>
  <c r="AF24" i="22" s="1"/>
  <c r="O25" i="22"/>
  <c r="N25" i="22"/>
  <c r="N24" i="22" s="1"/>
  <c r="AD24" i="22" s="1"/>
  <c r="K25" i="22"/>
  <c r="J25" i="22"/>
  <c r="J24" i="22" s="1"/>
  <c r="Z24" i="22" s="1"/>
  <c r="I25" i="22"/>
  <c r="H25" i="22"/>
  <c r="H24" i="22" s="1"/>
  <c r="W24" i="22"/>
  <c r="AL24" i="22" s="1"/>
  <c r="U24" i="22"/>
  <c r="AJ24" i="22" s="1"/>
  <c r="S24" i="22"/>
  <c r="AH24" i="22" s="1"/>
  <c r="Q24" i="22"/>
  <c r="O24" i="22"/>
  <c r="AE24" i="22" s="1"/>
  <c r="M24" i="22"/>
  <c r="AC24" i="22" s="1"/>
  <c r="L24" i="22"/>
  <c r="AB24" i="22" s="1"/>
  <c r="K24" i="22"/>
  <c r="AA24" i="22" s="1"/>
  <c r="I24" i="22"/>
  <c r="Y24" i="22" s="1"/>
  <c r="E24" i="22"/>
  <c r="D24" i="22"/>
  <c r="AP23" i="22"/>
  <c r="W23" i="22"/>
  <c r="V23" i="22"/>
  <c r="U23" i="22"/>
  <c r="R23" i="22"/>
  <c r="R20" i="22" s="1"/>
  <c r="AP22" i="22"/>
  <c r="V22" i="22"/>
  <c r="U22" i="22"/>
  <c r="T22" i="22"/>
  <c r="S22" i="22"/>
  <c r="Q22" i="22"/>
  <c r="P22" i="22"/>
  <c r="O22" i="22"/>
  <c r="N22" i="22"/>
  <c r="K22" i="22"/>
  <c r="J22" i="22"/>
  <c r="I22" i="22"/>
  <c r="H22" i="22"/>
  <c r="AP21" i="22"/>
  <c r="V21" i="22"/>
  <c r="U21" i="22"/>
  <c r="T21" i="22"/>
  <c r="S21" i="22"/>
  <c r="AO20" i="22" s="1"/>
  <c r="Q21" i="22"/>
  <c r="P21" i="22"/>
  <c r="P20" i="22" s="1"/>
  <c r="AF20" i="22" s="1"/>
  <c r="O21" i="22"/>
  <c r="N21" i="22"/>
  <c r="N20" i="22" s="1"/>
  <c r="AD20" i="22" s="1"/>
  <c r="K21" i="22"/>
  <c r="J21" i="22"/>
  <c r="J20" i="22" s="1"/>
  <c r="Z20" i="22" s="1"/>
  <c r="I21" i="22"/>
  <c r="H21" i="22"/>
  <c r="H20" i="22" s="1"/>
  <c r="W20" i="22"/>
  <c r="AL20" i="22" s="1"/>
  <c r="U20" i="22"/>
  <c r="AJ20" i="22" s="1"/>
  <c r="S20" i="22"/>
  <c r="AH20" i="22" s="1"/>
  <c r="Q20" i="22"/>
  <c r="O20" i="22"/>
  <c r="AE20" i="22" s="1"/>
  <c r="M20" i="22"/>
  <c r="AC20" i="22" s="1"/>
  <c r="L20" i="22"/>
  <c r="AB20" i="22" s="1"/>
  <c r="K20" i="22"/>
  <c r="AA20" i="22" s="1"/>
  <c r="I20" i="22"/>
  <c r="Y20" i="22" s="1"/>
  <c r="E20" i="22"/>
  <c r="D20" i="22"/>
  <c r="AP19" i="22"/>
  <c r="W19" i="22"/>
  <c r="V19" i="22"/>
  <c r="U19" i="22"/>
  <c r="R19" i="22"/>
  <c r="AP18" i="22"/>
  <c r="V18" i="22"/>
  <c r="U18" i="22"/>
  <c r="T18" i="22"/>
  <c r="S18" i="22"/>
  <c r="Q18" i="22"/>
  <c r="P18" i="22"/>
  <c r="O18" i="22"/>
  <c r="N18" i="22"/>
  <c r="K18" i="22"/>
  <c r="J18" i="22"/>
  <c r="I18" i="22"/>
  <c r="H18" i="22"/>
  <c r="AP17" i="22"/>
  <c r="V17" i="22"/>
  <c r="U17" i="22"/>
  <c r="T17" i="22"/>
  <c r="S17" i="22"/>
  <c r="AO16" i="22" s="1"/>
  <c r="Q17" i="22"/>
  <c r="P17" i="22"/>
  <c r="O17" i="22"/>
  <c r="N17" i="22"/>
  <c r="K17" i="22"/>
  <c r="J17" i="22"/>
  <c r="I17" i="22"/>
  <c r="H17" i="22"/>
  <c r="AN16" i="22" s="1"/>
  <c r="AP16" i="22" s="1"/>
  <c r="W16" i="22"/>
  <c r="AL16" i="22" s="1"/>
  <c r="U16" i="22"/>
  <c r="AJ16" i="22" s="1"/>
  <c r="S16" i="22"/>
  <c r="AH16" i="22" s="1"/>
  <c r="R16" i="22"/>
  <c r="Q16" i="22"/>
  <c r="P16" i="22"/>
  <c r="AF16" i="22" s="1"/>
  <c r="O16" i="22"/>
  <c r="AE16" i="22" s="1"/>
  <c r="N16" i="22"/>
  <c r="AD16" i="22" s="1"/>
  <c r="M16" i="22"/>
  <c r="AC16" i="22" s="1"/>
  <c r="L16" i="22"/>
  <c r="AB16" i="22" s="1"/>
  <c r="K16" i="22"/>
  <c r="AA16" i="22" s="1"/>
  <c r="J16" i="22"/>
  <c r="Z16" i="22" s="1"/>
  <c r="I16" i="22"/>
  <c r="Y16" i="22" s="1"/>
  <c r="H16" i="22"/>
  <c r="E16" i="22"/>
  <c r="D16" i="22"/>
  <c r="AP15" i="22"/>
  <c r="W15" i="22"/>
  <c r="V15" i="22"/>
  <c r="U15" i="22"/>
  <c r="R15" i="22"/>
  <c r="R12" i="22" s="1"/>
  <c r="AP14" i="22"/>
  <c r="V14" i="22"/>
  <c r="U14" i="22"/>
  <c r="T14" i="22"/>
  <c r="S14" i="22"/>
  <c r="Q14" i="22"/>
  <c r="P14" i="22"/>
  <c r="O14" i="22"/>
  <c r="N14" i="22"/>
  <c r="K14" i="22"/>
  <c r="J14" i="22"/>
  <c r="I14" i="22"/>
  <c r="H14" i="22"/>
  <c r="AP13" i="22"/>
  <c r="V13" i="22"/>
  <c r="U13" i="22"/>
  <c r="T13" i="22"/>
  <c r="S13" i="22"/>
  <c r="AO12" i="22" s="1"/>
  <c r="Q13" i="22"/>
  <c r="P13" i="22"/>
  <c r="P12" i="22" s="1"/>
  <c r="O13" i="22"/>
  <c r="N13" i="22"/>
  <c r="N12" i="22" s="1"/>
  <c r="AD12" i="22" s="1"/>
  <c r="K13" i="22"/>
  <c r="J13" i="22"/>
  <c r="J12" i="22" s="1"/>
  <c r="Z12" i="22" s="1"/>
  <c r="I13" i="22"/>
  <c r="H13" i="22"/>
  <c r="H12" i="22" s="1"/>
  <c r="W12" i="22"/>
  <c r="AL12" i="22" s="1"/>
  <c r="U12" i="22"/>
  <c r="AJ12" i="22" s="1"/>
  <c r="S12" i="22"/>
  <c r="AH12" i="22" s="1"/>
  <c r="Q12" i="22"/>
  <c r="O12" i="22"/>
  <c r="AE12" i="22" s="1"/>
  <c r="M12" i="22"/>
  <c r="AC12" i="22" s="1"/>
  <c r="L12" i="22"/>
  <c r="AB12" i="22" s="1"/>
  <c r="K12" i="22"/>
  <c r="AA12" i="22" s="1"/>
  <c r="I12" i="22"/>
  <c r="Y12" i="22" s="1"/>
  <c r="E12" i="22"/>
  <c r="D12" i="22"/>
  <c r="AP11" i="22"/>
  <c r="W11" i="22"/>
  <c r="V11" i="22"/>
  <c r="U11" i="22"/>
  <c r="R11" i="22"/>
  <c r="R8" i="22" s="1"/>
  <c r="AP10" i="22"/>
  <c r="V10" i="22"/>
  <c r="U10" i="22"/>
  <c r="T10" i="22"/>
  <c r="S10" i="22"/>
  <c r="Q10" i="22"/>
  <c r="P10" i="22"/>
  <c r="O10" i="22"/>
  <c r="N10" i="22"/>
  <c r="K10" i="22"/>
  <c r="J10" i="22"/>
  <c r="I10" i="22"/>
  <c r="H10" i="22"/>
  <c r="AP9" i="22"/>
  <c r="V9" i="22"/>
  <c r="U9" i="22"/>
  <c r="T9" i="22"/>
  <c r="S9" i="22"/>
  <c r="AO8" i="22" s="1"/>
  <c r="Q9" i="22"/>
  <c r="P9" i="22"/>
  <c r="P8" i="22" s="1"/>
  <c r="O9" i="22"/>
  <c r="N9" i="22"/>
  <c r="N8" i="22" s="1"/>
  <c r="AD8" i="22" s="1"/>
  <c r="K9" i="22"/>
  <c r="J9" i="22"/>
  <c r="J8" i="22" s="1"/>
  <c r="Z8" i="22" s="1"/>
  <c r="I9" i="22"/>
  <c r="H9" i="22"/>
  <c r="H8" i="22" s="1"/>
  <c r="W8" i="22"/>
  <c r="AL8" i="22" s="1"/>
  <c r="U8" i="22"/>
  <c r="AJ8" i="22" s="1"/>
  <c r="S8" i="22"/>
  <c r="AH8" i="22" s="1"/>
  <c r="Q8" i="22"/>
  <c r="O8" i="22"/>
  <c r="AE8" i="22" s="1"/>
  <c r="M8" i="22"/>
  <c r="AC8" i="22" s="1"/>
  <c r="L8" i="22"/>
  <c r="AB8" i="22" s="1"/>
  <c r="K8" i="22"/>
  <c r="AA8" i="22" s="1"/>
  <c r="I8" i="22"/>
  <c r="Y8" i="22" s="1"/>
  <c r="E8" i="22"/>
  <c r="D8" i="22"/>
  <c r="AP7" i="22"/>
  <c r="W7" i="22"/>
  <c r="V7" i="22"/>
  <c r="U7" i="22"/>
  <c r="R7" i="22"/>
  <c r="R4" i="22" s="1"/>
  <c r="AP6" i="22"/>
  <c r="V6" i="22"/>
  <c r="U6" i="22"/>
  <c r="T6" i="22"/>
  <c r="S6" i="22"/>
  <c r="Q6" i="22"/>
  <c r="P6" i="22"/>
  <c r="O6" i="22"/>
  <c r="N6" i="22"/>
  <c r="K6" i="22"/>
  <c r="J6" i="22"/>
  <c r="I6" i="22"/>
  <c r="H6" i="22"/>
  <c r="AP5" i="22"/>
  <c r="V5" i="22"/>
  <c r="U5" i="22"/>
  <c r="T5" i="22"/>
  <c r="S5" i="22"/>
  <c r="Q5" i="22"/>
  <c r="P5" i="22"/>
  <c r="O5" i="22"/>
  <c r="N5" i="22"/>
  <c r="K5" i="22"/>
  <c r="J5" i="22"/>
  <c r="I5" i="22"/>
  <c r="H5" i="22"/>
  <c r="W4" i="22"/>
  <c r="AL4" i="22" s="1"/>
  <c r="M4" i="22"/>
  <c r="M106" i="22" s="1"/>
  <c r="L4" i="22"/>
  <c r="E4" i="22"/>
  <c r="D4" i="22"/>
  <c r="D106" i="22" l="1"/>
  <c r="L106" i="22"/>
  <c r="H32" i="22"/>
  <c r="AR32" i="22" s="1"/>
  <c r="J32" i="22"/>
  <c r="Z32" i="22" s="1"/>
  <c r="N32" i="22"/>
  <c r="AD32" i="22" s="1"/>
  <c r="P32" i="22"/>
  <c r="AF32" i="22" s="1"/>
  <c r="AO32" i="22"/>
  <c r="AG36" i="22"/>
  <c r="T36" i="22"/>
  <c r="AI36" i="22" s="1"/>
  <c r="V36" i="22"/>
  <c r="AK36" i="22" s="1"/>
  <c r="AN36" i="22"/>
  <c r="AP36" i="22" s="1"/>
  <c r="AG32" i="22"/>
  <c r="S44" i="22"/>
  <c r="N52" i="22"/>
  <c r="AD52" i="22" s="1"/>
  <c r="T68" i="22"/>
  <c r="AI68" i="22" s="1"/>
  <c r="K72" i="22"/>
  <c r="AA72" i="22" s="1"/>
  <c r="H72" i="22"/>
  <c r="O76" i="22"/>
  <c r="AE76" i="22" s="1"/>
  <c r="O80" i="22"/>
  <c r="AE80" i="22" s="1"/>
  <c r="I84" i="22"/>
  <c r="Y84" i="22" s="1"/>
  <c r="O84" i="22"/>
  <c r="AE84" i="22" s="1"/>
  <c r="AN92" i="22"/>
  <c r="AP92" i="22" s="1"/>
  <c r="T92" i="22"/>
  <c r="AI92" i="22" s="1"/>
  <c r="V92" i="22"/>
  <c r="AK92" i="22" s="1"/>
  <c r="AS92" i="22"/>
  <c r="T84" i="22"/>
  <c r="AI84" i="22" s="1"/>
  <c r="AG84" i="22"/>
  <c r="V84" i="22"/>
  <c r="AK84" i="22" s="1"/>
  <c r="T80" i="22"/>
  <c r="AI80" i="22" s="1"/>
  <c r="AG80" i="22"/>
  <c r="V80" i="22"/>
  <c r="AK80" i="22" s="1"/>
  <c r="T76" i="22"/>
  <c r="AI76" i="22" s="1"/>
  <c r="AG76" i="22"/>
  <c r="V76" i="22"/>
  <c r="AK76" i="22" s="1"/>
  <c r="O72" i="22"/>
  <c r="AE72" i="22" s="1"/>
  <c r="AF72" i="22"/>
  <c r="AG72" i="22"/>
  <c r="Q72" i="22"/>
  <c r="AG68" i="22"/>
  <c r="AF68" i="22"/>
  <c r="R106" i="22"/>
  <c r="K68" i="22"/>
  <c r="AA68" i="22" s="1"/>
  <c r="O68" i="22"/>
  <c r="AE68" i="22" s="1"/>
  <c r="Q68" i="22"/>
  <c r="V68" i="22"/>
  <c r="AK68" i="22" s="1"/>
  <c r="H68" i="22"/>
  <c r="X68" i="22" s="1"/>
  <c r="N68" i="22"/>
  <c r="AD68" i="22" s="1"/>
  <c r="S68" i="22"/>
  <c r="U68" i="22"/>
  <c r="AJ68" i="22" s="1"/>
  <c r="S64" i="22"/>
  <c r="AH64" i="22" s="1"/>
  <c r="U64" i="22"/>
  <c r="AJ64" i="22" s="1"/>
  <c r="AF60" i="22"/>
  <c r="S60" i="22"/>
  <c r="U60" i="22"/>
  <c r="AJ60" i="22" s="1"/>
  <c r="S56" i="22"/>
  <c r="AH56" i="22" s="1"/>
  <c r="U56" i="22"/>
  <c r="AJ56" i="22" s="1"/>
  <c r="S52" i="22"/>
  <c r="AF52" i="22"/>
  <c r="U52" i="22"/>
  <c r="AJ52" i="22" s="1"/>
  <c r="S48" i="22"/>
  <c r="AH48" i="22" s="1"/>
  <c r="U48" i="22"/>
  <c r="AJ48" i="22" s="1"/>
  <c r="E106" i="22"/>
  <c r="AF44" i="22"/>
  <c r="U44" i="22"/>
  <c r="AJ44" i="22" s="1"/>
  <c r="AL106" i="22"/>
  <c r="AG40" i="22"/>
  <c r="AR40" i="22"/>
  <c r="T32" i="22"/>
  <c r="AI32" i="22" s="1"/>
  <c r="AN32" i="22"/>
  <c r="AP32" i="22" s="1"/>
  <c r="V32" i="22"/>
  <c r="AK32" i="22" s="1"/>
  <c r="S4" i="22"/>
  <c r="AG28" i="22"/>
  <c r="T28" i="22"/>
  <c r="AI28" i="22" s="1"/>
  <c r="AG24" i="22"/>
  <c r="T24" i="22"/>
  <c r="AI24" i="22" s="1"/>
  <c r="V28" i="22"/>
  <c r="AK28" i="22" s="1"/>
  <c r="AN28" i="22"/>
  <c r="AP28" i="22" s="1"/>
  <c r="AN24" i="22"/>
  <c r="AP24" i="22" s="1"/>
  <c r="V24" i="22"/>
  <c r="AK24" i="22" s="1"/>
  <c r="H4" i="22"/>
  <c r="AR4" i="22" s="1"/>
  <c r="J4" i="22"/>
  <c r="N4" i="22"/>
  <c r="P4" i="22"/>
  <c r="AO4" i="22"/>
  <c r="U4" i="22"/>
  <c r="I4" i="22"/>
  <c r="Y4" i="22" s="1"/>
  <c r="K4" i="22"/>
  <c r="K106" i="22" s="1"/>
  <c r="O4" i="22"/>
  <c r="O106" i="22" s="1"/>
  <c r="Q4" i="22"/>
  <c r="Q106" i="22" s="1"/>
  <c r="T4" i="22"/>
  <c r="V4" i="22"/>
  <c r="AG20" i="22"/>
  <c r="T20" i="22"/>
  <c r="AI20" i="22" s="1"/>
  <c r="T16" i="22"/>
  <c r="AI16" i="22" s="1"/>
  <c r="T12" i="22"/>
  <c r="AI12" i="22" s="1"/>
  <c r="V20" i="22"/>
  <c r="AK20" i="22" s="1"/>
  <c r="AN20" i="22"/>
  <c r="AP20" i="22" s="1"/>
  <c r="V16" i="22"/>
  <c r="AK16" i="22" s="1"/>
  <c r="AN12" i="22"/>
  <c r="AP12" i="22" s="1"/>
  <c r="V12" i="22"/>
  <c r="AK12" i="22" s="1"/>
  <c r="T8" i="22"/>
  <c r="AI8" i="22" s="1"/>
  <c r="V8" i="22"/>
  <c r="AK8" i="22" s="1"/>
  <c r="AN8" i="22"/>
  <c r="AP8" i="22" s="1"/>
  <c r="AN4" i="22"/>
  <c r="AP4" i="22" s="1"/>
  <c r="X4" i="22"/>
  <c r="J106" i="22"/>
  <c r="Z4" i="22"/>
  <c r="Z106" i="22" s="1"/>
  <c r="AD4" i="22"/>
  <c r="P106" i="22"/>
  <c r="AF4" i="22"/>
  <c r="AG4" i="22"/>
  <c r="AI4" i="22"/>
  <c r="AK4" i="22"/>
  <c r="AR12" i="22"/>
  <c r="X12" i="22"/>
  <c r="AF12" i="22"/>
  <c r="AG12" i="22"/>
  <c r="AR8" i="22"/>
  <c r="X8" i="22"/>
  <c r="AF8" i="22"/>
  <c r="AG8" i="22"/>
  <c r="AA4" i="22"/>
  <c r="AA106" i="22" s="1"/>
  <c r="AC4" i="22"/>
  <c r="AC106" i="22" s="1"/>
  <c r="AE4" i="22"/>
  <c r="AE106" i="22" s="1"/>
  <c r="AS4" i="22"/>
  <c r="AS8" i="22"/>
  <c r="AS20" i="22"/>
  <c r="AS24" i="22"/>
  <c r="AS28" i="22"/>
  <c r="AS32" i="22"/>
  <c r="W106" i="22"/>
  <c r="AB4" i="22"/>
  <c r="AB106" i="22" s="1"/>
  <c r="AH4" i="22"/>
  <c r="AJ4" i="22"/>
  <c r="AJ106" i="22" s="1"/>
  <c r="AR16" i="22"/>
  <c r="X16" i="22"/>
  <c r="AG16" i="22"/>
  <c r="AR20" i="22"/>
  <c r="AT20" i="22" s="1"/>
  <c r="X20" i="22"/>
  <c r="AR24" i="22"/>
  <c r="X24" i="22"/>
  <c r="AR28" i="22"/>
  <c r="AT28" i="22" s="1"/>
  <c r="X28" i="22"/>
  <c r="X32" i="22"/>
  <c r="AR36" i="22"/>
  <c r="X36" i="22"/>
  <c r="AS40" i="22"/>
  <c r="AT40" i="22" s="1"/>
  <c r="AH40" i="22"/>
  <c r="AN44" i="22"/>
  <c r="AP44" i="22" s="1"/>
  <c r="I44" i="22"/>
  <c r="Y44" i="22" s="1"/>
  <c r="AH44" i="22"/>
  <c r="AN52" i="22"/>
  <c r="AP52" i="22" s="1"/>
  <c r="I52" i="22"/>
  <c r="Y52" i="22" s="1"/>
  <c r="AS52" i="22"/>
  <c r="AH52" i="22"/>
  <c r="AN60" i="22"/>
  <c r="AP60" i="22" s="1"/>
  <c r="I60" i="22"/>
  <c r="Y60" i="22" s="1"/>
  <c r="AR60" i="22"/>
  <c r="AT60" i="22" s="1"/>
  <c r="AS60" i="22"/>
  <c r="AH60" i="22"/>
  <c r="AN68" i="22"/>
  <c r="AP68" i="22" s="1"/>
  <c r="I68" i="22"/>
  <c r="Y68" i="22" s="1"/>
  <c r="AS68" i="22"/>
  <c r="AH68" i="22"/>
  <c r="X72" i="22"/>
  <c r="AH96" i="22"/>
  <c r="AS96" i="22"/>
  <c r="AP40" i="22"/>
  <c r="AF48" i="22"/>
  <c r="AN48" i="22"/>
  <c r="AP48" i="22" s="1"/>
  <c r="I48" i="22"/>
  <c r="AS48" i="22"/>
  <c r="AF56" i="22"/>
  <c r="AN56" i="22"/>
  <c r="AP56" i="22" s="1"/>
  <c r="I56" i="22"/>
  <c r="AS56" i="22"/>
  <c r="AF64" i="22"/>
  <c r="AN64" i="22"/>
  <c r="AP64" i="22" s="1"/>
  <c r="I64" i="22"/>
  <c r="AS64" i="22"/>
  <c r="AO72" i="22"/>
  <c r="AP72" i="22" s="1"/>
  <c r="S72" i="22"/>
  <c r="H76" i="22"/>
  <c r="AN76" i="22"/>
  <c r="AP76" i="22" s="1"/>
  <c r="AO76" i="22"/>
  <c r="S76" i="22"/>
  <c r="H80" i="22"/>
  <c r="AN80" i="22"/>
  <c r="AP80" i="22" s="1"/>
  <c r="AO80" i="22"/>
  <c r="S80" i="22"/>
  <c r="H84" i="22"/>
  <c r="AN84" i="22"/>
  <c r="AP84" i="22" s="1"/>
  <c r="AO84" i="22"/>
  <c r="S84" i="22"/>
  <c r="AH88" i="22"/>
  <c r="AS88" i="22"/>
  <c r="AR88" i="22"/>
  <c r="X88" i="22"/>
  <c r="AG88" i="22"/>
  <c r="AR92" i="22"/>
  <c r="AT92" i="22" s="1"/>
  <c r="X92" i="22"/>
  <c r="AR96" i="22"/>
  <c r="AT96" i="22" s="1"/>
  <c r="X96" i="22"/>
  <c r="AR100" i="22"/>
  <c r="AT100" i="22" s="1"/>
  <c r="X100" i="22"/>
  <c r="AP103" i="21"/>
  <c r="W103" i="21"/>
  <c r="W100" i="21" s="1"/>
  <c r="V103" i="21"/>
  <c r="U103" i="21"/>
  <c r="R103" i="21"/>
  <c r="AP102" i="21"/>
  <c r="V102" i="21"/>
  <c r="U102" i="21"/>
  <c r="U100" i="21" s="1"/>
  <c r="T102" i="21"/>
  <c r="S102" i="21"/>
  <c r="S100" i="21" s="1"/>
  <c r="Q102" i="21"/>
  <c r="P102" i="21"/>
  <c r="O102" i="21"/>
  <c r="N102" i="21"/>
  <c r="K102" i="21"/>
  <c r="J102" i="21"/>
  <c r="I102" i="21"/>
  <c r="H102" i="21"/>
  <c r="AP101" i="21"/>
  <c r="V101" i="21"/>
  <c r="U101" i="21"/>
  <c r="T101" i="21"/>
  <c r="S101" i="21"/>
  <c r="Q101" i="21"/>
  <c r="Q100" i="21" s="1"/>
  <c r="P101" i="21"/>
  <c r="O101" i="21"/>
  <c r="O100" i="21" s="1"/>
  <c r="AE100" i="21" s="1"/>
  <c r="N101" i="21"/>
  <c r="K101" i="21"/>
  <c r="K100" i="21" s="1"/>
  <c r="AA100" i="21" s="1"/>
  <c r="J101" i="21"/>
  <c r="I101" i="21"/>
  <c r="H101" i="21"/>
  <c r="AO100" i="21"/>
  <c r="AL100" i="21"/>
  <c r="AJ100" i="21"/>
  <c r="AH100" i="21"/>
  <c r="Z100" i="21"/>
  <c r="V100" i="21"/>
  <c r="AK100" i="21" s="1"/>
  <c r="T100" i="21"/>
  <c r="AI100" i="21" s="1"/>
  <c r="R100" i="21"/>
  <c r="P100" i="21"/>
  <c r="AG100" i="21" s="1"/>
  <c r="N100" i="21"/>
  <c r="AD100" i="21" s="1"/>
  <c r="M100" i="21"/>
  <c r="AC100" i="21" s="1"/>
  <c r="L100" i="21"/>
  <c r="AB100" i="21" s="1"/>
  <c r="J100" i="21"/>
  <c r="H100" i="21"/>
  <c r="X100" i="21" s="1"/>
  <c r="E100" i="21"/>
  <c r="D100" i="21"/>
  <c r="AP99" i="21"/>
  <c r="W99" i="21"/>
  <c r="W96" i="21" s="1"/>
  <c r="AL96" i="21" s="1"/>
  <c r="V99" i="21"/>
  <c r="U99" i="21"/>
  <c r="R99" i="21"/>
  <c r="AP98" i="21"/>
  <c r="V98" i="21"/>
  <c r="U98" i="21"/>
  <c r="U96" i="21" s="1"/>
  <c r="T98" i="21"/>
  <c r="S98" i="21"/>
  <c r="S96" i="21" s="1"/>
  <c r="Q98" i="21"/>
  <c r="P98" i="21"/>
  <c r="O98" i="21"/>
  <c r="N98" i="21"/>
  <c r="N96" i="21" s="1"/>
  <c r="AD96" i="21" s="1"/>
  <c r="K98" i="21"/>
  <c r="J98" i="21"/>
  <c r="J96" i="21" s="1"/>
  <c r="Z96" i="21" s="1"/>
  <c r="I98" i="21"/>
  <c r="H98" i="21"/>
  <c r="H96" i="21" s="1"/>
  <c r="AP97" i="21"/>
  <c r="V97" i="21"/>
  <c r="V96" i="21" s="1"/>
  <c r="AK96" i="21" s="1"/>
  <c r="U97" i="21"/>
  <c r="T97" i="21"/>
  <c r="AO96" i="21" s="1"/>
  <c r="S97" i="21"/>
  <c r="Q97" i="21"/>
  <c r="Q96" i="21" s="1"/>
  <c r="P97" i="21"/>
  <c r="O97" i="21"/>
  <c r="O96" i="21" s="1"/>
  <c r="AE96" i="21" s="1"/>
  <c r="N97" i="21"/>
  <c r="K97" i="21"/>
  <c r="K96" i="21" s="1"/>
  <c r="AA96" i="21" s="1"/>
  <c r="J97" i="21"/>
  <c r="I97" i="21"/>
  <c r="H97" i="21"/>
  <c r="AJ96" i="21"/>
  <c r="AB96" i="21"/>
  <c r="T96" i="21"/>
  <c r="AI96" i="21" s="1"/>
  <c r="R96" i="21"/>
  <c r="P96" i="21"/>
  <c r="AG96" i="21" s="1"/>
  <c r="M96" i="21"/>
  <c r="AC96" i="21" s="1"/>
  <c r="L96" i="21"/>
  <c r="E96" i="21"/>
  <c r="D96" i="21"/>
  <c r="AP95" i="21"/>
  <c r="W95" i="21"/>
  <c r="W92" i="21" s="1"/>
  <c r="V95" i="21"/>
  <c r="U95" i="21"/>
  <c r="R95" i="21"/>
  <c r="AP94" i="21"/>
  <c r="V94" i="21"/>
  <c r="U94" i="21"/>
  <c r="T94" i="21"/>
  <c r="S94" i="21"/>
  <c r="Q94" i="21"/>
  <c r="P94" i="21"/>
  <c r="O94" i="21"/>
  <c r="N94" i="21"/>
  <c r="K94" i="21"/>
  <c r="J94" i="21"/>
  <c r="I94" i="21"/>
  <c r="H94" i="21"/>
  <c r="AP93" i="21"/>
  <c r="V93" i="21"/>
  <c r="U93" i="21"/>
  <c r="T93" i="21"/>
  <c r="S93" i="21"/>
  <c r="Q93" i="21"/>
  <c r="P93" i="21"/>
  <c r="O93" i="21"/>
  <c r="N93" i="21"/>
  <c r="K93" i="21"/>
  <c r="J93" i="21"/>
  <c r="I93" i="21"/>
  <c r="H93" i="21"/>
  <c r="AO92" i="21"/>
  <c r="AL92" i="21"/>
  <c r="V92" i="21"/>
  <c r="AK92" i="21" s="1"/>
  <c r="T92" i="21"/>
  <c r="AI92" i="21" s="1"/>
  <c r="R92" i="21"/>
  <c r="P92" i="21"/>
  <c r="AG92" i="21" s="1"/>
  <c r="N92" i="21"/>
  <c r="AD92" i="21" s="1"/>
  <c r="M92" i="21"/>
  <c r="AC92" i="21" s="1"/>
  <c r="L92" i="21"/>
  <c r="AB92" i="21" s="1"/>
  <c r="J92" i="21"/>
  <c r="Z92" i="21" s="1"/>
  <c r="H92" i="21"/>
  <c r="X92" i="21" s="1"/>
  <c r="E92" i="21"/>
  <c r="D92" i="21"/>
  <c r="AP91" i="21"/>
  <c r="W91" i="21"/>
  <c r="W88" i="21" s="1"/>
  <c r="AL88" i="21" s="1"/>
  <c r="V91" i="21"/>
  <c r="U91" i="21"/>
  <c r="R91" i="21"/>
  <c r="AP90" i="21"/>
  <c r="V90" i="21"/>
  <c r="U90" i="21"/>
  <c r="T90" i="21"/>
  <c r="S90" i="21"/>
  <c r="Q90" i="21"/>
  <c r="P90" i="21"/>
  <c r="O90" i="21"/>
  <c r="N90" i="21"/>
  <c r="K90" i="21"/>
  <c r="J90" i="21"/>
  <c r="I90" i="21"/>
  <c r="H90" i="21"/>
  <c r="AP89" i="21"/>
  <c r="V89" i="21"/>
  <c r="V88" i="21" s="1"/>
  <c r="AK88" i="21" s="1"/>
  <c r="U89" i="21"/>
  <c r="T89" i="21"/>
  <c r="AO88" i="21" s="1"/>
  <c r="S89" i="21"/>
  <c r="Q89" i="21"/>
  <c r="Q88" i="21" s="1"/>
  <c r="P89" i="21"/>
  <c r="O89" i="21"/>
  <c r="O88" i="21" s="1"/>
  <c r="AE88" i="21" s="1"/>
  <c r="N89" i="21"/>
  <c r="K89" i="21"/>
  <c r="K88" i="21" s="1"/>
  <c r="AA88" i="21" s="1"/>
  <c r="J89" i="21"/>
  <c r="I89" i="21"/>
  <c r="AN88" i="21" s="1"/>
  <c r="H89" i="21"/>
  <c r="T88" i="21"/>
  <c r="AI88" i="21" s="1"/>
  <c r="R88" i="21"/>
  <c r="P88" i="21"/>
  <c r="AG88" i="21" s="1"/>
  <c r="M88" i="21"/>
  <c r="AC88" i="21" s="1"/>
  <c r="L88" i="21"/>
  <c r="AB88" i="21" s="1"/>
  <c r="E88" i="21"/>
  <c r="D88" i="21"/>
  <c r="AP87" i="21"/>
  <c r="W87" i="21"/>
  <c r="V87" i="21"/>
  <c r="U87" i="21"/>
  <c r="R87" i="21"/>
  <c r="R84" i="21" s="1"/>
  <c r="AP86" i="21"/>
  <c r="V86" i="21"/>
  <c r="U86" i="21"/>
  <c r="T86" i="21"/>
  <c r="S86" i="21"/>
  <c r="Q86" i="21"/>
  <c r="P86" i="21"/>
  <c r="O86" i="21"/>
  <c r="N86" i="21"/>
  <c r="K86" i="21"/>
  <c r="J86" i="21"/>
  <c r="I86" i="21"/>
  <c r="H86" i="21"/>
  <c r="AP85" i="21"/>
  <c r="V85" i="21"/>
  <c r="U85" i="21"/>
  <c r="T85" i="21"/>
  <c r="S85" i="21"/>
  <c r="Q85" i="21"/>
  <c r="P85" i="21"/>
  <c r="O85" i="21"/>
  <c r="N85" i="21"/>
  <c r="K85" i="21"/>
  <c r="J85" i="21"/>
  <c r="I85" i="21"/>
  <c r="H85" i="21"/>
  <c r="W84" i="21"/>
  <c r="AL84" i="21" s="1"/>
  <c r="S84" i="21"/>
  <c r="AH84" i="21" s="1"/>
  <c r="Q84" i="21"/>
  <c r="O84" i="21"/>
  <c r="AE84" i="21" s="1"/>
  <c r="M84" i="21"/>
  <c r="AC84" i="21" s="1"/>
  <c r="L84" i="21"/>
  <c r="AB84" i="21" s="1"/>
  <c r="K84" i="21"/>
  <c r="AA84" i="21" s="1"/>
  <c r="I84" i="21"/>
  <c r="Y84" i="21" s="1"/>
  <c r="E84" i="21"/>
  <c r="D84" i="21"/>
  <c r="AP83" i="21"/>
  <c r="W83" i="21"/>
  <c r="V83" i="21"/>
  <c r="U83" i="21"/>
  <c r="R83" i="21"/>
  <c r="R80" i="21" s="1"/>
  <c r="AP82" i="21"/>
  <c r="V82" i="21"/>
  <c r="U82" i="21"/>
  <c r="T82" i="21"/>
  <c r="S82" i="21"/>
  <c r="Q82" i="21"/>
  <c r="P82" i="21"/>
  <c r="O82" i="21"/>
  <c r="N82" i="21"/>
  <c r="K82" i="21"/>
  <c r="J82" i="21"/>
  <c r="I82" i="21"/>
  <c r="H82" i="21"/>
  <c r="AP81" i="21"/>
  <c r="V81" i="21"/>
  <c r="U81" i="21"/>
  <c r="T81" i="21"/>
  <c r="S81" i="21"/>
  <c r="AO80" i="21" s="1"/>
  <c r="Q81" i="21"/>
  <c r="P81" i="21"/>
  <c r="P80" i="21" s="1"/>
  <c r="AF80" i="21" s="1"/>
  <c r="O81" i="21"/>
  <c r="N81" i="21"/>
  <c r="N80" i="21" s="1"/>
  <c r="AD80" i="21" s="1"/>
  <c r="K81" i="21"/>
  <c r="J81" i="21"/>
  <c r="J80" i="21" s="1"/>
  <c r="Z80" i="21" s="1"/>
  <c r="I81" i="21"/>
  <c r="H81" i="21"/>
  <c r="H80" i="21" s="1"/>
  <c r="W80" i="21"/>
  <c r="AL80" i="21" s="1"/>
  <c r="U80" i="21"/>
  <c r="AJ80" i="21" s="1"/>
  <c r="S80" i="21"/>
  <c r="AH80" i="21" s="1"/>
  <c r="Q80" i="21"/>
  <c r="O80" i="21"/>
  <c r="AE80" i="21" s="1"/>
  <c r="M80" i="21"/>
  <c r="AC80" i="21" s="1"/>
  <c r="L80" i="21"/>
  <c r="AB80" i="21" s="1"/>
  <c r="K80" i="21"/>
  <c r="AA80" i="21" s="1"/>
  <c r="I80" i="21"/>
  <c r="Y80" i="21" s="1"/>
  <c r="E80" i="21"/>
  <c r="D80" i="21"/>
  <c r="AP79" i="21"/>
  <c r="W79" i="21"/>
  <c r="V79" i="21"/>
  <c r="U79" i="21"/>
  <c r="R79" i="21"/>
  <c r="R76" i="21" s="1"/>
  <c r="AP78" i="21"/>
  <c r="V78" i="21"/>
  <c r="U78" i="21"/>
  <c r="T78" i="21"/>
  <c r="S78" i="21"/>
  <c r="Q78" i="21"/>
  <c r="P78" i="21"/>
  <c r="O78" i="21"/>
  <c r="N78" i="21"/>
  <c r="K78" i="21"/>
  <c r="J78" i="21"/>
  <c r="I78" i="21"/>
  <c r="H78" i="21"/>
  <c r="AP77" i="21"/>
  <c r="V77" i="21"/>
  <c r="U77" i="21"/>
  <c r="T77" i="21"/>
  <c r="S77" i="21"/>
  <c r="Q77" i="21"/>
  <c r="P77" i="21"/>
  <c r="P76" i="21" s="1"/>
  <c r="AF76" i="21" s="1"/>
  <c r="O77" i="21"/>
  <c r="N77" i="21"/>
  <c r="N76" i="21" s="1"/>
  <c r="AD76" i="21" s="1"/>
  <c r="K77" i="21"/>
  <c r="J77" i="21"/>
  <c r="J76" i="21" s="1"/>
  <c r="Z76" i="21" s="1"/>
  <c r="I77" i="21"/>
  <c r="H77" i="21"/>
  <c r="H76" i="21" s="1"/>
  <c r="W76" i="21"/>
  <c r="AL76" i="21" s="1"/>
  <c r="S76" i="21"/>
  <c r="AH76" i="21" s="1"/>
  <c r="Q76" i="21"/>
  <c r="O76" i="21"/>
  <c r="AE76" i="21" s="1"/>
  <c r="M76" i="21"/>
  <c r="AC76" i="21" s="1"/>
  <c r="L76" i="21"/>
  <c r="AB76" i="21" s="1"/>
  <c r="K76" i="21"/>
  <c r="AA76" i="21" s="1"/>
  <c r="I76" i="21"/>
  <c r="Y76" i="21" s="1"/>
  <c r="E76" i="21"/>
  <c r="D76" i="21"/>
  <c r="AP75" i="21"/>
  <c r="W75" i="21"/>
  <c r="V75" i="21"/>
  <c r="U75" i="21"/>
  <c r="R75" i="21"/>
  <c r="R72" i="21" s="1"/>
  <c r="AP74" i="21"/>
  <c r="V74" i="21"/>
  <c r="U74" i="21"/>
  <c r="T74" i="21"/>
  <c r="S74" i="21"/>
  <c r="Q74" i="21"/>
  <c r="P74" i="21"/>
  <c r="O74" i="21"/>
  <c r="N74" i="21"/>
  <c r="K74" i="21"/>
  <c r="J74" i="21"/>
  <c r="I74" i="21"/>
  <c r="H74" i="21"/>
  <c r="AP73" i="21"/>
  <c r="V73" i="21"/>
  <c r="U73" i="21"/>
  <c r="T73" i="21"/>
  <c r="S73" i="21"/>
  <c r="AO72" i="21" s="1"/>
  <c r="Q73" i="21"/>
  <c r="P73" i="21"/>
  <c r="P72" i="21" s="1"/>
  <c r="AF72" i="21" s="1"/>
  <c r="O73" i="21"/>
  <c r="N73" i="21"/>
  <c r="N72" i="21" s="1"/>
  <c r="AD72" i="21" s="1"/>
  <c r="K73" i="21"/>
  <c r="J73" i="21"/>
  <c r="J72" i="21" s="1"/>
  <c r="Z72" i="21" s="1"/>
  <c r="I73" i="21"/>
  <c r="H73" i="21"/>
  <c r="H72" i="21" s="1"/>
  <c r="W72" i="21"/>
  <c r="AL72" i="21" s="1"/>
  <c r="U72" i="21"/>
  <c r="AJ72" i="21" s="1"/>
  <c r="S72" i="21"/>
  <c r="AH72" i="21" s="1"/>
  <c r="Q72" i="21"/>
  <c r="O72" i="21"/>
  <c r="AE72" i="21" s="1"/>
  <c r="M72" i="21"/>
  <c r="AC72" i="21" s="1"/>
  <c r="L72" i="21"/>
  <c r="AB72" i="21" s="1"/>
  <c r="K72" i="21"/>
  <c r="AA72" i="21" s="1"/>
  <c r="I72" i="21"/>
  <c r="Y72" i="21" s="1"/>
  <c r="E72" i="21"/>
  <c r="D72" i="21"/>
  <c r="AP71" i="21"/>
  <c r="W71" i="21"/>
  <c r="V71" i="21"/>
  <c r="U71" i="21"/>
  <c r="R71" i="21"/>
  <c r="R68" i="21" s="1"/>
  <c r="AP70" i="21"/>
  <c r="V70" i="21"/>
  <c r="U70" i="21"/>
  <c r="T70" i="21"/>
  <c r="S70" i="21"/>
  <c r="Q70" i="21"/>
  <c r="P70" i="21"/>
  <c r="O70" i="21"/>
  <c r="N70" i="21"/>
  <c r="K70" i="21"/>
  <c r="J70" i="21"/>
  <c r="I70" i="21"/>
  <c r="H70" i="21"/>
  <c r="AP69" i="21"/>
  <c r="V69" i="21"/>
  <c r="U69" i="21"/>
  <c r="T69" i="21"/>
  <c r="S69" i="21"/>
  <c r="AO68" i="21" s="1"/>
  <c r="Q69" i="21"/>
  <c r="P69" i="21"/>
  <c r="P68" i="21" s="1"/>
  <c r="AF68" i="21" s="1"/>
  <c r="O69" i="21"/>
  <c r="N69" i="21"/>
  <c r="N68" i="21" s="1"/>
  <c r="AD68" i="21" s="1"/>
  <c r="K69" i="21"/>
  <c r="J69" i="21"/>
  <c r="J68" i="21" s="1"/>
  <c r="Z68" i="21" s="1"/>
  <c r="I69" i="21"/>
  <c r="H69" i="21"/>
  <c r="H68" i="21" s="1"/>
  <c r="W68" i="21"/>
  <c r="AL68" i="21" s="1"/>
  <c r="U68" i="21"/>
  <c r="AJ68" i="21" s="1"/>
  <c r="S68" i="21"/>
  <c r="AH68" i="21" s="1"/>
  <c r="Q68" i="21"/>
  <c r="O68" i="21"/>
  <c r="AE68" i="21" s="1"/>
  <c r="M68" i="21"/>
  <c r="AC68" i="21" s="1"/>
  <c r="L68" i="21"/>
  <c r="AB68" i="21" s="1"/>
  <c r="K68" i="21"/>
  <c r="AA68" i="21" s="1"/>
  <c r="I68" i="21"/>
  <c r="Y68" i="21" s="1"/>
  <c r="E68" i="21"/>
  <c r="D68" i="21"/>
  <c r="AP67" i="21"/>
  <c r="W67" i="21"/>
  <c r="V67" i="21"/>
  <c r="U67" i="21"/>
  <c r="R67" i="21"/>
  <c r="R64" i="21" s="1"/>
  <c r="AP66" i="21"/>
  <c r="V66" i="21"/>
  <c r="U66" i="21"/>
  <c r="T66" i="21"/>
  <c r="S66" i="21"/>
  <c r="Q66" i="21"/>
  <c r="P66" i="21"/>
  <c r="O66" i="21"/>
  <c r="N66" i="21"/>
  <c r="K66" i="21"/>
  <c r="J66" i="21"/>
  <c r="I66" i="21"/>
  <c r="H66" i="21"/>
  <c r="AP65" i="21"/>
  <c r="V65" i="21"/>
  <c r="U65" i="21"/>
  <c r="T65" i="21"/>
  <c r="S65" i="21"/>
  <c r="AO64" i="21" s="1"/>
  <c r="Q65" i="21"/>
  <c r="P65" i="21"/>
  <c r="P64" i="21" s="1"/>
  <c r="AF64" i="21" s="1"/>
  <c r="O65" i="21"/>
  <c r="N65" i="21"/>
  <c r="N64" i="21" s="1"/>
  <c r="AD64" i="21" s="1"/>
  <c r="K65" i="21"/>
  <c r="J65" i="21"/>
  <c r="J64" i="21" s="1"/>
  <c r="Z64" i="21" s="1"/>
  <c r="I65" i="21"/>
  <c r="H65" i="21"/>
  <c r="H64" i="21" s="1"/>
  <c r="W64" i="21"/>
  <c r="AL64" i="21" s="1"/>
  <c r="U64" i="21"/>
  <c r="AJ64" i="21" s="1"/>
  <c r="S64" i="21"/>
  <c r="AH64" i="21" s="1"/>
  <c r="Q64" i="21"/>
  <c r="O64" i="21"/>
  <c r="AE64" i="21" s="1"/>
  <c r="M64" i="21"/>
  <c r="AC64" i="21" s="1"/>
  <c r="L64" i="21"/>
  <c r="AB64" i="21" s="1"/>
  <c r="K64" i="21"/>
  <c r="AA64" i="21" s="1"/>
  <c r="I64" i="21"/>
  <c r="Y64" i="21" s="1"/>
  <c r="E64" i="21"/>
  <c r="D64" i="21"/>
  <c r="AP63" i="21"/>
  <c r="W63" i="21"/>
  <c r="V63" i="21"/>
  <c r="U63" i="21"/>
  <c r="R63" i="21"/>
  <c r="R60" i="21" s="1"/>
  <c r="AP62" i="21"/>
  <c r="V62" i="21"/>
  <c r="U62" i="21"/>
  <c r="T62" i="21"/>
  <c r="S62" i="21"/>
  <c r="Q62" i="21"/>
  <c r="P62" i="21"/>
  <c r="O62" i="21"/>
  <c r="N62" i="21"/>
  <c r="K62" i="21"/>
  <c r="J62" i="21"/>
  <c r="I62" i="21"/>
  <c r="H62" i="21"/>
  <c r="AP61" i="21"/>
  <c r="V61" i="21"/>
  <c r="U61" i="21"/>
  <c r="T61" i="21"/>
  <c r="S61" i="21"/>
  <c r="AO60" i="21" s="1"/>
  <c r="Q61" i="21"/>
  <c r="P61" i="21"/>
  <c r="P60" i="21" s="1"/>
  <c r="AF60" i="21" s="1"/>
  <c r="O61" i="21"/>
  <c r="N61" i="21"/>
  <c r="N60" i="21" s="1"/>
  <c r="AD60" i="21" s="1"/>
  <c r="K61" i="21"/>
  <c r="J61" i="21"/>
  <c r="J60" i="21" s="1"/>
  <c r="Z60" i="21" s="1"/>
  <c r="I61" i="21"/>
  <c r="H61" i="21"/>
  <c r="H60" i="21" s="1"/>
  <c r="W60" i="21"/>
  <c r="AL60" i="21" s="1"/>
  <c r="U60" i="21"/>
  <c r="AJ60" i="21" s="1"/>
  <c r="S60" i="21"/>
  <c r="AH60" i="21" s="1"/>
  <c r="Q60" i="21"/>
  <c r="O60" i="21"/>
  <c r="AE60" i="21" s="1"/>
  <c r="M60" i="21"/>
  <c r="AC60" i="21" s="1"/>
  <c r="L60" i="21"/>
  <c r="AB60" i="21" s="1"/>
  <c r="K60" i="21"/>
  <c r="AA60" i="21" s="1"/>
  <c r="I60" i="21"/>
  <c r="Y60" i="21" s="1"/>
  <c r="E60" i="21"/>
  <c r="D60" i="21"/>
  <c r="AP59" i="21"/>
  <c r="W59" i="21"/>
  <c r="V59" i="21"/>
  <c r="U59" i="21"/>
  <c r="R59" i="21"/>
  <c r="AP58" i="21"/>
  <c r="V58" i="21"/>
  <c r="U58" i="21"/>
  <c r="T58" i="21"/>
  <c r="S58" i="21"/>
  <c r="Q58" i="21"/>
  <c r="P58" i="21"/>
  <c r="O58" i="21"/>
  <c r="N58" i="21"/>
  <c r="K58" i="21"/>
  <c r="J58" i="21"/>
  <c r="I58" i="21"/>
  <c r="H58" i="21"/>
  <c r="AP57" i="21"/>
  <c r="V57" i="21"/>
  <c r="U57" i="21"/>
  <c r="T57" i="21"/>
  <c r="S57" i="21"/>
  <c r="Q57" i="21"/>
  <c r="P57" i="21"/>
  <c r="O57" i="21"/>
  <c r="N57" i="21"/>
  <c r="K57" i="21"/>
  <c r="J57" i="21"/>
  <c r="I57" i="21"/>
  <c r="H57" i="21"/>
  <c r="AN56" i="21" s="1"/>
  <c r="W56" i="21"/>
  <c r="AL56" i="21" s="1"/>
  <c r="V56" i="21"/>
  <c r="AK56" i="21" s="1"/>
  <c r="U56" i="21"/>
  <c r="AJ56" i="21" s="1"/>
  <c r="T56" i="21"/>
  <c r="AI56" i="21" s="1"/>
  <c r="S56" i="21"/>
  <c r="AH56" i="21" s="1"/>
  <c r="R56" i="21"/>
  <c r="Q56" i="21"/>
  <c r="P56" i="21"/>
  <c r="AF56" i="21" s="1"/>
  <c r="O56" i="21"/>
  <c r="AE56" i="21" s="1"/>
  <c r="N56" i="21"/>
  <c r="AD56" i="21" s="1"/>
  <c r="M56" i="21"/>
  <c r="AC56" i="21" s="1"/>
  <c r="L56" i="21"/>
  <c r="AB56" i="21" s="1"/>
  <c r="K56" i="21"/>
  <c r="AA56" i="21" s="1"/>
  <c r="J56" i="21"/>
  <c r="Z56" i="21" s="1"/>
  <c r="I56" i="21"/>
  <c r="Y56" i="21" s="1"/>
  <c r="H56" i="21"/>
  <c r="E56" i="21"/>
  <c r="D56" i="21"/>
  <c r="AP55" i="21"/>
  <c r="W55" i="21"/>
  <c r="V55" i="21"/>
  <c r="U55" i="21"/>
  <c r="R55" i="21"/>
  <c r="R52" i="21" s="1"/>
  <c r="AP54" i="21"/>
  <c r="V54" i="21"/>
  <c r="U54" i="21"/>
  <c r="T54" i="21"/>
  <c r="S54" i="21"/>
  <c r="Q54" i="21"/>
  <c r="P54" i="21"/>
  <c r="O54" i="21"/>
  <c r="N54" i="21"/>
  <c r="K54" i="21"/>
  <c r="J54" i="21"/>
  <c r="I54" i="21"/>
  <c r="H54" i="21"/>
  <c r="AP53" i="21"/>
  <c r="V53" i="21"/>
  <c r="U53" i="21"/>
  <c r="U52" i="21" s="1"/>
  <c r="AJ52" i="21" s="1"/>
  <c r="T53" i="21"/>
  <c r="S53" i="21"/>
  <c r="AO52" i="21" s="1"/>
  <c r="Q53" i="21"/>
  <c r="P53" i="21"/>
  <c r="P52" i="21" s="1"/>
  <c r="O53" i="21"/>
  <c r="N53" i="21"/>
  <c r="N52" i="21" s="1"/>
  <c r="AD52" i="21" s="1"/>
  <c r="K53" i="21"/>
  <c r="J53" i="21"/>
  <c r="J52" i="21" s="1"/>
  <c r="Z52" i="21" s="1"/>
  <c r="I53" i="21"/>
  <c r="H53" i="21"/>
  <c r="H52" i="21" s="1"/>
  <c r="W52" i="21"/>
  <c r="AL52" i="21" s="1"/>
  <c r="S52" i="21"/>
  <c r="AH52" i="21" s="1"/>
  <c r="Q52" i="21"/>
  <c r="O52" i="21"/>
  <c r="AE52" i="21" s="1"/>
  <c r="M52" i="21"/>
  <c r="AC52" i="21" s="1"/>
  <c r="L52" i="21"/>
  <c r="AB52" i="21" s="1"/>
  <c r="K52" i="21"/>
  <c r="AA52" i="21" s="1"/>
  <c r="I52" i="21"/>
  <c r="Y52" i="21" s="1"/>
  <c r="E52" i="21"/>
  <c r="D52" i="21"/>
  <c r="AP51" i="21"/>
  <c r="W51" i="21"/>
  <c r="V51" i="21"/>
  <c r="U51" i="21"/>
  <c r="R51" i="21"/>
  <c r="R48" i="21" s="1"/>
  <c r="AP50" i="21"/>
  <c r="V50" i="21"/>
  <c r="U50" i="21"/>
  <c r="T50" i="21"/>
  <c r="S50" i="21"/>
  <c r="Q50" i="21"/>
  <c r="P50" i="21"/>
  <c r="O50" i="21"/>
  <c r="N50" i="21"/>
  <c r="K50" i="21"/>
  <c r="J50" i="21"/>
  <c r="I50" i="21"/>
  <c r="H50" i="21"/>
  <c r="AP49" i="21"/>
  <c r="V49" i="21"/>
  <c r="U49" i="21"/>
  <c r="U48" i="21" s="1"/>
  <c r="AJ48" i="21" s="1"/>
  <c r="T49" i="21"/>
  <c r="S49" i="21"/>
  <c r="AO48" i="21" s="1"/>
  <c r="Q49" i="21"/>
  <c r="P49" i="21"/>
  <c r="P48" i="21" s="1"/>
  <c r="O49" i="21"/>
  <c r="N49" i="21"/>
  <c r="N48" i="21" s="1"/>
  <c r="AD48" i="21" s="1"/>
  <c r="K49" i="21"/>
  <c r="J49" i="21"/>
  <c r="J48" i="21" s="1"/>
  <c r="Z48" i="21" s="1"/>
  <c r="I49" i="21"/>
  <c r="H49" i="21"/>
  <c r="H48" i="21" s="1"/>
  <c r="W48" i="21"/>
  <c r="AL48" i="21" s="1"/>
  <c r="S48" i="21"/>
  <c r="AH48" i="21" s="1"/>
  <c r="Q48" i="21"/>
  <c r="O48" i="21"/>
  <c r="AE48" i="21" s="1"/>
  <c r="M48" i="21"/>
  <c r="AC48" i="21" s="1"/>
  <c r="L48" i="21"/>
  <c r="AB48" i="21" s="1"/>
  <c r="K48" i="21"/>
  <c r="AA48" i="21" s="1"/>
  <c r="I48" i="21"/>
  <c r="Y48" i="21" s="1"/>
  <c r="E48" i="21"/>
  <c r="D48" i="21"/>
  <c r="AP47" i="21"/>
  <c r="W47" i="21"/>
  <c r="V47" i="21"/>
  <c r="U47" i="21"/>
  <c r="R47" i="21"/>
  <c r="R44" i="21" s="1"/>
  <c r="AP46" i="21"/>
  <c r="V46" i="21"/>
  <c r="U46" i="21"/>
  <c r="T46" i="21"/>
  <c r="S46" i="21"/>
  <c r="Q46" i="21"/>
  <c r="P46" i="21"/>
  <c r="O46" i="21"/>
  <c r="N46" i="21"/>
  <c r="K46" i="21"/>
  <c r="J46" i="21"/>
  <c r="I46" i="21"/>
  <c r="H46" i="21"/>
  <c r="AP45" i="21"/>
  <c r="V45" i="21"/>
  <c r="U45" i="21"/>
  <c r="T45" i="21"/>
  <c r="S45" i="21"/>
  <c r="AO44" i="21" s="1"/>
  <c r="Q45" i="21"/>
  <c r="P45" i="21"/>
  <c r="P44" i="21" s="1"/>
  <c r="O45" i="21"/>
  <c r="N45" i="21"/>
  <c r="N44" i="21" s="1"/>
  <c r="AD44" i="21" s="1"/>
  <c r="K45" i="21"/>
  <c r="J45" i="21"/>
  <c r="J44" i="21" s="1"/>
  <c r="Z44" i="21" s="1"/>
  <c r="I45" i="21"/>
  <c r="H45" i="21"/>
  <c r="H44" i="21" s="1"/>
  <c r="W44" i="21"/>
  <c r="AL44" i="21" s="1"/>
  <c r="U44" i="21"/>
  <c r="AJ44" i="21" s="1"/>
  <c r="S44" i="21"/>
  <c r="AH44" i="21" s="1"/>
  <c r="Q44" i="21"/>
  <c r="O44" i="21"/>
  <c r="AE44" i="21" s="1"/>
  <c r="M44" i="21"/>
  <c r="AC44" i="21" s="1"/>
  <c r="L44" i="21"/>
  <c r="AB44" i="21" s="1"/>
  <c r="K44" i="21"/>
  <c r="AA44" i="21" s="1"/>
  <c r="I44" i="21"/>
  <c r="Y44" i="21" s="1"/>
  <c r="E44" i="21"/>
  <c r="D44" i="21"/>
  <c r="AP43" i="21"/>
  <c r="W43" i="21"/>
  <c r="V43" i="21"/>
  <c r="U43" i="21"/>
  <c r="R43" i="21"/>
  <c r="R40" i="21" s="1"/>
  <c r="AP42" i="21"/>
  <c r="V42" i="21"/>
  <c r="U42" i="21"/>
  <c r="T42" i="21"/>
  <c r="S42" i="21"/>
  <c r="Q42" i="21"/>
  <c r="P42" i="21"/>
  <c r="O42" i="21"/>
  <c r="N42" i="21"/>
  <c r="K42" i="21"/>
  <c r="J42" i="21"/>
  <c r="I42" i="21"/>
  <c r="H42" i="21"/>
  <c r="AP41" i="21"/>
  <c r="V41" i="21"/>
  <c r="U41" i="21"/>
  <c r="T41" i="21"/>
  <c r="S41" i="21"/>
  <c r="AO40" i="21" s="1"/>
  <c r="Q41" i="21"/>
  <c r="P41" i="21"/>
  <c r="P40" i="21" s="1"/>
  <c r="AF40" i="21" s="1"/>
  <c r="O41" i="21"/>
  <c r="N41" i="21"/>
  <c r="N40" i="21" s="1"/>
  <c r="AD40" i="21" s="1"/>
  <c r="K41" i="21"/>
  <c r="J41" i="21"/>
  <c r="J40" i="21" s="1"/>
  <c r="Z40" i="21" s="1"/>
  <c r="I41" i="21"/>
  <c r="H41" i="21"/>
  <c r="H40" i="21" s="1"/>
  <c r="W40" i="21"/>
  <c r="AL40" i="21" s="1"/>
  <c r="U40" i="21"/>
  <c r="AJ40" i="21" s="1"/>
  <c r="S40" i="21"/>
  <c r="Q40" i="21"/>
  <c r="O40" i="21"/>
  <c r="AE40" i="21" s="1"/>
  <c r="M40" i="21"/>
  <c r="AC40" i="21" s="1"/>
  <c r="L40" i="21"/>
  <c r="AB40" i="21" s="1"/>
  <c r="K40" i="21"/>
  <c r="AA40" i="21" s="1"/>
  <c r="I40" i="21"/>
  <c r="Y40" i="21" s="1"/>
  <c r="E40" i="21"/>
  <c r="D40" i="21"/>
  <c r="AP39" i="21"/>
  <c r="W39" i="21"/>
  <c r="V39" i="21"/>
  <c r="U39" i="21"/>
  <c r="R39" i="21"/>
  <c r="R36" i="21" s="1"/>
  <c r="AP38" i="21"/>
  <c r="V38" i="21"/>
  <c r="U38" i="21"/>
  <c r="T38" i="21"/>
  <c r="S38" i="21"/>
  <c r="Q38" i="21"/>
  <c r="P38" i="21"/>
  <c r="O38" i="21"/>
  <c r="N38" i="21"/>
  <c r="K38" i="21"/>
  <c r="J38" i="21"/>
  <c r="I38" i="21"/>
  <c r="H38" i="21"/>
  <c r="AP37" i="21"/>
  <c r="V37" i="21"/>
  <c r="U37" i="21"/>
  <c r="T37" i="21"/>
  <c r="S37" i="21"/>
  <c r="AO36" i="21" s="1"/>
  <c r="Q37" i="21"/>
  <c r="P37" i="21"/>
  <c r="P36" i="21" s="1"/>
  <c r="AF36" i="21" s="1"/>
  <c r="O37" i="21"/>
  <c r="N37" i="21"/>
  <c r="N36" i="21" s="1"/>
  <c r="AD36" i="21" s="1"/>
  <c r="K37" i="21"/>
  <c r="J37" i="21"/>
  <c r="J36" i="21" s="1"/>
  <c r="Z36" i="21" s="1"/>
  <c r="I37" i="21"/>
  <c r="H37" i="21"/>
  <c r="H36" i="21" s="1"/>
  <c r="W36" i="21"/>
  <c r="AL36" i="21" s="1"/>
  <c r="U36" i="21"/>
  <c r="AJ36" i="21" s="1"/>
  <c r="S36" i="21"/>
  <c r="AH36" i="21" s="1"/>
  <c r="Q36" i="21"/>
  <c r="O36" i="21"/>
  <c r="AE36" i="21" s="1"/>
  <c r="M36" i="21"/>
  <c r="AC36" i="21" s="1"/>
  <c r="L36" i="21"/>
  <c r="AB36" i="21" s="1"/>
  <c r="K36" i="21"/>
  <c r="AA36" i="21" s="1"/>
  <c r="I36" i="21"/>
  <c r="Y36" i="21" s="1"/>
  <c r="E36" i="21"/>
  <c r="D36" i="21"/>
  <c r="AP35" i="21"/>
  <c r="W35" i="21"/>
  <c r="V35" i="21"/>
  <c r="U35" i="21"/>
  <c r="R35" i="21"/>
  <c r="R32" i="21" s="1"/>
  <c r="AP34" i="21"/>
  <c r="V34" i="21"/>
  <c r="U34" i="21"/>
  <c r="T34" i="21"/>
  <c r="S34" i="21"/>
  <c r="Q34" i="21"/>
  <c r="P34" i="21"/>
  <c r="O34" i="21"/>
  <c r="N34" i="21"/>
  <c r="K34" i="21"/>
  <c r="J34" i="21"/>
  <c r="I34" i="21"/>
  <c r="H34" i="21"/>
  <c r="AP33" i="21"/>
  <c r="V33" i="21"/>
  <c r="U33" i="21"/>
  <c r="T33" i="21"/>
  <c r="S33" i="21"/>
  <c r="AO32" i="21" s="1"/>
  <c r="Q33" i="21"/>
  <c r="P33" i="21"/>
  <c r="P32" i="21" s="1"/>
  <c r="AF32" i="21" s="1"/>
  <c r="O33" i="21"/>
  <c r="N33" i="21"/>
  <c r="N32" i="21" s="1"/>
  <c r="AD32" i="21" s="1"/>
  <c r="K33" i="21"/>
  <c r="J33" i="21"/>
  <c r="J32" i="21" s="1"/>
  <c r="Z32" i="21" s="1"/>
  <c r="I33" i="21"/>
  <c r="H33" i="21"/>
  <c r="H32" i="21" s="1"/>
  <c r="W32" i="21"/>
  <c r="AL32" i="21" s="1"/>
  <c r="U32" i="21"/>
  <c r="AJ32" i="21" s="1"/>
  <c r="S32" i="21"/>
  <c r="AH32" i="21" s="1"/>
  <c r="Q32" i="21"/>
  <c r="O32" i="21"/>
  <c r="AE32" i="21" s="1"/>
  <c r="M32" i="21"/>
  <c r="AC32" i="21" s="1"/>
  <c r="L32" i="21"/>
  <c r="AB32" i="21" s="1"/>
  <c r="K32" i="21"/>
  <c r="AA32" i="21" s="1"/>
  <c r="I32" i="21"/>
  <c r="Y32" i="21" s="1"/>
  <c r="E32" i="21"/>
  <c r="D32" i="21"/>
  <c r="AP31" i="21"/>
  <c r="W31" i="21"/>
  <c r="V31" i="21"/>
  <c r="U31" i="21"/>
  <c r="R31" i="21"/>
  <c r="R28" i="21" s="1"/>
  <c r="AP30" i="21"/>
  <c r="V30" i="21"/>
  <c r="U30" i="21"/>
  <c r="T30" i="21"/>
  <c r="S30" i="21"/>
  <c r="Q30" i="21"/>
  <c r="P30" i="21"/>
  <c r="O30" i="21"/>
  <c r="N30" i="21"/>
  <c r="K30" i="21"/>
  <c r="J30" i="21"/>
  <c r="I30" i="21"/>
  <c r="H30" i="21"/>
  <c r="AP29" i="21"/>
  <c r="V29" i="21"/>
  <c r="U29" i="21"/>
  <c r="T29" i="21"/>
  <c r="S29" i="21"/>
  <c r="AO28" i="21" s="1"/>
  <c r="Q29" i="21"/>
  <c r="P29" i="21"/>
  <c r="P28" i="21" s="1"/>
  <c r="AF28" i="21" s="1"/>
  <c r="O29" i="21"/>
  <c r="N29" i="21"/>
  <c r="N28" i="21" s="1"/>
  <c r="AD28" i="21" s="1"/>
  <c r="K29" i="21"/>
  <c r="J29" i="21"/>
  <c r="J28" i="21" s="1"/>
  <c r="Z28" i="21" s="1"/>
  <c r="I29" i="21"/>
  <c r="H29" i="21"/>
  <c r="H28" i="21" s="1"/>
  <c r="W28" i="21"/>
  <c r="AL28" i="21" s="1"/>
  <c r="U28" i="21"/>
  <c r="AJ28" i="21" s="1"/>
  <c r="S28" i="21"/>
  <c r="AH28" i="21" s="1"/>
  <c r="Q28" i="21"/>
  <c r="O28" i="21"/>
  <c r="AE28" i="21" s="1"/>
  <c r="M28" i="21"/>
  <c r="AC28" i="21" s="1"/>
  <c r="L28" i="21"/>
  <c r="AB28" i="21" s="1"/>
  <c r="K28" i="21"/>
  <c r="AA28" i="21" s="1"/>
  <c r="I28" i="21"/>
  <c r="Y28" i="21" s="1"/>
  <c r="E28" i="21"/>
  <c r="D28" i="21"/>
  <c r="AP27" i="21"/>
  <c r="W27" i="21"/>
  <c r="V27" i="21"/>
  <c r="U27" i="21"/>
  <c r="R27" i="21"/>
  <c r="R24" i="21" s="1"/>
  <c r="AP26" i="21"/>
  <c r="V26" i="21"/>
  <c r="U26" i="21"/>
  <c r="T26" i="21"/>
  <c r="S26" i="21"/>
  <c r="Q26" i="21"/>
  <c r="P26" i="21"/>
  <c r="O26" i="21"/>
  <c r="N26" i="21"/>
  <c r="K26" i="21"/>
  <c r="J26" i="21"/>
  <c r="I26" i="21"/>
  <c r="H26" i="21"/>
  <c r="AP25" i="21"/>
  <c r="V25" i="21"/>
  <c r="U25" i="21"/>
  <c r="T25" i="21"/>
  <c r="S25" i="21"/>
  <c r="AO24" i="21" s="1"/>
  <c r="Q25" i="21"/>
  <c r="P25" i="21"/>
  <c r="P24" i="21" s="1"/>
  <c r="AF24" i="21" s="1"/>
  <c r="O25" i="21"/>
  <c r="N25" i="21"/>
  <c r="N24" i="21" s="1"/>
  <c r="AD24" i="21" s="1"/>
  <c r="K25" i="21"/>
  <c r="J25" i="21"/>
  <c r="J24" i="21" s="1"/>
  <c r="Z24" i="21" s="1"/>
  <c r="I25" i="21"/>
  <c r="H25" i="21"/>
  <c r="H24" i="21" s="1"/>
  <c r="W24" i="21"/>
  <c r="AL24" i="21" s="1"/>
  <c r="U24" i="21"/>
  <c r="AJ24" i="21" s="1"/>
  <c r="S24" i="21"/>
  <c r="AH24" i="21" s="1"/>
  <c r="Q24" i="21"/>
  <c r="O24" i="21"/>
  <c r="AE24" i="21" s="1"/>
  <c r="M24" i="21"/>
  <c r="AC24" i="21" s="1"/>
  <c r="L24" i="21"/>
  <c r="AB24" i="21" s="1"/>
  <c r="K24" i="21"/>
  <c r="AA24" i="21" s="1"/>
  <c r="I24" i="21"/>
  <c r="Y24" i="21" s="1"/>
  <c r="E24" i="21"/>
  <c r="D24" i="21"/>
  <c r="AP23" i="21"/>
  <c r="W23" i="21"/>
  <c r="V23" i="21"/>
  <c r="U23" i="21"/>
  <c r="R23" i="21"/>
  <c r="R20" i="21" s="1"/>
  <c r="AP22" i="21"/>
  <c r="V22" i="21"/>
  <c r="U22" i="21"/>
  <c r="T22" i="21"/>
  <c r="S22" i="21"/>
  <c r="Q22" i="21"/>
  <c r="P22" i="21"/>
  <c r="O22" i="21"/>
  <c r="N22" i="21"/>
  <c r="K22" i="21"/>
  <c r="J22" i="21"/>
  <c r="I22" i="21"/>
  <c r="H22" i="21"/>
  <c r="AP21" i="21"/>
  <c r="V21" i="21"/>
  <c r="U21" i="21"/>
  <c r="T21" i="21"/>
  <c r="S21" i="21"/>
  <c r="AO20" i="21" s="1"/>
  <c r="Q21" i="21"/>
  <c r="P21" i="21"/>
  <c r="P20" i="21" s="1"/>
  <c r="AF20" i="21" s="1"/>
  <c r="O21" i="21"/>
  <c r="N21" i="21"/>
  <c r="N20" i="21" s="1"/>
  <c r="AD20" i="21" s="1"/>
  <c r="K21" i="21"/>
  <c r="J21" i="21"/>
  <c r="J20" i="21" s="1"/>
  <c r="Z20" i="21" s="1"/>
  <c r="I21" i="21"/>
  <c r="H21" i="21"/>
  <c r="H20" i="21" s="1"/>
  <c r="W20" i="21"/>
  <c r="AL20" i="21" s="1"/>
  <c r="U20" i="21"/>
  <c r="AJ20" i="21" s="1"/>
  <c r="S20" i="21"/>
  <c r="AH20" i="21" s="1"/>
  <c r="Q20" i="21"/>
  <c r="O20" i="21"/>
  <c r="AE20" i="21" s="1"/>
  <c r="M20" i="21"/>
  <c r="AC20" i="21" s="1"/>
  <c r="L20" i="21"/>
  <c r="AB20" i="21" s="1"/>
  <c r="K20" i="21"/>
  <c r="AA20" i="21" s="1"/>
  <c r="I20" i="21"/>
  <c r="Y20" i="21" s="1"/>
  <c r="E20" i="21"/>
  <c r="D20" i="21"/>
  <c r="AP19" i="21"/>
  <c r="W19" i="21"/>
  <c r="V19" i="21"/>
  <c r="U19" i="21"/>
  <c r="R19" i="21"/>
  <c r="R16" i="21" s="1"/>
  <c r="AP18" i="21"/>
  <c r="V18" i="21"/>
  <c r="U18" i="21"/>
  <c r="T18" i="21"/>
  <c r="S18" i="21"/>
  <c r="Q18" i="21"/>
  <c r="P18" i="21"/>
  <c r="O18" i="21"/>
  <c r="N18" i="21"/>
  <c r="K18" i="21"/>
  <c r="J18" i="21"/>
  <c r="I18" i="21"/>
  <c r="H18" i="21"/>
  <c r="AP17" i="21"/>
  <c r="V17" i="21"/>
  <c r="U17" i="21"/>
  <c r="T17" i="21"/>
  <c r="S17" i="21"/>
  <c r="AO16" i="21" s="1"/>
  <c r="Q17" i="21"/>
  <c r="P17" i="21"/>
  <c r="P16" i="21" s="1"/>
  <c r="AF16" i="21" s="1"/>
  <c r="O17" i="21"/>
  <c r="N17" i="21"/>
  <c r="N16" i="21" s="1"/>
  <c r="AD16" i="21" s="1"/>
  <c r="K17" i="21"/>
  <c r="J17" i="21"/>
  <c r="J16" i="21" s="1"/>
  <c r="Z16" i="21" s="1"/>
  <c r="I17" i="21"/>
  <c r="H17" i="21"/>
  <c r="H16" i="21" s="1"/>
  <c r="W16" i="21"/>
  <c r="AL16" i="21" s="1"/>
  <c r="U16" i="21"/>
  <c r="AJ16" i="21" s="1"/>
  <c r="S16" i="21"/>
  <c r="AH16" i="21" s="1"/>
  <c r="Q16" i="21"/>
  <c r="O16" i="21"/>
  <c r="AE16" i="21" s="1"/>
  <c r="M16" i="21"/>
  <c r="AC16" i="21" s="1"/>
  <c r="L16" i="21"/>
  <c r="AB16" i="21" s="1"/>
  <c r="K16" i="21"/>
  <c r="AA16" i="21" s="1"/>
  <c r="I16" i="21"/>
  <c r="Y16" i="21" s="1"/>
  <c r="E16" i="21"/>
  <c r="D16" i="21"/>
  <c r="AP15" i="21"/>
  <c r="W15" i="21"/>
  <c r="V15" i="21"/>
  <c r="U15" i="21"/>
  <c r="R15" i="21"/>
  <c r="R12" i="21" s="1"/>
  <c r="AP14" i="21"/>
  <c r="V14" i="21"/>
  <c r="U14" i="21"/>
  <c r="T14" i="21"/>
  <c r="S14" i="21"/>
  <c r="Q14" i="21"/>
  <c r="P14" i="21"/>
  <c r="O14" i="21"/>
  <c r="N14" i="21"/>
  <c r="K14" i="21"/>
  <c r="J14" i="21"/>
  <c r="I14" i="21"/>
  <c r="H14" i="21"/>
  <c r="AP13" i="21"/>
  <c r="V13" i="21"/>
  <c r="U13" i="21"/>
  <c r="T13" i="21"/>
  <c r="S13" i="21"/>
  <c r="AO12" i="21" s="1"/>
  <c r="Q13" i="21"/>
  <c r="P13" i="21"/>
  <c r="P12" i="21" s="1"/>
  <c r="AF12" i="21" s="1"/>
  <c r="O13" i="21"/>
  <c r="N13" i="21"/>
  <c r="N12" i="21" s="1"/>
  <c r="AD12" i="21" s="1"/>
  <c r="K13" i="21"/>
  <c r="J13" i="21"/>
  <c r="J12" i="21" s="1"/>
  <c r="Z12" i="21" s="1"/>
  <c r="I13" i="21"/>
  <c r="H13" i="21"/>
  <c r="H12" i="21" s="1"/>
  <c r="W12" i="21"/>
  <c r="AL12" i="21" s="1"/>
  <c r="U12" i="21"/>
  <c r="AJ12" i="21" s="1"/>
  <c r="S12" i="21"/>
  <c r="AH12" i="21" s="1"/>
  <c r="Q12" i="21"/>
  <c r="O12" i="21"/>
  <c r="AE12" i="21" s="1"/>
  <c r="M12" i="21"/>
  <c r="AC12" i="21" s="1"/>
  <c r="L12" i="21"/>
  <c r="AB12" i="21" s="1"/>
  <c r="K12" i="21"/>
  <c r="AA12" i="21" s="1"/>
  <c r="I12" i="21"/>
  <c r="Y12" i="21" s="1"/>
  <c r="E12" i="21"/>
  <c r="D12" i="21"/>
  <c r="AP11" i="21"/>
  <c r="W11" i="21"/>
  <c r="V11" i="21"/>
  <c r="U11" i="21"/>
  <c r="R11" i="21"/>
  <c r="R8" i="21" s="1"/>
  <c r="AP10" i="21"/>
  <c r="V10" i="21"/>
  <c r="U10" i="21"/>
  <c r="T10" i="21"/>
  <c r="S10" i="21"/>
  <c r="Q10" i="21"/>
  <c r="P10" i="21"/>
  <c r="O10" i="21"/>
  <c r="N10" i="21"/>
  <c r="K10" i="21"/>
  <c r="J10" i="21"/>
  <c r="I10" i="21"/>
  <c r="H10" i="21"/>
  <c r="AP9" i="21"/>
  <c r="V9" i="21"/>
  <c r="U9" i="21"/>
  <c r="T9" i="21"/>
  <c r="S9" i="21"/>
  <c r="AO8" i="21" s="1"/>
  <c r="Q9" i="21"/>
  <c r="P9" i="21"/>
  <c r="P8" i="21" s="1"/>
  <c r="AF8" i="21" s="1"/>
  <c r="O9" i="21"/>
  <c r="N9" i="21"/>
  <c r="N8" i="21" s="1"/>
  <c r="AD8" i="21" s="1"/>
  <c r="K9" i="21"/>
  <c r="J9" i="21"/>
  <c r="J8" i="21" s="1"/>
  <c r="Z8" i="21" s="1"/>
  <c r="I9" i="21"/>
  <c r="H9" i="21"/>
  <c r="H8" i="21" s="1"/>
  <c r="W8" i="21"/>
  <c r="AL8" i="21" s="1"/>
  <c r="U8" i="21"/>
  <c r="AJ8" i="21" s="1"/>
  <c r="S8" i="21"/>
  <c r="AH8" i="21" s="1"/>
  <c r="Q8" i="21"/>
  <c r="O8" i="21"/>
  <c r="AE8" i="21" s="1"/>
  <c r="M8" i="21"/>
  <c r="AC8" i="21" s="1"/>
  <c r="L8" i="21"/>
  <c r="AB8" i="21" s="1"/>
  <c r="K8" i="21"/>
  <c r="AA8" i="21" s="1"/>
  <c r="I8" i="21"/>
  <c r="Y8" i="21" s="1"/>
  <c r="E8" i="21"/>
  <c r="D8" i="21"/>
  <c r="AP7" i="21"/>
  <c r="W7" i="21"/>
  <c r="V7" i="21"/>
  <c r="U7" i="21"/>
  <c r="R7" i="21"/>
  <c r="R4" i="21" s="1"/>
  <c r="AP6" i="21"/>
  <c r="V6" i="21"/>
  <c r="U6" i="21"/>
  <c r="T6" i="21"/>
  <c r="S6" i="21"/>
  <c r="Q6" i="21"/>
  <c r="P6" i="21"/>
  <c r="O6" i="21"/>
  <c r="N6" i="21"/>
  <c r="K6" i="21"/>
  <c r="J6" i="21"/>
  <c r="I6" i="21"/>
  <c r="H6" i="21"/>
  <c r="AP5" i="21"/>
  <c r="V5" i="21"/>
  <c r="U5" i="21"/>
  <c r="T5" i="21"/>
  <c r="S5" i="21"/>
  <c r="AO4" i="21" s="1"/>
  <c r="Q5" i="21"/>
  <c r="P5" i="21"/>
  <c r="P4" i="21" s="1"/>
  <c r="AG4" i="21" s="1"/>
  <c r="O5" i="21"/>
  <c r="N5" i="21"/>
  <c r="N4" i="21" s="1"/>
  <c r="K5" i="21"/>
  <c r="J5" i="21"/>
  <c r="J4" i="21" s="1"/>
  <c r="I5" i="21"/>
  <c r="H5" i="21"/>
  <c r="H4" i="21" s="1"/>
  <c r="W4" i="21"/>
  <c r="U4" i="21"/>
  <c r="S4" i="21"/>
  <c r="Q4" i="21"/>
  <c r="O4" i="21"/>
  <c r="M4" i="21"/>
  <c r="M106" i="21" s="1"/>
  <c r="L4" i="21"/>
  <c r="AB4" i="21" s="1"/>
  <c r="K4" i="21"/>
  <c r="I4" i="21"/>
  <c r="E4" i="21"/>
  <c r="E106" i="21" s="1"/>
  <c r="D4" i="21"/>
  <c r="AD106" i="22" l="1"/>
  <c r="N106" i="22"/>
  <c r="AT36" i="22"/>
  <c r="AS36" i="22"/>
  <c r="V106" i="22"/>
  <c r="AR72" i="22"/>
  <c r="AR44" i="22"/>
  <c r="AT44" i="22" s="1"/>
  <c r="AS44" i="22"/>
  <c r="U106" i="22"/>
  <c r="AT32" i="22"/>
  <c r="AT24" i="22"/>
  <c r="AI106" i="22"/>
  <c r="AS12" i="22"/>
  <c r="T106" i="22"/>
  <c r="AS16" i="22"/>
  <c r="AK106" i="22"/>
  <c r="AT12" i="22"/>
  <c r="AH84" i="22"/>
  <c r="AS84" i="22"/>
  <c r="AH80" i="22"/>
  <c r="AS80" i="22"/>
  <c r="AH76" i="22"/>
  <c r="AS76" i="22"/>
  <c r="AH72" i="22"/>
  <c r="AS72" i="22"/>
  <c r="AT72" i="22" s="1"/>
  <c r="AP106" i="22"/>
  <c r="I106" i="22"/>
  <c r="AN106" i="22"/>
  <c r="AG106" i="22"/>
  <c r="AT4" i="22"/>
  <c r="AT88" i="22"/>
  <c r="AR84" i="22"/>
  <c r="X84" i="22"/>
  <c r="AR80" i="22"/>
  <c r="X80" i="22"/>
  <c r="AR76" i="22"/>
  <c r="X76" i="22"/>
  <c r="Y64" i="22"/>
  <c r="AR64" i="22"/>
  <c r="AT64" i="22" s="1"/>
  <c r="Y56" i="22"/>
  <c r="AR56" i="22"/>
  <c r="AT56" i="22" s="1"/>
  <c r="Y48" i="22"/>
  <c r="Y106" i="22" s="1"/>
  <c r="AR48" i="22"/>
  <c r="AT48" i="22" s="1"/>
  <c r="AR68" i="22"/>
  <c r="AT68" i="22" s="1"/>
  <c r="AR52" i="22"/>
  <c r="AT52" i="22" s="1"/>
  <c r="AT16" i="22"/>
  <c r="AH106" i="22"/>
  <c r="S106" i="22"/>
  <c r="AT8" i="22"/>
  <c r="AO106" i="22"/>
  <c r="AF106" i="22"/>
  <c r="X106" i="22"/>
  <c r="H106" i="22"/>
  <c r="U76" i="21"/>
  <c r="AJ76" i="21" s="1"/>
  <c r="U84" i="21"/>
  <c r="AJ84" i="21" s="1"/>
  <c r="K92" i="21"/>
  <c r="AA92" i="21" s="1"/>
  <c r="O92" i="21"/>
  <c r="AE92" i="21" s="1"/>
  <c r="Q92" i="21"/>
  <c r="Q106" i="21" s="1"/>
  <c r="H88" i="21"/>
  <c r="J88" i="21"/>
  <c r="Z88" i="21" s="1"/>
  <c r="N88" i="21"/>
  <c r="AD88" i="21" s="1"/>
  <c r="S88" i="21"/>
  <c r="H84" i="21"/>
  <c r="J84" i="21"/>
  <c r="Z84" i="21" s="1"/>
  <c r="N84" i="21"/>
  <c r="AD84" i="21" s="1"/>
  <c r="P84" i="21"/>
  <c r="AF84" i="21" s="1"/>
  <c r="AO84" i="21"/>
  <c r="AG84" i="21"/>
  <c r="AG80" i="21"/>
  <c r="AO76" i="21"/>
  <c r="AG76" i="21"/>
  <c r="AG72" i="21"/>
  <c r="T72" i="21"/>
  <c r="AI72" i="21" s="1"/>
  <c r="S92" i="21"/>
  <c r="AH92" i="21" s="1"/>
  <c r="U92" i="21"/>
  <c r="AJ92" i="21" s="1"/>
  <c r="U88" i="21"/>
  <c r="AJ88" i="21" s="1"/>
  <c r="AB106" i="21"/>
  <c r="I88" i="21"/>
  <c r="Y88" i="21" s="1"/>
  <c r="T84" i="21"/>
  <c r="AI84" i="21" s="1"/>
  <c r="V84" i="21"/>
  <c r="AK84" i="21" s="1"/>
  <c r="AN84" i="21"/>
  <c r="AP84" i="21" s="1"/>
  <c r="AN80" i="21"/>
  <c r="AP80" i="21" s="1"/>
  <c r="T80" i="21"/>
  <c r="AI80" i="21" s="1"/>
  <c r="V80" i="21"/>
  <c r="AK80" i="21" s="1"/>
  <c r="T76" i="21"/>
  <c r="AI76" i="21" s="1"/>
  <c r="V76" i="21"/>
  <c r="AK76" i="21" s="1"/>
  <c r="AN76" i="21"/>
  <c r="AP76" i="21" s="1"/>
  <c r="AN72" i="21"/>
  <c r="AP72" i="21" s="1"/>
  <c r="V72" i="21"/>
  <c r="AK72" i="21" s="1"/>
  <c r="AG68" i="21"/>
  <c r="T68" i="21"/>
  <c r="AI68" i="21" s="1"/>
  <c r="AG64" i="21"/>
  <c r="T64" i="21"/>
  <c r="AI64" i="21" s="1"/>
  <c r="AG60" i="21"/>
  <c r="T60" i="21"/>
  <c r="AI60" i="21" s="1"/>
  <c r="AO56" i="21"/>
  <c r="AP56" i="21" s="1"/>
  <c r="T52" i="21"/>
  <c r="AI52" i="21" s="1"/>
  <c r="T48" i="21"/>
  <c r="AI48" i="21" s="1"/>
  <c r="V48" i="21"/>
  <c r="AK48" i="21" s="1"/>
  <c r="T44" i="21"/>
  <c r="AI44" i="21" s="1"/>
  <c r="T40" i="21"/>
  <c r="AI40" i="21" s="1"/>
  <c r="AG36" i="21"/>
  <c r="T36" i="21"/>
  <c r="AI36" i="21" s="1"/>
  <c r="V68" i="21"/>
  <c r="AK68" i="21" s="1"/>
  <c r="AN68" i="21"/>
  <c r="AP68" i="21" s="1"/>
  <c r="AN64" i="21"/>
  <c r="AP64" i="21" s="1"/>
  <c r="V64" i="21"/>
  <c r="AK64" i="21" s="1"/>
  <c r="V60" i="21"/>
  <c r="AK60" i="21" s="1"/>
  <c r="AN60" i="21"/>
  <c r="AP60" i="21" s="1"/>
  <c r="V52" i="21"/>
  <c r="AK52" i="21" s="1"/>
  <c r="AN52" i="21"/>
  <c r="AP52" i="21" s="1"/>
  <c r="AN48" i="21"/>
  <c r="V44" i="21"/>
  <c r="AK44" i="21" s="1"/>
  <c r="AN44" i="21"/>
  <c r="AP44" i="21" s="1"/>
  <c r="AN40" i="21"/>
  <c r="AP40" i="21" s="1"/>
  <c r="V40" i="21"/>
  <c r="AK40" i="21" s="1"/>
  <c r="V36" i="21"/>
  <c r="AK36" i="21" s="1"/>
  <c r="AN36" i="21"/>
  <c r="AP36" i="21" s="1"/>
  <c r="AG32" i="21"/>
  <c r="AG28" i="21"/>
  <c r="AG24" i="21"/>
  <c r="AN32" i="21"/>
  <c r="AP32" i="21" s="1"/>
  <c r="T32" i="21"/>
  <c r="AI32" i="21" s="1"/>
  <c r="V32" i="21"/>
  <c r="AK32" i="21" s="1"/>
  <c r="T28" i="21"/>
  <c r="AI28" i="21" s="1"/>
  <c r="V28" i="21"/>
  <c r="AK28" i="21" s="1"/>
  <c r="AN28" i="21"/>
  <c r="AP28" i="21" s="1"/>
  <c r="AN24" i="21"/>
  <c r="AP24" i="21" s="1"/>
  <c r="T24" i="21"/>
  <c r="AI24" i="21" s="1"/>
  <c r="V24" i="21"/>
  <c r="AK24" i="21" s="1"/>
  <c r="AG20" i="21"/>
  <c r="AG12" i="21"/>
  <c r="AG8" i="21"/>
  <c r="T12" i="21"/>
  <c r="AI12" i="21" s="1"/>
  <c r="AG16" i="21"/>
  <c r="T20" i="21"/>
  <c r="AI20" i="21" s="1"/>
  <c r="V20" i="21"/>
  <c r="AK20" i="21" s="1"/>
  <c r="AN20" i="21"/>
  <c r="AP20" i="21" s="1"/>
  <c r="AN16" i="21"/>
  <c r="AP16" i="21" s="1"/>
  <c r="T16" i="21"/>
  <c r="AI16" i="21" s="1"/>
  <c r="V16" i="21"/>
  <c r="AK16" i="21" s="1"/>
  <c r="V12" i="21"/>
  <c r="AK12" i="21" s="1"/>
  <c r="AN12" i="21"/>
  <c r="AP12" i="21" s="1"/>
  <c r="AN8" i="21"/>
  <c r="AP8" i="21" s="1"/>
  <c r="T8" i="21"/>
  <c r="AI8" i="21" s="1"/>
  <c r="V8" i="21"/>
  <c r="AK8" i="21" s="1"/>
  <c r="T4" i="21"/>
  <c r="AI4" i="21" s="1"/>
  <c r="V4" i="21"/>
  <c r="AK4" i="21" s="1"/>
  <c r="AA4" i="21"/>
  <c r="AA106" i="21" s="1"/>
  <c r="AN4" i="21"/>
  <c r="AP4" i="21" s="1"/>
  <c r="S106" i="21"/>
  <c r="AH4" i="21"/>
  <c r="W106" i="21"/>
  <c r="AL4" i="21"/>
  <c r="AL106" i="21" s="1"/>
  <c r="AE4" i="21"/>
  <c r="AE106" i="21" s="1"/>
  <c r="AS4" i="21"/>
  <c r="AS8" i="21"/>
  <c r="AS12" i="21"/>
  <c r="AS16" i="21"/>
  <c r="AS24" i="21"/>
  <c r="AS28" i="21"/>
  <c r="AS36" i="21"/>
  <c r="AH40" i="21"/>
  <c r="AS40" i="21"/>
  <c r="AR40" i="21"/>
  <c r="X40" i="21"/>
  <c r="AR48" i="21"/>
  <c r="X48" i="21"/>
  <c r="AF48" i="21"/>
  <c r="AG48" i="21"/>
  <c r="U106" i="21"/>
  <c r="AJ4" i="21"/>
  <c r="AJ106" i="21" s="1"/>
  <c r="Y4" i="21"/>
  <c r="AC4" i="21"/>
  <c r="AC106" i="21" s="1"/>
  <c r="H106" i="21"/>
  <c r="AR4" i="21"/>
  <c r="X4" i="21"/>
  <c r="J106" i="21"/>
  <c r="Z4" i="21"/>
  <c r="Z106" i="21" s="1"/>
  <c r="AD4" i="21"/>
  <c r="AD106" i="21" s="1"/>
  <c r="P106" i="21"/>
  <c r="AF4" i="21"/>
  <c r="R106" i="21"/>
  <c r="AR8" i="21"/>
  <c r="X8" i="21"/>
  <c r="AR12" i="21"/>
  <c r="AT12" i="21" s="1"/>
  <c r="X12" i="21"/>
  <c r="AR16" i="21"/>
  <c r="X16" i="21"/>
  <c r="AR20" i="21"/>
  <c r="X20" i="21"/>
  <c r="AR24" i="21"/>
  <c r="AT24" i="21" s="1"/>
  <c r="X24" i="21"/>
  <c r="AR28" i="21"/>
  <c r="AT28" i="21" s="1"/>
  <c r="X28" i="21"/>
  <c r="AR32" i="21"/>
  <c r="X32" i="21"/>
  <c r="AR36" i="21"/>
  <c r="X36" i="21"/>
  <c r="AG40" i="21"/>
  <c r="AR44" i="21"/>
  <c r="X44" i="21"/>
  <c r="AF44" i="21"/>
  <c r="AG44" i="21"/>
  <c r="AP48" i="21"/>
  <c r="AR52" i="21"/>
  <c r="X52" i="21"/>
  <c r="AF52" i="21"/>
  <c r="AG52" i="21"/>
  <c r="AS44" i="21"/>
  <c r="AS48" i="21"/>
  <c r="AS52" i="21"/>
  <c r="AS56" i="21"/>
  <c r="AS60" i="21"/>
  <c r="AS64" i="21"/>
  <c r="AS72" i="21"/>
  <c r="AS76" i="21"/>
  <c r="AS80" i="21"/>
  <c r="AP88" i="21"/>
  <c r="AR88" i="21"/>
  <c r="AS88" i="21"/>
  <c r="AH88" i="21"/>
  <c r="AN96" i="21"/>
  <c r="AP96" i="21" s="1"/>
  <c r="I96" i="21"/>
  <c r="Y96" i="21" s="1"/>
  <c r="AS96" i="21"/>
  <c r="AH96" i="21"/>
  <c r="L106" i="21"/>
  <c r="D106" i="21"/>
  <c r="AR56" i="21"/>
  <c r="AT56" i="21" s="1"/>
  <c r="X56" i="21"/>
  <c r="AG56" i="21"/>
  <c r="AR60" i="21"/>
  <c r="X60" i="21"/>
  <c r="AR64" i="21"/>
  <c r="X64" i="21"/>
  <c r="AR68" i="21"/>
  <c r="X68" i="21"/>
  <c r="AR72" i="21"/>
  <c r="X72" i="21"/>
  <c r="AR76" i="21"/>
  <c r="X76" i="21"/>
  <c r="AR80" i="21"/>
  <c r="X80" i="21"/>
  <c r="X84" i="21"/>
  <c r="X88" i="21"/>
  <c r="AF88" i="21"/>
  <c r="X96" i="21"/>
  <c r="AF96" i="21"/>
  <c r="AR100" i="21"/>
  <c r="AF92" i="21"/>
  <c r="AN92" i="21"/>
  <c r="AP92" i="21" s="1"/>
  <c r="I92" i="21"/>
  <c r="Y92" i="21" s="1"/>
  <c r="AS92" i="21"/>
  <c r="AF100" i="21"/>
  <c r="AN100" i="21"/>
  <c r="AP100" i="21" s="1"/>
  <c r="I100" i="21"/>
  <c r="Y100" i="21" s="1"/>
  <c r="AS100" i="21"/>
  <c r="T50" i="12"/>
  <c r="T10" i="12"/>
  <c r="T6" i="12"/>
  <c r="T5" i="12"/>
  <c r="J5" i="12"/>
  <c r="J9" i="12"/>
  <c r="AR106" i="22" l="1"/>
  <c r="AS106" i="22"/>
  <c r="AT76" i="22"/>
  <c r="AT80" i="22"/>
  <c r="AT84" i="22"/>
  <c r="AO106" i="21"/>
  <c r="AR84" i="21"/>
  <c r="K106" i="21"/>
  <c r="O106" i="21"/>
  <c r="AS68" i="21"/>
  <c r="AT68" i="21" s="1"/>
  <c r="AS84" i="21"/>
  <c r="AT84" i="21" s="1"/>
  <c r="N106" i="21"/>
  <c r="AK106" i="21"/>
  <c r="AT88" i="21"/>
  <c r="AT80" i="21"/>
  <c r="AT72" i="21"/>
  <c r="AS32" i="21"/>
  <c r="AT32" i="21" s="1"/>
  <c r="AT64" i="21"/>
  <c r="AT48" i="21"/>
  <c r="AT40" i="21"/>
  <c r="AT36" i="21"/>
  <c r="AS20" i="21"/>
  <c r="AT20" i="21" s="1"/>
  <c r="T106" i="21"/>
  <c r="AI106" i="21"/>
  <c r="AT16" i="21"/>
  <c r="V106" i="21"/>
  <c r="AG106" i="21"/>
  <c r="AT8" i="21"/>
  <c r="AT100" i="21"/>
  <c r="AP106" i="21"/>
  <c r="AH106" i="21"/>
  <c r="I106" i="21"/>
  <c r="AR92" i="21"/>
  <c r="AT92" i="21" s="1"/>
  <c r="AT76" i="21"/>
  <c r="AT60" i="21"/>
  <c r="AR96" i="21"/>
  <c r="AT96" i="21" s="1"/>
  <c r="AT44" i="21"/>
  <c r="AF106" i="21"/>
  <c r="X106" i="21"/>
  <c r="AT52" i="21"/>
  <c r="AR106" i="21"/>
  <c r="AT4" i="21"/>
  <c r="Y106" i="21"/>
  <c r="AN106" i="21"/>
  <c r="AT106" i="22" l="1"/>
  <c r="AS106" i="21"/>
  <c r="AT106" i="21"/>
  <c r="D11" i="2" l="1"/>
  <c r="C11" i="2"/>
  <c r="B11" i="2"/>
  <c r="D5" i="2"/>
  <c r="C5" i="2"/>
  <c r="B5" i="2"/>
  <c r="D4" i="2"/>
  <c r="C4" i="2"/>
  <c r="B4" i="2"/>
  <c r="B3" i="2"/>
  <c r="D9" i="2"/>
  <c r="C9" i="2"/>
  <c r="B9" i="2"/>
  <c r="D8" i="2"/>
  <c r="C8" i="2"/>
  <c r="B8" i="2"/>
  <c r="D7" i="2"/>
  <c r="C7" i="2"/>
  <c r="B7" i="2"/>
  <c r="D2" i="2"/>
  <c r="C2" i="2"/>
  <c r="B2" i="2"/>
  <c r="D17" i="2"/>
  <c r="C17" i="2"/>
  <c r="B17" i="2"/>
  <c r="D16" i="2"/>
  <c r="C16" i="2"/>
  <c r="B16" i="2"/>
  <c r="D14" i="2"/>
  <c r="C14" i="2"/>
  <c r="B14" i="2"/>
  <c r="D13" i="2"/>
  <c r="C13" i="2"/>
  <c r="B13" i="2"/>
  <c r="H6" i="12"/>
  <c r="AP101" i="12" l="1"/>
  <c r="G24" i="2"/>
  <c r="H101" i="12"/>
  <c r="H45" i="12"/>
  <c r="AP47" i="12"/>
  <c r="AP46" i="12"/>
  <c r="AP45" i="12"/>
  <c r="H41" i="12"/>
  <c r="H49" i="12" l="1"/>
  <c r="H53" i="12"/>
  <c r="H57" i="12"/>
  <c r="H61" i="12"/>
  <c r="H65" i="12"/>
  <c r="H69" i="12"/>
  <c r="H73" i="12"/>
  <c r="H77" i="12"/>
  <c r="H81" i="12"/>
  <c r="H85" i="12"/>
  <c r="H89" i="12"/>
  <c r="H93" i="12"/>
  <c r="H97" i="12"/>
  <c r="E4" i="12" l="1"/>
  <c r="AP103" i="12"/>
  <c r="AP102" i="12"/>
  <c r="M100" i="12"/>
  <c r="AC100" i="12" s="1"/>
  <c r="L100" i="12"/>
  <c r="AB100" i="12" s="1"/>
  <c r="E100" i="12"/>
  <c r="D100" i="12"/>
  <c r="AP99" i="12"/>
  <c r="AP98" i="12"/>
  <c r="AP97" i="12"/>
  <c r="M96" i="12"/>
  <c r="AC96" i="12" s="1"/>
  <c r="L96" i="12"/>
  <c r="AB96" i="12" s="1"/>
  <c r="E96" i="12"/>
  <c r="D96" i="12"/>
  <c r="AP95" i="12"/>
  <c r="AP94" i="12"/>
  <c r="AP93" i="12"/>
  <c r="M92" i="12"/>
  <c r="AC92" i="12" s="1"/>
  <c r="L92" i="12"/>
  <c r="AB92" i="12" s="1"/>
  <c r="E92" i="12"/>
  <c r="D92" i="12"/>
  <c r="AP91" i="12"/>
  <c r="AP90" i="12"/>
  <c r="AP89" i="12"/>
  <c r="M88" i="12"/>
  <c r="AC88" i="12" s="1"/>
  <c r="L88" i="12"/>
  <c r="AB88" i="12" s="1"/>
  <c r="E88" i="12"/>
  <c r="D88" i="12"/>
  <c r="AP87" i="12"/>
  <c r="AP86" i="12"/>
  <c r="AP85" i="12"/>
  <c r="M84" i="12"/>
  <c r="AC84" i="12" s="1"/>
  <c r="L84" i="12"/>
  <c r="AB84" i="12" s="1"/>
  <c r="E84" i="12"/>
  <c r="D84" i="12"/>
  <c r="AP83" i="12"/>
  <c r="AP82" i="12"/>
  <c r="AP81" i="12"/>
  <c r="M80" i="12"/>
  <c r="AC80" i="12" s="1"/>
  <c r="L80" i="12"/>
  <c r="AB80" i="12" s="1"/>
  <c r="E80" i="12"/>
  <c r="D80" i="12"/>
  <c r="AP79" i="12"/>
  <c r="AP78" i="12"/>
  <c r="AP77" i="12"/>
  <c r="M76" i="12"/>
  <c r="AC76" i="12" s="1"/>
  <c r="L76" i="12"/>
  <c r="AB76" i="12" s="1"/>
  <c r="E76" i="12"/>
  <c r="D76" i="12"/>
  <c r="AP75" i="12"/>
  <c r="AP74" i="12"/>
  <c r="AP73" i="12"/>
  <c r="M72" i="12"/>
  <c r="AC72" i="12" s="1"/>
  <c r="L72" i="12"/>
  <c r="AB72" i="12" s="1"/>
  <c r="E72" i="12"/>
  <c r="D72" i="12"/>
  <c r="AP71" i="12"/>
  <c r="AP70" i="12"/>
  <c r="AP69" i="12"/>
  <c r="M68" i="12"/>
  <c r="AC68" i="12" s="1"/>
  <c r="L68" i="12"/>
  <c r="AB68" i="12" s="1"/>
  <c r="E68" i="12"/>
  <c r="D68" i="12"/>
  <c r="AP67" i="12"/>
  <c r="AP66" i="12"/>
  <c r="AP65" i="12"/>
  <c r="M64" i="12"/>
  <c r="AC64" i="12" s="1"/>
  <c r="L64" i="12"/>
  <c r="AB64" i="12" s="1"/>
  <c r="E64" i="12"/>
  <c r="D64" i="12"/>
  <c r="AP63" i="12"/>
  <c r="AP62" i="12"/>
  <c r="AP61" i="12"/>
  <c r="M60" i="12"/>
  <c r="AC60" i="12" s="1"/>
  <c r="L60" i="12"/>
  <c r="AB60" i="12" s="1"/>
  <c r="E60" i="12"/>
  <c r="D60" i="12"/>
  <c r="AP59" i="12"/>
  <c r="AP58" i="12"/>
  <c r="AP57" i="12"/>
  <c r="M56" i="12"/>
  <c r="AC56" i="12" s="1"/>
  <c r="L56" i="12"/>
  <c r="AB56" i="12" s="1"/>
  <c r="E56" i="12"/>
  <c r="D56" i="12"/>
  <c r="AP55" i="12"/>
  <c r="AP54" i="12"/>
  <c r="AP53" i="12"/>
  <c r="M52" i="12"/>
  <c r="AC52" i="12" s="1"/>
  <c r="L52" i="12"/>
  <c r="AB52" i="12" s="1"/>
  <c r="E52" i="12"/>
  <c r="D52" i="12"/>
  <c r="AP51" i="12"/>
  <c r="AP50" i="12"/>
  <c r="AP49" i="12"/>
  <c r="M48" i="12"/>
  <c r="AC48" i="12" s="1"/>
  <c r="L48" i="12"/>
  <c r="AB48" i="12" s="1"/>
  <c r="E48" i="12"/>
  <c r="D48" i="12"/>
  <c r="M44" i="12"/>
  <c r="AC44" i="12" s="1"/>
  <c r="L44" i="12"/>
  <c r="AB44" i="12" s="1"/>
  <c r="E44" i="12"/>
  <c r="D44" i="12"/>
  <c r="D12" i="2" l="1"/>
  <c r="C12" i="2"/>
  <c r="C15" i="2" s="1"/>
  <c r="B12" i="2"/>
  <c r="D10" i="2"/>
  <c r="C10" i="2"/>
  <c r="B10" i="2"/>
  <c r="D6" i="2"/>
  <c r="C6" i="2"/>
  <c r="B6" i="2"/>
  <c r="S5" i="12" l="1"/>
  <c r="B15" i="2"/>
  <c r="D15" i="2"/>
  <c r="H102" i="12"/>
  <c r="H100" i="12" s="1"/>
  <c r="H98" i="12"/>
  <c r="H96" i="12" s="1"/>
  <c r="H94" i="12"/>
  <c r="H92" i="12" s="1"/>
  <c r="H90" i="12"/>
  <c r="H88" i="12" s="1"/>
  <c r="H86" i="12"/>
  <c r="H84" i="12" s="1"/>
  <c r="H82" i="12"/>
  <c r="H80" i="12" s="1"/>
  <c r="H78" i="12"/>
  <c r="H76" i="12" s="1"/>
  <c r="H74" i="12"/>
  <c r="H72" i="12" s="1"/>
  <c r="H70" i="12"/>
  <c r="H68" i="12" s="1"/>
  <c r="H66" i="12"/>
  <c r="H64" i="12" s="1"/>
  <c r="H62" i="12"/>
  <c r="H60" i="12" s="1"/>
  <c r="H58" i="12"/>
  <c r="H56" i="12" s="1"/>
  <c r="H54" i="12"/>
  <c r="H52" i="12" s="1"/>
  <c r="H50" i="12"/>
  <c r="H48" i="12" s="1"/>
  <c r="H46" i="12"/>
  <c r="H44" i="12" s="1"/>
  <c r="H42" i="12"/>
  <c r="H40" i="12" s="1"/>
  <c r="N101" i="12"/>
  <c r="N97" i="12"/>
  <c r="N93" i="12"/>
  <c r="N89" i="12"/>
  <c r="N85" i="12"/>
  <c r="N81" i="12"/>
  <c r="N77" i="12"/>
  <c r="N73" i="12"/>
  <c r="N69" i="12"/>
  <c r="N65" i="12"/>
  <c r="N61" i="12"/>
  <c r="N57" i="12"/>
  <c r="N53" i="12"/>
  <c r="N49" i="12"/>
  <c r="N45" i="12"/>
  <c r="Q101" i="12"/>
  <c r="Q97" i="12"/>
  <c r="Q93" i="12"/>
  <c r="Q89" i="12"/>
  <c r="Q85" i="12"/>
  <c r="Q81" i="12"/>
  <c r="Q77" i="12"/>
  <c r="Q73" i="12"/>
  <c r="Q69" i="12"/>
  <c r="Q65" i="12"/>
  <c r="Q61" i="12"/>
  <c r="Q57" i="12"/>
  <c r="Q53" i="12"/>
  <c r="Q49" i="12"/>
  <c r="Q45" i="12"/>
  <c r="S102" i="12"/>
  <c r="S98" i="12"/>
  <c r="S94" i="12"/>
  <c r="S90" i="12"/>
  <c r="S86" i="12"/>
  <c r="S82" i="12"/>
  <c r="S78" i="12"/>
  <c r="S74" i="12"/>
  <c r="S70" i="12"/>
  <c r="S66" i="12"/>
  <c r="S62" i="12"/>
  <c r="S58" i="12"/>
  <c r="S54" i="12"/>
  <c r="S50" i="12"/>
  <c r="S46" i="12"/>
  <c r="W103" i="12"/>
  <c r="W100" i="12" s="1"/>
  <c r="AL100" i="12" s="1"/>
  <c r="W95" i="12"/>
  <c r="W92" i="12" s="1"/>
  <c r="AL92" i="12" s="1"/>
  <c r="W87" i="12"/>
  <c r="W84" i="12" s="1"/>
  <c r="AL84" i="12" s="1"/>
  <c r="W79" i="12"/>
  <c r="W76" i="12" s="1"/>
  <c r="AL76" i="12" s="1"/>
  <c r="W71" i="12"/>
  <c r="W68" i="12" s="1"/>
  <c r="AL68" i="12" s="1"/>
  <c r="W63" i="12"/>
  <c r="W60" i="12" s="1"/>
  <c r="AL60" i="12" s="1"/>
  <c r="W55" i="12"/>
  <c r="W52" i="12" s="1"/>
  <c r="AL52" i="12" s="1"/>
  <c r="W47" i="12"/>
  <c r="W44" i="12" s="1"/>
  <c r="AL44" i="12" s="1"/>
  <c r="W99" i="12"/>
  <c r="W96" i="12" s="1"/>
  <c r="AL96" i="12" s="1"/>
  <c r="W91" i="12"/>
  <c r="W88" i="12" s="1"/>
  <c r="AL88" i="12" s="1"/>
  <c r="W83" i="12"/>
  <c r="W80" i="12" s="1"/>
  <c r="AL80" i="12" s="1"/>
  <c r="W67" i="12"/>
  <c r="W64" i="12" s="1"/>
  <c r="AL64" i="12" s="1"/>
  <c r="W51" i="12"/>
  <c r="W48" i="12" s="1"/>
  <c r="AL48" i="12" s="1"/>
  <c r="W75" i="12"/>
  <c r="W72" i="12" s="1"/>
  <c r="AL72" i="12" s="1"/>
  <c r="W59" i="12"/>
  <c r="W56" i="12" s="1"/>
  <c r="AL56" i="12" s="1"/>
  <c r="W7" i="12"/>
  <c r="I101" i="12"/>
  <c r="I97" i="12"/>
  <c r="I93" i="12"/>
  <c r="I89" i="12"/>
  <c r="I85" i="12"/>
  <c r="I81" i="12"/>
  <c r="I77" i="12"/>
  <c r="I73" i="12"/>
  <c r="I69" i="12"/>
  <c r="I65" i="12"/>
  <c r="I61" i="12"/>
  <c r="I57" i="12"/>
  <c r="I53" i="12"/>
  <c r="I49" i="12"/>
  <c r="C3" i="2"/>
  <c r="I45" i="12"/>
  <c r="N102" i="12"/>
  <c r="N98" i="12"/>
  <c r="N94" i="12"/>
  <c r="N90" i="12"/>
  <c r="N86" i="12"/>
  <c r="N82" i="12"/>
  <c r="N78" i="12"/>
  <c r="N74" i="12"/>
  <c r="N70" i="12"/>
  <c r="N66" i="12"/>
  <c r="N62" i="12"/>
  <c r="N58" i="12"/>
  <c r="N54" i="12"/>
  <c r="N50" i="12"/>
  <c r="N46" i="12"/>
  <c r="Q102" i="12"/>
  <c r="Q98" i="12"/>
  <c r="Q94" i="12"/>
  <c r="Q90" i="12"/>
  <c r="Q86" i="12"/>
  <c r="Q82" i="12"/>
  <c r="Q78" i="12"/>
  <c r="Q74" i="12"/>
  <c r="Q70" i="12"/>
  <c r="Q66" i="12"/>
  <c r="Q62" i="12"/>
  <c r="Q58" i="12"/>
  <c r="Q54" i="12"/>
  <c r="Q50" i="12"/>
  <c r="Q46" i="12"/>
  <c r="S101" i="12"/>
  <c r="S97" i="12"/>
  <c r="S93" i="12"/>
  <c r="S89" i="12"/>
  <c r="S85" i="12"/>
  <c r="S81" i="12"/>
  <c r="S77" i="12"/>
  <c r="S73" i="12"/>
  <c r="S69" i="12"/>
  <c r="S65" i="12"/>
  <c r="S61" i="12"/>
  <c r="S57" i="12"/>
  <c r="S53" i="12"/>
  <c r="S49" i="12"/>
  <c r="S45" i="12"/>
  <c r="V103" i="12"/>
  <c r="V95" i="12"/>
  <c r="V87" i="12"/>
  <c r="V79" i="12"/>
  <c r="V71" i="12"/>
  <c r="V63" i="12"/>
  <c r="V55" i="12"/>
  <c r="V47" i="12"/>
  <c r="V99" i="12"/>
  <c r="V91" i="12"/>
  <c r="V83" i="12"/>
  <c r="V75" i="12"/>
  <c r="V67" i="12"/>
  <c r="V59" i="12"/>
  <c r="V51" i="12"/>
  <c r="R99" i="12"/>
  <c r="R96" i="12" s="1"/>
  <c r="R91" i="12"/>
  <c r="R88" i="12" s="1"/>
  <c r="R83" i="12"/>
  <c r="R80" i="12" s="1"/>
  <c r="R75" i="12"/>
  <c r="R72" i="12" s="1"/>
  <c r="R67" i="12"/>
  <c r="R64" i="12" s="1"/>
  <c r="R59" i="12"/>
  <c r="R56" i="12" s="1"/>
  <c r="R51" i="12"/>
  <c r="R48" i="12" s="1"/>
  <c r="R103" i="12"/>
  <c r="R100" i="12" s="1"/>
  <c r="R95" i="12"/>
  <c r="R92" i="12" s="1"/>
  <c r="R87" i="12"/>
  <c r="R84" i="12" s="1"/>
  <c r="R79" i="12"/>
  <c r="R76" i="12" s="1"/>
  <c r="R71" i="12"/>
  <c r="R68" i="12" s="1"/>
  <c r="R63" i="12"/>
  <c r="R60" i="12" s="1"/>
  <c r="R55" i="12"/>
  <c r="R52" i="12" s="1"/>
  <c r="R47" i="12"/>
  <c r="R44" i="12" s="1"/>
  <c r="R11" i="12"/>
  <c r="R8" i="12" s="1"/>
  <c r="D3" i="2"/>
  <c r="V98" i="12" l="1"/>
  <c r="V90" i="12"/>
  <c r="V82" i="12"/>
  <c r="V74" i="12"/>
  <c r="V66" i="12"/>
  <c r="V58" i="12"/>
  <c r="V50" i="12"/>
  <c r="V102" i="12"/>
  <c r="V94" i="12"/>
  <c r="V86" i="12"/>
  <c r="V78" i="12"/>
  <c r="V70" i="12"/>
  <c r="V62" i="12"/>
  <c r="V54" i="12"/>
  <c r="V46" i="12"/>
  <c r="K101" i="12"/>
  <c r="K97" i="12"/>
  <c r="K93" i="12"/>
  <c r="K89" i="12"/>
  <c r="K85" i="12"/>
  <c r="K81" i="12"/>
  <c r="K77" i="12"/>
  <c r="K73" i="12"/>
  <c r="K69" i="12"/>
  <c r="K65" i="12"/>
  <c r="K61" i="12"/>
  <c r="K57" i="12"/>
  <c r="K53" i="12"/>
  <c r="K49" i="12"/>
  <c r="K45" i="12"/>
  <c r="K9" i="12"/>
  <c r="K102" i="12"/>
  <c r="K98" i="12"/>
  <c r="K94" i="12"/>
  <c r="K90" i="12"/>
  <c r="K86" i="12"/>
  <c r="K82" i="12"/>
  <c r="K78" i="12"/>
  <c r="K74" i="12"/>
  <c r="K70" i="12"/>
  <c r="K66" i="12"/>
  <c r="K62" i="12"/>
  <c r="K58" i="12"/>
  <c r="K54" i="12"/>
  <c r="K50" i="12"/>
  <c r="K46" i="12"/>
  <c r="S48" i="12"/>
  <c r="S56" i="12"/>
  <c r="S64" i="12"/>
  <c r="S72" i="12"/>
  <c r="S80" i="12"/>
  <c r="S88" i="12"/>
  <c r="S96" i="12"/>
  <c r="V101" i="12"/>
  <c r="V100" i="12" s="1"/>
  <c r="AK100" i="12" s="1"/>
  <c r="V93" i="12"/>
  <c r="V92" i="12" s="1"/>
  <c r="AK92" i="12" s="1"/>
  <c r="V85" i="12"/>
  <c r="V84" i="12" s="1"/>
  <c r="AK84" i="12" s="1"/>
  <c r="V77" i="12"/>
  <c r="V76" i="12" s="1"/>
  <c r="AK76" i="12" s="1"/>
  <c r="V69" i="12"/>
  <c r="V68" i="12" s="1"/>
  <c r="AK68" i="12" s="1"/>
  <c r="V61" i="12"/>
  <c r="V60" i="12" s="1"/>
  <c r="AK60" i="12" s="1"/>
  <c r="V53" i="12"/>
  <c r="V52" i="12" s="1"/>
  <c r="AK52" i="12" s="1"/>
  <c r="V45" i="12"/>
  <c r="V44" i="12" s="1"/>
  <c r="AK44" i="12" s="1"/>
  <c r="V97" i="12"/>
  <c r="V89" i="12"/>
  <c r="V81" i="12"/>
  <c r="V73" i="12"/>
  <c r="V65" i="12"/>
  <c r="V57" i="12"/>
  <c r="V49" i="12"/>
  <c r="J101" i="12"/>
  <c r="J97" i="12"/>
  <c r="J93" i="12"/>
  <c r="J89" i="12"/>
  <c r="J85" i="12"/>
  <c r="J81" i="12"/>
  <c r="J77" i="12"/>
  <c r="J73" i="12"/>
  <c r="J69" i="12"/>
  <c r="J65" i="12"/>
  <c r="J61" i="12"/>
  <c r="J57" i="12"/>
  <c r="J53" i="12"/>
  <c r="J45" i="12"/>
  <c r="J49" i="12"/>
  <c r="T102" i="12"/>
  <c r="T98" i="12"/>
  <c r="T94" i="12"/>
  <c r="T90" i="12"/>
  <c r="T86" i="12"/>
  <c r="T82" i="12"/>
  <c r="T78" i="12"/>
  <c r="T74" i="12"/>
  <c r="T70" i="12"/>
  <c r="T66" i="12"/>
  <c r="T62" i="12"/>
  <c r="T58" i="12"/>
  <c r="T54" i="12"/>
  <c r="T46" i="12"/>
  <c r="Q48" i="12"/>
  <c r="Q56" i="12"/>
  <c r="Q64" i="12"/>
  <c r="Q72" i="12"/>
  <c r="Q80" i="12"/>
  <c r="Q88" i="12"/>
  <c r="Q96" i="12"/>
  <c r="N44" i="12"/>
  <c r="AD44" i="12" s="1"/>
  <c r="N52" i="12"/>
  <c r="AD52" i="12" s="1"/>
  <c r="N60" i="12"/>
  <c r="AD60" i="12" s="1"/>
  <c r="N68" i="12"/>
  <c r="AD68" i="12" s="1"/>
  <c r="N76" i="12"/>
  <c r="AD76" i="12" s="1"/>
  <c r="N84" i="12"/>
  <c r="AD84" i="12" s="1"/>
  <c r="N92" i="12"/>
  <c r="AD92" i="12" s="1"/>
  <c r="N100" i="12"/>
  <c r="AD100" i="12" s="1"/>
  <c r="X48" i="12"/>
  <c r="X56" i="12"/>
  <c r="X64" i="12"/>
  <c r="X72" i="12"/>
  <c r="X80" i="12"/>
  <c r="X88" i="12"/>
  <c r="X96" i="12"/>
  <c r="U101" i="12"/>
  <c r="U93" i="12"/>
  <c r="U85" i="12"/>
  <c r="U77" i="12"/>
  <c r="U69" i="12"/>
  <c r="U61" i="12"/>
  <c r="U53" i="12"/>
  <c r="U45" i="12"/>
  <c r="U97" i="12"/>
  <c r="U89" i="12"/>
  <c r="U81" i="12"/>
  <c r="U73" i="12"/>
  <c r="U65" i="12"/>
  <c r="U57" i="12"/>
  <c r="U49" i="12"/>
  <c r="U5" i="12"/>
  <c r="P101" i="12"/>
  <c r="P97" i="12"/>
  <c r="P93" i="12"/>
  <c r="P89" i="12"/>
  <c r="P85" i="12"/>
  <c r="P81" i="12"/>
  <c r="P77" i="12"/>
  <c r="P73" i="12"/>
  <c r="P69" i="12"/>
  <c r="P65" i="12"/>
  <c r="P61" i="12"/>
  <c r="P57" i="12"/>
  <c r="P53" i="12"/>
  <c r="P49" i="12"/>
  <c r="P45" i="12"/>
  <c r="U98" i="12"/>
  <c r="U90" i="12"/>
  <c r="U82" i="12"/>
  <c r="U74" i="12"/>
  <c r="U66" i="12"/>
  <c r="U58" i="12"/>
  <c r="U50" i="12"/>
  <c r="U102" i="12"/>
  <c r="U94" i="12"/>
  <c r="U86" i="12"/>
  <c r="U78" i="12"/>
  <c r="U70" i="12"/>
  <c r="U62" i="12"/>
  <c r="U54" i="12"/>
  <c r="U46" i="12"/>
  <c r="T101" i="12"/>
  <c r="T97" i="12"/>
  <c r="T93" i="12"/>
  <c r="T89" i="12"/>
  <c r="T85" i="12"/>
  <c r="T81" i="12"/>
  <c r="T77" i="12"/>
  <c r="T73" i="12"/>
  <c r="T69" i="12"/>
  <c r="T65" i="12"/>
  <c r="T61" i="12"/>
  <c r="T57" i="12"/>
  <c r="T53" i="12"/>
  <c r="T49" i="12"/>
  <c r="T45" i="12"/>
  <c r="U103" i="12"/>
  <c r="U95" i="12"/>
  <c r="U87" i="12"/>
  <c r="U79" i="12"/>
  <c r="U71" i="12"/>
  <c r="U63" i="12"/>
  <c r="U55" i="12"/>
  <c r="U47" i="12"/>
  <c r="U99" i="12"/>
  <c r="U91" i="12"/>
  <c r="U83" i="12"/>
  <c r="U75" i="12"/>
  <c r="U67" i="12"/>
  <c r="U59" i="12"/>
  <c r="U51" i="12"/>
  <c r="U7" i="12"/>
  <c r="O102" i="12"/>
  <c r="O98" i="12"/>
  <c r="O94" i="12"/>
  <c r="O90" i="12"/>
  <c r="O86" i="12"/>
  <c r="O82" i="12"/>
  <c r="O78" i="12"/>
  <c r="O74" i="12"/>
  <c r="O70" i="12"/>
  <c r="O66" i="12"/>
  <c r="O62" i="12"/>
  <c r="O58" i="12"/>
  <c r="O54" i="12"/>
  <c r="O50" i="12"/>
  <c r="O46" i="12"/>
  <c r="J50" i="12"/>
  <c r="J102" i="12"/>
  <c r="J98" i="12"/>
  <c r="J94" i="12"/>
  <c r="J90" i="12"/>
  <c r="J86" i="12"/>
  <c r="J82" i="12"/>
  <c r="J78" i="12"/>
  <c r="J74" i="12"/>
  <c r="J70" i="12"/>
  <c r="J66" i="12"/>
  <c r="J62" i="12"/>
  <c r="J58" i="12"/>
  <c r="J54" i="12"/>
  <c r="J46" i="12"/>
  <c r="S44" i="12"/>
  <c r="S52" i="12"/>
  <c r="S60" i="12"/>
  <c r="S68" i="12"/>
  <c r="S76" i="12"/>
  <c r="S84" i="12"/>
  <c r="S92" i="12"/>
  <c r="S100" i="12"/>
  <c r="P102" i="12"/>
  <c r="P98" i="12"/>
  <c r="P94" i="12"/>
  <c r="P90" i="12"/>
  <c r="P86" i="12"/>
  <c r="P82" i="12"/>
  <c r="P78" i="12"/>
  <c r="P74" i="12"/>
  <c r="P70" i="12"/>
  <c r="P66" i="12"/>
  <c r="P62" i="12"/>
  <c r="P58" i="12"/>
  <c r="P54" i="12"/>
  <c r="P50" i="12"/>
  <c r="P46" i="12"/>
  <c r="I102" i="12"/>
  <c r="I100" i="12" s="1"/>
  <c r="I98" i="12"/>
  <c r="I96" i="12" s="1"/>
  <c r="Y96" i="12" s="1"/>
  <c r="I94" i="12"/>
  <c r="I92" i="12" s="1"/>
  <c r="I90" i="12"/>
  <c r="I88" i="12" s="1"/>
  <c r="Y88" i="12" s="1"/>
  <c r="I86" i="12"/>
  <c r="I84" i="12" s="1"/>
  <c r="I82" i="12"/>
  <c r="I80" i="12" s="1"/>
  <c r="Y80" i="12" s="1"/>
  <c r="I78" i="12"/>
  <c r="I76" i="12" s="1"/>
  <c r="I74" i="12"/>
  <c r="I72" i="12" s="1"/>
  <c r="Y72" i="12" s="1"/>
  <c r="I70" i="12"/>
  <c r="I68" i="12" s="1"/>
  <c r="I66" i="12"/>
  <c r="I64" i="12" s="1"/>
  <c r="Y64" i="12" s="1"/>
  <c r="I62" i="12"/>
  <c r="I60" i="12" s="1"/>
  <c r="I58" i="12"/>
  <c r="I54" i="12"/>
  <c r="I52" i="12" s="1"/>
  <c r="I50" i="12"/>
  <c r="I48" i="12" s="1"/>
  <c r="I46" i="12"/>
  <c r="I44" i="12" s="1"/>
  <c r="I56" i="12"/>
  <c r="Y56" i="12" s="1"/>
  <c r="Q44" i="12"/>
  <c r="Q52" i="12"/>
  <c r="Q60" i="12"/>
  <c r="Q68" i="12"/>
  <c r="Q76" i="12"/>
  <c r="Q84" i="12"/>
  <c r="Q92" i="12"/>
  <c r="Q100" i="12"/>
  <c r="N48" i="12"/>
  <c r="AD48" i="12" s="1"/>
  <c r="N56" i="12"/>
  <c r="AD56" i="12" s="1"/>
  <c r="N64" i="12"/>
  <c r="AD64" i="12" s="1"/>
  <c r="N72" i="12"/>
  <c r="AD72" i="12" s="1"/>
  <c r="N80" i="12"/>
  <c r="AD80" i="12" s="1"/>
  <c r="N88" i="12"/>
  <c r="AD88" i="12" s="1"/>
  <c r="N96" i="12"/>
  <c r="AD96" i="12" s="1"/>
  <c r="O101" i="12"/>
  <c r="O97" i="12"/>
  <c r="O89" i="12"/>
  <c r="O81" i="12"/>
  <c r="O73" i="12"/>
  <c r="O65" i="12"/>
  <c r="O61" i="12"/>
  <c r="O57" i="12"/>
  <c r="O53" i="12"/>
  <c r="O49" i="12"/>
  <c r="O45" i="12"/>
  <c r="O93" i="12"/>
  <c r="O85" i="12"/>
  <c r="O77" i="12"/>
  <c r="O69" i="12"/>
  <c r="X44" i="12"/>
  <c r="X52" i="12"/>
  <c r="X60" i="12"/>
  <c r="X68" i="12"/>
  <c r="X76" i="12"/>
  <c r="X84" i="12"/>
  <c r="X92" i="12"/>
  <c r="X100" i="12"/>
  <c r="O76" i="12" l="1"/>
  <c r="AE76" i="12" s="1"/>
  <c r="O92" i="12"/>
  <c r="AE92" i="12" s="1"/>
  <c r="O72" i="12"/>
  <c r="AE72" i="12" s="1"/>
  <c r="O88" i="12"/>
  <c r="AE88" i="12" s="1"/>
  <c r="AO44" i="12"/>
  <c r="O68" i="12"/>
  <c r="AE68" i="12" s="1"/>
  <c r="O84" i="12"/>
  <c r="AE84" i="12" s="1"/>
  <c r="O44" i="12"/>
  <c r="AE44" i="12" s="1"/>
  <c r="O52" i="12"/>
  <c r="AE52" i="12" s="1"/>
  <c r="O60" i="12"/>
  <c r="AE60" i="12" s="1"/>
  <c r="O100" i="12"/>
  <c r="AE100" i="12" s="1"/>
  <c r="AO60" i="12"/>
  <c r="T44" i="12"/>
  <c r="AI44" i="12" s="1"/>
  <c r="T52" i="12"/>
  <c r="AI52" i="12" s="1"/>
  <c r="T60" i="12"/>
  <c r="AI60" i="12" s="1"/>
  <c r="T68" i="12"/>
  <c r="AI68" i="12" s="1"/>
  <c r="T76" i="12"/>
  <c r="AI76" i="12" s="1"/>
  <c r="T84" i="12"/>
  <c r="AI84" i="12" s="1"/>
  <c r="T92" i="12"/>
  <c r="AI92" i="12" s="1"/>
  <c r="T100" i="12"/>
  <c r="AI100" i="12" s="1"/>
  <c r="V56" i="12"/>
  <c r="AK56" i="12" s="1"/>
  <c r="V72" i="12"/>
  <c r="AK72" i="12" s="1"/>
  <c r="V88" i="12"/>
  <c r="AK88" i="12" s="1"/>
  <c r="AN96" i="12"/>
  <c r="AN100" i="12"/>
  <c r="AO100" i="12"/>
  <c r="O48" i="12"/>
  <c r="AE48" i="12" s="1"/>
  <c r="O56" i="12"/>
  <c r="AE56" i="12" s="1"/>
  <c r="O64" i="12"/>
  <c r="AE64" i="12" s="1"/>
  <c r="O80" i="12"/>
  <c r="AE80" i="12" s="1"/>
  <c r="O96" i="12"/>
  <c r="AE96" i="12" s="1"/>
  <c r="AO92" i="12"/>
  <c r="AO84" i="12"/>
  <c r="AO76" i="12"/>
  <c r="AO68" i="12"/>
  <c r="AO52" i="12"/>
  <c r="T48" i="12"/>
  <c r="AI48" i="12" s="1"/>
  <c r="T56" i="12"/>
  <c r="AI56" i="12" s="1"/>
  <c r="T64" i="12"/>
  <c r="AI64" i="12" s="1"/>
  <c r="T72" i="12"/>
  <c r="AI72" i="12" s="1"/>
  <c r="T80" i="12"/>
  <c r="AI80" i="12" s="1"/>
  <c r="T88" i="12"/>
  <c r="AI88" i="12" s="1"/>
  <c r="T96" i="12"/>
  <c r="AI96" i="12" s="1"/>
  <c r="AN44" i="12"/>
  <c r="AP44" i="12" s="1"/>
  <c r="V48" i="12"/>
  <c r="AK48" i="12" s="1"/>
  <c r="V64" i="12"/>
  <c r="AK64" i="12" s="1"/>
  <c r="V80" i="12"/>
  <c r="AK80" i="12" s="1"/>
  <c r="V96" i="12"/>
  <c r="AK96" i="12" s="1"/>
  <c r="Y48" i="12"/>
  <c r="Y44" i="12"/>
  <c r="Y52" i="12"/>
  <c r="Y60" i="12"/>
  <c r="Y68" i="12"/>
  <c r="Y76" i="12"/>
  <c r="Y84" i="12"/>
  <c r="Y92" i="12"/>
  <c r="Y100" i="12"/>
  <c r="AN72" i="12"/>
  <c r="AN48" i="12"/>
  <c r="AH60" i="12"/>
  <c r="AH44" i="12"/>
  <c r="P48" i="12"/>
  <c r="P56" i="12"/>
  <c r="P64" i="12"/>
  <c r="P72" i="12"/>
  <c r="P80" i="12"/>
  <c r="P88" i="12"/>
  <c r="P96" i="12"/>
  <c r="U56" i="12"/>
  <c r="AJ56" i="12" s="1"/>
  <c r="U72" i="12"/>
  <c r="AJ72" i="12" s="1"/>
  <c r="U88" i="12"/>
  <c r="AJ88" i="12" s="1"/>
  <c r="U44" i="12"/>
  <c r="AJ44" i="12" s="1"/>
  <c r="U60" i="12"/>
  <c r="AJ60" i="12" s="1"/>
  <c r="U76" i="12"/>
  <c r="AJ76" i="12" s="1"/>
  <c r="U92" i="12"/>
  <c r="AJ92" i="12" s="1"/>
  <c r="J48" i="12"/>
  <c r="Z48" i="12" s="1"/>
  <c r="J52" i="12"/>
  <c r="Z52" i="12" s="1"/>
  <c r="J60" i="12"/>
  <c r="Z60" i="12" s="1"/>
  <c r="J68" i="12"/>
  <c r="Z68" i="12" s="1"/>
  <c r="J76" i="12"/>
  <c r="Z76" i="12" s="1"/>
  <c r="J84" i="12"/>
  <c r="Z84" i="12" s="1"/>
  <c r="J92" i="12"/>
  <c r="Z92" i="12" s="1"/>
  <c r="J100" i="12"/>
  <c r="Z100" i="12" s="1"/>
  <c r="AH96" i="12"/>
  <c r="AH88" i="12"/>
  <c r="AH80" i="12"/>
  <c r="AO72" i="12"/>
  <c r="AH64" i="12"/>
  <c r="AO56" i="12"/>
  <c r="AH48" i="12"/>
  <c r="K44" i="12"/>
  <c r="AA44" i="12" s="1"/>
  <c r="K52" i="12"/>
  <c r="AA52" i="12" s="1"/>
  <c r="K60" i="12"/>
  <c r="AA60" i="12" s="1"/>
  <c r="K68" i="12"/>
  <c r="AA68" i="12" s="1"/>
  <c r="K76" i="12"/>
  <c r="AA76" i="12" s="1"/>
  <c r="K84" i="12"/>
  <c r="AA84" i="12" s="1"/>
  <c r="K92" i="12"/>
  <c r="AA92" i="12" s="1"/>
  <c r="K100" i="12"/>
  <c r="AA100" i="12" s="1"/>
  <c r="AN88" i="12"/>
  <c r="AN80" i="12"/>
  <c r="AN64" i="12"/>
  <c r="AN56" i="12"/>
  <c r="AH100" i="12"/>
  <c r="AH92" i="12"/>
  <c r="AH84" i="12"/>
  <c r="AH76" i="12"/>
  <c r="AH68" i="12"/>
  <c r="AH52" i="12"/>
  <c r="P44" i="12"/>
  <c r="P52" i="12"/>
  <c r="P60" i="12"/>
  <c r="P68" i="12"/>
  <c r="P76" i="12"/>
  <c r="P84" i="12"/>
  <c r="P92" i="12"/>
  <c r="P100" i="12"/>
  <c r="U48" i="12"/>
  <c r="AJ48" i="12" s="1"/>
  <c r="U64" i="12"/>
  <c r="AJ64" i="12" s="1"/>
  <c r="U80" i="12"/>
  <c r="AJ80" i="12" s="1"/>
  <c r="U96" i="12"/>
  <c r="AJ96" i="12" s="1"/>
  <c r="U52" i="12"/>
  <c r="AJ52" i="12" s="1"/>
  <c r="U68" i="12"/>
  <c r="AJ68" i="12" s="1"/>
  <c r="U84" i="12"/>
  <c r="AJ84" i="12" s="1"/>
  <c r="U100" i="12"/>
  <c r="AJ100" i="12" s="1"/>
  <c r="AN92" i="12"/>
  <c r="AP92" i="12" s="1"/>
  <c r="AN84" i="12"/>
  <c r="AN76" i="12"/>
  <c r="AP76" i="12" s="1"/>
  <c r="AN68" i="12"/>
  <c r="AN60" i="12"/>
  <c r="AP60" i="12" s="1"/>
  <c r="AN52" i="12"/>
  <c r="AP52" i="12" s="1"/>
  <c r="J44" i="12"/>
  <c r="Z44" i="12" s="1"/>
  <c r="J56" i="12"/>
  <c r="Z56" i="12" s="1"/>
  <c r="J64" i="12"/>
  <c r="Z64" i="12" s="1"/>
  <c r="J72" i="12"/>
  <c r="Z72" i="12" s="1"/>
  <c r="J80" i="12"/>
  <c r="Z80" i="12" s="1"/>
  <c r="J88" i="12"/>
  <c r="Z88" i="12" s="1"/>
  <c r="J96" i="12"/>
  <c r="Z96" i="12" s="1"/>
  <c r="AO96" i="12"/>
  <c r="AP96" i="12" s="1"/>
  <c r="AO88" i="12"/>
  <c r="AO80" i="12"/>
  <c r="AH72" i="12"/>
  <c r="AS72" i="12"/>
  <c r="AO64" i="12"/>
  <c r="AH56" i="12"/>
  <c r="AO48" i="12"/>
  <c r="K48" i="12"/>
  <c r="AA48" i="12" s="1"/>
  <c r="K56" i="12"/>
  <c r="AA56" i="12" s="1"/>
  <c r="K64" i="12"/>
  <c r="AA64" i="12" s="1"/>
  <c r="K72" i="12"/>
  <c r="AA72" i="12" s="1"/>
  <c r="K80" i="12"/>
  <c r="AA80" i="12" s="1"/>
  <c r="K88" i="12"/>
  <c r="AA88" i="12" s="1"/>
  <c r="K96" i="12"/>
  <c r="AA96" i="12" s="1"/>
  <c r="H5" i="12"/>
  <c r="W43" i="12"/>
  <c r="W39" i="12"/>
  <c r="W35" i="12"/>
  <c r="W31" i="12"/>
  <c r="W27" i="12"/>
  <c r="W23" i="12"/>
  <c r="W19" i="12"/>
  <c r="V43" i="12"/>
  <c r="V42" i="12"/>
  <c r="V41" i="12"/>
  <c r="V39" i="12"/>
  <c r="V38" i="12"/>
  <c r="V37" i="12"/>
  <c r="V35" i="12"/>
  <c r="V34" i="12"/>
  <c r="V33" i="12"/>
  <c r="V31" i="12"/>
  <c r="V30" i="12"/>
  <c r="V29" i="12"/>
  <c r="V27" i="12"/>
  <c r="V26" i="12"/>
  <c r="V25" i="12"/>
  <c r="V23" i="12"/>
  <c r="V22" i="12"/>
  <c r="V21" i="12"/>
  <c r="V19" i="12"/>
  <c r="V18" i="12"/>
  <c r="V17" i="12"/>
  <c r="U43" i="12"/>
  <c r="U42" i="12"/>
  <c r="U41" i="12"/>
  <c r="U39" i="12"/>
  <c r="U38" i="12"/>
  <c r="U37" i="12"/>
  <c r="U35" i="12"/>
  <c r="U34" i="12"/>
  <c r="U33" i="12"/>
  <c r="U31" i="12"/>
  <c r="U30" i="12"/>
  <c r="U29" i="12"/>
  <c r="U27" i="12"/>
  <c r="U26" i="12"/>
  <c r="U25" i="12"/>
  <c r="U23" i="12"/>
  <c r="U22" i="12"/>
  <c r="U21" i="12"/>
  <c r="U19" i="12"/>
  <c r="U18" i="12"/>
  <c r="U17" i="12"/>
  <c r="T42" i="12"/>
  <c r="T41" i="12"/>
  <c r="T38" i="12"/>
  <c r="T37" i="12"/>
  <c r="T34" i="12"/>
  <c r="T33" i="12"/>
  <c r="T30" i="12"/>
  <c r="T29" i="12"/>
  <c r="T26" i="12"/>
  <c r="T25" i="12"/>
  <c r="T22" i="12"/>
  <c r="T21" i="12"/>
  <c r="T18" i="12"/>
  <c r="T17" i="12"/>
  <c r="S42" i="12"/>
  <c r="S41" i="12"/>
  <c r="S38" i="12"/>
  <c r="S37" i="12"/>
  <c r="S34" i="12"/>
  <c r="S33" i="12"/>
  <c r="S30" i="12"/>
  <c r="S29" i="12"/>
  <c r="S26" i="12"/>
  <c r="S25" i="12"/>
  <c r="S22" i="12"/>
  <c r="S21" i="12"/>
  <c r="S18" i="12"/>
  <c r="S17" i="12"/>
  <c r="R43" i="12"/>
  <c r="R39" i="12"/>
  <c r="R35" i="12"/>
  <c r="R31" i="12"/>
  <c r="R27" i="12"/>
  <c r="R23" i="12"/>
  <c r="R19" i="12"/>
  <c r="R15" i="12"/>
  <c r="R7" i="12"/>
  <c r="R4" i="12" s="1"/>
  <c r="Q42" i="12"/>
  <c r="Q41" i="12"/>
  <c r="Q38" i="12"/>
  <c r="Q37" i="12"/>
  <c r="Q34" i="12"/>
  <c r="Q33" i="12"/>
  <c r="Q30" i="12"/>
  <c r="Q29" i="12"/>
  <c r="Q26" i="12"/>
  <c r="Q25" i="12"/>
  <c r="Q22" i="12"/>
  <c r="Q21" i="12"/>
  <c r="Q18" i="12"/>
  <c r="Q17" i="12"/>
  <c r="Q5" i="12"/>
  <c r="P42" i="12"/>
  <c r="P41" i="12"/>
  <c r="P38" i="12"/>
  <c r="P37" i="12"/>
  <c r="P34" i="12"/>
  <c r="P33" i="12"/>
  <c r="P30" i="12"/>
  <c r="P29" i="12"/>
  <c r="P26" i="12"/>
  <c r="P25" i="12"/>
  <c r="P22" i="12"/>
  <c r="P21" i="12"/>
  <c r="P18" i="12"/>
  <c r="P17" i="12"/>
  <c r="P13" i="12"/>
  <c r="P14" i="12"/>
  <c r="O42" i="12"/>
  <c r="O41" i="12"/>
  <c r="N42" i="12"/>
  <c r="N41" i="12"/>
  <c r="N38" i="12"/>
  <c r="N37" i="12"/>
  <c r="N34" i="12"/>
  <c r="N33" i="12"/>
  <c r="N30" i="12"/>
  <c r="N29" i="12"/>
  <c r="N26" i="12"/>
  <c r="N25" i="12"/>
  <c r="N22" i="12"/>
  <c r="N21" i="12"/>
  <c r="N18" i="12"/>
  <c r="N17" i="12"/>
  <c r="K42" i="12"/>
  <c r="K41" i="12"/>
  <c r="K38" i="12"/>
  <c r="K37" i="12"/>
  <c r="K34" i="12"/>
  <c r="K33" i="12"/>
  <c r="K30" i="12"/>
  <c r="K29" i="12"/>
  <c r="K26" i="12"/>
  <c r="K25" i="12"/>
  <c r="K22" i="12"/>
  <c r="K21" i="12"/>
  <c r="K18" i="12"/>
  <c r="K17" i="12"/>
  <c r="K10" i="12"/>
  <c r="J42" i="12"/>
  <c r="J41" i="12"/>
  <c r="J38" i="12"/>
  <c r="J37" i="12"/>
  <c r="J34" i="12"/>
  <c r="J33" i="12"/>
  <c r="J30" i="12"/>
  <c r="J29" i="12"/>
  <c r="J26" i="12"/>
  <c r="J25" i="12"/>
  <c r="J22" i="12"/>
  <c r="J21" i="12"/>
  <c r="I42" i="12"/>
  <c r="I41" i="12"/>
  <c r="I38" i="12"/>
  <c r="I37" i="12"/>
  <c r="I34" i="12"/>
  <c r="I33" i="12"/>
  <c r="I30" i="12"/>
  <c r="I29" i="12"/>
  <c r="I26" i="12"/>
  <c r="I25" i="12"/>
  <c r="I22" i="12"/>
  <c r="I21" i="12"/>
  <c r="I18" i="12"/>
  <c r="I17" i="12"/>
  <c r="H38" i="12"/>
  <c r="H37" i="12"/>
  <c r="H34" i="12"/>
  <c r="H33" i="12"/>
  <c r="H30" i="12"/>
  <c r="H29" i="12"/>
  <c r="H26" i="12"/>
  <c r="H25" i="12"/>
  <c r="H22" i="12"/>
  <c r="H21" i="12"/>
  <c r="H18" i="12"/>
  <c r="AS76" i="12" l="1"/>
  <c r="AS92" i="12"/>
  <c r="AP56" i="12"/>
  <c r="I16" i="12"/>
  <c r="AN40" i="12"/>
  <c r="AS56" i="12"/>
  <c r="AP68" i="12"/>
  <c r="AP84" i="12"/>
  <c r="AS88" i="12"/>
  <c r="AP100" i="12"/>
  <c r="AS84" i="12"/>
  <c r="AS100" i="12"/>
  <c r="AS48" i="12"/>
  <c r="AS64" i="12"/>
  <c r="AS96" i="12"/>
  <c r="AS60" i="12"/>
  <c r="AS52" i="12"/>
  <c r="AS68" i="12"/>
  <c r="AS80" i="12"/>
  <c r="AS44" i="12"/>
  <c r="AR56" i="12"/>
  <c r="AR72" i="12"/>
  <c r="AT72" i="12" s="1"/>
  <c r="AR96" i="12"/>
  <c r="AG92" i="12"/>
  <c r="AF92" i="12"/>
  <c r="AF76" i="12"/>
  <c r="AG76" i="12"/>
  <c r="AF60" i="12"/>
  <c r="AG60" i="12"/>
  <c r="AG44" i="12"/>
  <c r="AF44" i="12"/>
  <c r="AP80" i="12"/>
  <c r="AF88" i="12"/>
  <c r="AG88" i="12"/>
  <c r="AG72" i="12"/>
  <c r="AF72" i="12"/>
  <c r="AG56" i="12"/>
  <c r="AF56" i="12"/>
  <c r="AP48" i="12"/>
  <c r="AR100" i="12"/>
  <c r="AR92" i="12"/>
  <c r="AR84" i="12"/>
  <c r="AR76" i="12"/>
  <c r="AT76" i="12" s="1"/>
  <c r="AR68" i="12"/>
  <c r="AR60" i="12"/>
  <c r="AR52" i="12"/>
  <c r="AR44" i="12"/>
  <c r="AR48" i="12"/>
  <c r="AR64" i="12"/>
  <c r="AR80" i="12"/>
  <c r="AG100" i="12"/>
  <c r="AF100" i="12"/>
  <c r="AG84" i="12"/>
  <c r="AF84" i="12"/>
  <c r="AF68" i="12"/>
  <c r="AG68" i="12"/>
  <c r="AF52" i="12"/>
  <c r="AG52" i="12"/>
  <c r="AP64" i="12"/>
  <c r="AP88" i="12"/>
  <c r="AT96" i="12"/>
  <c r="AR88" i="12"/>
  <c r="AF96" i="12"/>
  <c r="AG96" i="12"/>
  <c r="AG80" i="12"/>
  <c r="AF80" i="12"/>
  <c r="AG64" i="12"/>
  <c r="AF64" i="12"/>
  <c r="AF48" i="12"/>
  <c r="AG48" i="12"/>
  <c r="AP72" i="12"/>
  <c r="H17" i="12"/>
  <c r="J18" i="12"/>
  <c r="J17" i="12"/>
  <c r="J28" i="12"/>
  <c r="AT48" i="12" l="1"/>
  <c r="AT80" i="12"/>
  <c r="AT88" i="12"/>
  <c r="AT44" i="12"/>
  <c r="AT60" i="12"/>
  <c r="AT92" i="12"/>
  <c r="AT56" i="12"/>
  <c r="AT84" i="12"/>
  <c r="AT52" i="12"/>
  <c r="AT64" i="12"/>
  <c r="AT68" i="12"/>
  <c r="AT100" i="12"/>
  <c r="O38" i="12"/>
  <c r="O37" i="12"/>
  <c r="O34" i="12"/>
  <c r="O33" i="12"/>
  <c r="O30" i="12"/>
  <c r="O29" i="12"/>
  <c r="O26" i="12"/>
  <c r="O25" i="12"/>
  <c r="O22" i="12"/>
  <c r="O21" i="12"/>
  <c r="O18" i="12"/>
  <c r="O17" i="12"/>
  <c r="O13" i="12"/>
  <c r="S20" i="12"/>
  <c r="D4" i="12"/>
  <c r="Z28" i="12"/>
  <c r="AP43" i="12"/>
  <c r="AP42" i="12"/>
  <c r="AP41" i="12"/>
  <c r="AO40" i="12"/>
  <c r="W40" i="12"/>
  <c r="V40" i="12"/>
  <c r="U40" i="12"/>
  <c r="T40" i="12"/>
  <c r="S40" i="12"/>
  <c r="R40" i="12"/>
  <c r="Q40" i="12"/>
  <c r="P40" i="12"/>
  <c r="O40" i="12"/>
  <c r="N40" i="12"/>
  <c r="M40" i="12"/>
  <c r="L40" i="12"/>
  <c r="K40" i="12"/>
  <c r="J40" i="12"/>
  <c r="I40" i="12"/>
  <c r="E40" i="12"/>
  <c r="D40" i="12"/>
  <c r="AP39" i="12"/>
  <c r="AP38" i="12"/>
  <c r="AP37" i="12"/>
  <c r="AO36" i="12"/>
  <c r="W36" i="12"/>
  <c r="V36" i="12"/>
  <c r="U36" i="12"/>
  <c r="T36" i="12"/>
  <c r="S36" i="12"/>
  <c r="R36" i="12"/>
  <c r="Q36" i="12"/>
  <c r="P36" i="12"/>
  <c r="N36" i="12"/>
  <c r="M36" i="12"/>
  <c r="L36" i="12"/>
  <c r="K36" i="12"/>
  <c r="J36" i="12"/>
  <c r="I36" i="12"/>
  <c r="H36" i="12"/>
  <c r="E36" i="12"/>
  <c r="D36" i="12"/>
  <c r="AP35" i="12"/>
  <c r="AP34" i="12"/>
  <c r="AP33" i="12"/>
  <c r="AO32" i="12"/>
  <c r="W32" i="12"/>
  <c r="V32" i="12"/>
  <c r="U32" i="12"/>
  <c r="T32" i="12"/>
  <c r="S32" i="12"/>
  <c r="R32" i="12"/>
  <c r="Q32" i="12"/>
  <c r="P32" i="12"/>
  <c r="N32" i="12"/>
  <c r="M32" i="12"/>
  <c r="L32" i="12"/>
  <c r="K32" i="12"/>
  <c r="J32" i="12"/>
  <c r="I32" i="12"/>
  <c r="H32" i="12"/>
  <c r="E32" i="12"/>
  <c r="D32" i="12"/>
  <c r="AP31" i="12"/>
  <c r="AP30" i="12"/>
  <c r="AP29" i="12"/>
  <c r="V28" i="12"/>
  <c r="T28" i="12"/>
  <c r="AN28" i="12"/>
  <c r="AO28" i="12"/>
  <c r="W28" i="12"/>
  <c r="U28" i="12"/>
  <c r="S28" i="12"/>
  <c r="R28" i="12"/>
  <c r="Q28" i="12"/>
  <c r="P28" i="12"/>
  <c r="O28" i="12"/>
  <c r="N28" i="12"/>
  <c r="M28" i="12"/>
  <c r="L28" i="12"/>
  <c r="K28" i="12"/>
  <c r="I28" i="12"/>
  <c r="E28" i="12"/>
  <c r="D28" i="12"/>
  <c r="AP27" i="12"/>
  <c r="AP26" i="12"/>
  <c r="AP25" i="12"/>
  <c r="W24" i="12"/>
  <c r="R24" i="12"/>
  <c r="M24" i="12"/>
  <c r="L24" i="12"/>
  <c r="I24" i="12"/>
  <c r="E24" i="12"/>
  <c r="D24" i="12"/>
  <c r="AP23" i="12"/>
  <c r="AP22" i="12"/>
  <c r="AP21" i="12"/>
  <c r="V20" i="12"/>
  <c r="T20" i="12"/>
  <c r="AO20" i="12"/>
  <c r="O20" i="12"/>
  <c r="K20" i="12"/>
  <c r="W20" i="12"/>
  <c r="R20" i="12"/>
  <c r="M20" i="12"/>
  <c r="L20" i="12"/>
  <c r="I20" i="12"/>
  <c r="E20" i="12"/>
  <c r="D20" i="12"/>
  <c r="AP19" i="12"/>
  <c r="W16" i="12"/>
  <c r="AP18" i="12"/>
  <c r="AP17" i="12"/>
  <c r="R16" i="12"/>
  <c r="M16" i="12"/>
  <c r="L16" i="12"/>
  <c r="E16" i="12"/>
  <c r="D16" i="12"/>
  <c r="AN36" i="12" l="1"/>
  <c r="AP36" i="12" s="1"/>
  <c r="AN32" i="12"/>
  <c r="AP32" i="12" s="1"/>
  <c r="O32" i="12"/>
  <c r="AE32" i="12" s="1"/>
  <c r="Y24" i="12"/>
  <c r="AC24" i="12"/>
  <c r="AL24" i="12"/>
  <c r="Y28" i="12"/>
  <c r="AB28" i="12"/>
  <c r="AD28" i="12"/>
  <c r="AF28" i="12"/>
  <c r="AJ28" i="12"/>
  <c r="AI28" i="12"/>
  <c r="Y32" i="12"/>
  <c r="AA32" i="12"/>
  <c r="AC32" i="12"/>
  <c r="AH32" i="12"/>
  <c r="AJ32" i="12"/>
  <c r="AL32" i="12"/>
  <c r="Z36" i="12"/>
  <c r="AB36" i="12"/>
  <c r="AD36" i="12"/>
  <c r="AH36" i="12"/>
  <c r="AJ36" i="12"/>
  <c r="AL36" i="12"/>
  <c r="Z40" i="12"/>
  <c r="AB40" i="12"/>
  <c r="AD40" i="12"/>
  <c r="AF40" i="12"/>
  <c r="AI40" i="12"/>
  <c r="AK40" i="12"/>
  <c r="AB24" i="12"/>
  <c r="AA28" i="12"/>
  <c r="AC28" i="12"/>
  <c r="AE28" i="12"/>
  <c r="AH28" i="12"/>
  <c r="AL28" i="12"/>
  <c r="AK28" i="12"/>
  <c r="Z32" i="12"/>
  <c r="AB32" i="12"/>
  <c r="AD32" i="12"/>
  <c r="AF32" i="12"/>
  <c r="AI32" i="12"/>
  <c r="AK32" i="12"/>
  <c r="Y36" i="12"/>
  <c r="AA36" i="12"/>
  <c r="AC36" i="12"/>
  <c r="AF36" i="12"/>
  <c r="AI36" i="12"/>
  <c r="AK36" i="12"/>
  <c r="Y40" i="12"/>
  <c r="AA40" i="12"/>
  <c r="AC40" i="12"/>
  <c r="AE40" i="12"/>
  <c r="AH40" i="12"/>
  <c r="AJ40" i="12"/>
  <c r="AL40" i="12"/>
  <c r="AB16" i="12"/>
  <c r="AB20" i="12"/>
  <c r="AA20" i="12"/>
  <c r="AK20" i="12"/>
  <c r="AC16" i="12"/>
  <c r="AL16" i="12"/>
  <c r="Y20" i="12"/>
  <c r="AC20" i="12"/>
  <c r="AL20" i="12"/>
  <c r="AE20" i="12"/>
  <c r="AI20" i="12"/>
  <c r="AR40" i="12"/>
  <c r="O24" i="12"/>
  <c r="AP40" i="12"/>
  <c r="AP28" i="12"/>
  <c r="AR32" i="12"/>
  <c r="H28" i="12"/>
  <c r="X28" i="12" s="1"/>
  <c r="U24" i="12"/>
  <c r="O36" i="12"/>
  <c r="AG40" i="12"/>
  <c r="AS40" i="12"/>
  <c r="H24" i="12"/>
  <c r="X24" i="12" s="1"/>
  <c r="J24" i="12"/>
  <c r="N24" i="12"/>
  <c r="P24" i="12"/>
  <c r="AG24" i="12" s="1"/>
  <c r="AO24" i="12"/>
  <c r="K24" i="12"/>
  <c r="Q24" i="12"/>
  <c r="T24" i="12"/>
  <c r="V24" i="12"/>
  <c r="X40" i="12"/>
  <c r="J16" i="12"/>
  <c r="AO16" i="12"/>
  <c r="H20" i="12"/>
  <c r="J20" i="12"/>
  <c r="N20" i="12"/>
  <c r="P20" i="12"/>
  <c r="AF20" i="12" s="1"/>
  <c r="U20" i="12"/>
  <c r="AS20" i="12" s="1"/>
  <c r="Q20" i="12"/>
  <c r="S24" i="12"/>
  <c r="AG36" i="12"/>
  <c r="AS36" i="12"/>
  <c r="X36" i="12"/>
  <c r="AG32" i="12"/>
  <c r="AS32" i="12"/>
  <c r="AN16" i="12"/>
  <c r="K16" i="12"/>
  <c r="O16" i="12"/>
  <c r="Q16" i="12"/>
  <c r="T16" i="12"/>
  <c r="V16" i="12"/>
  <c r="H16" i="12"/>
  <c r="X16" i="12" s="1"/>
  <c r="N16" i="12"/>
  <c r="AH20" i="12"/>
  <c r="AG28" i="12"/>
  <c r="X32" i="12"/>
  <c r="P16" i="12"/>
  <c r="AG16" i="12" s="1"/>
  <c r="S16" i="12"/>
  <c r="U16" i="12"/>
  <c r="AS28" i="12"/>
  <c r="AN24" i="12"/>
  <c r="AN20" i="12"/>
  <c r="AP20" i="12" s="1"/>
  <c r="AG20" i="12"/>
  <c r="X20" i="12"/>
  <c r="AT32" i="12" l="1"/>
  <c r="AT40" i="12"/>
  <c r="AH24" i="12"/>
  <c r="AK24" i="12"/>
  <c r="AD24" i="12"/>
  <c r="AJ24" i="12"/>
  <c r="AI24" i="12"/>
  <c r="AA24" i="12"/>
  <c r="AF24" i="12"/>
  <c r="Z24" i="12"/>
  <c r="AE36" i="12"/>
  <c r="AR28" i="12"/>
  <c r="AT28" i="12" s="1"/>
  <c r="AE24" i="12"/>
  <c r="Y16" i="12"/>
  <c r="AH16" i="12"/>
  <c r="AI16" i="12"/>
  <c r="AE16" i="12"/>
  <c r="AJ20" i="12"/>
  <c r="AD20" i="12"/>
  <c r="Z16" i="12"/>
  <c r="AJ16" i="12"/>
  <c r="AF16" i="12"/>
  <c r="AD16" i="12"/>
  <c r="AK16" i="12"/>
  <c r="AA16" i="12"/>
  <c r="Z20" i="12"/>
  <c r="AR36" i="12"/>
  <c r="AT36" i="12" s="1"/>
  <c r="AP24" i="12"/>
  <c r="AS16" i="12"/>
  <c r="AP16" i="12"/>
  <c r="AS24" i="12"/>
  <c r="AR24" i="12"/>
  <c r="AR20" i="12"/>
  <c r="AT20" i="12" s="1"/>
  <c r="AR16" i="12"/>
  <c r="AT16" i="12" l="1"/>
  <c r="AT24" i="12"/>
  <c r="W15" i="12" l="1"/>
  <c r="V15" i="12"/>
  <c r="V14" i="12"/>
  <c r="U15" i="12"/>
  <c r="U14" i="12"/>
  <c r="T14" i="12"/>
  <c r="S14" i="12"/>
  <c r="Q14" i="12"/>
  <c r="N14" i="12"/>
  <c r="N13" i="12"/>
  <c r="H14" i="12"/>
  <c r="I13" i="12"/>
  <c r="H13" i="12"/>
  <c r="H12" i="12" s="1"/>
  <c r="N5" i="12"/>
  <c r="L4" i="12"/>
  <c r="K13" i="12" l="1"/>
  <c r="O29" i="15"/>
  <c r="D8" i="12"/>
  <c r="O50" i="15"/>
  <c r="X34" i="15"/>
  <c r="X45" i="15"/>
  <c r="H53" i="15"/>
  <c r="AW51" i="15"/>
  <c r="AW50" i="15"/>
  <c r="X50" i="15"/>
  <c r="AW49" i="15"/>
  <c r="P49" i="15"/>
  <c r="O49" i="15"/>
  <c r="T48" i="15"/>
  <c r="AJ48" i="15" s="1"/>
  <c r="S48" i="15"/>
  <c r="AI48" i="15" s="1"/>
  <c r="N48" i="15"/>
  <c r="M48" i="15"/>
  <c r="L48" i="15"/>
  <c r="K48" i="15"/>
  <c r="J48" i="15"/>
  <c r="I48" i="15"/>
  <c r="G48" i="15"/>
  <c r="F48" i="15"/>
  <c r="E48" i="15"/>
  <c r="D48" i="15"/>
  <c r="AW47" i="15"/>
  <c r="AW46" i="15"/>
  <c r="AW45" i="15"/>
  <c r="P45" i="15"/>
  <c r="O45" i="15"/>
  <c r="T44" i="15"/>
  <c r="AJ44" i="15" s="1"/>
  <c r="S44" i="15"/>
  <c r="AI44" i="15" s="1"/>
  <c r="N44" i="15"/>
  <c r="M44" i="15"/>
  <c r="L44" i="15"/>
  <c r="K44" i="15"/>
  <c r="J44" i="15"/>
  <c r="I44" i="15"/>
  <c r="G44" i="15"/>
  <c r="F44" i="15"/>
  <c r="E44" i="15"/>
  <c r="D44" i="15"/>
  <c r="AW43" i="15"/>
  <c r="AW42" i="15"/>
  <c r="O42" i="15"/>
  <c r="AW41" i="15"/>
  <c r="P41" i="15"/>
  <c r="T40" i="15"/>
  <c r="AJ40" i="15" s="1"/>
  <c r="S40" i="15"/>
  <c r="AI40" i="15" s="1"/>
  <c r="N40" i="15"/>
  <c r="M40" i="15"/>
  <c r="L40" i="15"/>
  <c r="K40" i="15"/>
  <c r="J40" i="15"/>
  <c r="I40" i="15"/>
  <c r="G40" i="15"/>
  <c r="F40" i="15"/>
  <c r="E40" i="15"/>
  <c r="D40" i="15"/>
  <c r="AW39" i="15"/>
  <c r="AW38" i="15"/>
  <c r="AW37" i="15"/>
  <c r="P37" i="15"/>
  <c r="AD36" i="15"/>
  <c r="AS36" i="15" s="1"/>
  <c r="Y36" i="15"/>
  <c r="AN36" i="15" s="1"/>
  <c r="T36" i="15"/>
  <c r="AJ36" i="15" s="1"/>
  <c r="S36" i="15"/>
  <c r="AI36" i="15" s="1"/>
  <c r="N36" i="15"/>
  <c r="M36" i="15"/>
  <c r="L36" i="15"/>
  <c r="K36" i="15"/>
  <c r="J36" i="15"/>
  <c r="I36" i="15"/>
  <c r="G36" i="15"/>
  <c r="F36" i="15"/>
  <c r="E36" i="15"/>
  <c r="D36" i="15"/>
  <c r="AW35" i="15"/>
  <c r="AW34" i="15"/>
  <c r="AW33" i="15"/>
  <c r="P33" i="15"/>
  <c r="O33" i="15"/>
  <c r="T32" i="15"/>
  <c r="AJ32" i="15" s="1"/>
  <c r="S32" i="15"/>
  <c r="AI32" i="15" s="1"/>
  <c r="N32" i="15"/>
  <c r="M32" i="15"/>
  <c r="L32" i="15"/>
  <c r="K32" i="15"/>
  <c r="J32" i="15"/>
  <c r="I32" i="15"/>
  <c r="G32" i="15"/>
  <c r="F32" i="15"/>
  <c r="E32" i="15"/>
  <c r="D32" i="15"/>
  <c r="AW31" i="15"/>
  <c r="AW30" i="15"/>
  <c r="O30" i="15"/>
  <c r="AW29" i="15"/>
  <c r="P29" i="15"/>
  <c r="T28" i="15"/>
  <c r="AJ28" i="15" s="1"/>
  <c r="S28" i="15"/>
  <c r="AI28" i="15" s="1"/>
  <c r="N28" i="15"/>
  <c r="M28" i="15"/>
  <c r="L28" i="15"/>
  <c r="K28" i="15"/>
  <c r="J28" i="15"/>
  <c r="I28" i="15"/>
  <c r="G28" i="15"/>
  <c r="F28" i="15"/>
  <c r="E28" i="15"/>
  <c r="D28" i="15"/>
  <c r="AW27" i="15"/>
  <c r="AW26" i="15"/>
  <c r="O26" i="15"/>
  <c r="AW25" i="15"/>
  <c r="X25" i="15"/>
  <c r="P25" i="15"/>
  <c r="T24" i="15"/>
  <c r="AJ24" i="15" s="1"/>
  <c r="S24" i="15"/>
  <c r="AI24" i="15" s="1"/>
  <c r="N24" i="15"/>
  <c r="M24" i="15"/>
  <c r="L24" i="15"/>
  <c r="K24" i="15"/>
  <c r="J24" i="15"/>
  <c r="I24" i="15"/>
  <c r="G24" i="15"/>
  <c r="F24" i="15"/>
  <c r="E24" i="15"/>
  <c r="D24" i="15"/>
  <c r="AW23" i="15"/>
  <c r="AW22" i="15"/>
  <c r="O22" i="15"/>
  <c r="AW21" i="15"/>
  <c r="P21" i="15"/>
  <c r="T20" i="15"/>
  <c r="AJ20" i="15" s="1"/>
  <c r="S20" i="15"/>
  <c r="AI20" i="15" s="1"/>
  <c r="N20" i="15"/>
  <c r="M20" i="15"/>
  <c r="L20" i="15"/>
  <c r="K20" i="15"/>
  <c r="J20" i="15"/>
  <c r="I20" i="15"/>
  <c r="G20" i="15"/>
  <c r="F20" i="15"/>
  <c r="E20" i="15"/>
  <c r="D20" i="15"/>
  <c r="AW19" i="15"/>
  <c r="AW18" i="15"/>
  <c r="X18" i="15"/>
  <c r="AW17" i="15"/>
  <c r="P17" i="15"/>
  <c r="T16" i="15"/>
  <c r="AJ16" i="15" s="1"/>
  <c r="S16" i="15"/>
  <c r="AI16" i="15" s="1"/>
  <c r="N16" i="15"/>
  <c r="M16" i="15"/>
  <c r="L16" i="15"/>
  <c r="K16" i="15"/>
  <c r="J16" i="15"/>
  <c r="I16" i="15"/>
  <c r="G16" i="15"/>
  <c r="F16" i="15"/>
  <c r="E16" i="15"/>
  <c r="D16" i="15"/>
  <c r="AW15" i="15"/>
  <c r="AW14" i="15"/>
  <c r="X14" i="15"/>
  <c r="AW13" i="15"/>
  <c r="P13" i="15"/>
  <c r="O13" i="15"/>
  <c r="T12" i="15"/>
  <c r="AJ12" i="15" s="1"/>
  <c r="S12" i="15"/>
  <c r="N12" i="15"/>
  <c r="M12" i="15"/>
  <c r="L12" i="15"/>
  <c r="K12" i="15"/>
  <c r="J12" i="15"/>
  <c r="I12" i="15"/>
  <c r="G12" i="15"/>
  <c r="F12" i="15"/>
  <c r="E12" i="15"/>
  <c r="D12" i="15"/>
  <c r="AW11" i="15"/>
  <c r="AW10" i="15"/>
  <c r="X10" i="15"/>
  <c r="AW9" i="15"/>
  <c r="P9" i="15"/>
  <c r="T8" i="15"/>
  <c r="AJ8" i="15" s="1"/>
  <c r="S8" i="15"/>
  <c r="AI8" i="15" s="1"/>
  <c r="N8" i="15"/>
  <c r="M8" i="15"/>
  <c r="L8" i="15"/>
  <c r="K8" i="15"/>
  <c r="J8" i="15"/>
  <c r="I8" i="15"/>
  <c r="G8" i="15"/>
  <c r="F8" i="15"/>
  <c r="E8" i="15"/>
  <c r="D8" i="15"/>
  <c r="AW7" i="15"/>
  <c r="AW6" i="15"/>
  <c r="AW5" i="15"/>
  <c r="P5" i="15"/>
  <c r="O5" i="15"/>
  <c r="E5" i="15"/>
  <c r="E4" i="15" s="1"/>
  <c r="T4" i="15"/>
  <c r="S4" i="15"/>
  <c r="AI4" i="15" s="1"/>
  <c r="N4" i="15"/>
  <c r="M4" i="15"/>
  <c r="L4" i="15"/>
  <c r="K4" i="15"/>
  <c r="J4" i="15"/>
  <c r="I4" i="15"/>
  <c r="G4" i="15"/>
  <c r="F4" i="15"/>
  <c r="D4" i="15"/>
  <c r="H10" i="12"/>
  <c r="W12" i="12"/>
  <c r="R12" i="12"/>
  <c r="R106" i="12" s="1"/>
  <c r="M12" i="12"/>
  <c r="L12" i="12"/>
  <c r="E12" i="12"/>
  <c r="D12" i="12"/>
  <c r="M8" i="12"/>
  <c r="L8" i="12"/>
  <c r="L106" i="12" s="1"/>
  <c r="E8" i="12"/>
  <c r="E106" i="12" s="1"/>
  <c r="M4" i="12"/>
  <c r="M106" i="12" s="1"/>
  <c r="AP9" i="12"/>
  <c r="AP10" i="12"/>
  <c r="AP11" i="12"/>
  <c r="AP13" i="12"/>
  <c r="AP14" i="12"/>
  <c r="AP15" i="12"/>
  <c r="I9" i="12"/>
  <c r="D106" i="12" l="1"/>
  <c r="AB12" i="12"/>
  <c r="AC8" i="12"/>
  <c r="AC12" i="12"/>
  <c r="AB8" i="12"/>
  <c r="AL12" i="12"/>
  <c r="Y27" i="15"/>
  <c r="Y24" i="15" s="1"/>
  <c r="AN24" i="15" s="1"/>
  <c r="Y43" i="15"/>
  <c r="Y40" i="15" s="1"/>
  <c r="AN40" i="15" s="1"/>
  <c r="Y15" i="15"/>
  <c r="Y12" i="15" s="1"/>
  <c r="AN12" i="15" s="1"/>
  <c r="Y35" i="15"/>
  <c r="Y32" i="15" s="1"/>
  <c r="AN32" i="15" s="1"/>
  <c r="Y51" i="15"/>
  <c r="Y48" i="15" s="1"/>
  <c r="AN48" i="15" s="1"/>
  <c r="AD51" i="15"/>
  <c r="AD48" i="15" s="1"/>
  <c r="AS48" i="15" s="1"/>
  <c r="AD43" i="15"/>
  <c r="AD40" i="15" s="1"/>
  <c r="AS40" i="15" s="1"/>
  <c r="AD35" i="15"/>
  <c r="AD32" i="15" s="1"/>
  <c r="AS32" i="15" s="1"/>
  <c r="AD27" i="15"/>
  <c r="AD24" i="15" s="1"/>
  <c r="AS24" i="15" s="1"/>
  <c r="AD15" i="15"/>
  <c r="AD12" i="15" s="1"/>
  <c r="AS12" i="15" s="1"/>
  <c r="AD47" i="15"/>
  <c r="AD44" i="15" s="1"/>
  <c r="AS44" i="15" s="1"/>
  <c r="AD11" i="15"/>
  <c r="AD8" i="15" s="1"/>
  <c r="AS8" i="15" s="1"/>
  <c r="AD19" i="15"/>
  <c r="AD16" i="15" s="1"/>
  <c r="AS16" i="15" s="1"/>
  <c r="AD23" i="15"/>
  <c r="AD20" i="15" s="1"/>
  <c r="AS20" i="15" s="1"/>
  <c r="AD7" i="15"/>
  <c r="AD4" i="15" s="1"/>
  <c r="AD31" i="15"/>
  <c r="AD28" i="15" s="1"/>
  <c r="AS28" i="15" s="1"/>
  <c r="D53" i="15"/>
  <c r="G53" i="15"/>
  <c r="J53" i="15"/>
  <c r="L53" i="15"/>
  <c r="N53" i="15"/>
  <c r="T53" i="15"/>
  <c r="E53" i="15"/>
  <c r="Y7" i="15"/>
  <c r="Y4" i="15" s="1"/>
  <c r="O9" i="15"/>
  <c r="Y11" i="15"/>
  <c r="Y8" i="15" s="1"/>
  <c r="AN8" i="15" s="1"/>
  <c r="O17" i="15"/>
  <c r="Y19" i="15"/>
  <c r="Y16" i="15" s="1"/>
  <c r="AN16" i="15" s="1"/>
  <c r="Y23" i="15"/>
  <c r="Y20" i="15" s="1"/>
  <c r="AN20" i="15" s="1"/>
  <c r="Y31" i="15"/>
  <c r="Y28" i="15" s="1"/>
  <c r="AN28" i="15" s="1"/>
  <c r="Y47" i="15"/>
  <c r="Y44" i="15" s="1"/>
  <c r="AN44" i="15" s="1"/>
  <c r="F53" i="15"/>
  <c r="I53" i="15"/>
  <c r="K53" i="15"/>
  <c r="M53" i="15"/>
  <c r="S53" i="15"/>
  <c r="O48" i="15"/>
  <c r="AE48" i="15" s="1"/>
  <c r="O6" i="15"/>
  <c r="O14" i="15"/>
  <c r="O10" i="15"/>
  <c r="O18" i="15"/>
  <c r="O34" i="15"/>
  <c r="O32" i="15" s="1"/>
  <c r="AE32" i="15" s="1"/>
  <c r="O46" i="15"/>
  <c r="O44" i="15" s="1"/>
  <c r="AE44" i="15" s="1"/>
  <c r="O4" i="15"/>
  <c r="O12" i="15"/>
  <c r="AE12" i="15" s="1"/>
  <c r="O25" i="15"/>
  <c r="O24" i="15" s="1"/>
  <c r="AE24" i="15" s="1"/>
  <c r="O37" i="15"/>
  <c r="O36" i="15" s="1"/>
  <c r="AE36" i="15" s="1"/>
  <c r="O41" i="15"/>
  <c r="O40" i="15" s="1"/>
  <c r="AE40" i="15" s="1"/>
  <c r="O21" i="15"/>
  <c r="O20" i="15" s="1"/>
  <c r="AE20" i="15" s="1"/>
  <c r="O28" i="15"/>
  <c r="Q10" i="12"/>
  <c r="X6" i="15"/>
  <c r="X30" i="15"/>
  <c r="X42" i="15"/>
  <c r="X46" i="15"/>
  <c r="X44" i="15" s="1"/>
  <c r="X22" i="15"/>
  <c r="X26" i="15"/>
  <c r="X24" i="15" s="1"/>
  <c r="X9" i="15"/>
  <c r="X29" i="15"/>
  <c r="X33" i="15"/>
  <c r="X32" i="15" s="1"/>
  <c r="X41" i="15"/>
  <c r="X40" i="15" s="1"/>
  <c r="X49" i="15"/>
  <c r="X48" i="15" s="1"/>
  <c r="X13" i="15"/>
  <c r="X12" i="15" s="1"/>
  <c r="X17" i="15"/>
  <c r="X16" i="15" s="1"/>
  <c r="X21" i="15"/>
  <c r="X20" i="15" s="1"/>
  <c r="X37" i="15"/>
  <c r="X36" i="15" s="1"/>
  <c r="Q9" i="12"/>
  <c r="Q13" i="12"/>
  <c r="Q12" i="12" s="1"/>
  <c r="X5" i="15"/>
  <c r="AE28" i="15"/>
  <c r="AN4" i="15"/>
  <c r="AI12" i="15"/>
  <c r="AI53" i="15" s="1"/>
  <c r="AS4" i="15"/>
  <c r="P36" i="15"/>
  <c r="AF36" i="15" s="1"/>
  <c r="AJ4" i="15"/>
  <c r="AJ53" i="15" s="1"/>
  <c r="H9" i="12"/>
  <c r="H8" i="12" s="1"/>
  <c r="W11" i="12"/>
  <c r="W8" i="12" s="1"/>
  <c r="W4" i="12"/>
  <c r="Q6" i="12"/>
  <c r="H4" i="12"/>
  <c r="H106" i="12" s="1"/>
  <c r="I5" i="12"/>
  <c r="W106" i="12" l="1"/>
  <c r="X8" i="12"/>
  <c r="O16" i="15"/>
  <c r="AE16" i="15" s="1"/>
  <c r="O8" i="15"/>
  <c r="AE8" i="15" s="1"/>
  <c r="AS53" i="15"/>
  <c r="Y53" i="15"/>
  <c r="X28" i="15"/>
  <c r="U37" i="15"/>
  <c r="U36" i="15" s="1"/>
  <c r="AK36" i="15" s="1"/>
  <c r="U29" i="15"/>
  <c r="U21" i="15"/>
  <c r="U17" i="15"/>
  <c r="U9" i="15"/>
  <c r="N12" i="12"/>
  <c r="N9" i="12"/>
  <c r="U49" i="15"/>
  <c r="U45" i="15"/>
  <c r="U33" i="15"/>
  <c r="U41" i="15"/>
  <c r="U25" i="15"/>
  <c r="U13" i="15"/>
  <c r="U5" i="15"/>
  <c r="P5" i="12"/>
  <c r="Z49" i="15"/>
  <c r="Z45" i="15"/>
  <c r="Z41" i="15"/>
  <c r="Z33" i="15"/>
  <c r="Z25" i="15"/>
  <c r="Z21" i="15"/>
  <c r="Z13" i="15"/>
  <c r="Z5" i="15"/>
  <c r="S13" i="12"/>
  <c r="S9" i="12"/>
  <c r="Z37" i="15"/>
  <c r="Z29" i="15"/>
  <c r="Z17" i="15"/>
  <c r="Z9" i="15"/>
  <c r="U42" i="15"/>
  <c r="U26" i="15"/>
  <c r="U22" i="15"/>
  <c r="U18" i="15"/>
  <c r="U10" i="15"/>
  <c r="U50" i="15"/>
  <c r="U46" i="15"/>
  <c r="U14" i="15"/>
  <c r="U6" i="15"/>
  <c r="U4" i="15" s="1"/>
  <c r="U34" i="15"/>
  <c r="U30" i="15"/>
  <c r="N10" i="12"/>
  <c r="N6" i="12"/>
  <c r="N4" i="12" s="1"/>
  <c r="AN53" i="15"/>
  <c r="AD53" i="15"/>
  <c r="Q41" i="15"/>
  <c r="Q37" i="15"/>
  <c r="Q36" i="15" s="1"/>
  <c r="AG36" i="15" s="1"/>
  <c r="Q33" i="15"/>
  <c r="Q25" i="15"/>
  <c r="Q13" i="15"/>
  <c r="Q5" i="15"/>
  <c r="J13" i="12"/>
  <c r="Q49" i="15"/>
  <c r="Q45" i="15"/>
  <c r="Q29" i="15"/>
  <c r="Q21" i="15"/>
  <c r="Q17" i="15"/>
  <c r="Q9" i="15"/>
  <c r="O53" i="15"/>
  <c r="AE4" i="15"/>
  <c r="AE53" i="15" s="1"/>
  <c r="X4" i="15"/>
  <c r="Q8" i="12"/>
  <c r="X8" i="15"/>
  <c r="Q4" i="12"/>
  <c r="Q106" i="12" s="1"/>
  <c r="AL4" i="12"/>
  <c r="AP6" i="12"/>
  <c r="AP7" i="12"/>
  <c r="AP5" i="12"/>
  <c r="AD12" i="12" l="1"/>
  <c r="X12" i="12"/>
  <c r="P10" i="12"/>
  <c r="P6" i="12"/>
  <c r="AA37" i="15"/>
  <c r="AA36" i="15" s="1"/>
  <c r="AP36" i="15" s="1"/>
  <c r="AA29" i="15"/>
  <c r="AA28" i="15" s="1"/>
  <c r="AP28" i="15" s="1"/>
  <c r="AA17" i="15"/>
  <c r="AA16" i="15" s="1"/>
  <c r="AP16" i="15" s="1"/>
  <c r="AA9" i="15"/>
  <c r="AA8" i="15" s="1"/>
  <c r="AP8" i="15" s="1"/>
  <c r="T9" i="12"/>
  <c r="AA49" i="15"/>
  <c r="AA48" i="15" s="1"/>
  <c r="AP48" i="15" s="1"/>
  <c r="AA45" i="15"/>
  <c r="AA44" i="15" s="1"/>
  <c r="AP44" i="15" s="1"/>
  <c r="AA33" i="15"/>
  <c r="AA32" i="15" s="1"/>
  <c r="AP32" i="15" s="1"/>
  <c r="AA41" i="15"/>
  <c r="AA25" i="15"/>
  <c r="AA24" i="15" s="1"/>
  <c r="AP24" i="15" s="1"/>
  <c r="AA21" i="15"/>
  <c r="AA20" i="15" s="1"/>
  <c r="AP20" i="15" s="1"/>
  <c r="AA13" i="15"/>
  <c r="AA5" i="15"/>
  <c r="T13" i="12"/>
  <c r="T12" i="12" s="1"/>
  <c r="P12" i="12"/>
  <c r="W37" i="15"/>
  <c r="W36" i="15" s="1"/>
  <c r="AM36" i="15" s="1"/>
  <c r="W29" i="15"/>
  <c r="W17" i="15"/>
  <c r="W9" i="15"/>
  <c r="W49" i="15"/>
  <c r="W45" i="15"/>
  <c r="W41" i="15"/>
  <c r="W13" i="15"/>
  <c r="W5" i="15"/>
  <c r="W33" i="15"/>
  <c r="P9" i="12"/>
  <c r="AB49" i="15"/>
  <c r="AB45" i="15"/>
  <c r="AB41" i="15"/>
  <c r="AB33" i="15"/>
  <c r="AB25" i="15"/>
  <c r="AB21" i="15"/>
  <c r="AB13" i="15"/>
  <c r="AB5" i="15"/>
  <c r="U13" i="12"/>
  <c r="U12" i="12" s="1"/>
  <c r="AB37" i="15"/>
  <c r="AB36" i="15" s="1"/>
  <c r="AQ36" i="15" s="1"/>
  <c r="AB29" i="15"/>
  <c r="AB17" i="15"/>
  <c r="AB9" i="15"/>
  <c r="U9" i="12"/>
  <c r="AC37" i="15"/>
  <c r="AC36" i="15" s="1"/>
  <c r="AR36" i="15" s="1"/>
  <c r="AC29" i="15"/>
  <c r="AC17" i="15"/>
  <c r="AC9" i="15"/>
  <c r="V9" i="12"/>
  <c r="AC49" i="15"/>
  <c r="AC45" i="15"/>
  <c r="AC41" i="15"/>
  <c r="AC25" i="15"/>
  <c r="AC21" i="15"/>
  <c r="AC13" i="15"/>
  <c r="AC5" i="15"/>
  <c r="V13" i="12"/>
  <c r="V12" i="12" s="1"/>
  <c r="AC33" i="15"/>
  <c r="V5" i="12"/>
  <c r="AK4" i="15"/>
  <c r="W42" i="15"/>
  <c r="W26" i="15"/>
  <c r="W18" i="15"/>
  <c r="W10" i="15"/>
  <c r="W50" i="15"/>
  <c r="W46" i="15"/>
  <c r="W30" i="15"/>
  <c r="W14" i="15"/>
  <c r="AV36" i="15"/>
  <c r="Z36" i="15"/>
  <c r="S12" i="12"/>
  <c r="U12" i="15"/>
  <c r="AK12" i="15" s="1"/>
  <c r="U40" i="15"/>
  <c r="AK40" i="15" s="1"/>
  <c r="U32" i="15"/>
  <c r="AK32" i="15" s="1"/>
  <c r="U48" i="15"/>
  <c r="AK48" i="15" s="1"/>
  <c r="U8" i="15"/>
  <c r="AK8" i="15" s="1"/>
  <c r="U20" i="15"/>
  <c r="AK20" i="15" s="1"/>
  <c r="U24" i="15"/>
  <c r="AK24" i="15" s="1"/>
  <c r="U44" i="15"/>
  <c r="AK44" i="15" s="1"/>
  <c r="N8" i="12"/>
  <c r="N106" i="12" s="1"/>
  <c r="U16" i="15"/>
  <c r="AK16" i="15" s="1"/>
  <c r="U28" i="15"/>
  <c r="AK28" i="15" s="1"/>
  <c r="X53" i="15"/>
  <c r="X4" i="12"/>
  <c r="AL8" i="12"/>
  <c r="AL106" i="12" s="1"/>
  <c r="AB4" i="12"/>
  <c r="AB106" i="12" s="1"/>
  <c r="AC4" i="12"/>
  <c r="AC106" i="12" s="1"/>
  <c r="X106" i="12" l="1"/>
  <c r="AD8" i="12"/>
  <c r="AJ12" i="12"/>
  <c r="AK12" i="12"/>
  <c r="AI12" i="12"/>
  <c r="AD4" i="12"/>
  <c r="AD106" i="12" s="1"/>
  <c r="W48" i="15"/>
  <c r="AM48" i="15" s="1"/>
  <c r="W8" i="15"/>
  <c r="AM8" i="15" s="1"/>
  <c r="AS12" i="12"/>
  <c r="AH12" i="12"/>
  <c r="AF12" i="12"/>
  <c r="AG12" i="12"/>
  <c r="AA12" i="15"/>
  <c r="AP12" i="15" s="1"/>
  <c r="AO36" i="15"/>
  <c r="AZ36" i="15"/>
  <c r="AA4" i="15"/>
  <c r="AA40" i="15"/>
  <c r="AP40" i="15" s="1"/>
  <c r="U53" i="15"/>
  <c r="W40" i="15"/>
  <c r="AM40" i="15" s="1"/>
  <c r="AO12" i="12"/>
  <c r="W28" i="15"/>
  <c r="AM28" i="15" s="1"/>
  <c r="AK53" i="15"/>
  <c r="W12" i="15"/>
  <c r="AM12" i="15" s="1"/>
  <c r="W44" i="15"/>
  <c r="AM44" i="15" s="1"/>
  <c r="W16" i="15"/>
  <c r="AM16" i="15" s="1"/>
  <c r="AP4" i="15" l="1"/>
  <c r="AP53" i="15" s="1"/>
  <c r="AA53" i="15"/>
  <c r="AU9" i="3"/>
  <c r="AV9" i="3"/>
  <c r="AU10" i="3"/>
  <c r="AV10" i="3"/>
  <c r="AU11" i="3"/>
  <c r="AV11" i="3"/>
  <c r="AU12" i="3"/>
  <c r="AV12" i="3"/>
  <c r="AW12" i="3" s="1"/>
  <c r="AU13" i="3"/>
  <c r="AV13" i="3"/>
  <c r="AU14" i="3"/>
  <c r="AV14" i="3"/>
  <c r="AU15" i="3"/>
  <c r="AV15" i="3"/>
  <c r="AU16" i="3"/>
  <c r="AV16" i="3"/>
  <c r="AW16" i="3" s="1"/>
  <c r="AU5" i="3"/>
  <c r="AV5" i="3"/>
  <c r="AU6" i="3"/>
  <c r="AV6" i="3"/>
  <c r="AU7" i="3"/>
  <c r="AV7" i="3"/>
  <c r="AU8" i="3"/>
  <c r="AV8" i="3"/>
  <c r="AW8" i="3" s="1"/>
  <c r="AD4" i="3"/>
  <c r="Y4" i="3"/>
  <c r="Z46" i="15" l="1"/>
  <c r="Z30" i="15"/>
  <c r="Z22" i="15"/>
  <c r="Z18" i="15"/>
  <c r="Z10" i="15"/>
  <c r="Z6" i="15"/>
  <c r="Z50" i="15"/>
  <c r="Z42" i="15"/>
  <c r="Z34" i="15"/>
  <c r="Z26" i="15"/>
  <c r="Z14" i="15"/>
  <c r="S10" i="12"/>
  <c r="S6" i="12"/>
  <c r="AW7" i="3"/>
  <c r="AW6" i="3"/>
  <c r="AW5" i="3"/>
  <c r="AW15" i="3"/>
  <c r="AW14" i="3"/>
  <c r="AW13" i="3"/>
  <c r="AW11" i="3"/>
  <c r="AW10" i="3"/>
  <c r="AW9" i="3"/>
  <c r="C42" i="11"/>
  <c r="C41" i="11"/>
  <c r="C31" i="11"/>
  <c r="C32" i="11"/>
  <c r="C35" i="11" s="1"/>
  <c r="C21" i="11"/>
  <c r="T8" i="12" l="1"/>
  <c r="T4" i="12"/>
  <c r="S4" i="12"/>
  <c r="Z12" i="15"/>
  <c r="Z24" i="15"/>
  <c r="Z40" i="15"/>
  <c r="Z8" i="15"/>
  <c r="Z20" i="15"/>
  <c r="Z44" i="15"/>
  <c r="AC47" i="15"/>
  <c r="AC31" i="15"/>
  <c r="AC23" i="15"/>
  <c r="AC19" i="15"/>
  <c r="AC11" i="15"/>
  <c r="AC7" i="15"/>
  <c r="V11" i="12"/>
  <c r="AC51" i="15"/>
  <c r="AC43" i="15"/>
  <c r="AC35" i="15"/>
  <c r="AC27" i="15"/>
  <c r="V7" i="12"/>
  <c r="AC15" i="15"/>
  <c r="AB50" i="15"/>
  <c r="AB42" i="15"/>
  <c r="AB34" i="15"/>
  <c r="AB26" i="15"/>
  <c r="AB14" i="15"/>
  <c r="U6" i="12"/>
  <c r="U10" i="12"/>
  <c r="AB46" i="15"/>
  <c r="AB22" i="15"/>
  <c r="AB18" i="15"/>
  <c r="AB10" i="15"/>
  <c r="AB30" i="15"/>
  <c r="AB6" i="15"/>
  <c r="AC46" i="15"/>
  <c r="AC44" i="15" s="1"/>
  <c r="AR44" i="15" s="1"/>
  <c r="AC30" i="15"/>
  <c r="AC28" i="15" s="1"/>
  <c r="AR28" i="15" s="1"/>
  <c r="AC22" i="15"/>
  <c r="AC20" i="15" s="1"/>
  <c r="AR20" i="15" s="1"/>
  <c r="AC18" i="15"/>
  <c r="AC16" i="15" s="1"/>
  <c r="AR16" i="15" s="1"/>
  <c r="AC10" i="15"/>
  <c r="AC8" i="15" s="1"/>
  <c r="AR8" i="15" s="1"/>
  <c r="AC6" i="15"/>
  <c r="AC4" i="15" s="1"/>
  <c r="AC50" i="15"/>
  <c r="AC48" i="15" s="1"/>
  <c r="AR48" i="15" s="1"/>
  <c r="AC14" i="15"/>
  <c r="AC12" i="15" s="1"/>
  <c r="AR12" i="15" s="1"/>
  <c r="V6" i="12"/>
  <c r="V10" i="12"/>
  <c r="AC42" i="15"/>
  <c r="AC40" i="15" s="1"/>
  <c r="AR40" i="15" s="1"/>
  <c r="AC34" i="15"/>
  <c r="AC32" i="15" s="1"/>
  <c r="AR32" i="15" s="1"/>
  <c r="AC26" i="15"/>
  <c r="AC24" i="15" s="1"/>
  <c r="AR24" i="15" s="1"/>
  <c r="S8" i="12"/>
  <c r="Z32" i="15"/>
  <c r="Z48" i="15"/>
  <c r="Z4" i="15"/>
  <c r="Z16" i="15"/>
  <c r="Z28" i="15"/>
  <c r="AB51" i="15"/>
  <c r="AB43" i="15"/>
  <c r="AB35" i="15"/>
  <c r="AB27" i="15"/>
  <c r="AB15" i="15"/>
  <c r="AB47" i="15"/>
  <c r="AB23" i="15"/>
  <c r="AB19" i="15"/>
  <c r="AV16" i="15" s="1"/>
  <c r="AB11" i="15"/>
  <c r="AB31" i="15"/>
  <c r="AV28" i="15" s="1"/>
  <c r="AB7" i="15"/>
  <c r="AV4" i="15" s="1"/>
  <c r="U11" i="12"/>
  <c r="T106" i="12" l="1"/>
  <c r="AV48" i="15"/>
  <c r="S106" i="12"/>
  <c r="V8" i="12"/>
  <c r="AI8" i="12"/>
  <c r="I6" i="12"/>
  <c r="I14" i="12"/>
  <c r="I12" i="12" s="1"/>
  <c r="AO8" i="12"/>
  <c r="AV8" i="15"/>
  <c r="AV20" i="15"/>
  <c r="AV12" i="15"/>
  <c r="AV32" i="15"/>
  <c r="AB4" i="15"/>
  <c r="AO4" i="12"/>
  <c r="AO106" i="12" s="1"/>
  <c r="V49" i="15"/>
  <c r="V45" i="15"/>
  <c r="V41" i="15"/>
  <c r="V33" i="15"/>
  <c r="V25" i="15"/>
  <c r="V13" i="15"/>
  <c r="V5" i="15"/>
  <c r="O9" i="12"/>
  <c r="V37" i="15"/>
  <c r="V36" i="15" s="1"/>
  <c r="AL36" i="15" s="1"/>
  <c r="V29" i="15"/>
  <c r="V21" i="15"/>
  <c r="V17" i="15"/>
  <c r="V9" i="15"/>
  <c r="O5" i="12"/>
  <c r="AR4" i="15"/>
  <c r="AR53" i="15" s="1"/>
  <c r="AC53" i="15"/>
  <c r="AQ4" i="15"/>
  <c r="AO28" i="15"/>
  <c r="AO16" i="15"/>
  <c r="AO4" i="15"/>
  <c r="Z53" i="15"/>
  <c r="AZ4" i="15"/>
  <c r="AO48" i="15"/>
  <c r="AO32" i="15"/>
  <c r="AH8" i="12"/>
  <c r="AO44" i="15"/>
  <c r="AO20" i="15"/>
  <c r="AO8" i="15"/>
  <c r="AO40" i="15"/>
  <c r="AO24" i="15"/>
  <c r="AO12" i="15"/>
  <c r="AH4" i="12"/>
  <c r="AI4" i="12"/>
  <c r="AI106" i="12" s="1"/>
  <c r="AB16" i="15"/>
  <c r="AQ16" i="15" s="1"/>
  <c r="AB44" i="15"/>
  <c r="AQ44" i="15" s="1"/>
  <c r="AB24" i="15"/>
  <c r="AQ24" i="15" s="1"/>
  <c r="AB40" i="15"/>
  <c r="AQ40" i="15" s="1"/>
  <c r="AV44" i="15"/>
  <c r="AV40" i="15"/>
  <c r="AV24" i="15"/>
  <c r="V4" i="12"/>
  <c r="AB28" i="15"/>
  <c r="AQ28" i="15" s="1"/>
  <c r="AB8" i="15"/>
  <c r="AQ8" i="15" s="1"/>
  <c r="AB20" i="15"/>
  <c r="AQ20" i="15" s="1"/>
  <c r="U8" i="12"/>
  <c r="U4" i="12"/>
  <c r="AB12" i="15"/>
  <c r="AQ12" i="15" s="1"/>
  <c r="AB32" i="15"/>
  <c r="AQ32" i="15" s="1"/>
  <c r="AB48" i="15"/>
  <c r="AQ48" i="15" s="1"/>
  <c r="P34" i="15"/>
  <c r="P32" i="15" s="1"/>
  <c r="P30" i="15"/>
  <c r="P28" i="15" s="1"/>
  <c r="P26" i="15"/>
  <c r="P24" i="15" s="1"/>
  <c r="P22" i="15"/>
  <c r="P20" i="15" s="1"/>
  <c r="P14" i="15"/>
  <c r="P12" i="15" s="1"/>
  <c r="P6" i="15"/>
  <c r="P4" i="15" s="1"/>
  <c r="I4" i="12"/>
  <c r="I10" i="12"/>
  <c r="I8" i="12" s="1"/>
  <c r="P50" i="15"/>
  <c r="P48" i="15" s="1"/>
  <c r="P46" i="15"/>
  <c r="P44" i="15" s="1"/>
  <c r="P42" i="15"/>
  <c r="P40" i="15" s="1"/>
  <c r="P18" i="15"/>
  <c r="P16" i="15" s="1"/>
  <c r="P10" i="15"/>
  <c r="P8" i="15" s="1"/>
  <c r="D4" i="3"/>
  <c r="E4" i="3" s="1"/>
  <c r="H4" i="3" s="1"/>
  <c r="V106" i="12" l="1"/>
  <c r="I106" i="12"/>
  <c r="AH106" i="12"/>
  <c r="U106" i="12"/>
  <c r="AK8" i="12"/>
  <c r="AJ8" i="12"/>
  <c r="Y12" i="12"/>
  <c r="AV53" i="15"/>
  <c r="AZ28" i="15"/>
  <c r="AZ44" i="15"/>
  <c r="AK4" i="12"/>
  <c r="AK106" i="12" s="1"/>
  <c r="AJ4" i="12"/>
  <c r="AJ106" i="12" s="1"/>
  <c r="AS4" i="12"/>
  <c r="AZ32" i="15"/>
  <c r="AQ53" i="15"/>
  <c r="AZ12" i="15"/>
  <c r="AZ24" i="15"/>
  <c r="AZ40" i="15"/>
  <c r="AZ8" i="15"/>
  <c r="AZ20" i="15"/>
  <c r="AS8" i="12"/>
  <c r="AO53" i="15"/>
  <c r="AZ48" i="15"/>
  <c r="AZ16" i="15"/>
  <c r="AB53" i="15"/>
  <c r="AF8" i="15"/>
  <c r="AF40" i="15"/>
  <c r="AF48" i="15"/>
  <c r="Y4" i="12"/>
  <c r="AF12" i="15"/>
  <c r="AF24" i="15"/>
  <c r="AF32" i="15"/>
  <c r="AF16" i="15"/>
  <c r="AF44" i="15"/>
  <c r="Y8" i="12"/>
  <c r="AF4" i="15"/>
  <c r="P53" i="15"/>
  <c r="AF20" i="15"/>
  <c r="AF28" i="15"/>
  <c r="J4" i="3"/>
  <c r="AB4" i="3"/>
  <c r="AC4" i="3"/>
  <c r="X4" i="3"/>
  <c r="U4" i="3"/>
  <c r="V4" i="3" s="1"/>
  <c r="P4" i="3"/>
  <c r="Q4" i="3" s="1"/>
  <c r="O4" i="3"/>
  <c r="Z4" i="3"/>
  <c r="AA4" i="3" s="1"/>
  <c r="K4" i="3"/>
  <c r="I4" i="3"/>
  <c r="L4" i="3" s="1"/>
  <c r="Y106" i="12" l="1"/>
  <c r="AS106" i="12"/>
  <c r="AZ53" i="15"/>
  <c r="AF53" i="15"/>
  <c r="S4" i="3"/>
  <c r="AS4" i="3" l="1"/>
  <c r="C66" i="11" l="1"/>
  <c r="C64" i="11"/>
  <c r="C63" i="11"/>
  <c r="C62" i="11"/>
  <c r="C61" i="11"/>
  <c r="C58" i="11"/>
  <c r="C57" i="11"/>
  <c r="C54" i="11"/>
  <c r="C53" i="11"/>
  <c r="C55" i="11" s="1"/>
  <c r="C50" i="11"/>
  <c r="C46" i="11"/>
  <c r="AA3" i="11" l="1"/>
  <c r="F113" i="11" l="1"/>
  <c r="F114" i="11"/>
  <c r="F112" i="11"/>
  <c r="C49" i="11"/>
  <c r="F111" i="11"/>
  <c r="C45" i="11"/>
  <c r="C43" i="11"/>
  <c r="X3" i="11" s="1"/>
  <c r="AB2" i="11"/>
  <c r="AA2" i="11"/>
  <c r="Z2" i="11"/>
  <c r="Y2" i="11"/>
  <c r="X2" i="11"/>
  <c r="W2" i="11"/>
  <c r="C47" i="11" l="1"/>
  <c r="Y3" i="11" s="1"/>
  <c r="C51" i="11"/>
  <c r="Z3" i="11" s="1"/>
  <c r="H111" i="11" l="1"/>
  <c r="G111" i="11" s="1"/>
  <c r="X16" i="11" s="1"/>
  <c r="H113" i="11"/>
  <c r="G113" i="11" s="1"/>
  <c r="X18" i="11" s="1"/>
  <c r="C34" i="11"/>
  <c r="C36" i="11"/>
  <c r="C33" i="11"/>
  <c r="H112" i="11"/>
  <c r="G112" i="11" s="1"/>
  <c r="X17" i="11" s="1"/>
  <c r="C68" i="11" l="1"/>
  <c r="Y17" i="11"/>
  <c r="Y16" i="11"/>
  <c r="C37" i="11"/>
  <c r="AE4" i="3" l="1"/>
  <c r="AF4" i="3" l="1"/>
  <c r="R4" i="3"/>
  <c r="K14" i="12"/>
  <c r="J14" i="12"/>
  <c r="J12" i="12" s="1"/>
  <c r="Z12" i="12" l="1"/>
  <c r="Q50" i="15"/>
  <c r="Q48" i="15" s="1"/>
  <c r="Q46" i="15"/>
  <c r="Q44" i="15" s="1"/>
  <c r="Q42" i="15"/>
  <c r="Q40" i="15" s="1"/>
  <c r="Q18" i="15"/>
  <c r="Q16" i="15" s="1"/>
  <c r="Q10" i="15"/>
  <c r="Q8" i="15" s="1"/>
  <c r="V6" i="15"/>
  <c r="V4" i="15" s="1"/>
  <c r="J10" i="12"/>
  <c r="J8" i="12" s="1"/>
  <c r="Q34" i="15"/>
  <c r="Q32" i="15" s="1"/>
  <c r="Q30" i="15"/>
  <c r="Q28" i="15" s="1"/>
  <c r="Q26" i="15"/>
  <c r="Q24" i="15" s="1"/>
  <c r="Q22" i="15"/>
  <c r="Q20" i="15" s="1"/>
  <c r="Q14" i="15"/>
  <c r="Q12" i="15" s="1"/>
  <c r="Q6" i="15"/>
  <c r="Q4" i="15" s="1"/>
  <c r="J6" i="12"/>
  <c r="J4" i="12" s="1"/>
  <c r="R49" i="15"/>
  <c r="R45" i="15"/>
  <c r="R29" i="15"/>
  <c r="W25" i="15"/>
  <c r="W24" i="15" s="1"/>
  <c r="AM24" i="15" s="1"/>
  <c r="R21" i="15"/>
  <c r="R17" i="15"/>
  <c r="R9" i="15"/>
  <c r="R42" i="15"/>
  <c r="R41" i="15"/>
  <c r="R37" i="15"/>
  <c r="R33" i="15"/>
  <c r="R25" i="15"/>
  <c r="W21" i="15"/>
  <c r="R13" i="15"/>
  <c r="R5" i="15"/>
  <c r="K5" i="12"/>
  <c r="K8" i="12"/>
  <c r="R34" i="15"/>
  <c r="R30" i="15"/>
  <c r="R26" i="15"/>
  <c r="R22" i="15"/>
  <c r="R14" i="15"/>
  <c r="R6" i="15"/>
  <c r="R50" i="15"/>
  <c r="R46" i="15"/>
  <c r="W34" i="15"/>
  <c r="W32" i="15" s="1"/>
  <c r="AM32" i="15" s="1"/>
  <c r="W22" i="15"/>
  <c r="R18" i="15"/>
  <c r="R10" i="15"/>
  <c r="W6" i="15"/>
  <c r="W4" i="15" s="1"/>
  <c r="P8" i="12"/>
  <c r="P4" i="12"/>
  <c r="K6" i="12"/>
  <c r="AH4" i="3"/>
  <c r="P106" i="12" l="1"/>
  <c r="J106" i="12"/>
  <c r="O14" i="12"/>
  <c r="O12" i="12" s="1"/>
  <c r="O6" i="12"/>
  <c r="O4" i="12" s="1"/>
  <c r="AG4" i="12"/>
  <c r="R16" i="15"/>
  <c r="AH16" i="15" s="1"/>
  <c r="V50" i="15"/>
  <c r="V48" i="15" s="1"/>
  <c r="AL48" i="15" s="1"/>
  <c r="V46" i="15"/>
  <c r="V44" i="15" s="1"/>
  <c r="AL44" i="15" s="1"/>
  <c r="V34" i="15"/>
  <c r="V32" i="15" s="1"/>
  <c r="AL32" i="15" s="1"/>
  <c r="V30" i="15"/>
  <c r="V28" i="15" s="1"/>
  <c r="AL28" i="15" s="1"/>
  <c r="V14" i="15"/>
  <c r="V12" i="15" s="1"/>
  <c r="AL12" i="15" s="1"/>
  <c r="V18" i="15"/>
  <c r="V16" i="15" s="1"/>
  <c r="AL16" i="15" s="1"/>
  <c r="V10" i="15"/>
  <c r="V8" i="15" s="1"/>
  <c r="AL8" i="15" s="1"/>
  <c r="O10" i="12"/>
  <c r="O8" i="12" s="1"/>
  <c r="V42" i="15"/>
  <c r="V40" i="15" s="1"/>
  <c r="AL40" i="15" s="1"/>
  <c r="V26" i="15"/>
  <c r="V24" i="15" s="1"/>
  <c r="AL24" i="15" s="1"/>
  <c r="V22" i="15"/>
  <c r="V20" i="15" s="1"/>
  <c r="AL20" i="15" s="1"/>
  <c r="R32" i="15"/>
  <c r="AH32" i="15" s="1"/>
  <c r="AF8" i="12"/>
  <c r="AG8" i="12"/>
  <c r="AF4" i="12"/>
  <c r="AF106" i="12" s="1"/>
  <c r="AA8" i="12"/>
  <c r="K4" i="12"/>
  <c r="R12" i="15"/>
  <c r="AH12" i="15" s="1"/>
  <c r="AU12" i="15"/>
  <c r="AW12" i="15" s="1"/>
  <c r="R24" i="15"/>
  <c r="AH24" i="15" s="1"/>
  <c r="AU24" i="15"/>
  <c r="AW24" i="15" s="1"/>
  <c r="R36" i="15"/>
  <c r="AU36" i="15"/>
  <c r="AW36" i="15" s="1"/>
  <c r="R8" i="15"/>
  <c r="AH8" i="15" s="1"/>
  <c r="AU8" i="15"/>
  <c r="AW8" i="15" s="1"/>
  <c r="R20" i="15"/>
  <c r="AH20" i="15" s="1"/>
  <c r="AU20" i="15"/>
  <c r="AW20" i="15" s="1"/>
  <c r="R28" i="15"/>
  <c r="AH28" i="15" s="1"/>
  <c r="AU28" i="15"/>
  <c r="AW28" i="15" s="1"/>
  <c r="R48" i="15"/>
  <c r="AH48" i="15" s="1"/>
  <c r="AU48" i="15"/>
  <c r="AW48" i="15" s="1"/>
  <c r="Q53" i="15"/>
  <c r="AG4" i="15"/>
  <c r="AG20" i="15"/>
  <c r="AG28" i="15"/>
  <c r="Z8" i="12"/>
  <c r="AG8" i="15"/>
  <c r="AG40" i="15"/>
  <c r="AG48" i="15"/>
  <c r="AM4" i="15"/>
  <c r="K12" i="12"/>
  <c r="R4" i="15"/>
  <c r="AU4" i="15"/>
  <c r="R40" i="15"/>
  <c r="AH40" i="15" s="1"/>
  <c r="AU40" i="15"/>
  <c r="AW40" i="15" s="1"/>
  <c r="R44" i="15"/>
  <c r="AH44" i="15" s="1"/>
  <c r="AU44" i="15"/>
  <c r="AW44" i="15" s="1"/>
  <c r="Z4" i="12"/>
  <c r="AG12" i="15"/>
  <c r="AG24" i="15"/>
  <c r="AY24" i="15"/>
  <c r="BA24" i="15" s="1"/>
  <c r="AG32" i="15"/>
  <c r="AY32" i="15"/>
  <c r="BA32" i="15" s="1"/>
  <c r="AL4" i="15"/>
  <c r="AG16" i="15"/>
  <c r="AY16" i="15"/>
  <c r="BA16" i="15" s="1"/>
  <c r="AG44" i="15"/>
  <c r="W20" i="15"/>
  <c r="AM20" i="15" s="1"/>
  <c r="AU16" i="15"/>
  <c r="AW16" i="15" s="1"/>
  <c r="AG4" i="3"/>
  <c r="N4" i="3"/>
  <c r="T4" i="3"/>
  <c r="M4" i="3"/>
  <c r="AY12" i="15" l="1"/>
  <c r="BA12" i="15" s="1"/>
  <c r="AN12" i="12"/>
  <c r="O106" i="12"/>
  <c r="Z106" i="12"/>
  <c r="K106" i="12"/>
  <c r="AG106" i="12"/>
  <c r="AN4" i="12"/>
  <c r="AE4" i="12"/>
  <c r="AR8" i="12"/>
  <c r="AT8" i="12" s="1"/>
  <c r="AN8" i="12"/>
  <c r="AR4" i="12"/>
  <c r="AE8" i="12"/>
  <c r="AE12" i="12"/>
  <c r="AP12" i="12"/>
  <c r="AU32" i="15"/>
  <c r="AW32" i="15" s="1"/>
  <c r="V53" i="15"/>
  <c r="AY48" i="15"/>
  <c r="BA48" i="15" s="1"/>
  <c r="AY44" i="15"/>
  <c r="BA44" i="15" s="1"/>
  <c r="AL53" i="15"/>
  <c r="AY8" i="15"/>
  <c r="BA8" i="15" s="1"/>
  <c r="AY28" i="15"/>
  <c r="BA28" i="15" s="1"/>
  <c r="AH4" i="15"/>
  <c r="R53" i="15"/>
  <c r="AA12" i="12"/>
  <c r="AR12" i="12"/>
  <c r="AH36" i="15"/>
  <c r="AY36" i="15"/>
  <c r="BA36" i="15" s="1"/>
  <c r="AA4" i="12"/>
  <c r="AA106" i="12" s="1"/>
  <c r="AM53" i="15"/>
  <c r="AY40" i="15"/>
  <c r="BA40" i="15" s="1"/>
  <c r="AY20" i="15"/>
  <c r="BA20" i="15" s="1"/>
  <c r="AY4" i="15"/>
  <c r="AW4" i="15"/>
  <c r="AW53" i="15" s="1"/>
  <c r="W53" i="15"/>
  <c r="AG53" i="15"/>
  <c r="AJ4" i="3"/>
  <c r="AI4" i="3"/>
  <c r="AU53" i="15" l="1"/>
  <c r="AE106" i="12"/>
  <c r="AT4" i="12"/>
  <c r="AR106" i="12"/>
  <c r="AN106" i="12"/>
  <c r="AP8" i="12"/>
  <c r="AP4" i="12"/>
  <c r="AT12" i="12"/>
  <c r="AH53" i="15"/>
  <c r="BA4" i="15"/>
  <c r="BA53" i="15" s="1"/>
  <c r="AY53" i="15"/>
  <c r="W4" i="3"/>
  <c r="AN4" i="3"/>
  <c r="AR4" i="3"/>
  <c r="AO4" i="3"/>
  <c r="AP4" i="3"/>
  <c r="AK4" i="3"/>
  <c r="AQ4" i="3"/>
  <c r="AP106" i="12" l="1"/>
  <c r="AT106" i="12"/>
  <c r="AV4" i="3"/>
  <c r="AM4" i="3"/>
  <c r="AL4" i="3"/>
  <c r="AU4" i="3" l="1"/>
  <c r="AW4" i="3" s="1"/>
  <c r="H114" i="11"/>
  <c r="G114" i="11" s="1"/>
  <c r="X19" i="11" s="1"/>
  <c r="Y18" i="11" l="1"/>
  <c r="Y19" i="11"/>
  <c r="C38" i="11" l="1"/>
  <c r="C39" i="11" s="1"/>
  <c r="C67" i="11" l="1"/>
  <c r="C69" i="11" s="1"/>
  <c r="W3" i="11"/>
  <c r="AB3" i="11" l="1"/>
</calcChain>
</file>

<file path=xl/sharedStrings.xml><?xml version="1.0" encoding="utf-8"?>
<sst xmlns="http://schemas.openxmlformats.org/spreadsheetml/2006/main" count="1041" uniqueCount="404">
  <si>
    <t>No</t>
  </si>
  <si>
    <t>Functionality</t>
  </si>
  <si>
    <t>Complexity</t>
  </si>
  <si>
    <t>High</t>
  </si>
  <si>
    <t>Medium</t>
  </si>
  <si>
    <t>Low</t>
  </si>
  <si>
    <t>QATC Creation</t>
  </si>
  <si>
    <t>System Testing</t>
  </si>
  <si>
    <t>Defect Entering</t>
  </si>
  <si>
    <t>Activity</t>
  </si>
  <si>
    <t>Requirement Understanding</t>
  </si>
  <si>
    <t>Defect Verification</t>
  </si>
  <si>
    <t>Test Data Identification</t>
  </si>
  <si>
    <t>Update Test Data</t>
  </si>
  <si>
    <t>Yes</t>
  </si>
  <si>
    <t>Predicted Scenario Count</t>
  </si>
  <si>
    <t>%</t>
  </si>
  <si>
    <t>Test Scenario Complexity
 Thresholds</t>
  </si>
  <si>
    <t>Use Case Complexity</t>
  </si>
  <si>
    <t>Review Test Matrix</t>
  </si>
  <si>
    <t>Rework Test Matrix</t>
  </si>
  <si>
    <t>Test Design</t>
  </si>
  <si>
    <t>Update Test Cases with Test Data</t>
  </si>
  <si>
    <t>Test Data</t>
  </si>
  <si>
    <t>Complexity - QATS</t>
  </si>
  <si>
    <t>Test Case Creation</t>
  </si>
  <si>
    <t>Rework Test Cases (5%)</t>
  </si>
  <si>
    <t>Update Tracebility</t>
  </si>
  <si>
    <t>Complexity - QATC</t>
  </si>
  <si>
    <t>Test Execution</t>
  </si>
  <si>
    <t>Regression Testing</t>
  </si>
  <si>
    <t>Review QATC</t>
  </si>
  <si>
    <t>Rework QATC</t>
  </si>
  <si>
    <t>Analysis</t>
  </si>
  <si>
    <t>Test Data Preparation</t>
  </si>
  <si>
    <t>Design Review</t>
  </si>
  <si>
    <t>Load Test</t>
  </si>
  <si>
    <t>Stress Test</t>
  </si>
  <si>
    <t>Scalability Test</t>
  </si>
  <si>
    <t>Reliability Test</t>
  </si>
  <si>
    <t>Status Reporting</t>
  </si>
  <si>
    <t xml:space="preserve">CLIENT CONFIDENTIAL                   Copyright © Virtusa Corporation           </t>
  </si>
  <si>
    <t>Performance Test Estimate</t>
  </si>
  <si>
    <r>
      <t xml:space="preserve">Note : Please edit only the cells highlighted in </t>
    </r>
    <r>
      <rPr>
        <b/>
        <sz val="8"/>
        <color rgb="FF00B050"/>
        <rFont val="Arial"/>
        <family val="2"/>
      </rPr>
      <t>Green</t>
    </r>
  </si>
  <si>
    <t>POC Required</t>
  </si>
  <si>
    <t>Tool</t>
  </si>
  <si>
    <t>Multiplier</t>
  </si>
  <si>
    <t>Planning Effort</t>
  </si>
  <si>
    <t>TOTAL EFFORT</t>
  </si>
  <si>
    <t>Application Type</t>
  </si>
  <si>
    <t>Client - Server</t>
  </si>
  <si>
    <t>Application Complexity</t>
  </si>
  <si>
    <t>High Complex</t>
  </si>
  <si>
    <t>3rd party tool interaction</t>
  </si>
  <si>
    <t>Test Data Preparation Complexity</t>
  </si>
  <si>
    <t>Test Environment Preparation Complexity</t>
  </si>
  <si>
    <t>Partially Complex</t>
  </si>
  <si>
    <t>Domain Knowledge experience</t>
  </si>
  <si>
    <t>Partially required</t>
  </si>
  <si>
    <t>Application Knowledge Experience</t>
  </si>
  <si>
    <t>Protocol Experience</t>
  </si>
  <si>
    <t>Not Required</t>
  </si>
  <si>
    <t>Clarity on Business Scenarios</t>
  </si>
  <si>
    <t>No. of Baseline Tests Per Script</t>
  </si>
  <si>
    <t>HP LoadRunner</t>
  </si>
  <si>
    <t>No. of Load Test Cycles</t>
  </si>
  <si>
    <t>Silk Performer</t>
  </si>
  <si>
    <t>No. of Stress Test Cycles</t>
  </si>
  <si>
    <t>JMeter</t>
  </si>
  <si>
    <t>No. of Scalability Test Cycles</t>
  </si>
  <si>
    <t>OpenSTA</t>
  </si>
  <si>
    <t>No. of Reliability Test Cycles</t>
  </si>
  <si>
    <t>No. of Business Processes</t>
  </si>
  <si>
    <t>Tool Used</t>
  </si>
  <si>
    <t>No. of HIGH Complexity Business Processes</t>
  </si>
  <si>
    <t>No Correlations , No verification Points, &lt;5 data parameters</t>
  </si>
  <si>
    <t>No. of MEDIUM Complexity Business Processes</t>
  </si>
  <si>
    <t>&lt;=5 correlations , 5-15 data parameters</t>
  </si>
  <si>
    <t>No. of LOW Complexity Business Processes</t>
  </si>
  <si>
    <t>&gt;5  correlations , &gt;15 data parameters</t>
  </si>
  <si>
    <t>Task No</t>
  </si>
  <si>
    <t>Sub Component</t>
  </si>
  <si>
    <t>Estimated Effort (Person Days)</t>
  </si>
  <si>
    <t>Remarks</t>
  </si>
  <si>
    <t>Analysis &amp; Designing</t>
  </si>
  <si>
    <t>Script Design</t>
  </si>
  <si>
    <t>x 2 of Analysis time</t>
  </si>
  <si>
    <t>0.1 of Script Design time</t>
  </si>
  <si>
    <t>Test Scenario / Workload profile creation</t>
  </si>
  <si>
    <t>1.2 of Script Design time</t>
  </si>
  <si>
    <t>Test Environment Preparation</t>
  </si>
  <si>
    <t>.5 of Script Design time</t>
  </si>
  <si>
    <t>Test Case Review</t>
  </si>
  <si>
    <t>0.1 of Test Scenario / Workload profile creation and Data preparation time</t>
  </si>
  <si>
    <t>Test Script Development</t>
  </si>
  <si>
    <t>Derived Based on Test Case Complexity &amp; Tool Used</t>
  </si>
  <si>
    <t>Total Analysis &amp; Design Effort</t>
  </si>
  <si>
    <t xml:space="preserve"> No. of cycles x (H x multi + M x multi  + L x multi )x 3</t>
  </si>
  <si>
    <t>Result Analysis</t>
  </si>
  <si>
    <t>.5 days per one cycle</t>
  </si>
  <si>
    <t>Total Load Test Effort</t>
  </si>
  <si>
    <t>Total Stress Test Effort</t>
  </si>
  <si>
    <t>Total Scalability Test Effort</t>
  </si>
  <si>
    <t>2 days per one cycle</t>
  </si>
  <si>
    <t>Total Reliability Test Effort</t>
  </si>
  <si>
    <t>Risk Mitigation Multipliers</t>
  </si>
  <si>
    <t>Effect Analysis &amp; Design</t>
  </si>
  <si>
    <t>Effect Total Analysis &amp; Design Effort + Tool Multiplier</t>
  </si>
  <si>
    <t>Effect Test Data Set up</t>
  </si>
  <si>
    <t>Effect Test Environment Set up</t>
  </si>
  <si>
    <t>Domain Knowledge Experience</t>
  </si>
  <si>
    <t>RISK Effort</t>
  </si>
  <si>
    <t>TOTAL EFFORT FOR LOAD TEST, STRESS TEST, SCALABILITY TEST, AND RELIABILITY TEST</t>
  </si>
  <si>
    <t xml:space="preserve">Standalone client </t>
  </si>
  <si>
    <t>Tick client</t>
  </si>
  <si>
    <t>Web + RAI 1.4</t>
  </si>
  <si>
    <t>Simple</t>
  </si>
  <si>
    <t>Knowledge Experience</t>
  </si>
  <si>
    <t>Highly Required</t>
  </si>
  <si>
    <t>Design Effort</t>
  </si>
  <si>
    <t>Execution Effort</t>
  </si>
  <si>
    <t>Business Scenario Whightage</t>
  </si>
  <si>
    <t>Execution</t>
  </si>
  <si>
    <t>Design</t>
  </si>
  <si>
    <t>Screens</t>
  </si>
  <si>
    <t>Identify highlevel scenarios and Create Test Matrix</t>
  </si>
  <si>
    <t>Rework highlevel scenarios (5%)</t>
  </si>
  <si>
    <t>Review Test Cases (20%)</t>
  </si>
  <si>
    <t>Review highlevel scenarios (20%)</t>
  </si>
  <si>
    <t>UI Test Cases</t>
  </si>
  <si>
    <t># of Users</t>
  </si>
  <si>
    <t># of releases</t>
  </si>
  <si>
    <t>UI testing</t>
  </si>
  <si>
    <t>Object per screen</t>
  </si>
  <si>
    <t>UI screens</t>
  </si>
  <si>
    <t xml:space="preserve">Scenario count </t>
  </si>
  <si>
    <t>Use case Complexity derivation</t>
  </si>
  <si>
    <t>UI Testing</t>
  </si>
  <si>
    <t>Total Predicted Scenario Count</t>
  </si>
  <si>
    <t>Negative (10%)</t>
  </si>
  <si>
    <t>High(hrs)</t>
  </si>
  <si>
    <t>Medium(hrs)</t>
  </si>
  <si>
    <t>Low(hrs)</t>
  </si>
  <si>
    <t>Update Traceability Matrix (req-TC)</t>
  </si>
  <si>
    <t>H (30%)</t>
  </si>
  <si>
    <t>M (40%)</t>
  </si>
  <si>
    <t>L (30%)</t>
  </si>
  <si>
    <t>UI test case design</t>
  </si>
  <si>
    <t>UI Test Design</t>
  </si>
  <si>
    <t>Y</t>
  </si>
  <si>
    <t>Permutation(Y/N)</t>
  </si>
  <si>
    <t>Total</t>
  </si>
  <si>
    <r>
      <t xml:space="preserve">Predicted
UI </t>
    </r>
    <r>
      <rPr>
        <strike/>
        <sz val="10"/>
        <color rgb="FFFF0000"/>
        <rFont val="Calibri"/>
        <family val="2"/>
        <scheme val="minor"/>
      </rPr>
      <t xml:space="preserve">screens </t>
    </r>
    <r>
      <rPr>
        <sz val="10"/>
        <color theme="1"/>
        <rFont val="Calibri"/>
        <family val="2"/>
        <scheme val="minor"/>
      </rPr>
      <t>Widgets in PM</t>
    </r>
  </si>
  <si>
    <t>&lt;20</t>
  </si>
  <si>
    <t>&lt;5</t>
  </si>
  <si>
    <t>UC7-CM1-Resolve Sale</t>
  </si>
  <si>
    <t>Compexity</t>
  </si>
  <si>
    <t>UC7-CM1-Resolve Sale - CRG Large</t>
  </si>
  <si>
    <t>Low(UI)</t>
  </si>
  <si>
    <t>Requirement Understanding(Q&amp;A)</t>
  </si>
  <si>
    <t xml:space="preserve">Advance Search </t>
  </si>
  <si>
    <t>Submit Proposal - CRG Large</t>
  </si>
  <si>
    <t>Large Group - Phase 2</t>
  </si>
  <si>
    <t>Submit Proposal - CRG Small</t>
  </si>
  <si>
    <t>Add / Update Group Prospect - CRG Small</t>
  </si>
  <si>
    <t>Eligibility - CRG Small</t>
  </si>
  <si>
    <t>Resolve Sale - CRG Small</t>
  </si>
  <si>
    <t xml:space="preserve">Reports </t>
  </si>
  <si>
    <t>Follow up - Common</t>
  </si>
  <si>
    <t>Resolve Sale - Common</t>
  </si>
  <si>
    <t>Submit Proposal - Common</t>
  </si>
  <si>
    <t xml:space="preserve">Bulk Prospect Assignment </t>
  </si>
  <si>
    <r>
      <t xml:space="preserve">UI </t>
    </r>
    <r>
      <rPr>
        <sz val="10"/>
        <color theme="1"/>
        <rFont val="Calibri"/>
        <family val="2"/>
        <scheme val="minor"/>
      </rPr>
      <t>Widgets in PM</t>
    </r>
  </si>
  <si>
    <t>Hours</t>
  </si>
  <si>
    <t>Days</t>
  </si>
  <si>
    <t>UI</t>
  </si>
  <si>
    <t>User Groups</t>
  </si>
  <si>
    <t xml:space="preserve"> </t>
  </si>
  <si>
    <t xml:space="preserve">Assumptions - </t>
  </si>
  <si>
    <t>1. Word, Excel,Printer (M)
2. 20 Data fields in the report (UI)</t>
  </si>
  <si>
    <t>Assumptions - Manual Testing</t>
  </si>
  <si>
    <t>Language</t>
  </si>
  <si>
    <t>Manual Testing</t>
  </si>
  <si>
    <t>Alerts</t>
  </si>
  <si>
    <t>Testing Training</t>
  </si>
  <si>
    <t>Domain Training</t>
  </si>
  <si>
    <t>Examination Module (Examination paper database and generation)</t>
  </si>
  <si>
    <t>Manage Question Base</t>
  </si>
  <si>
    <t>Manage Paper Generation</t>
  </si>
  <si>
    <t xml:space="preserve">Upload exam questions (19 fields)
[ Teacher – Create and upload questions - all 3 languages]
</t>
  </si>
  <si>
    <t>Print question paper</t>
  </si>
  <si>
    <t>Maintain Audit log</t>
  </si>
  <si>
    <t xml:space="preserve">Generate exam papers (12 fields)
Drop questions
Add questions
Modify questions
</t>
  </si>
  <si>
    <t>Regression Testing (40% from System testing)</t>
  </si>
  <si>
    <t>QATC Rework (40% QATC Creation)</t>
  </si>
  <si>
    <t>QATC Review (50% QATC Creation)</t>
  </si>
  <si>
    <t>Design Test</t>
  </si>
  <si>
    <t>Review Test Design (50%)</t>
  </si>
  <si>
    <t>Rework Test Design (30%)</t>
  </si>
  <si>
    <t>Design Test (highlevel scenarios)</t>
  </si>
  <si>
    <t xml:space="preserve">Review highlevel scenarios </t>
  </si>
  <si>
    <t xml:space="preserve">Rework highlevel scenarios </t>
  </si>
  <si>
    <t xml:space="preserve">Review Test Cases </t>
  </si>
  <si>
    <t xml:space="preserve">Rework Test Cases </t>
  </si>
  <si>
    <t>Domain Training and Testing Training time is same as for the development hence is not separately calculated</t>
  </si>
  <si>
    <t>Progress Reporting is same as Development hence it is not separately calculated</t>
  </si>
  <si>
    <t>Manage grade fee</t>
  </si>
  <si>
    <t>School Fees Management</t>
  </si>
  <si>
    <t>Mange Student Fee</t>
  </si>
  <si>
    <t>Manage Fees Alert</t>
  </si>
  <si>
    <t>Manage Reports</t>
  </si>
  <si>
    <t>Manage Reports (2)</t>
  </si>
  <si>
    <t>Edit payment</t>
  </si>
  <si>
    <t>email automatically generated receipt</t>
  </si>
  <si>
    <t>Paid Students
Filter by:
Grade
Class
Paid/ pending</t>
  </si>
  <si>
    <t>Pending Students
Filter by:
Grade
Class
Paid/ pending</t>
  </si>
  <si>
    <t>Due payment sms / email</t>
  </si>
  <si>
    <t>Delay payement sms / email</t>
  </si>
  <si>
    <t>View payment details(search/based on parent status/show payment history/Parent login)</t>
  </si>
  <si>
    <t>Edit payment (Update Fees payments ( Arrears\ paid)</t>
  </si>
  <si>
    <t>Online application/admission form</t>
  </si>
  <si>
    <t>Application form download</t>
  </si>
  <si>
    <t xml:space="preserve">Parent - generate admission form (the entered detail in the form of a PDF document)
</t>
  </si>
  <si>
    <t>Parents register with the system</t>
  </si>
  <si>
    <t xml:space="preserve">Parent - Download Addmission form
</t>
  </si>
  <si>
    <t>parents – check the status of the application form by login in to the website</t>
  </si>
  <si>
    <t>Manage Applications</t>
  </si>
  <si>
    <t>Application form (Arround 60 fields)
popup sinhala onscreen keyboard
Terms and Conditions
Help page</t>
  </si>
  <si>
    <t>Update application</t>
  </si>
  <si>
    <t>update application by admin (around 20 fields)</t>
  </si>
  <si>
    <r>
      <t xml:space="preserve">Application and application fees Received 
• Application Fees not paid. 
• Processing the application. 
• Additional information needed, please contact the school. 
• Call for interview on dd/mm/yy </t>
    </r>
    <r>
      <rPr>
        <b/>
        <sz val="8"/>
        <rFont val="Arial"/>
        <family val="2"/>
      </rPr>
      <t xml:space="preserve">(send an email and generate a customized letter) </t>
    </r>
    <r>
      <rPr>
        <sz val="8"/>
        <rFont val="Arial"/>
        <family val="2"/>
      </rPr>
      <t xml:space="preserve">
• Application accepted </t>
    </r>
    <r>
      <rPr>
        <b/>
        <sz val="8"/>
        <rFont val="Arial"/>
        <family val="2"/>
      </rPr>
      <t xml:space="preserve">(send an email and generate a customized letter including the admission details and bank vouchers) </t>
    </r>
    <r>
      <rPr>
        <sz val="8"/>
        <rFont val="Arial"/>
        <family val="2"/>
      </rPr>
      <t xml:space="preserve">
• Application rejected </t>
    </r>
    <r>
      <rPr>
        <b/>
        <sz val="8"/>
        <rFont val="Arial"/>
        <family val="2"/>
      </rPr>
      <t>(send an email and generate a customized letter)</t>
    </r>
    <r>
      <rPr>
        <sz val="8"/>
        <rFont val="Arial"/>
        <family val="2"/>
      </rPr>
      <t xml:space="preserve"> 
• Admission fees received on dd/mm/yy ,admitted to the school </t>
    </r>
    <r>
      <rPr>
        <b/>
        <sz val="8"/>
        <rFont val="Arial"/>
        <family val="2"/>
      </rPr>
      <t xml:space="preserve">(Send an email and generate a customized letter including information about special training programs, starting dates and user account details) </t>
    </r>
    <r>
      <rPr>
        <sz val="8"/>
        <rFont val="Arial"/>
        <family val="2"/>
      </rPr>
      <t xml:space="preserve">
• Etc 
</t>
    </r>
  </si>
  <si>
    <t>Onlie Application form</t>
  </si>
  <si>
    <t>Manage Branches</t>
  </si>
  <si>
    <t>Staff Module</t>
  </si>
  <si>
    <t>Student Module</t>
  </si>
  <si>
    <t>Reference Module - 44 Sections</t>
  </si>
  <si>
    <t>School module</t>
  </si>
  <si>
    <t>Reporting module</t>
  </si>
  <si>
    <t>Attendance Module</t>
  </si>
  <si>
    <t>SMS Module</t>
  </si>
  <si>
    <t>Bulk Upload</t>
  </si>
  <si>
    <t>44 pages</t>
  </si>
  <si>
    <t>10 pages</t>
  </si>
  <si>
    <t>15 pages</t>
  </si>
  <si>
    <t>1 page</t>
  </si>
  <si>
    <t>23 Reports</t>
  </si>
  <si>
    <t>3 pages</t>
  </si>
  <si>
    <t>6 pages</t>
  </si>
  <si>
    <t>7 pages</t>
  </si>
  <si>
    <t>User management Module</t>
  </si>
  <si>
    <t>Manage branches</t>
  </si>
  <si>
    <t>add/ edit/delete</t>
  </si>
  <si>
    <t>Manage branches - Staff Module</t>
  </si>
  <si>
    <t>Manage branches - Student Module</t>
  </si>
  <si>
    <t>Manage branches - Reference Module</t>
  </si>
  <si>
    <t>Manage branches - School module</t>
  </si>
  <si>
    <t>Manage branches - Reporting module</t>
  </si>
  <si>
    <t>Manage branches - Attendance Module</t>
  </si>
  <si>
    <t>Manage branches - User management Module</t>
  </si>
  <si>
    <t>Manage branches - SMS Module</t>
  </si>
  <si>
    <t>Manage Barcode Reader</t>
  </si>
  <si>
    <t>Library</t>
  </si>
  <si>
    <t>Manage Book Searches (librarian/ parents shall be able to search)</t>
  </si>
  <si>
    <t>Manage Library Membership</t>
  </si>
  <si>
    <t>Manage Book Issues</t>
  </si>
  <si>
    <t>Manage Book Returns / penalties</t>
  </si>
  <si>
    <t>Book Details</t>
  </si>
  <si>
    <t>Retrieve book information</t>
  </si>
  <si>
    <t xml:space="preserve">Author name </t>
  </si>
  <si>
    <t xml:space="preserve">Publisher name 
</t>
  </si>
  <si>
    <t xml:space="preserve">ISBN NO. 
</t>
  </si>
  <si>
    <t xml:space="preserve">Category 
</t>
  </si>
  <si>
    <t xml:space="preserve">Title </t>
  </si>
  <si>
    <t>Book Reserves</t>
  </si>
  <si>
    <t xml:space="preserve">Search student information </t>
  </si>
  <si>
    <t>Enter issue date and return dates and issue book</t>
  </si>
  <si>
    <t>Configure fine amount in the system</t>
  </si>
  <si>
    <t>Calculate fine according to the return date</t>
  </si>
  <si>
    <t xml:space="preserve">Enter book details – around 12 fields </t>
  </si>
  <si>
    <t>Rack Master</t>
  </si>
  <si>
    <t>Authors</t>
  </si>
  <si>
    <t>Book Categories</t>
  </si>
  <si>
    <t>Book Publishers</t>
  </si>
  <si>
    <t>Manage Book Searches</t>
  </si>
  <si>
    <t>Time Table Module</t>
  </si>
  <si>
    <t>Set subject allocations</t>
  </si>
  <si>
    <t>Assign subjects to teachers.</t>
  </si>
  <si>
    <t>Create Teacher timetable</t>
  </si>
  <si>
    <t>View the timetable for a class.</t>
  </si>
  <si>
    <t>View timetable for teachers</t>
  </si>
  <si>
    <t>Auto generate relief timetable using attendance data</t>
  </si>
  <si>
    <t>Report – Report on Teacher Time Table</t>
  </si>
  <si>
    <t>Set Class Timings</t>
  </si>
  <si>
    <t>Create Class timetables</t>
  </si>
  <si>
    <t>**Done</t>
  </si>
  <si>
    <t>Assign subjects to teachers</t>
  </si>
  <si>
    <t>Inventory and Asset Registry</t>
  </si>
  <si>
    <t>Manage Purchase Orders</t>
  </si>
  <si>
    <t>Manage GRNs</t>
  </si>
  <si>
    <t>Manage Fixed Assets</t>
  </si>
  <si>
    <t>Create PO Request (12 fields)</t>
  </si>
  <si>
    <t>View / Search Pos</t>
  </si>
  <si>
    <t>Edit/Update Pos ( update / Add item / Add Cost Discount / send back)</t>
  </si>
  <si>
    <t>Approve/Reject Pos (Approve / Cancel)</t>
  </si>
  <si>
    <t>Create GRNs  - Print GRN</t>
  </si>
  <si>
    <t>Update GRN (update / Add item / Add Cost Discount / send for approval)</t>
  </si>
  <si>
    <t>View GRN / Search GRNs</t>
  </si>
  <si>
    <t>Approve/ Cancel GRN</t>
  </si>
  <si>
    <t>Item Details</t>
  </si>
  <si>
    <t>View all available items (view/ search)</t>
  </si>
  <si>
    <t>Create / View  Main Item Category (2 fields)</t>
  </si>
  <si>
    <t>Create / View Item Types (7 fields)</t>
  </si>
  <si>
    <t xml:space="preserve">Create / View Master Items (6 fields) </t>
  </si>
  <si>
    <t>Issue Items</t>
  </si>
  <si>
    <t>Select items from the existing list</t>
  </si>
  <si>
    <t>Transfer items</t>
  </si>
  <si>
    <t>Generate Transfer Report</t>
  </si>
  <si>
    <t>Issue Items - Internally</t>
  </si>
  <si>
    <t>Issue Items - Sell / freely issue</t>
  </si>
  <si>
    <t>Generate invoices for sold items</t>
  </si>
  <si>
    <t>Print</t>
  </si>
  <si>
    <t>Stock Report</t>
  </si>
  <si>
    <t>Reorder Items</t>
  </si>
  <si>
    <t>GRN Report</t>
  </si>
  <si>
    <t>Report By Item Category, Type and Master (3)</t>
  </si>
  <si>
    <t>Report By Supplier</t>
  </si>
  <si>
    <t>Stock Balance</t>
  </si>
  <si>
    <t>Fixed Assets Registry (Search / Reset / Select)</t>
  </si>
  <si>
    <t>Payroll</t>
  </si>
  <si>
    <t>Define Payroll Items</t>
  </si>
  <si>
    <t>define basic salary</t>
  </si>
  <si>
    <t>define earning - allowances</t>
  </si>
  <si>
    <t>define deductions</t>
  </si>
  <si>
    <t>Payroll Calculation</t>
  </si>
  <si>
    <t>calculate salary</t>
  </si>
  <si>
    <t>calculate tax</t>
  </si>
  <si>
    <t>calculate EPF/ETF/pension</t>
  </si>
  <si>
    <t>Manage recurring activities</t>
  </si>
  <si>
    <t xml:space="preserve">Monthly, Daily salary facility </t>
  </si>
  <si>
    <t xml:space="preserve">Payment Details (Basic Salary, Fixed Allowance, Fixed Deductions etc...) </t>
  </si>
  <si>
    <t xml:space="preserve">Salary advance facility </t>
  </si>
  <si>
    <t xml:space="preserve">Maintenance of fixed allowance and variable allowance </t>
  </si>
  <si>
    <t xml:space="preserve">Pay Slip , Pay Sheet </t>
  </si>
  <si>
    <t>Pay Summary</t>
  </si>
  <si>
    <t>Manage Staff Loans</t>
  </si>
  <si>
    <t xml:space="preserve">Loans creations </t>
  </si>
  <si>
    <t xml:space="preserve">Auto loan deductions by number of installments </t>
  </si>
  <si>
    <t xml:space="preserve">Loan write off facility </t>
  </si>
  <si>
    <t>Loan maintenance by department, job category and loan types</t>
  </si>
  <si>
    <t xml:space="preserve">Manage Payroll Reports </t>
  </si>
  <si>
    <t>Bank payment summery</t>
  </si>
  <si>
    <t>Pay Item Report EPF,ETF, Pension grant</t>
  </si>
  <si>
    <t>Pay slip</t>
  </si>
  <si>
    <t>Payroll Employee Profile</t>
  </si>
  <si>
    <t>Payroll Summery</t>
  </si>
  <si>
    <t>Salary Advance Month Report</t>
  </si>
  <si>
    <t>Other reports (3)</t>
  </si>
  <si>
    <t>Student Attendance System</t>
  </si>
  <si>
    <t>and above</t>
  </si>
  <si>
    <t>Staff Time and Attendance - page 22</t>
  </si>
  <si>
    <t>No of present employees</t>
  </si>
  <si>
    <t>Emp working hours</t>
  </si>
  <si>
    <t>Information on employees who stayed after 1.30 PM.</t>
  </si>
  <si>
    <t>View individual staff member attendance</t>
  </si>
  <si>
    <t>Staff Leave reports:
Leave taken and remain summery report
TA Report All on one
TA Report Employee Month Attendance
TA Report whose leave on calendar</t>
  </si>
  <si>
    <t>Mark attendance for morning and evening sessions</t>
  </si>
  <si>
    <t>Attendance Report based on date range - Per student (what we have is no use)</t>
  </si>
  <si>
    <t>Staff Profile</t>
  </si>
  <si>
    <t>Report on Teacher - Education Qualification</t>
  </si>
  <si>
    <t>Report on Teacher - Work Experience</t>
  </si>
  <si>
    <t>Dependents Details</t>
  </si>
  <si>
    <t>Subjects capable of handling</t>
  </si>
  <si>
    <t>Exam Results Module</t>
  </si>
  <si>
    <t>Notify parents when marks are finalized though email</t>
  </si>
  <si>
    <t>Automatically fill in grades when marks are entered</t>
  </si>
  <si>
    <t>Report card</t>
  </si>
  <si>
    <t>Automatically input the default remark.</t>
  </si>
  <si>
    <t>option to choose the remark from pre inserted text</t>
  </si>
  <si>
    <t>Automatically input the attendance info from the system</t>
  </si>
  <si>
    <t>For Cleanliness, punctuality, discipline, Automatically input the default remark (good).</t>
  </si>
  <si>
    <t>Include the option to choose the remark from pre inserted text</t>
  </si>
  <si>
    <t>Enter final remarks</t>
  </si>
  <si>
    <t>Report on Extra-Curricular Activities</t>
  </si>
  <si>
    <t xml:space="preserve">Extracurricular KPIs
</t>
  </si>
  <si>
    <t>Sports KPIs</t>
  </si>
  <si>
    <t>Define KPI's</t>
  </si>
  <si>
    <t>Define KPI categories</t>
  </si>
  <si>
    <t>Define Ratings (10 star rating)</t>
  </si>
  <si>
    <t>Keep records about special government examination details and results.</t>
  </si>
  <si>
    <t>generate informative diagrams which compare and contrast the results</t>
  </si>
  <si>
    <t>Rate Student</t>
  </si>
  <si>
    <t>Student KPIs</t>
  </si>
  <si>
    <t>graphically see the variations of performance</t>
  </si>
  <si>
    <t>Notifications</t>
  </si>
  <si>
    <t>Extracurricular KPIs</t>
  </si>
  <si>
    <t>Manage branches - Bulk Upload</t>
  </si>
  <si>
    <t>Onlie Application form Details</t>
  </si>
  <si>
    <t>Estimation only includes times for first 2 cycle of testing</t>
  </si>
  <si>
    <t xml:space="preserve">Estimate only include times for new modules </t>
  </si>
  <si>
    <t>Regression testing time for existing modules are not included</t>
  </si>
  <si>
    <t xml:space="preserve">smoke testing time is not included </t>
  </si>
  <si>
    <t>Mentioned time is only to test in single browser</t>
  </si>
  <si>
    <t>Mentioned time is only to test in new data base</t>
  </si>
  <si>
    <t>Migration testing time is not included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</si>
</sst>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0"/>
      <name val="Arial"/>
    </font>
    <font>
      <sz val="11"/>
      <color theme="1"/>
      <name val="Calibri"/>
      <family val="2"/>
      <scheme val="minor"/>
    </font>
    <font>
      <sz val="10"/>
      <name val="Arial"/>
      <family val="2"/>
    </font>
    <font>
      <sz val="10"/>
      <name val="Calibri"/>
      <family val="2"/>
      <scheme val="minor"/>
    </font>
    <font>
      <b/>
      <sz val="10"/>
      <color theme="0"/>
      <name val="Calibri"/>
      <family val="2"/>
      <scheme val="minor"/>
    </font>
    <font>
      <sz val="10"/>
      <color theme="0"/>
      <name val="Arial"/>
      <family val="2"/>
    </font>
    <font>
      <sz val="8"/>
      <name val="Arial"/>
      <family val="2"/>
    </font>
    <font>
      <sz val="10"/>
      <color indexed="8"/>
      <name val="Arial"/>
      <family val="2"/>
    </font>
    <font>
      <b/>
      <sz val="16"/>
      <color theme="0"/>
      <name val="Arial"/>
      <family val="2"/>
    </font>
    <font>
      <sz val="8"/>
      <color theme="1"/>
      <name val="Arial"/>
      <family val="2"/>
    </font>
    <font>
      <sz val="8"/>
      <color theme="0"/>
      <name val="Arial"/>
      <family val="2"/>
    </font>
    <font>
      <b/>
      <sz val="11"/>
      <color theme="0"/>
      <name val="Arial"/>
      <family val="2"/>
    </font>
    <font>
      <b/>
      <sz val="8"/>
      <name val="Arial"/>
      <family val="2"/>
    </font>
    <font>
      <b/>
      <sz val="8"/>
      <color rgb="FF00B050"/>
      <name val="Arial"/>
      <family val="2"/>
    </font>
    <font>
      <b/>
      <sz val="8"/>
      <color theme="1"/>
      <name val="Arial"/>
      <family val="2"/>
    </font>
    <font>
      <b/>
      <sz val="8"/>
      <color theme="0"/>
      <name val="Arial"/>
      <family val="2"/>
    </font>
    <font>
      <b/>
      <i/>
      <sz val="8"/>
      <name val="Arial"/>
      <family val="2"/>
    </font>
    <font>
      <u/>
      <sz val="11"/>
      <color theme="10"/>
      <name val="Calibri"/>
      <family val="2"/>
    </font>
    <font>
      <b/>
      <sz val="10"/>
      <name val="Calibri"/>
      <family val="2"/>
      <scheme val="minor"/>
    </font>
    <font>
      <strike/>
      <sz val="10"/>
      <color rgb="FFFF0000"/>
      <name val="Calibri"/>
      <family val="2"/>
      <scheme val="minor"/>
    </font>
    <font>
      <sz val="10"/>
      <color theme="1"/>
      <name val="Calibri"/>
      <family val="2"/>
      <scheme val="minor"/>
    </font>
    <font>
      <sz val="8"/>
      <color rgb="FFFF0000"/>
      <name val="Arial"/>
      <family val="2"/>
    </font>
    <font>
      <b/>
      <sz val="10"/>
      <color rgb="FF7030A0"/>
      <name val="Calibri"/>
      <family val="2"/>
      <scheme val="minor"/>
    </font>
    <font>
      <b/>
      <sz val="10"/>
      <color theme="9" tint="-0.499984740745262"/>
      <name val="Calibri"/>
      <family val="2"/>
      <scheme val="minor"/>
    </font>
    <font>
      <b/>
      <sz val="10"/>
      <color theme="5" tint="-0.499984740745262"/>
      <name val="Calibri"/>
      <family val="2"/>
      <scheme val="minor"/>
    </font>
    <font>
      <b/>
      <sz val="10"/>
      <color theme="3" tint="-0.249977111117893"/>
      <name val="Calibri"/>
      <family val="2"/>
      <scheme val="minor"/>
    </font>
    <font>
      <sz val="10"/>
      <color rgb="FF7030A0"/>
      <name val="Calibri"/>
      <family val="2"/>
      <scheme val="minor"/>
    </font>
    <font>
      <b/>
      <sz val="10"/>
      <color rgb="FFFF0000"/>
      <name val="Calibri"/>
      <family val="2"/>
      <scheme val="minor"/>
    </font>
  </fonts>
  <fills count="32">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indexed="22"/>
        <bgColor indexed="64"/>
      </patternFill>
    </fill>
    <fill>
      <patternFill patternType="solid">
        <fgColor theme="4"/>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1" tint="0.499984740745262"/>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078AA9"/>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CC"/>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6" tint="-0.49998474074526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s>
  <cellStyleXfs count="4">
    <xf numFmtId="0" fontId="0" fillId="0" borderId="0"/>
    <xf numFmtId="0" fontId="2" fillId="0" borderId="0"/>
    <xf numFmtId="0" fontId="1" fillId="0" borderId="0"/>
    <xf numFmtId="0" fontId="17" fillId="0" borderId="0" applyNumberFormat="0" applyFill="0" applyBorder="0" applyAlignment="0" applyProtection="0">
      <alignment vertical="top"/>
      <protection locked="0"/>
    </xf>
  </cellStyleXfs>
  <cellXfs count="287">
    <xf numFmtId="0" fontId="0" fillId="0" borderId="0" xfId="0"/>
    <xf numFmtId="0" fontId="3" fillId="0" borderId="0" xfId="0" applyFont="1"/>
    <xf numFmtId="0" fontId="3" fillId="0" borderId="0" xfId="0" applyFont="1" applyAlignment="1">
      <alignment wrapText="1"/>
    </xf>
    <xf numFmtId="0" fontId="3" fillId="8" borderId="1" xfId="0" applyFont="1" applyFill="1" applyBorder="1" applyAlignment="1">
      <alignment wrapText="1"/>
    </xf>
    <xf numFmtId="0" fontId="3" fillId="7" borderId="2" xfId="0" applyFont="1" applyFill="1" applyBorder="1" applyAlignment="1">
      <alignment wrapText="1"/>
    </xf>
    <xf numFmtId="0" fontId="3" fillId="0" borderId="1" xfId="0" applyFont="1" applyBorder="1" applyAlignment="1">
      <alignment wrapText="1"/>
    </xf>
    <xf numFmtId="0" fontId="3" fillId="8" borderId="2" xfId="0" applyFont="1" applyFill="1" applyBorder="1" applyAlignment="1">
      <alignment wrapText="1"/>
    </xf>
    <xf numFmtId="2" fontId="3" fillId="0" borderId="0" xfId="0" applyNumberFormat="1" applyFont="1"/>
    <xf numFmtId="2" fontId="3" fillId="0" borderId="0" xfId="0" applyNumberFormat="1" applyFont="1" applyAlignment="1">
      <alignment wrapText="1"/>
    </xf>
    <xf numFmtId="0" fontId="6" fillId="4" borderId="0" xfId="0" applyFont="1" applyFill="1" applyBorder="1" applyAlignment="1" applyProtection="1">
      <alignment horizontal="center" vertical="center" wrapText="1"/>
      <protection hidden="1"/>
    </xf>
    <xf numFmtId="0" fontId="7" fillId="0" borderId="0" xfId="0" applyFont="1" applyFill="1" applyProtection="1">
      <protection hidden="1"/>
    </xf>
    <xf numFmtId="0" fontId="2" fillId="0" borderId="0" xfId="0" applyFont="1" applyProtection="1">
      <protection hidden="1"/>
    </xf>
    <xf numFmtId="0" fontId="5" fillId="0" borderId="0" xfId="0" applyFont="1" applyProtection="1">
      <protection hidden="1"/>
    </xf>
    <xf numFmtId="0" fontId="8" fillId="11" borderId="0" xfId="0" applyFont="1" applyFill="1" applyBorder="1" applyAlignment="1" applyProtection="1">
      <alignment vertical="center"/>
      <protection hidden="1"/>
    </xf>
    <xf numFmtId="0" fontId="6" fillId="11" borderId="0" xfId="0" applyFont="1" applyFill="1" applyAlignment="1" applyProtection="1">
      <alignment horizontal="left" vertical="center" wrapText="1"/>
      <protection hidden="1"/>
    </xf>
    <xf numFmtId="2" fontId="6" fillId="11" borderId="0" xfId="0" applyNumberFormat="1" applyFont="1" applyFill="1" applyBorder="1" applyAlignment="1" applyProtection="1">
      <alignment horizontal="left" vertical="center" wrapText="1"/>
      <protection hidden="1"/>
    </xf>
    <xf numFmtId="0" fontId="6" fillId="11" borderId="0" xfId="0" applyFont="1" applyFill="1" applyAlignment="1" applyProtection="1">
      <alignment horizontal="center" vertical="center" wrapText="1"/>
      <protection hidden="1"/>
    </xf>
    <xf numFmtId="0" fontId="6" fillId="4" borderId="0" xfId="0" applyFont="1" applyFill="1" applyAlignment="1" applyProtection="1">
      <alignment horizontal="center" vertical="center" wrapText="1"/>
      <protection hidden="1"/>
    </xf>
    <xf numFmtId="0" fontId="9" fillId="4" borderId="0" xfId="0" applyFont="1" applyFill="1" applyAlignment="1" applyProtection="1">
      <alignment horizontal="center" vertical="center" wrapText="1"/>
      <protection hidden="1"/>
    </xf>
    <xf numFmtId="0" fontId="9" fillId="4" borderId="0" xfId="0" applyFont="1" applyFill="1" applyBorder="1" applyAlignment="1" applyProtection="1">
      <alignment vertical="center"/>
      <protection hidden="1"/>
    </xf>
    <xf numFmtId="0" fontId="10" fillId="4" borderId="0" xfId="0" applyFont="1" applyFill="1" applyAlignment="1" applyProtection="1">
      <alignment horizontal="center" vertical="center" wrapText="1"/>
      <protection hidden="1"/>
    </xf>
    <xf numFmtId="164" fontId="10" fillId="4" borderId="0" xfId="0" applyNumberFormat="1" applyFont="1" applyFill="1" applyAlignment="1" applyProtection="1">
      <alignment horizontal="center" vertical="center" wrapText="1"/>
      <protection hidden="1"/>
    </xf>
    <xf numFmtId="0" fontId="11" fillId="4" borderId="0" xfId="0" applyFont="1" applyFill="1" applyBorder="1" applyAlignment="1" applyProtection="1">
      <alignment vertical="center"/>
      <protection hidden="1"/>
    </xf>
    <xf numFmtId="164" fontId="6" fillId="4" borderId="0" xfId="0" applyNumberFormat="1" applyFont="1" applyFill="1" applyBorder="1" applyAlignment="1" applyProtection="1">
      <alignment horizontal="left" vertical="center" wrapText="1"/>
      <protection hidden="1"/>
    </xf>
    <xf numFmtId="2" fontId="12" fillId="4" borderId="0" xfId="0" applyNumberFormat="1" applyFont="1" applyFill="1" applyBorder="1" applyAlignment="1" applyProtection="1">
      <alignment horizontal="left" vertical="center"/>
      <protection hidden="1"/>
    </xf>
    <xf numFmtId="0" fontId="9" fillId="4" borderId="0" xfId="0" applyFont="1" applyFill="1" applyBorder="1" applyAlignment="1" applyProtection="1">
      <alignment horizontal="center" vertical="center" wrapText="1"/>
      <protection hidden="1"/>
    </xf>
    <xf numFmtId="0" fontId="10" fillId="4" borderId="0" xfId="0" applyFont="1" applyFill="1" applyBorder="1" applyAlignment="1" applyProtection="1">
      <alignment vertical="center"/>
      <protection hidden="1"/>
    </xf>
    <xf numFmtId="164" fontId="10" fillId="4" borderId="0" xfId="0" applyNumberFormat="1" applyFont="1" applyFill="1" applyBorder="1" applyAlignment="1" applyProtection="1">
      <alignment horizontal="center" vertical="center" wrapText="1"/>
      <protection hidden="1"/>
    </xf>
    <xf numFmtId="0" fontId="10" fillId="4" borderId="0" xfId="0" applyFont="1" applyFill="1" applyBorder="1" applyAlignment="1" applyProtection="1">
      <alignment horizontal="center" vertical="center" wrapText="1"/>
      <protection hidden="1"/>
    </xf>
    <xf numFmtId="0" fontId="6" fillId="4" borderId="0" xfId="0" applyFont="1" applyFill="1" applyBorder="1" applyAlignment="1" applyProtection="1">
      <alignment horizontal="left" vertical="center" wrapText="1"/>
      <protection hidden="1"/>
    </xf>
    <xf numFmtId="2" fontId="6" fillId="4" borderId="0" xfId="0" applyNumberFormat="1" applyFont="1" applyFill="1" applyBorder="1" applyAlignment="1" applyProtection="1">
      <alignment horizontal="left" vertical="center" wrapText="1"/>
      <protection hidden="1"/>
    </xf>
    <xf numFmtId="1" fontId="6" fillId="4" borderId="0" xfId="0" applyNumberFormat="1" applyFont="1" applyFill="1" applyBorder="1" applyAlignment="1" applyProtection="1">
      <alignment horizontal="left" vertical="center"/>
      <protection hidden="1"/>
    </xf>
    <xf numFmtId="0" fontId="6" fillId="4" borderId="0" xfId="0" applyFont="1" applyFill="1" applyBorder="1" applyAlignment="1" applyProtection="1">
      <alignment horizontal="center" vertical="center"/>
      <protection hidden="1"/>
    </xf>
    <xf numFmtId="1" fontId="6" fillId="4" borderId="0" xfId="0" applyNumberFormat="1" applyFont="1" applyFill="1" applyBorder="1" applyAlignment="1" applyProtection="1">
      <alignment horizontal="right" vertical="center"/>
      <protection hidden="1"/>
    </xf>
    <xf numFmtId="164" fontId="6" fillId="4" borderId="0" xfId="0" applyNumberFormat="1" applyFont="1" applyFill="1" applyBorder="1" applyAlignment="1" applyProtection="1">
      <alignment horizontal="center" vertical="center"/>
      <protection hidden="1"/>
    </xf>
    <xf numFmtId="1" fontId="6" fillId="4" borderId="0" xfId="0" applyNumberFormat="1" applyFont="1" applyFill="1" applyBorder="1" applyAlignment="1" applyProtection="1">
      <alignment horizontal="right" vertical="center" wrapText="1"/>
      <protection hidden="1"/>
    </xf>
    <xf numFmtId="0" fontId="6" fillId="0" borderId="0" xfId="0" applyFont="1" applyBorder="1" applyAlignment="1" applyProtection="1">
      <alignment horizontal="left" vertical="center" wrapText="1"/>
      <protection hidden="1"/>
    </xf>
    <xf numFmtId="1" fontId="14" fillId="4" borderId="0" xfId="0" applyNumberFormat="1" applyFont="1" applyFill="1" applyBorder="1" applyAlignment="1" applyProtection="1">
      <alignment horizontal="right" vertical="center" wrapText="1"/>
      <protection hidden="1"/>
    </xf>
    <xf numFmtId="1" fontId="6" fillId="4" borderId="0" xfId="0" applyNumberFormat="1" applyFont="1" applyFill="1" applyBorder="1" applyAlignment="1" applyProtection="1">
      <alignment horizontal="left" vertical="center" wrapText="1"/>
      <protection hidden="1"/>
    </xf>
    <xf numFmtId="0" fontId="6" fillId="3" borderId="0" xfId="0" applyFont="1" applyFill="1" applyAlignment="1" applyProtection="1">
      <alignment horizontal="left" vertical="center" wrapText="1"/>
      <protection hidden="1"/>
    </xf>
    <xf numFmtId="0" fontId="10" fillId="4" borderId="0" xfId="0" applyFont="1" applyFill="1" applyAlignment="1" applyProtection="1">
      <alignment vertical="center" wrapText="1"/>
      <protection hidden="1"/>
    </xf>
    <xf numFmtId="0" fontId="15" fillId="11" borderId="0" xfId="0" applyFont="1" applyFill="1" applyAlignment="1" applyProtection="1">
      <alignment horizontal="center" vertical="center" wrapText="1"/>
      <protection hidden="1"/>
    </xf>
    <xf numFmtId="0" fontId="15" fillId="11" borderId="0" xfId="0" applyFont="1" applyFill="1" applyBorder="1" applyAlignment="1" applyProtection="1">
      <alignment horizontal="center" vertical="center" wrapText="1"/>
      <protection hidden="1"/>
    </xf>
    <xf numFmtId="0" fontId="15" fillId="4" borderId="0" xfId="0" applyFont="1" applyFill="1" applyBorder="1" applyAlignment="1" applyProtection="1">
      <alignment horizontal="center" vertical="center" wrapText="1"/>
      <protection hidden="1"/>
    </xf>
    <xf numFmtId="0" fontId="6" fillId="4" borderId="0" xfId="0" applyFont="1" applyFill="1" applyBorder="1" applyAlignment="1" applyProtection="1">
      <alignment horizontal="right" vertical="center" wrapText="1"/>
      <protection hidden="1"/>
    </xf>
    <xf numFmtId="0" fontId="16" fillId="4" borderId="0" xfId="0" applyFont="1" applyFill="1" applyAlignment="1" applyProtection="1">
      <alignment horizontal="left" vertical="center" wrapText="1"/>
      <protection hidden="1"/>
    </xf>
    <xf numFmtId="0" fontId="6" fillId="4" borderId="0" xfId="0" applyFont="1" applyFill="1" applyAlignment="1" applyProtection="1">
      <alignment horizontal="left" vertical="center" wrapText="1" indent="1"/>
      <protection hidden="1"/>
    </xf>
    <xf numFmtId="164" fontId="6" fillId="4" borderId="0" xfId="0" applyNumberFormat="1" applyFont="1" applyFill="1" applyBorder="1" applyAlignment="1" applyProtection="1">
      <alignment horizontal="right" vertical="center" wrapText="1"/>
      <protection hidden="1"/>
    </xf>
    <xf numFmtId="0" fontId="16" fillId="4" borderId="0" xfId="0" applyFont="1" applyFill="1" applyAlignment="1" applyProtection="1">
      <alignment horizontal="left" vertical="center" wrapText="1" indent="1"/>
      <protection hidden="1"/>
    </xf>
    <xf numFmtId="164" fontId="14" fillId="4" borderId="0" xfId="0" applyNumberFormat="1" applyFont="1" applyFill="1" applyBorder="1" applyAlignment="1" applyProtection="1">
      <alignment horizontal="right" vertical="center" wrapText="1"/>
      <protection hidden="1"/>
    </xf>
    <xf numFmtId="0" fontId="6" fillId="12" borderId="0" xfId="0" applyFont="1" applyFill="1" applyAlignment="1" applyProtection="1">
      <alignment horizontal="left" vertical="center" wrapText="1"/>
      <protection hidden="1"/>
    </xf>
    <xf numFmtId="164" fontId="10" fillId="4" borderId="0" xfId="0" applyNumberFormat="1" applyFont="1" applyFill="1" applyBorder="1" applyAlignment="1" applyProtection="1">
      <alignment horizontal="right" vertical="center" wrapText="1"/>
      <protection hidden="1"/>
    </xf>
    <xf numFmtId="0" fontId="9" fillId="4" borderId="0" xfId="0" applyFont="1" applyFill="1" applyBorder="1" applyAlignment="1" applyProtection="1">
      <alignment horizontal="left" vertical="center"/>
      <protection hidden="1"/>
    </xf>
    <xf numFmtId="0" fontId="12" fillId="4" borderId="0" xfId="0" applyFont="1" applyFill="1" applyAlignment="1" applyProtection="1">
      <alignment horizontal="left" vertical="center" wrapText="1"/>
      <protection hidden="1"/>
    </xf>
    <xf numFmtId="0" fontId="14" fillId="12" borderId="0" xfId="0" applyFont="1" applyFill="1" applyAlignment="1" applyProtection="1">
      <alignment horizontal="left" vertical="center" wrapText="1"/>
      <protection hidden="1"/>
    </xf>
    <xf numFmtId="0" fontId="15" fillId="4" borderId="0" xfId="0" applyFont="1" applyFill="1" applyBorder="1" applyAlignment="1" applyProtection="1">
      <alignment horizontal="left" vertical="center" indent="1"/>
      <protection hidden="1"/>
    </xf>
    <xf numFmtId="0" fontId="15" fillId="4" borderId="0" xfId="0" applyFont="1" applyFill="1" applyBorder="1" applyAlignment="1" applyProtection="1">
      <alignment vertical="center"/>
      <protection hidden="1"/>
    </xf>
    <xf numFmtId="2" fontId="10" fillId="4" borderId="0" xfId="0" applyNumberFormat="1" applyFont="1" applyFill="1" applyBorder="1" applyAlignment="1" applyProtection="1">
      <alignment horizontal="center" vertical="center" wrapText="1"/>
      <protection hidden="1"/>
    </xf>
    <xf numFmtId="0" fontId="3" fillId="13" borderId="2" xfId="0" applyFont="1" applyFill="1" applyBorder="1" applyAlignment="1">
      <alignment wrapText="1"/>
    </xf>
    <xf numFmtId="2" fontId="4" fillId="13" borderId="0" xfId="0" applyNumberFormat="1" applyFont="1" applyFill="1" applyAlignment="1">
      <alignment wrapText="1"/>
    </xf>
    <xf numFmtId="0" fontId="3" fillId="0" borderId="0" xfId="0" applyFont="1" applyAlignment="1">
      <alignment horizontal="left"/>
    </xf>
    <xf numFmtId="0" fontId="3" fillId="15" borderId="1" xfId="0" applyFont="1" applyFill="1" applyBorder="1" applyAlignment="1">
      <alignment wrapText="1"/>
    </xf>
    <xf numFmtId="0" fontId="3" fillId="0" borderId="1" xfId="0" applyFont="1" applyFill="1" applyBorder="1" applyAlignment="1">
      <alignment wrapText="1"/>
    </xf>
    <xf numFmtId="1" fontId="3" fillId="0" borderId="0" xfId="0" applyNumberFormat="1" applyFont="1" applyAlignment="1">
      <alignment wrapText="1"/>
    </xf>
    <xf numFmtId="0" fontId="3" fillId="0" borderId="0" xfId="0" applyFont="1" applyFill="1"/>
    <xf numFmtId="0" fontId="18" fillId="0" borderId="0" xfId="0" applyFont="1" applyAlignment="1"/>
    <xf numFmtId="0" fontId="4" fillId="9" borderId="4" xfId="0" applyFont="1" applyFill="1" applyBorder="1" applyAlignment="1">
      <alignment horizontal="center"/>
    </xf>
    <xf numFmtId="0" fontId="3" fillId="13" borderId="5" xfId="0" applyFont="1" applyFill="1" applyBorder="1" applyAlignment="1">
      <alignment wrapText="1"/>
    </xf>
    <xf numFmtId="0" fontId="3" fillId="0" borderId="0" xfId="0" applyFont="1" applyAlignment="1">
      <alignment horizontal="center" wrapText="1"/>
    </xf>
    <xf numFmtId="0" fontId="3" fillId="8" borderId="1" xfId="0" applyFont="1" applyFill="1" applyBorder="1" applyAlignment="1">
      <alignment horizontal="center" wrapText="1"/>
    </xf>
    <xf numFmtId="0" fontId="3" fillId="0" borderId="1" xfId="0" applyFont="1" applyBorder="1" applyAlignment="1">
      <alignment horizontal="center" wrapText="1"/>
    </xf>
    <xf numFmtId="0" fontId="3" fillId="0" borderId="1" xfId="0" applyFont="1" applyFill="1" applyBorder="1" applyAlignment="1">
      <alignment horizontal="center" wrapText="1"/>
    </xf>
    <xf numFmtId="1" fontId="3" fillId="0" borderId="0" xfId="0" applyNumberFormat="1" applyFont="1" applyAlignment="1">
      <alignment horizontal="center" wrapText="1"/>
    </xf>
    <xf numFmtId="0" fontId="3" fillId="0" borderId="1" xfId="0" applyNumberFormat="1" applyFont="1" applyBorder="1" applyAlignment="1">
      <alignment wrapText="1"/>
    </xf>
    <xf numFmtId="0" fontId="3" fillId="0" borderId="1" xfId="0" applyFont="1" applyBorder="1" applyAlignment="1">
      <alignment horizontal="center"/>
    </xf>
    <xf numFmtId="0" fontId="3" fillId="0" borderId="1" xfId="0" applyFont="1" applyFill="1" applyBorder="1" applyAlignment="1">
      <alignment horizontal="center"/>
    </xf>
    <xf numFmtId="2" fontId="3" fillId="0" borderId="0" xfId="0" applyNumberFormat="1" applyFont="1" applyAlignment="1">
      <alignment horizontal="center" wrapText="1"/>
    </xf>
    <xf numFmtId="2" fontId="3" fillId="0" borderId="1" xfId="0" applyNumberFormat="1" applyFont="1" applyBorder="1"/>
    <xf numFmtId="2" fontId="3" fillId="16" borderId="1" xfId="0" applyNumberFormat="1" applyFont="1" applyFill="1" applyBorder="1"/>
    <xf numFmtId="1" fontId="3" fillId="16" borderId="1" xfId="0" applyNumberFormat="1" applyFont="1" applyFill="1" applyBorder="1"/>
    <xf numFmtId="2" fontId="6" fillId="11" borderId="0" xfId="0" applyNumberFormat="1" applyFont="1" applyFill="1" applyAlignment="1" applyProtection="1">
      <alignment horizontal="center" vertical="center" wrapText="1"/>
      <protection hidden="1"/>
    </xf>
    <xf numFmtId="2" fontId="12" fillId="12" borderId="0" xfId="0" applyNumberFormat="1" applyFont="1" applyFill="1" applyBorder="1" applyAlignment="1" applyProtection="1">
      <alignment horizontal="center" vertical="center"/>
      <protection hidden="1"/>
    </xf>
    <xf numFmtId="2" fontId="12" fillId="4" borderId="0" xfId="0" applyNumberFormat="1" applyFont="1" applyFill="1" applyBorder="1" applyAlignment="1" applyProtection="1">
      <alignment horizontal="center" vertical="center"/>
      <protection hidden="1"/>
    </xf>
    <xf numFmtId="2" fontId="6" fillId="4" borderId="0" xfId="0" applyNumberFormat="1" applyFont="1" applyFill="1" applyBorder="1" applyAlignment="1" applyProtection="1">
      <alignment horizontal="center" vertical="center" wrapText="1"/>
      <protection hidden="1"/>
    </xf>
    <xf numFmtId="1" fontId="6" fillId="13" borderId="1" xfId="0" applyNumberFormat="1" applyFont="1" applyFill="1" applyBorder="1" applyAlignment="1" applyProtection="1">
      <alignment horizontal="center" vertical="center"/>
      <protection locked="0"/>
    </xf>
    <xf numFmtId="1" fontId="6" fillId="13" borderId="1" xfId="0" applyNumberFormat="1" applyFont="1" applyFill="1" applyBorder="1" applyAlignment="1" applyProtection="1">
      <alignment horizontal="center" vertical="center" wrapText="1"/>
      <protection locked="0"/>
    </xf>
    <xf numFmtId="1" fontId="9" fillId="14" borderId="1" xfId="0" applyNumberFormat="1" applyFont="1" applyFill="1" applyBorder="1" applyAlignment="1" applyProtection="1">
      <alignment horizontal="center" vertical="center" wrapText="1"/>
      <protection hidden="1"/>
    </xf>
    <xf numFmtId="1" fontId="6" fillId="17" borderId="1" xfId="0" applyNumberFormat="1" applyFont="1" applyFill="1" applyBorder="1" applyAlignment="1" applyProtection="1">
      <alignment horizontal="center" vertical="center" wrapText="1"/>
      <protection locked="0"/>
    </xf>
    <xf numFmtId="164" fontId="6" fillId="14" borderId="0" xfId="0" applyNumberFormat="1" applyFont="1" applyFill="1" applyAlignment="1" applyProtection="1">
      <alignment horizontal="center" vertical="center" wrapText="1"/>
      <protection hidden="1"/>
    </xf>
    <xf numFmtId="164" fontId="14" fillId="14" borderId="0" xfId="0" applyNumberFormat="1" applyFont="1" applyFill="1" applyAlignment="1" applyProtection="1">
      <alignment horizontal="center" vertical="center" wrapText="1"/>
      <protection hidden="1"/>
    </xf>
    <xf numFmtId="164" fontId="6" fillId="4" borderId="0" xfId="0" applyNumberFormat="1" applyFont="1" applyFill="1" applyAlignment="1" applyProtection="1">
      <alignment horizontal="center" vertical="center" wrapText="1"/>
      <protection hidden="1"/>
    </xf>
    <xf numFmtId="0" fontId="15" fillId="4" borderId="0" xfId="0" applyFont="1" applyFill="1" applyBorder="1" applyAlignment="1" applyProtection="1">
      <alignment horizontal="center" vertical="center"/>
      <protection hidden="1"/>
    </xf>
    <xf numFmtId="0" fontId="10" fillId="4" borderId="0" xfId="0" applyFont="1" applyFill="1" applyBorder="1" applyAlignment="1" applyProtection="1">
      <alignment horizontal="center" vertical="center"/>
      <protection hidden="1"/>
    </xf>
    <xf numFmtId="0" fontId="3" fillId="18" borderId="1" xfId="0" applyFont="1" applyFill="1" applyBorder="1" applyAlignment="1">
      <alignment wrapText="1"/>
    </xf>
    <xf numFmtId="0" fontId="3" fillId="0" borderId="1" xfId="0" applyFont="1" applyBorder="1" applyAlignment="1">
      <alignment horizontal="center" vertical="center" wrapText="1"/>
    </xf>
    <xf numFmtId="0" fontId="3" fillId="0" borderId="1" xfId="0" applyFont="1" applyBorder="1" applyAlignment="1">
      <alignment horizontal="right" wrapText="1"/>
    </xf>
    <xf numFmtId="0" fontId="3" fillId="0" borderId="1" xfId="0" applyNumberFormat="1" applyFont="1" applyBorder="1" applyAlignment="1">
      <alignment horizontal="right" wrapText="1"/>
    </xf>
    <xf numFmtId="2" fontId="3" fillId="0" borderId="2" xfId="0" applyNumberFormat="1" applyFont="1" applyBorder="1"/>
    <xf numFmtId="0" fontId="3" fillId="13" borderId="13" xfId="0" applyFont="1" applyFill="1" applyBorder="1" applyAlignment="1">
      <alignment wrapText="1"/>
    </xf>
    <xf numFmtId="0" fontId="3" fillId="13" borderId="14" xfId="0" applyFont="1" applyFill="1" applyBorder="1" applyAlignment="1">
      <alignment wrapText="1"/>
    </xf>
    <xf numFmtId="2" fontId="4" fillId="13" borderId="1" xfId="0" applyNumberFormat="1" applyFont="1" applyFill="1" applyBorder="1" applyAlignment="1">
      <alignment wrapText="1"/>
    </xf>
    <xf numFmtId="0" fontId="3" fillId="0" borderId="1" xfId="0" applyFont="1" applyBorder="1"/>
    <xf numFmtId="2" fontId="3" fillId="0" borderId="1" xfId="0" applyNumberFormat="1" applyFont="1" applyBorder="1" applyAlignment="1">
      <alignment wrapText="1"/>
    </xf>
    <xf numFmtId="2" fontId="3" fillId="0" borderId="1" xfId="0" applyNumberFormat="1" applyFont="1" applyFill="1" applyBorder="1" applyAlignment="1">
      <alignment wrapText="1"/>
    </xf>
    <xf numFmtId="0" fontId="3" fillId="0" borderId="0" xfId="0" applyFont="1" applyAlignment="1">
      <alignment horizontal="left" vertical="top"/>
    </xf>
    <xf numFmtId="0" fontId="3" fillId="20" borderId="1" xfId="0" applyFont="1" applyFill="1" applyBorder="1" applyAlignment="1">
      <alignment wrapText="1"/>
    </xf>
    <xf numFmtId="1" fontId="3" fillId="0" borderId="1" xfId="0" applyNumberFormat="1" applyFont="1" applyBorder="1" applyAlignment="1">
      <alignment wrapText="1"/>
    </xf>
    <xf numFmtId="1" fontId="3" fillId="18" borderId="1" xfId="0" applyNumberFormat="1" applyFont="1" applyFill="1" applyBorder="1" applyAlignment="1">
      <alignment wrapText="1"/>
    </xf>
    <xf numFmtId="1" fontId="3" fillId="0" borderId="1" xfId="0" applyNumberFormat="1" applyFont="1" applyBorder="1" applyAlignment="1">
      <alignment horizontal="center" wrapText="1"/>
    </xf>
    <xf numFmtId="1" fontId="3" fillId="0" borderId="1" xfId="0" applyNumberFormat="1" applyFont="1" applyFill="1" applyBorder="1" applyAlignment="1">
      <alignment wrapText="1"/>
    </xf>
    <xf numFmtId="1" fontId="3" fillId="0" borderId="1" xfId="0" applyNumberFormat="1" applyFont="1" applyFill="1" applyBorder="1" applyAlignment="1">
      <alignment horizontal="center" wrapText="1"/>
    </xf>
    <xf numFmtId="2" fontId="3" fillId="0" borderId="2" xfId="0" applyNumberFormat="1" applyFont="1" applyBorder="1" applyAlignment="1">
      <alignment wrapText="1"/>
    </xf>
    <xf numFmtId="2" fontId="3" fillId="0" borderId="2" xfId="0" applyNumberFormat="1" applyFont="1" applyFill="1" applyBorder="1" applyAlignment="1">
      <alignment wrapText="1"/>
    </xf>
    <xf numFmtId="2" fontId="4" fillId="13" borderId="7" xfId="0" applyNumberFormat="1" applyFont="1" applyFill="1" applyBorder="1" applyAlignment="1">
      <alignment wrapText="1"/>
    </xf>
    <xf numFmtId="0" fontId="3" fillId="13" borderId="18" xfId="0" applyFont="1" applyFill="1" applyBorder="1" applyAlignment="1">
      <alignment wrapText="1"/>
    </xf>
    <xf numFmtId="0" fontId="3" fillId="13" borderId="19" xfId="0" applyFont="1" applyFill="1" applyBorder="1" applyAlignment="1">
      <alignment wrapText="1"/>
    </xf>
    <xf numFmtId="2" fontId="4" fillId="13" borderId="20" xfId="0" applyNumberFormat="1" applyFont="1" applyFill="1" applyBorder="1" applyAlignment="1">
      <alignment wrapText="1"/>
    </xf>
    <xf numFmtId="2" fontId="4" fillId="13" borderId="21" xfId="0" applyNumberFormat="1" applyFont="1" applyFill="1" applyBorder="1" applyAlignment="1">
      <alignment wrapText="1"/>
    </xf>
    <xf numFmtId="2" fontId="4" fillId="13" borderId="22" xfId="0" applyNumberFormat="1" applyFont="1" applyFill="1" applyBorder="1" applyAlignment="1">
      <alignment wrapText="1"/>
    </xf>
    <xf numFmtId="2" fontId="4" fillId="13" borderId="23" xfId="0" applyNumberFormat="1" applyFont="1" applyFill="1" applyBorder="1" applyAlignment="1">
      <alignment wrapText="1"/>
    </xf>
    <xf numFmtId="2" fontId="4" fillId="13" borderId="24" xfId="0" applyNumberFormat="1" applyFont="1" applyFill="1" applyBorder="1" applyAlignment="1">
      <alignment wrapText="1"/>
    </xf>
    <xf numFmtId="0" fontId="3" fillId="0" borderId="4" xfId="0" applyFont="1" applyBorder="1"/>
    <xf numFmtId="0" fontId="3" fillId="13" borderId="26" xfId="0" applyFont="1" applyFill="1" applyBorder="1" applyAlignment="1">
      <alignment wrapText="1"/>
    </xf>
    <xf numFmtId="0" fontId="3" fillId="13" borderId="27" xfId="0" applyFont="1" applyFill="1" applyBorder="1" applyAlignment="1">
      <alignment wrapText="1"/>
    </xf>
    <xf numFmtId="0" fontId="3" fillId="7" borderId="12" xfId="0" applyFont="1" applyFill="1" applyBorder="1" applyAlignment="1">
      <alignment wrapText="1"/>
    </xf>
    <xf numFmtId="0" fontId="3" fillId="7" borderId="30" xfId="0" applyFont="1" applyFill="1" applyBorder="1" applyAlignment="1">
      <alignment wrapText="1"/>
    </xf>
    <xf numFmtId="0" fontId="3" fillId="7" borderId="31" xfId="0" applyFont="1" applyFill="1" applyBorder="1" applyAlignment="1">
      <alignment wrapText="1"/>
    </xf>
    <xf numFmtId="0" fontId="4" fillId="9" borderId="29" xfId="0" applyFont="1" applyFill="1" applyBorder="1" applyAlignment="1">
      <alignment horizontal="center"/>
    </xf>
    <xf numFmtId="1" fontId="3" fillId="19" borderId="1" xfId="0" applyNumberFormat="1" applyFont="1" applyFill="1" applyBorder="1" applyAlignment="1">
      <alignment wrapText="1"/>
    </xf>
    <xf numFmtId="2" fontId="3" fillId="19" borderId="1" xfId="0" applyNumberFormat="1" applyFont="1" applyFill="1" applyBorder="1" applyAlignment="1">
      <alignment wrapText="1"/>
    </xf>
    <xf numFmtId="0" fontId="3" fillId="21" borderId="1" xfId="0" applyFont="1" applyFill="1" applyBorder="1" applyAlignment="1">
      <alignment wrapText="1"/>
    </xf>
    <xf numFmtId="0" fontId="6" fillId="0" borderId="1" xfId="0" applyFont="1" applyBorder="1"/>
    <xf numFmtId="9" fontId="6" fillId="0" borderId="1" xfId="0" applyNumberFormat="1" applyFont="1" applyBorder="1"/>
    <xf numFmtId="0" fontId="3" fillId="22" borderId="1" xfId="0" applyFont="1" applyFill="1" applyBorder="1" applyAlignment="1">
      <alignment vertical="top" wrapText="1"/>
    </xf>
    <xf numFmtId="0" fontId="3" fillId="20" borderId="1" xfId="0" applyFont="1" applyFill="1" applyBorder="1" applyAlignment="1">
      <alignment vertical="top" wrapText="1"/>
    </xf>
    <xf numFmtId="0" fontId="3" fillId="0" borderId="0" xfId="0" applyFont="1" applyAlignment="1">
      <alignment vertical="top" wrapText="1"/>
    </xf>
    <xf numFmtId="0" fontId="18" fillId="0" borderId="0" xfId="0" applyFont="1" applyAlignment="1">
      <alignment vertical="top" wrapText="1"/>
    </xf>
    <xf numFmtId="0" fontId="18" fillId="23" borderId="30" xfId="0" applyFont="1" applyFill="1" applyBorder="1" applyAlignment="1">
      <alignment vertical="top" wrapText="1"/>
    </xf>
    <xf numFmtId="0" fontId="3" fillId="24" borderId="12" xfId="0" applyFont="1" applyFill="1" applyBorder="1" applyAlignment="1">
      <alignment vertical="top" wrapText="1"/>
    </xf>
    <xf numFmtId="0" fontId="3" fillId="24" borderId="30" xfId="0" applyFont="1" applyFill="1" applyBorder="1" applyAlignment="1">
      <alignment vertical="top" wrapText="1"/>
    </xf>
    <xf numFmtId="0" fontId="3" fillId="24" borderId="31" xfId="0" applyFont="1" applyFill="1" applyBorder="1" applyAlignment="1">
      <alignment vertical="top" wrapText="1"/>
    </xf>
    <xf numFmtId="0" fontId="3" fillId="13" borderId="18" xfId="0" applyFont="1" applyFill="1" applyBorder="1" applyAlignment="1">
      <alignment vertical="top" wrapText="1"/>
    </xf>
    <xf numFmtId="0" fontId="3" fillId="13" borderId="13" xfId="0" applyFont="1" applyFill="1" applyBorder="1" applyAlignment="1">
      <alignment vertical="top" wrapText="1"/>
    </xf>
    <xf numFmtId="0" fontId="3" fillId="13" borderId="19" xfId="0" applyFont="1" applyFill="1" applyBorder="1" applyAlignment="1">
      <alignment vertical="top" wrapText="1"/>
    </xf>
    <xf numFmtId="0" fontId="3" fillId="13" borderId="26" xfId="0" applyFont="1" applyFill="1" applyBorder="1" applyAlignment="1">
      <alignment vertical="top" wrapText="1"/>
    </xf>
    <xf numFmtId="0" fontId="3" fillId="13" borderId="14" xfId="0" applyFont="1" applyFill="1" applyBorder="1" applyAlignment="1">
      <alignment vertical="top" wrapText="1"/>
    </xf>
    <xf numFmtId="0" fontId="3" fillId="13" borderId="27" xfId="0" applyFont="1" applyFill="1" applyBorder="1" applyAlignment="1">
      <alignment vertical="top" wrapText="1"/>
    </xf>
    <xf numFmtId="0" fontId="3" fillId="0" borderId="0" xfId="0" applyFont="1" applyAlignment="1">
      <alignment horizontal="left" vertical="top" wrapText="1"/>
    </xf>
    <xf numFmtId="2" fontId="3" fillId="0" borderId="0" xfId="0" applyNumberFormat="1" applyFont="1" applyAlignment="1">
      <alignment vertical="top" wrapText="1"/>
    </xf>
    <xf numFmtId="2" fontId="18" fillId="0" borderId="0" xfId="0" applyNumberFormat="1" applyFont="1" applyAlignment="1">
      <alignment vertical="top" wrapText="1"/>
    </xf>
    <xf numFmtId="2" fontId="4" fillId="13" borderId="20" xfId="0" applyNumberFormat="1" applyFont="1" applyFill="1" applyBorder="1" applyAlignment="1">
      <alignment vertical="top" wrapText="1"/>
    </xf>
    <xf numFmtId="2" fontId="4" fillId="13" borderId="1" xfId="0" applyNumberFormat="1" applyFont="1" applyFill="1" applyBorder="1" applyAlignment="1">
      <alignment vertical="top" wrapText="1"/>
    </xf>
    <xf numFmtId="2" fontId="4" fillId="13" borderId="21" xfId="0" applyNumberFormat="1" applyFont="1" applyFill="1" applyBorder="1" applyAlignment="1">
      <alignment vertical="top" wrapText="1"/>
    </xf>
    <xf numFmtId="0" fontId="3" fillId="0" borderId="4" xfId="0" applyFont="1" applyBorder="1" applyAlignment="1">
      <alignment vertical="top" wrapText="1"/>
    </xf>
    <xf numFmtId="0" fontId="3" fillId="22" borderId="0" xfId="0" applyFont="1" applyFill="1" applyAlignment="1">
      <alignment horizontal="left" vertical="top" wrapText="1"/>
    </xf>
    <xf numFmtId="1" fontId="3" fillId="22" borderId="1" xfId="0" applyNumberFormat="1" applyFont="1" applyFill="1" applyBorder="1" applyAlignment="1">
      <alignment vertical="top" wrapText="1"/>
    </xf>
    <xf numFmtId="2" fontId="3" fillId="22" borderId="1" xfId="0" applyNumberFormat="1" applyFont="1" applyFill="1" applyBorder="1" applyAlignment="1">
      <alignment vertical="top" wrapText="1"/>
    </xf>
    <xf numFmtId="2" fontId="18" fillId="19" borderId="1" xfId="0" applyNumberFormat="1" applyFont="1" applyFill="1" applyBorder="1" applyAlignment="1">
      <alignment vertical="top" wrapText="1"/>
    </xf>
    <xf numFmtId="2" fontId="3" fillId="19" borderId="1" xfId="0" applyNumberFormat="1" applyFont="1" applyFill="1" applyBorder="1" applyAlignment="1">
      <alignment vertical="top" wrapText="1"/>
    </xf>
    <xf numFmtId="2" fontId="3" fillId="22" borderId="2" xfId="0" applyNumberFormat="1" applyFont="1" applyFill="1" applyBorder="1" applyAlignment="1">
      <alignment vertical="top" wrapText="1"/>
    </xf>
    <xf numFmtId="2" fontId="4" fillId="22" borderId="4" xfId="0" applyNumberFormat="1" applyFont="1" applyFill="1" applyBorder="1" applyAlignment="1">
      <alignment vertical="top" wrapText="1"/>
    </xf>
    <xf numFmtId="2" fontId="4" fillId="22" borderId="1" xfId="0" applyNumberFormat="1" applyFont="1" applyFill="1" applyBorder="1" applyAlignment="1">
      <alignment vertical="top" wrapText="1"/>
    </xf>
    <xf numFmtId="2" fontId="4" fillId="22" borderId="21" xfId="0" applyNumberFormat="1" applyFont="1" applyFill="1" applyBorder="1" applyAlignment="1">
      <alignment vertical="top" wrapText="1"/>
    </xf>
    <xf numFmtId="2" fontId="4" fillId="22" borderId="20" xfId="0" applyNumberFormat="1" applyFont="1" applyFill="1" applyBorder="1" applyAlignment="1">
      <alignment vertical="top" wrapText="1"/>
    </xf>
    <xf numFmtId="0" fontId="3" fillId="22" borderId="4" xfId="0" applyFont="1" applyFill="1" applyBorder="1" applyAlignment="1">
      <alignment vertical="top" wrapText="1"/>
    </xf>
    <xf numFmtId="2" fontId="18" fillId="22" borderId="1" xfId="0" applyNumberFormat="1" applyFont="1" applyFill="1" applyBorder="1" applyAlignment="1">
      <alignment vertical="top" wrapText="1"/>
    </xf>
    <xf numFmtId="0" fontId="3" fillId="22" borderId="0" xfId="0" applyFont="1" applyFill="1" applyAlignment="1">
      <alignment vertical="top" wrapText="1"/>
    </xf>
    <xf numFmtId="0" fontId="3" fillId="15" borderId="1" xfId="0" applyFont="1" applyFill="1" applyBorder="1" applyAlignment="1">
      <alignment vertical="top" wrapText="1"/>
    </xf>
    <xf numFmtId="1" fontId="3" fillId="0" borderId="1" xfId="0" applyNumberFormat="1" applyFont="1" applyBorder="1" applyAlignment="1">
      <alignment vertical="top" wrapText="1"/>
    </xf>
    <xf numFmtId="2" fontId="3" fillId="0" borderId="1" xfId="0" applyNumberFormat="1" applyFont="1" applyBorder="1" applyAlignment="1">
      <alignment vertical="top" wrapText="1"/>
    </xf>
    <xf numFmtId="2" fontId="18" fillId="0" borderId="1" xfId="0" applyNumberFormat="1" applyFont="1" applyBorder="1" applyAlignment="1">
      <alignment vertical="top" wrapText="1"/>
    </xf>
    <xf numFmtId="2" fontId="3" fillId="0" borderId="2" xfId="0" applyNumberFormat="1" applyFont="1" applyBorder="1" applyAlignment="1">
      <alignment vertical="top" wrapText="1"/>
    </xf>
    <xf numFmtId="2" fontId="4" fillId="13" borderId="4" xfId="0" applyNumberFormat="1" applyFont="1" applyFill="1" applyBorder="1" applyAlignment="1">
      <alignment vertical="top" wrapText="1"/>
    </xf>
    <xf numFmtId="2" fontId="18" fillId="13" borderId="1" xfId="0" applyNumberFormat="1" applyFont="1" applyFill="1" applyBorder="1" applyAlignment="1">
      <alignment vertical="top" wrapText="1"/>
    </xf>
    <xf numFmtId="1" fontId="3" fillId="0" borderId="1" xfId="0" applyNumberFormat="1" applyFont="1" applyFill="1" applyBorder="1" applyAlignment="1">
      <alignment vertical="top" wrapText="1"/>
    </xf>
    <xf numFmtId="0" fontId="3" fillId="4" borderId="0" xfId="0" applyFont="1" applyFill="1" applyAlignment="1">
      <alignment horizontal="left" vertical="top" wrapText="1"/>
    </xf>
    <xf numFmtId="0" fontId="3" fillId="4" borderId="0" xfId="0" applyFont="1" applyFill="1" applyBorder="1" applyAlignment="1">
      <alignment vertical="top" wrapText="1"/>
    </xf>
    <xf numFmtId="1" fontId="3" fillId="4" borderId="0" xfId="0" applyNumberFormat="1" applyFont="1" applyFill="1" applyBorder="1" applyAlignment="1">
      <alignment vertical="top" wrapText="1"/>
    </xf>
    <xf numFmtId="2" fontId="3" fillId="4" borderId="0" xfId="0" applyNumberFormat="1" applyFont="1" applyFill="1" applyBorder="1" applyAlignment="1">
      <alignment vertical="top" wrapText="1"/>
    </xf>
    <xf numFmtId="2" fontId="18" fillId="4" borderId="0" xfId="0" applyNumberFormat="1" applyFont="1" applyFill="1" applyBorder="1" applyAlignment="1">
      <alignment vertical="top" wrapText="1"/>
    </xf>
    <xf numFmtId="2" fontId="4" fillId="4" borderId="0" xfId="0" applyNumberFormat="1" applyFont="1" applyFill="1" applyBorder="1" applyAlignment="1">
      <alignment vertical="top" wrapText="1"/>
    </xf>
    <xf numFmtId="0" fontId="3" fillId="4" borderId="0" xfId="0" applyFont="1" applyFill="1" applyAlignment="1">
      <alignment vertical="top" wrapText="1"/>
    </xf>
    <xf numFmtId="0" fontId="3" fillId="0" borderId="0" xfId="0" applyFont="1" applyBorder="1" applyAlignment="1">
      <alignment vertical="top" wrapText="1"/>
    </xf>
    <xf numFmtId="1" fontId="3" fillId="19" borderId="1" xfId="0" applyNumberFormat="1" applyFont="1" applyFill="1" applyBorder="1" applyAlignment="1">
      <alignment vertical="top" wrapText="1"/>
    </xf>
    <xf numFmtId="0" fontId="3" fillId="0" borderId="0" xfId="0" applyFont="1" applyFill="1" applyAlignment="1">
      <alignment vertical="top" wrapText="1"/>
    </xf>
    <xf numFmtId="0" fontId="3" fillId="28" borderId="12" xfId="0" applyFont="1" applyFill="1" applyBorder="1" applyAlignment="1">
      <alignment vertical="top" wrapText="1"/>
    </xf>
    <xf numFmtId="0" fontId="3" fillId="28" borderId="30" xfId="0" applyFont="1" applyFill="1" applyBorder="1" applyAlignment="1">
      <alignment vertical="top" wrapText="1"/>
    </xf>
    <xf numFmtId="0" fontId="3" fillId="6" borderId="30" xfId="0" applyFont="1" applyFill="1" applyBorder="1" applyAlignment="1">
      <alignment vertical="top" wrapText="1"/>
    </xf>
    <xf numFmtId="0" fontId="3" fillId="6" borderId="31" xfId="0" applyFont="1" applyFill="1" applyBorder="1" applyAlignment="1">
      <alignment vertical="top" wrapText="1"/>
    </xf>
    <xf numFmtId="0" fontId="18" fillId="23" borderId="32" xfId="0" applyFont="1" applyFill="1" applyBorder="1" applyAlignment="1">
      <alignment vertical="top" wrapText="1"/>
    </xf>
    <xf numFmtId="0" fontId="3" fillId="28" borderId="31" xfId="0" applyFont="1" applyFill="1" applyBorder="1" applyAlignment="1">
      <alignment vertical="top" wrapText="1"/>
    </xf>
    <xf numFmtId="0" fontId="3" fillId="6" borderId="12" xfId="0" applyFont="1" applyFill="1" applyBorder="1" applyAlignment="1">
      <alignment vertical="top" wrapText="1"/>
    </xf>
    <xf numFmtId="0" fontId="3" fillId="0" borderId="7" xfId="0" applyFont="1" applyBorder="1" applyAlignment="1">
      <alignment vertical="top" wrapText="1"/>
    </xf>
    <xf numFmtId="0" fontId="3" fillId="26" borderId="37" xfId="0" applyFont="1" applyFill="1" applyBorder="1" applyAlignment="1">
      <alignment vertical="top" wrapText="1"/>
    </xf>
    <xf numFmtId="0" fontId="3" fillId="26" borderId="38" xfId="0" applyFont="1" applyFill="1" applyBorder="1" applyAlignment="1">
      <alignment vertical="top" wrapText="1"/>
    </xf>
    <xf numFmtId="0" fontId="4" fillId="30" borderId="36" xfId="0" applyFont="1" applyFill="1" applyBorder="1" applyAlignment="1">
      <alignment horizontal="center" vertical="top" wrapText="1"/>
    </xf>
    <xf numFmtId="0" fontId="3" fillId="25" borderId="8" xfId="0" applyFont="1" applyFill="1" applyBorder="1" applyAlignment="1">
      <alignment vertical="top" wrapText="1"/>
    </xf>
    <xf numFmtId="0" fontId="3" fillId="25" borderId="40" xfId="0" applyFont="1" applyFill="1" applyBorder="1" applyAlignment="1">
      <alignment vertical="top" wrapText="1"/>
    </xf>
    <xf numFmtId="0" fontId="3" fillId="25" borderId="41" xfId="0" applyFont="1" applyFill="1" applyBorder="1" applyAlignment="1">
      <alignment vertical="top" wrapText="1"/>
    </xf>
    <xf numFmtId="0" fontId="3" fillId="23" borderId="8" xfId="0" applyFont="1" applyFill="1" applyBorder="1" applyAlignment="1">
      <alignment vertical="top" wrapText="1"/>
    </xf>
    <xf numFmtId="0" fontId="3" fillId="23" borderId="40" xfId="0" applyFont="1" applyFill="1" applyBorder="1" applyAlignment="1">
      <alignment vertical="top" wrapText="1"/>
    </xf>
    <xf numFmtId="0" fontId="3" fillId="23" borderId="41" xfId="0" applyFont="1" applyFill="1" applyBorder="1" applyAlignment="1">
      <alignment vertical="top" wrapText="1"/>
    </xf>
    <xf numFmtId="0" fontId="12" fillId="2" borderId="1" xfId="0" applyFont="1" applyFill="1" applyBorder="1" applyAlignment="1">
      <alignment horizontal="center"/>
    </xf>
    <xf numFmtId="0" fontId="6" fillId="0" borderId="0" xfId="0" applyFont="1"/>
    <xf numFmtId="0" fontId="6" fillId="6" borderId="1" xfId="0" applyFont="1" applyFill="1" applyBorder="1"/>
    <xf numFmtId="2" fontId="6" fillId="15" borderId="1" xfId="0" applyNumberFormat="1" applyFont="1" applyFill="1" applyBorder="1" applyAlignment="1"/>
    <xf numFmtId="9" fontId="6" fillId="0" borderId="0" xfId="0" applyNumberFormat="1" applyFont="1"/>
    <xf numFmtId="2" fontId="6" fillId="6" borderId="1" xfId="0" applyNumberFormat="1" applyFont="1" applyFill="1" applyBorder="1" applyAlignment="1"/>
    <xf numFmtId="0" fontId="12" fillId="2" borderId="1" xfId="0" applyFont="1" applyFill="1" applyBorder="1" applyAlignment="1">
      <alignment horizontal="center" wrapText="1"/>
    </xf>
    <xf numFmtId="0" fontId="6" fillId="0" borderId="0" xfId="0" applyFont="1" applyFill="1" applyBorder="1"/>
    <xf numFmtId="0" fontId="9" fillId="0" borderId="0" xfId="0" applyFont="1" applyAlignment="1">
      <alignment vertical="top" wrapText="1"/>
    </xf>
    <xf numFmtId="0" fontId="14" fillId="0" borderId="0" xfId="0" applyFont="1" applyAlignment="1">
      <alignment vertical="top" wrapText="1"/>
    </xf>
    <xf numFmtId="0" fontId="14" fillId="0" borderId="1" xfId="0" applyFont="1" applyBorder="1" applyAlignment="1">
      <alignment vertical="top" wrapText="1"/>
    </xf>
    <xf numFmtId="0" fontId="9" fillId="0" borderId="1" xfId="0" applyFont="1" applyBorder="1" applyAlignment="1">
      <alignment vertical="top" wrapText="1"/>
    </xf>
    <xf numFmtId="0" fontId="12" fillId="0" borderId="1" xfId="0" applyFont="1" applyBorder="1"/>
    <xf numFmtId="0" fontId="3" fillId="26" borderId="32" xfId="0" applyFont="1" applyFill="1" applyBorder="1" applyAlignment="1">
      <alignment vertical="top" wrapText="1"/>
    </xf>
    <xf numFmtId="0" fontId="3" fillId="26" borderId="30" xfId="0" applyFont="1" applyFill="1" applyBorder="1" applyAlignment="1">
      <alignment vertical="top" wrapText="1"/>
    </xf>
    <xf numFmtId="0" fontId="3" fillId="26" borderId="1" xfId="0" applyFont="1" applyFill="1" applyBorder="1" applyAlignment="1">
      <alignment vertical="top" wrapText="1"/>
    </xf>
    <xf numFmtId="0" fontId="21" fillId="0" borderId="1" xfId="0" applyFont="1" applyBorder="1" applyAlignment="1">
      <alignment vertical="top" wrapText="1"/>
    </xf>
    <xf numFmtId="0" fontId="21" fillId="6" borderId="1" xfId="0" applyFont="1" applyFill="1" applyBorder="1"/>
    <xf numFmtId="0" fontId="21" fillId="0" borderId="0" xfId="0" applyFont="1"/>
    <xf numFmtId="0" fontId="9" fillId="5" borderId="1" xfId="0" applyFont="1" applyFill="1" applyBorder="1" applyAlignment="1">
      <alignment vertical="top" wrapText="1"/>
    </xf>
    <xf numFmtId="0" fontId="21" fillId="5" borderId="1" xfId="0" applyFont="1" applyFill="1" applyBorder="1" applyAlignment="1">
      <alignment vertical="top" wrapText="1"/>
    </xf>
    <xf numFmtId="0" fontId="6" fillId="0" borderId="1" xfId="0" applyFont="1" applyBorder="1" applyAlignment="1">
      <alignment vertical="top" wrapText="1"/>
    </xf>
    <xf numFmtId="0" fontId="22" fillId="22" borderId="1" xfId="0" applyFont="1" applyFill="1" applyBorder="1" applyAlignment="1">
      <alignment vertical="top" wrapText="1"/>
    </xf>
    <xf numFmtId="0" fontId="22" fillId="20" borderId="1" xfId="0" applyFont="1" applyFill="1" applyBorder="1" applyAlignment="1">
      <alignment vertical="top" wrapText="1"/>
    </xf>
    <xf numFmtId="0" fontId="23" fillId="22" borderId="1" xfId="0" applyFont="1" applyFill="1" applyBorder="1" applyAlignment="1">
      <alignment vertical="top" wrapText="1"/>
    </xf>
    <xf numFmtId="0" fontId="24" fillId="22" borderId="1" xfId="0" applyFont="1" applyFill="1" applyBorder="1" applyAlignment="1">
      <alignment vertical="top" wrapText="1"/>
    </xf>
    <xf numFmtId="0" fontId="25" fillId="22" borderId="1" xfId="0" applyFont="1" applyFill="1" applyBorder="1" applyAlignment="1">
      <alignment vertical="top" wrapText="1"/>
    </xf>
    <xf numFmtId="0" fontId="25" fillId="20" borderId="1" xfId="0" applyFont="1" applyFill="1" applyBorder="1" applyAlignment="1">
      <alignment vertical="top" wrapText="1"/>
    </xf>
    <xf numFmtId="0" fontId="23" fillId="20" borderId="1" xfId="0" applyFont="1" applyFill="1" applyBorder="1" applyAlignment="1">
      <alignment vertical="top" wrapText="1"/>
    </xf>
    <xf numFmtId="0" fontId="9" fillId="0" borderId="6" xfId="0" applyFont="1" applyBorder="1" applyAlignment="1">
      <alignment vertical="top" wrapText="1"/>
    </xf>
    <xf numFmtId="0" fontId="26" fillId="20" borderId="1" xfId="0" applyFont="1" applyFill="1" applyBorder="1" applyAlignment="1">
      <alignment vertical="top" wrapText="1"/>
    </xf>
    <xf numFmtId="0" fontId="27" fillId="22" borderId="1" xfId="0" applyFont="1" applyFill="1" applyBorder="1" applyAlignment="1">
      <alignment vertical="top" wrapText="1"/>
    </xf>
    <xf numFmtId="0" fontId="4" fillId="13" borderId="1" xfId="0" applyFont="1" applyFill="1" applyBorder="1" applyAlignment="1">
      <alignment horizontal="center"/>
    </xf>
    <xf numFmtId="0" fontId="4" fillId="13" borderId="2" xfId="0" applyFont="1" applyFill="1" applyBorder="1" applyAlignment="1">
      <alignment horizontal="center"/>
    </xf>
    <xf numFmtId="0" fontId="4" fillId="13" borderId="4" xfId="0" applyFont="1" applyFill="1" applyBorder="1" applyAlignment="1">
      <alignment horizontal="center"/>
    </xf>
    <xf numFmtId="0" fontId="4" fillId="13" borderId="3" xfId="0" applyFont="1" applyFill="1" applyBorder="1" applyAlignment="1">
      <alignment horizontal="center"/>
    </xf>
    <xf numFmtId="0" fontId="3" fillId="5" borderId="1"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4" fillId="9" borderId="4" xfId="0" applyFont="1" applyFill="1" applyBorder="1" applyAlignment="1">
      <alignment horizontal="center"/>
    </xf>
    <xf numFmtId="0" fontId="4" fillId="9" borderId="1" xfId="0" applyFont="1" applyFill="1" applyBorder="1" applyAlignment="1">
      <alignment horizontal="center"/>
    </xf>
    <xf numFmtId="0" fontId="4" fillId="13" borderId="9" xfId="0" applyFont="1" applyFill="1" applyBorder="1" applyAlignment="1">
      <alignment horizontal="center" vertical="top" wrapText="1"/>
    </xf>
    <xf numFmtId="0" fontId="4" fillId="13" borderId="10" xfId="0" applyFont="1" applyFill="1" applyBorder="1" applyAlignment="1">
      <alignment horizontal="center" vertical="top" wrapText="1"/>
    </xf>
    <xf numFmtId="0" fontId="4" fillId="13" borderId="17" xfId="0" applyFont="1" applyFill="1" applyBorder="1" applyAlignment="1">
      <alignment horizontal="center" vertical="top" wrapText="1"/>
    </xf>
    <xf numFmtId="0" fontId="4" fillId="13" borderId="15" xfId="0" applyFont="1" applyFill="1" applyBorder="1" applyAlignment="1">
      <alignment horizontal="center" vertical="top" wrapText="1"/>
    </xf>
    <xf numFmtId="0" fontId="4" fillId="13" borderId="16" xfId="0" applyFont="1" applyFill="1" applyBorder="1" applyAlignment="1">
      <alignment horizontal="center" vertical="top" wrapText="1"/>
    </xf>
    <xf numFmtId="0" fontId="4" fillId="13" borderId="25" xfId="0" applyFont="1" applyFill="1" applyBorder="1" applyAlignment="1">
      <alignment horizontal="center" vertical="top" wrapText="1"/>
    </xf>
    <xf numFmtId="0" fontId="18" fillId="31" borderId="12" xfId="0" applyFont="1" applyFill="1" applyBorder="1" applyAlignment="1">
      <alignment horizontal="center" vertical="top" wrapText="1"/>
    </xf>
    <xf numFmtId="0" fontId="18" fillId="31" borderId="32" xfId="0" applyFont="1" applyFill="1" applyBorder="1" applyAlignment="1">
      <alignment horizontal="center" vertical="top" wrapText="1"/>
    </xf>
    <xf numFmtId="0" fontId="18" fillId="31" borderId="33" xfId="0" applyFont="1" applyFill="1" applyBorder="1" applyAlignment="1">
      <alignment horizontal="center" vertical="top" wrapText="1"/>
    </xf>
    <xf numFmtId="0" fontId="18" fillId="26" borderId="34" xfId="0" applyFont="1" applyFill="1" applyBorder="1" applyAlignment="1">
      <alignment horizontal="center" vertical="top" wrapText="1"/>
    </xf>
    <xf numFmtId="0" fontId="18" fillId="26" borderId="35" xfId="0" applyFont="1" applyFill="1" applyBorder="1" applyAlignment="1">
      <alignment horizontal="center" vertical="top" wrapText="1"/>
    </xf>
    <xf numFmtId="0" fontId="18" fillId="26" borderId="36" xfId="0" applyFont="1" applyFill="1" applyBorder="1" applyAlignment="1">
      <alignment horizontal="center" vertical="top" wrapText="1"/>
    </xf>
    <xf numFmtId="0" fontId="4" fillId="27" borderId="37" xfId="0" applyFont="1" applyFill="1" applyBorder="1" applyAlignment="1">
      <alignment horizontal="center" vertical="top" wrapText="1"/>
    </xf>
    <xf numFmtId="0" fontId="4" fillId="27" borderId="38" xfId="0" applyFont="1" applyFill="1" applyBorder="1" applyAlignment="1">
      <alignment horizontal="center" vertical="top" wrapText="1"/>
    </xf>
    <xf numFmtId="0" fontId="4" fillId="27" borderId="31" xfId="0" applyFont="1" applyFill="1" applyBorder="1" applyAlignment="1">
      <alignment horizontal="center" vertical="top" wrapText="1"/>
    </xf>
    <xf numFmtId="0" fontId="4" fillId="26" borderId="29" xfId="0" applyFont="1" applyFill="1" applyBorder="1" applyAlignment="1">
      <alignment horizontal="center" vertical="top" wrapText="1"/>
    </xf>
    <xf numFmtId="0" fontId="4" fillId="29" borderId="34" xfId="0" applyFont="1" applyFill="1" applyBorder="1" applyAlignment="1">
      <alignment horizontal="center" vertical="top" wrapText="1"/>
    </xf>
    <xf numFmtId="0" fontId="4" fillId="29" borderId="35" xfId="0" applyFont="1" applyFill="1" applyBorder="1" applyAlignment="1">
      <alignment horizontal="center" vertical="top" wrapText="1"/>
    </xf>
    <xf numFmtId="0" fontId="4" fillId="29" borderId="36" xfId="0" applyFont="1" applyFill="1" applyBorder="1" applyAlignment="1">
      <alignment horizontal="center" vertical="top" wrapText="1"/>
    </xf>
    <xf numFmtId="0" fontId="4" fillId="30" borderId="34" xfId="0" applyFont="1" applyFill="1" applyBorder="1" applyAlignment="1">
      <alignment horizontal="center" vertical="top" wrapText="1"/>
    </xf>
    <xf numFmtId="0" fontId="4" fillId="30" borderId="35" xfId="0" applyFont="1" applyFill="1" applyBorder="1" applyAlignment="1">
      <alignment horizontal="center" vertical="top" wrapText="1"/>
    </xf>
    <xf numFmtId="0" fontId="4" fillId="30" borderId="39" xfId="0" applyFont="1" applyFill="1" applyBorder="1" applyAlignment="1">
      <alignment horizontal="center" vertical="top" wrapText="1"/>
    </xf>
    <xf numFmtId="0" fontId="4" fillId="13" borderId="11" xfId="0" applyFont="1" applyFill="1" applyBorder="1" applyAlignment="1">
      <alignment horizontal="center" vertical="top" wrapText="1"/>
    </xf>
    <xf numFmtId="0" fontId="9" fillId="12" borderId="2" xfId="0" applyFont="1" applyFill="1" applyBorder="1" applyAlignment="1" applyProtection="1">
      <alignment horizontal="left" vertical="center" wrapText="1"/>
      <protection hidden="1"/>
    </xf>
    <xf numFmtId="0" fontId="9" fillId="12" borderId="4" xfId="0" applyFont="1" applyFill="1" applyBorder="1" applyAlignment="1" applyProtection="1">
      <alignment horizontal="left" vertical="center" wrapText="1"/>
      <protection hidden="1"/>
    </xf>
    <xf numFmtId="0" fontId="10" fillId="11" borderId="0" xfId="0" applyFont="1" applyFill="1" applyBorder="1" applyAlignment="1" applyProtection="1">
      <alignment horizontal="center" vertical="center" wrapText="1"/>
      <protection hidden="1"/>
    </xf>
    <xf numFmtId="0" fontId="9" fillId="12" borderId="2" xfId="0" applyFont="1" applyFill="1" applyBorder="1" applyAlignment="1" applyProtection="1">
      <alignment horizontal="left" vertical="center"/>
      <protection hidden="1"/>
    </xf>
    <xf numFmtId="0" fontId="9" fillId="12" borderId="4" xfId="0" applyFont="1" applyFill="1" applyBorder="1" applyAlignment="1" applyProtection="1">
      <alignment horizontal="left" vertical="center"/>
      <protection hidden="1"/>
    </xf>
    <xf numFmtId="0" fontId="9" fillId="12" borderId="2" xfId="0" applyFont="1" applyFill="1" applyBorder="1" applyAlignment="1" applyProtection="1">
      <alignment vertical="center" wrapText="1"/>
      <protection hidden="1"/>
    </xf>
    <xf numFmtId="0" fontId="9" fillId="12" borderId="4" xfId="0" applyFont="1" applyFill="1" applyBorder="1" applyAlignment="1" applyProtection="1">
      <alignment vertical="center" wrapText="1"/>
      <protection hidden="1"/>
    </xf>
    <xf numFmtId="0" fontId="2" fillId="10" borderId="0" xfId="0" applyFont="1" applyFill="1" applyAlignment="1" applyProtection="1">
      <alignment horizontal="center" vertical="center"/>
      <protection hidden="1"/>
    </xf>
    <xf numFmtId="0" fontId="6" fillId="12" borderId="2" xfId="0" applyFont="1" applyFill="1" applyBorder="1" applyAlignment="1" applyProtection="1">
      <alignment horizontal="left" vertical="center" wrapText="1"/>
      <protection hidden="1"/>
    </xf>
    <xf numFmtId="0" fontId="6" fillId="12" borderId="4" xfId="0" applyFont="1" applyFill="1" applyBorder="1" applyAlignment="1" applyProtection="1">
      <alignment horizontal="left" vertical="center" wrapText="1"/>
      <protection hidden="1"/>
    </xf>
    <xf numFmtId="0" fontId="4" fillId="13" borderId="15" xfId="0" applyFont="1" applyFill="1" applyBorder="1" applyAlignment="1">
      <alignment horizontal="center"/>
    </xf>
    <xf numFmtId="0" fontId="4" fillId="13" borderId="16" xfId="0" applyFont="1" applyFill="1" applyBorder="1" applyAlignment="1">
      <alignment horizontal="center"/>
    </xf>
    <xf numFmtId="0" fontId="4" fillId="13" borderId="9" xfId="0" applyFont="1" applyFill="1" applyBorder="1" applyAlignment="1">
      <alignment horizontal="center"/>
    </xf>
    <xf numFmtId="0" fontId="4" fillId="13" borderId="11" xfId="0" applyFont="1" applyFill="1" applyBorder="1" applyAlignment="1">
      <alignment horizontal="center"/>
    </xf>
    <xf numFmtId="0" fontId="4" fillId="13" borderId="10" xfId="0" applyFont="1" applyFill="1" applyBorder="1" applyAlignment="1">
      <alignment horizontal="center"/>
    </xf>
    <xf numFmtId="0" fontId="4" fillId="13" borderId="17" xfId="0" applyFont="1" applyFill="1" applyBorder="1" applyAlignment="1">
      <alignment horizontal="center"/>
    </xf>
    <xf numFmtId="0" fontId="4" fillId="13" borderId="25" xfId="0" applyFont="1" applyFill="1" applyBorder="1" applyAlignment="1">
      <alignment horizontal="center"/>
    </xf>
    <xf numFmtId="0" fontId="4" fillId="9" borderId="6" xfId="0" applyFont="1" applyFill="1" applyBorder="1" applyAlignment="1">
      <alignment horizontal="center"/>
    </xf>
    <xf numFmtId="0" fontId="4" fillId="9" borderId="13" xfId="0" applyFont="1" applyFill="1" applyBorder="1" applyAlignment="1">
      <alignment horizontal="center"/>
    </xf>
    <xf numFmtId="0" fontId="4" fillId="9" borderId="28" xfId="0" applyFont="1" applyFill="1" applyBorder="1" applyAlignment="1">
      <alignment horizontal="center"/>
    </xf>
    <xf numFmtId="0" fontId="4" fillId="9" borderId="29" xfId="0" applyFont="1" applyFill="1" applyBorder="1" applyAlignment="1">
      <alignment horizontal="center"/>
    </xf>
  </cellXfs>
  <cellStyles count="4">
    <cellStyle name="Hyperlink 2" xfId="3"/>
    <cellStyle name="Normal" xfId="0" builtinId="0"/>
    <cellStyle name="Normal 2" xfId="1"/>
    <cellStyle name="Normal 3" xfId="2"/>
  </cellStyles>
  <dxfs count="0"/>
  <tableStyles count="0" defaultTableStyle="TableStyleMedium9" defaultPivotStyle="PivotStyleLight16"/>
  <colors>
    <mruColors>
      <color rgb="FFFFFFCC"/>
      <color rgb="FF2B86F5"/>
      <color rgb="FF29F77C"/>
      <color rgb="FFF52BDD"/>
      <color rgb="FF75F3F9"/>
      <color rgb="FF078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790574</xdr:colOff>
      <xdr:row>1</xdr:row>
      <xdr:rowOff>9525</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28674" cy="3048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sabeysuriya/Local%20Settings/Temporary%20Internet%20Files/Content.Outlook/6IKMBN7J/NY%20Life%20-%20Pre%20Sales%20-%203P%20Project%20Estimate_v0%20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tilakaratne/AppData/Local/Microsoft/Windows/Temporary%20Internet%20Files/Content.Outlook/3ZLNKF71/Akura_Online%20application_admission%20form_ProjectEstimate%203P(WithMacros)%20(3).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tilakaratne/AppData/Local/Microsoft/Windows/Temporary%20Internet%20Files/Content.Outlook/3ZLNKF71/Akura_Examination_paper_databasegeneration_ProjectEstimate%203P(WithMacros)%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skarunaratna/Application%20Data/Microsoft/Excel/Level%202%203P%20QA%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mtilakaratne/AppData/Local/Microsoft/Windows/Temporary%20Internet%20Files/Content.Outlook/3ZLNKF71/Akura_Manage_branch_Section_ProjectEstimate%203P(WithMacr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etailed Task Estimates"/>
      <sheetName val="Derived WBS"/>
      <sheetName val="Unit Measures"/>
      <sheetName val="Use Case Analysis - Estimate"/>
      <sheetName val="Performance Testing"/>
      <sheetName val="Test Automation"/>
      <sheetName val="Report Estimate"/>
      <sheetName val="Data"/>
      <sheetName val="Estimation Metrics"/>
      <sheetName val="Detailed Risk Impact Estimates"/>
      <sheetName val="Estimation Summary"/>
      <sheetName val="Confidentiality Note"/>
      <sheetName val="QASupporting"/>
      <sheetName val="1"/>
      <sheetName val="2"/>
      <sheetName val="3"/>
      <sheetName val="4"/>
      <sheetName val="5"/>
      <sheetName val="10"/>
    </sheetNames>
    <sheetDataSet>
      <sheetData sheetId="0">
        <row r="3">
          <cell r="B3" t="str">
            <v>Requirements will be signed-off prior to test planning</v>
          </cell>
        </row>
        <row r="4">
          <cell r="B4" t="str">
            <v>Test Plan will be signed off by NYL before test scripting begins</v>
          </cell>
        </row>
      </sheetData>
      <sheetData sheetId="1">
        <row r="1">
          <cell r="C1">
            <v>0</v>
          </cell>
        </row>
        <row r="5">
          <cell r="D5">
            <v>0</v>
          </cell>
          <cell r="I5">
            <v>0</v>
          </cell>
        </row>
        <row r="6">
          <cell r="D6">
            <v>0</v>
          </cell>
          <cell r="I6">
            <v>0</v>
          </cell>
        </row>
        <row r="7">
          <cell r="D7">
            <v>0</v>
          </cell>
          <cell r="I7">
            <v>0</v>
          </cell>
        </row>
        <row r="8">
          <cell r="D8">
            <v>0</v>
          </cell>
          <cell r="I8">
            <v>0</v>
          </cell>
        </row>
        <row r="9">
          <cell r="D9">
            <v>0</v>
          </cell>
          <cell r="I9">
            <v>0</v>
          </cell>
        </row>
        <row r="10">
          <cell r="D10">
            <v>0</v>
          </cell>
          <cell r="I10">
            <v>0</v>
          </cell>
        </row>
        <row r="11">
          <cell r="D11">
            <v>0</v>
          </cell>
          <cell r="I11">
            <v>0</v>
          </cell>
        </row>
        <row r="12">
          <cell r="D12">
            <v>0</v>
          </cell>
          <cell r="I12">
            <v>0</v>
          </cell>
        </row>
        <row r="13">
          <cell r="D13">
            <v>0</v>
          </cell>
          <cell r="I13">
            <v>0</v>
          </cell>
        </row>
        <row r="14">
          <cell r="D14">
            <v>0</v>
          </cell>
          <cell r="I14">
            <v>0</v>
          </cell>
        </row>
        <row r="15">
          <cell r="D15">
            <v>0</v>
          </cell>
          <cell r="I15">
            <v>0</v>
          </cell>
        </row>
        <row r="16">
          <cell r="D16">
            <v>0</v>
          </cell>
          <cell r="I16">
            <v>0</v>
          </cell>
        </row>
        <row r="17">
          <cell r="D17">
            <v>0</v>
          </cell>
          <cell r="I17">
            <v>0</v>
          </cell>
        </row>
        <row r="18">
          <cell r="D18">
            <v>0</v>
          </cell>
          <cell r="I18">
            <v>0</v>
          </cell>
        </row>
        <row r="19">
          <cell r="D19">
            <v>0</v>
          </cell>
          <cell r="I19">
            <v>0</v>
          </cell>
        </row>
        <row r="20">
          <cell r="D20">
            <v>0</v>
          </cell>
          <cell r="I20">
            <v>0</v>
          </cell>
        </row>
        <row r="21">
          <cell r="D21">
            <v>0</v>
          </cell>
          <cell r="I21">
            <v>0</v>
          </cell>
        </row>
        <row r="22">
          <cell r="D22">
            <v>0</v>
          </cell>
          <cell r="I22">
            <v>0</v>
          </cell>
        </row>
        <row r="23">
          <cell r="D23">
            <v>0</v>
          </cell>
          <cell r="I23">
            <v>0</v>
          </cell>
        </row>
        <row r="24">
          <cell r="D24">
            <v>0</v>
          </cell>
          <cell r="I24">
            <v>0</v>
          </cell>
        </row>
        <row r="25">
          <cell r="D25">
            <v>0</v>
          </cell>
          <cell r="I25">
            <v>0</v>
          </cell>
        </row>
        <row r="26">
          <cell r="D26">
            <v>0</v>
          </cell>
          <cell r="I26">
            <v>0</v>
          </cell>
        </row>
        <row r="27">
          <cell r="D27">
            <v>0</v>
          </cell>
          <cell r="I27">
            <v>0</v>
          </cell>
        </row>
        <row r="28">
          <cell r="D28">
            <v>0</v>
          </cell>
          <cell r="I28">
            <v>0</v>
          </cell>
        </row>
        <row r="29">
          <cell r="D29">
            <v>0</v>
          </cell>
          <cell r="I29">
            <v>0</v>
          </cell>
        </row>
        <row r="30">
          <cell r="D30">
            <v>0</v>
          </cell>
          <cell r="I30">
            <v>0</v>
          </cell>
        </row>
        <row r="31">
          <cell r="D31">
            <v>0</v>
          </cell>
          <cell r="I31">
            <v>0</v>
          </cell>
        </row>
        <row r="32">
          <cell r="D32">
            <v>0</v>
          </cell>
          <cell r="I32">
            <v>0</v>
          </cell>
        </row>
        <row r="33">
          <cell r="D33">
            <v>0</v>
          </cell>
          <cell r="I33">
            <v>0</v>
          </cell>
        </row>
        <row r="34">
          <cell r="D34">
            <v>0</v>
          </cell>
          <cell r="I34">
            <v>0</v>
          </cell>
        </row>
        <row r="35">
          <cell r="D35">
            <v>0</v>
          </cell>
          <cell r="I35">
            <v>0</v>
          </cell>
        </row>
        <row r="36">
          <cell r="D36">
            <v>0</v>
          </cell>
          <cell r="I36">
            <v>0</v>
          </cell>
        </row>
        <row r="37">
          <cell r="D37">
            <v>0</v>
          </cell>
          <cell r="I37">
            <v>0</v>
          </cell>
        </row>
        <row r="38">
          <cell r="D38">
            <v>0</v>
          </cell>
          <cell r="I38">
            <v>0</v>
          </cell>
        </row>
        <row r="39">
          <cell r="D39">
            <v>0</v>
          </cell>
          <cell r="I39">
            <v>0</v>
          </cell>
        </row>
        <row r="40">
          <cell r="D40">
            <v>0</v>
          </cell>
          <cell r="I40">
            <v>0</v>
          </cell>
        </row>
        <row r="41">
          <cell r="D41">
            <v>0</v>
          </cell>
          <cell r="I41">
            <v>0</v>
          </cell>
        </row>
        <row r="42">
          <cell r="D42">
            <v>0</v>
          </cell>
          <cell r="I42">
            <v>0</v>
          </cell>
        </row>
        <row r="43">
          <cell r="D43">
            <v>0</v>
          </cell>
          <cell r="I43">
            <v>0</v>
          </cell>
        </row>
        <row r="44">
          <cell r="D44">
            <v>0</v>
          </cell>
          <cell r="I44">
            <v>0</v>
          </cell>
        </row>
        <row r="45">
          <cell r="D45">
            <v>0</v>
          </cell>
          <cell r="I45">
            <v>0</v>
          </cell>
        </row>
        <row r="46">
          <cell r="D46">
            <v>0</v>
          </cell>
          <cell r="I46">
            <v>0</v>
          </cell>
        </row>
        <row r="47">
          <cell r="D47">
            <v>0</v>
          </cell>
          <cell r="I47">
            <v>0</v>
          </cell>
        </row>
        <row r="48">
          <cell r="D48">
            <v>0</v>
          </cell>
          <cell r="I48">
            <v>0</v>
          </cell>
        </row>
        <row r="49">
          <cell r="D49">
            <v>0</v>
          </cell>
          <cell r="I49">
            <v>0</v>
          </cell>
        </row>
        <row r="50">
          <cell r="D50">
            <v>0</v>
          </cell>
          <cell r="I50">
            <v>0</v>
          </cell>
        </row>
        <row r="51">
          <cell r="D51">
            <v>0</v>
          </cell>
          <cell r="I51">
            <v>0</v>
          </cell>
        </row>
        <row r="52">
          <cell r="D52">
            <v>0</v>
          </cell>
          <cell r="I52">
            <v>0</v>
          </cell>
        </row>
        <row r="53">
          <cell r="D53">
            <v>0</v>
          </cell>
          <cell r="I53">
            <v>0</v>
          </cell>
        </row>
        <row r="54">
          <cell r="D54">
            <v>0</v>
          </cell>
          <cell r="I54">
            <v>0</v>
          </cell>
        </row>
        <row r="55">
          <cell r="D55">
            <v>0</v>
          </cell>
          <cell r="I55">
            <v>0</v>
          </cell>
        </row>
        <row r="56">
          <cell r="D56">
            <v>0</v>
          </cell>
          <cell r="I56">
            <v>0</v>
          </cell>
        </row>
        <row r="57">
          <cell r="D57">
            <v>0</v>
          </cell>
          <cell r="I57">
            <v>0</v>
          </cell>
        </row>
        <row r="58">
          <cell r="D58">
            <v>0</v>
          </cell>
          <cell r="I58">
            <v>0</v>
          </cell>
        </row>
        <row r="59">
          <cell r="D59">
            <v>0</v>
          </cell>
          <cell r="I59">
            <v>0</v>
          </cell>
        </row>
        <row r="60">
          <cell r="D60">
            <v>0</v>
          </cell>
          <cell r="I60">
            <v>0</v>
          </cell>
        </row>
        <row r="61">
          <cell r="D61">
            <v>0</v>
          </cell>
          <cell r="I61">
            <v>0</v>
          </cell>
        </row>
        <row r="62">
          <cell r="D62">
            <v>0</v>
          </cell>
          <cell r="I62">
            <v>0</v>
          </cell>
        </row>
        <row r="63">
          <cell r="D63">
            <v>0</v>
          </cell>
          <cell r="I63">
            <v>0</v>
          </cell>
        </row>
        <row r="64">
          <cell r="D64">
            <v>0</v>
          </cell>
          <cell r="I64">
            <v>0</v>
          </cell>
        </row>
        <row r="65">
          <cell r="D65">
            <v>0</v>
          </cell>
          <cell r="I65">
            <v>0</v>
          </cell>
        </row>
        <row r="66">
          <cell r="D66">
            <v>0</v>
          </cell>
          <cell r="I66">
            <v>0</v>
          </cell>
        </row>
        <row r="67">
          <cell r="D67">
            <v>0</v>
          </cell>
          <cell r="I67">
            <v>0</v>
          </cell>
        </row>
        <row r="68">
          <cell r="D68">
            <v>0</v>
          </cell>
          <cell r="I68">
            <v>0</v>
          </cell>
        </row>
        <row r="69">
          <cell r="D69">
            <v>0</v>
          </cell>
          <cell r="I69">
            <v>0</v>
          </cell>
        </row>
        <row r="70">
          <cell r="D70">
            <v>0</v>
          </cell>
          <cell r="I70">
            <v>0</v>
          </cell>
        </row>
        <row r="71">
          <cell r="D71">
            <v>0</v>
          </cell>
          <cell r="I71">
            <v>0</v>
          </cell>
        </row>
        <row r="72">
          <cell r="D72">
            <v>0</v>
          </cell>
          <cell r="I72">
            <v>0</v>
          </cell>
        </row>
        <row r="73">
          <cell r="D73">
            <v>0</v>
          </cell>
          <cell r="I73">
            <v>0</v>
          </cell>
        </row>
        <row r="74">
          <cell r="D74">
            <v>0</v>
          </cell>
          <cell r="I74">
            <v>0</v>
          </cell>
        </row>
        <row r="75">
          <cell r="D75">
            <v>0</v>
          </cell>
          <cell r="I75">
            <v>0</v>
          </cell>
        </row>
        <row r="76">
          <cell r="D76">
            <v>0</v>
          </cell>
          <cell r="I76">
            <v>0</v>
          </cell>
        </row>
        <row r="77">
          <cell r="D77">
            <v>0</v>
          </cell>
          <cell r="I77">
            <v>0</v>
          </cell>
        </row>
        <row r="78">
          <cell r="D78">
            <v>0</v>
          </cell>
          <cell r="I78">
            <v>0</v>
          </cell>
        </row>
        <row r="79">
          <cell r="D79">
            <v>0</v>
          </cell>
          <cell r="I79">
            <v>0</v>
          </cell>
        </row>
        <row r="80">
          <cell r="D80">
            <v>0</v>
          </cell>
          <cell r="I80">
            <v>0</v>
          </cell>
        </row>
        <row r="81">
          <cell r="D81">
            <v>0</v>
          </cell>
          <cell r="I81">
            <v>0</v>
          </cell>
        </row>
        <row r="82">
          <cell r="D82">
            <v>0</v>
          </cell>
          <cell r="I82">
            <v>0</v>
          </cell>
        </row>
        <row r="83">
          <cell r="D83">
            <v>0</v>
          </cell>
          <cell r="I83">
            <v>0</v>
          </cell>
        </row>
        <row r="84">
          <cell r="D84">
            <v>0</v>
          </cell>
          <cell r="I84">
            <v>0</v>
          </cell>
        </row>
        <row r="85">
          <cell r="D85">
            <v>0</v>
          </cell>
          <cell r="I85">
            <v>0</v>
          </cell>
        </row>
        <row r="86">
          <cell r="D86">
            <v>0</v>
          </cell>
          <cell r="I86">
            <v>0</v>
          </cell>
        </row>
        <row r="87">
          <cell r="D87">
            <v>0</v>
          </cell>
          <cell r="I87">
            <v>0</v>
          </cell>
        </row>
        <row r="88">
          <cell r="D88">
            <v>0</v>
          </cell>
          <cell r="I88">
            <v>0</v>
          </cell>
        </row>
        <row r="89">
          <cell r="D89">
            <v>0</v>
          </cell>
          <cell r="I89">
            <v>0</v>
          </cell>
        </row>
        <row r="90">
          <cell r="D90">
            <v>0</v>
          </cell>
          <cell r="I90">
            <v>0</v>
          </cell>
        </row>
        <row r="91">
          <cell r="D91">
            <v>0</v>
          </cell>
          <cell r="I91">
            <v>0</v>
          </cell>
        </row>
        <row r="92">
          <cell r="D92">
            <v>0</v>
          </cell>
          <cell r="I92">
            <v>0</v>
          </cell>
        </row>
        <row r="93">
          <cell r="D93">
            <v>0</v>
          </cell>
          <cell r="I93">
            <v>0</v>
          </cell>
        </row>
        <row r="94">
          <cell r="D94">
            <v>0</v>
          </cell>
          <cell r="I94">
            <v>0</v>
          </cell>
        </row>
        <row r="95">
          <cell r="D95">
            <v>0</v>
          </cell>
          <cell r="I95">
            <v>0</v>
          </cell>
        </row>
        <row r="96">
          <cell r="D96">
            <v>0</v>
          </cell>
          <cell r="I96">
            <v>0</v>
          </cell>
        </row>
        <row r="97">
          <cell r="D97">
            <v>0</v>
          </cell>
          <cell r="I97">
            <v>0</v>
          </cell>
        </row>
        <row r="98">
          <cell r="D98">
            <v>0</v>
          </cell>
          <cell r="I98">
            <v>0</v>
          </cell>
        </row>
        <row r="99">
          <cell r="D99">
            <v>0</v>
          </cell>
          <cell r="I99">
            <v>0</v>
          </cell>
        </row>
        <row r="100">
          <cell r="D100">
            <v>0</v>
          </cell>
          <cell r="I100">
            <v>0</v>
          </cell>
        </row>
        <row r="101">
          <cell r="D101">
            <v>0</v>
          </cell>
          <cell r="I101">
            <v>0</v>
          </cell>
        </row>
        <row r="102">
          <cell r="D102">
            <v>0</v>
          </cell>
          <cell r="I102">
            <v>0</v>
          </cell>
        </row>
        <row r="103">
          <cell r="D103">
            <v>0</v>
          </cell>
          <cell r="I103">
            <v>0</v>
          </cell>
        </row>
        <row r="104">
          <cell r="D104">
            <v>0</v>
          </cell>
          <cell r="I104">
            <v>0</v>
          </cell>
        </row>
        <row r="105">
          <cell r="D105">
            <v>0</v>
          </cell>
          <cell r="I105">
            <v>0</v>
          </cell>
        </row>
        <row r="106">
          <cell r="D106">
            <v>0</v>
          </cell>
          <cell r="I106">
            <v>0</v>
          </cell>
        </row>
        <row r="107">
          <cell r="D107">
            <v>0</v>
          </cell>
          <cell r="I107">
            <v>0</v>
          </cell>
        </row>
        <row r="108">
          <cell r="D108">
            <v>0</v>
          </cell>
          <cell r="I108">
            <v>0</v>
          </cell>
        </row>
        <row r="109">
          <cell r="D109">
            <v>0</v>
          </cell>
          <cell r="I109">
            <v>0</v>
          </cell>
        </row>
        <row r="110">
          <cell r="D110">
            <v>0</v>
          </cell>
          <cell r="I110">
            <v>0</v>
          </cell>
        </row>
        <row r="111">
          <cell r="D111">
            <v>0</v>
          </cell>
          <cell r="I111">
            <v>0</v>
          </cell>
        </row>
        <row r="112">
          <cell r="D112">
            <v>0</v>
          </cell>
          <cell r="I112">
            <v>0</v>
          </cell>
        </row>
        <row r="113">
          <cell r="D113">
            <v>0</v>
          </cell>
          <cell r="I113">
            <v>0</v>
          </cell>
        </row>
        <row r="114">
          <cell r="D114">
            <v>0</v>
          </cell>
          <cell r="I114">
            <v>0</v>
          </cell>
        </row>
        <row r="115">
          <cell r="D115">
            <v>0</v>
          </cell>
          <cell r="I115">
            <v>0</v>
          </cell>
        </row>
        <row r="116">
          <cell r="D116">
            <v>0</v>
          </cell>
          <cell r="I116">
            <v>0</v>
          </cell>
        </row>
        <row r="117">
          <cell r="D117">
            <v>0</v>
          </cell>
          <cell r="I117">
            <v>0</v>
          </cell>
        </row>
        <row r="118">
          <cell r="D118">
            <v>0</v>
          </cell>
          <cell r="I118">
            <v>0</v>
          </cell>
        </row>
        <row r="119">
          <cell r="D119">
            <v>0</v>
          </cell>
          <cell r="I119">
            <v>0</v>
          </cell>
        </row>
        <row r="120">
          <cell r="D120">
            <v>0</v>
          </cell>
          <cell r="I120">
            <v>0</v>
          </cell>
        </row>
        <row r="121">
          <cell r="D121">
            <v>0</v>
          </cell>
          <cell r="I121">
            <v>0</v>
          </cell>
        </row>
        <row r="122">
          <cell r="D122">
            <v>0</v>
          </cell>
          <cell r="I122">
            <v>0</v>
          </cell>
        </row>
        <row r="123">
          <cell r="D123">
            <v>0</v>
          </cell>
          <cell r="I123">
            <v>0</v>
          </cell>
        </row>
        <row r="124">
          <cell r="D124">
            <v>0</v>
          </cell>
          <cell r="I124">
            <v>0</v>
          </cell>
        </row>
        <row r="125">
          <cell r="D125">
            <v>0</v>
          </cell>
          <cell r="I125">
            <v>0</v>
          </cell>
        </row>
        <row r="126">
          <cell r="D126">
            <v>0</v>
          </cell>
          <cell r="I126">
            <v>0</v>
          </cell>
        </row>
        <row r="127">
          <cell r="D127">
            <v>0</v>
          </cell>
          <cell r="I127">
            <v>0</v>
          </cell>
        </row>
        <row r="128">
          <cell r="D128">
            <v>0</v>
          </cell>
          <cell r="I128">
            <v>0</v>
          </cell>
        </row>
        <row r="129">
          <cell r="D129">
            <v>0</v>
          </cell>
          <cell r="I129">
            <v>0</v>
          </cell>
        </row>
        <row r="130">
          <cell r="D130">
            <v>0</v>
          </cell>
          <cell r="I130">
            <v>0</v>
          </cell>
        </row>
        <row r="131">
          <cell r="D131">
            <v>0</v>
          </cell>
          <cell r="I131">
            <v>0</v>
          </cell>
        </row>
        <row r="132">
          <cell r="D132">
            <v>0</v>
          </cell>
          <cell r="I132">
            <v>0</v>
          </cell>
        </row>
        <row r="133">
          <cell r="D133">
            <v>0</v>
          </cell>
          <cell r="I133">
            <v>0</v>
          </cell>
        </row>
        <row r="134">
          <cell r="D134">
            <v>0</v>
          </cell>
          <cell r="I134">
            <v>0</v>
          </cell>
        </row>
        <row r="135">
          <cell r="D135">
            <v>0</v>
          </cell>
          <cell r="I135">
            <v>0</v>
          </cell>
        </row>
        <row r="136">
          <cell r="D136">
            <v>0</v>
          </cell>
          <cell r="I136">
            <v>0</v>
          </cell>
        </row>
        <row r="137">
          <cell r="D137">
            <v>0</v>
          </cell>
          <cell r="I137">
            <v>0</v>
          </cell>
        </row>
        <row r="138">
          <cell r="D138">
            <v>0</v>
          </cell>
          <cell r="I138">
            <v>0</v>
          </cell>
        </row>
        <row r="139">
          <cell r="D139">
            <v>0</v>
          </cell>
          <cell r="I139">
            <v>0</v>
          </cell>
        </row>
        <row r="140">
          <cell r="D140">
            <v>0</v>
          </cell>
          <cell r="I140">
            <v>0</v>
          </cell>
        </row>
        <row r="141">
          <cell r="D141">
            <v>0</v>
          </cell>
          <cell r="I141">
            <v>0</v>
          </cell>
        </row>
        <row r="142">
          <cell r="D142">
            <v>0</v>
          </cell>
          <cell r="I142">
            <v>0</v>
          </cell>
        </row>
        <row r="143">
          <cell r="D143">
            <v>0</v>
          </cell>
          <cell r="I143">
            <v>0</v>
          </cell>
        </row>
        <row r="144">
          <cell r="D144">
            <v>0</v>
          </cell>
          <cell r="I144">
            <v>0</v>
          </cell>
        </row>
        <row r="145">
          <cell r="D145">
            <v>0</v>
          </cell>
          <cell r="I145">
            <v>0</v>
          </cell>
        </row>
        <row r="146">
          <cell r="D146">
            <v>0</v>
          </cell>
          <cell r="I146">
            <v>0</v>
          </cell>
        </row>
        <row r="147">
          <cell r="D147">
            <v>0</v>
          </cell>
          <cell r="I147">
            <v>0</v>
          </cell>
        </row>
        <row r="148">
          <cell r="D148">
            <v>0</v>
          </cell>
          <cell r="I148">
            <v>0</v>
          </cell>
        </row>
        <row r="149">
          <cell r="D149">
            <v>0</v>
          </cell>
          <cell r="I149">
            <v>0</v>
          </cell>
        </row>
        <row r="150">
          <cell r="D150">
            <v>0</v>
          </cell>
          <cell r="I150">
            <v>0</v>
          </cell>
        </row>
        <row r="151">
          <cell r="D151">
            <v>0</v>
          </cell>
          <cell r="I151">
            <v>0</v>
          </cell>
        </row>
        <row r="152">
          <cell r="D152">
            <v>0</v>
          </cell>
          <cell r="I152">
            <v>0</v>
          </cell>
        </row>
        <row r="153">
          <cell r="D153">
            <v>0</v>
          </cell>
          <cell r="I153">
            <v>0</v>
          </cell>
        </row>
        <row r="154">
          <cell r="D154">
            <v>0</v>
          </cell>
          <cell r="I154">
            <v>0</v>
          </cell>
        </row>
        <row r="155">
          <cell r="D155">
            <v>0</v>
          </cell>
          <cell r="I155">
            <v>0</v>
          </cell>
        </row>
        <row r="156">
          <cell r="D156">
            <v>0</v>
          </cell>
          <cell r="I156">
            <v>0</v>
          </cell>
        </row>
        <row r="157">
          <cell r="D157">
            <v>0</v>
          </cell>
          <cell r="I157">
            <v>0</v>
          </cell>
        </row>
        <row r="158">
          <cell r="D158">
            <v>0</v>
          </cell>
          <cell r="I158">
            <v>0</v>
          </cell>
        </row>
        <row r="159">
          <cell r="D159">
            <v>0</v>
          </cell>
          <cell r="I159">
            <v>0</v>
          </cell>
        </row>
        <row r="160">
          <cell r="D160">
            <v>0</v>
          </cell>
          <cell r="I160">
            <v>0</v>
          </cell>
        </row>
        <row r="161">
          <cell r="D161">
            <v>0</v>
          </cell>
          <cell r="I161">
            <v>0</v>
          </cell>
        </row>
        <row r="162">
          <cell r="D162">
            <v>0</v>
          </cell>
          <cell r="I162">
            <v>0</v>
          </cell>
        </row>
        <row r="163">
          <cell r="D163">
            <v>0</v>
          </cell>
          <cell r="I163">
            <v>0</v>
          </cell>
        </row>
        <row r="164">
          <cell r="D164">
            <v>0</v>
          </cell>
          <cell r="I164">
            <v>0</v>
          </cell>
        </row>
        <row r="165">
          <cell r="D165">
            <v>0</v>
          </cell>
          <cell r="I165">
            <v>0</v>
          </cell>
        </row>
        <row r="166">
          <cell r="D166">
            <v>0</v>
          </cell>
          <cell r="I166">
            <v>0</v>
          </cell>
        </row>
        <row r="167">
          <cell r="D167">
            <v>0</v>
          </cell>
          <cell r="I167">
            <v>0</v>
          </cell>
        </row>
        <row r="168">
          <cell r="D168">
            <v>0</v>
          </cell>
          <cell r="I168">
            <v>0</v>
          </cell>
        </row>
        <row r="169">
          <cell r="D169">
            <v>0</v>
          </cell>
          <cell r="I169">
            <v>0</v>
          </cell>
        </row>
        <row r="170">
          <cell r="D170">
            <v>0</v>
          </cell>
          <cell r="I170">
            <v>0</v>
          </cell>
        </row>
        <row r="171">
          <cell r="D171">
            <v>0</v>
          </cell>
          <cell r="I171">
            <v>0</v>
          </cell>
        </row>
        <row r="172">
          <cell r="D172">
            <v>0</v>
          </cell>
          <cell r="I172">
            <v>0</v>
          </cell>
        </row>
      </sheetData>
      <sheetData sheetId="2">
        <row r="4">
          <cell r="C4">
            <v>0</v>
          </cell>
        </row>
      </sheetData>
      <sheetData sheetId="3"/>
      <sheetData sheetId="4">
        <row r="2">
          <cell r="B2">
            <v>0.03</v>
          </cell>
        </row>
      </sheetData>
      <sheetData sheetId="5"/>
      <sheetData sheetId="6">
        <row r="4">
          <cell r="A4" t="str">
            <v>Requirement</v>
          </cell>
          <cell r="B4" t="str">
            <v>Development</v>
          </cell>
        </row>
        <row r="5">
          <cell r="A5" t="str">
            <v>Design</v>
          </cell>
          <cell r="B5" t="str">
            <v>Integration</v>
          </cell>
        </row>
        <row r="6">
          <cell r="A6" t="str">
            <v>Project Management</v>
          </cell>
          <cell r="B6" t="str">
            <v>Porting</v>
          </cell>
        </row>
        <row r="7">
          <cell r="A7" t="str">
            <v>Implementation</v>
          </cell>
          <cell r="B7" t="str">
            <v>Enhancement</v>
          </cell>
        </row>
        <row r="8">
          <cell r="A8" t="str">
            <v>Testing</v>
          </cell>
          <cell r="B8" t="str">
            <v>SQA</v>
          </cell>
        </row>
        <row r="9">
          <cell r="A9" t="str">
            <v>Deployment</v>
          </cell>
          <cell r="B9" t="str">
            <v>Staff Augmentation</v>
          </cell>
        </row>
        <row r="10">
          <cell r="A10" t="str">
            <v>Environment</v>
          </cell>
        </row>
        <row r="13">
          <cell r="A13" t="str">
            <v>H</v>
          </cell>
        </row>
        <row r="14">
          <cell r="A14" t="str">
            <v>M</v>
          </cell>
        </row>
        <row r="15">
          <cell r="A15" t="str">
            <v>L</v>
          </cell>
        </row>
        <row r="18">
          <cell r="A18" t="str">
            <v>Technical</v>
          </cell>
        </row>
        <row r="19">
          <cell r="A19" t="str">
            <v>Travel and Logistic</v>
          </cell>
        </row>
        <row r="20">
          <cell r="A20" t="str">
            <v>Customer</v>
          </cell>
        </row>
        <row r="21">
          <cell r="A21" t="str">
            <v>Requirement and Scope</v>
          </cell>
        </row>
        <row r="22">
          <cell r="A22" t="str">
            <v>Schedule</v>
          </cell>
        </row>
        <row r="23">
          <cell r="A23" t="str">
            <v>Quality</v>
          </cell>
        </row>
        <row r="24">
          <cell r="A24" t="str">
            <v>Cost</v>
          </cell>
        </row>
        <row r="25">
          <cell r="A25" t="str">
            <v>Environment</v>
          </cell>
        </row>
        <row r="26">
          <cell r="A26" t="str">
            <v>Team</v>
          </cell>
        </row>
      </sheetData>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tiality Note"/>
      <sheetName val="Detailed Task Estimates"/>
      <sheetName val="Detailed Risk Impact Estimates"/>
      <sheetName val="Assumptions"/>
      <sheetName val="PERT Guidelines"/>
      <sheetName val="Estimation Metrics"/>
    </sheetNames>
    <sheetDataSet>
      <sheetData sheetId="0"/>
      <sheetData sheetId="1">
        <row r="1">
          <cell r="BA1" t="str">
            <v>Requirement</v>
          </cell>
        </row>
        <row r="2">
          <cell r="BA2" t="str">
            <v>Design</v>
          </cell>
        </row>
        <row r="3">
          <cell r="BA3" t="str">
            <v>Project Management</v>
          </cell>
        </row>
        <row r="4">
          <cell r="BA4" t="str">
            <v>Implementation</v>
          </cell>
        </row>
        <row r="5">
          <cell r="BA5" t="str">
            <v>Testing</v>
          </cell>
        </row>
        <row r="6">
          <cell r="BA6" t="str">
            <v>Deployment</v>
          </cell>
        </row>
        <row r="7">
          <cell r="BA7" t="str">
            <v>Requirement Review</v>
          </cell>
        </row>
        <row r="8">
          <cell r="BA8" t="str">
            <v>Requirement Rework</v>
          </cell>
        </row>
        <row r="9">
          <cell r="BA9" t="str">
            <v>Design Review</v>
          </cell>
        </row>
        <row r="10">
          <cell r="BA10" t="str">
            <v>Design Rework</v>
          </cell>
        </row>
        <row r="11">
          <cell r="BA11" t="str">
            <v>Code Review</v>
          </cell>
        </row>
        <row r="12">
          <cell r="BA12" t="str">
            <v>Code Rework</v>
          </cell>
        </row>
        <row r="13">
          <cell r="BA13" t="str">
            <v>Test Case / Script Review</v>
          </cell>
        </row>
        <row r="14">
          <cell r="BA14" t="str">
            <v>Test Case / Script Rework</v>
          </cell>
        </row>
        <row r="15">
          <cell r="BA15" t="str">
            <v>Deployment Review</v>
          </cell>
        </row>
        <row r="16">
          <cell r="BA16" t="str">
            <v>Deployment Rework</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tiality Note"/>
      <sheetName val="Detailed Task Estimates"/>
      <sheetName val="Detailed Risk Impact Estimates"/>
      <sheetName val="Assumptions"/>
      <sheetName val="PERT Guidelines"/>
      <sheetName val="Estimation Metrics"/>
    </sheetNames>
    <sheetDataSet>
      <sheetData sheetId="0" refreshError="1"/>
      <sheetData sheetId="1">
        <row r="1">
          <cell r="BA1" t="str">
            <v>Requirement</v>
          </cell>
        </row>
        <row r="2">
          <cell r="BA2" t="str">
            <v>Design</v>
          </cell>
        </row>
        <row r="3">
          <cell r="BA3" t="str">
            <v>Project Management</v>
          </cell>
        </row>
        <row r="4">
          <cell r="BA4" t="str">
            <v>Implementation</v>
          </cell>
        </row>
        <row r="5">
          <cell r="BA5" t="str">
            <v>Testing</v>
          </cell>
        </row>
        <row r="6">
          <cell r="BA6" t="str">
            <v>Deployment</v>
          </cell>
        </row>
        <row r="7">
          <cell r="BA7" t="str">
            <v>Requirement Review</v>
          </cell>
        </row>
        <row r="8">
          <cell r="BA8" t="str">
            <v>Requirement Rework</v>
          </cell>
        </row>
        <row r="9">
          <cell r="BA9" t="str">
            <v>Design Review</v>
          </cell>
        </row>
        <row r="10">
          <cell r="BA10" t="str">
            <v>Design Rework</v>
          </cell>
        </row>
        <row r="11">
          <cell r="BA11" t="str">
            <v>Code Review</v>
          </cell>
        </row>
        <row r="12">
          <cell r="BA12" t="str">
            <v>Code Rework</v>
          </cell>
        </row>
        <row r="13">
          <cell r="BA13" t="str">
            <v>Test Case / Script Review</v>
          </cell>
        </row>
        <row r="14">
          <cell r="BA14" t="str">
            <v>Test Case / Script Rework</v>
          </cell>
        </row>
        <row r="15">
          <cell r="BA15" t="str">
            <v>Deployment Review</v>
          </cell>
        </row>
        <row r="16">
          <cell r="BA16" t="str">
            <v>Deployment Rework</v>
          </cell>
        </row>
      </sheetData>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ion Summary"/>
      <sheetName val="Detailed Task Estimates"/>
      <sheetName val="Detailed Risk Impact Estimates"/>
      <sheetName val="Assumptions"/>
      <sheetName val="Estimation Metrics"/>
      <sheetName val="Function Flow"/>
      <sheetName val="Screen Validation"/>
      <sheetName val="Integration Points"/>
      <sheetName val="DB Validations"/>
      <sheetName val="Data"/>
    </sheetNames>
    <sheetDataSet>
      <sheetData sheetId="0"/>
      <sheetData sheetId="1"/>
      <sheetData sheetId="2"/>
      <sheetData sheetId="3"/>
      <sheetData sheetId="4"/>
      <sheetData sheetId="5"/>
      <sheetData sheetId="6"/>
      <sheetData sheetId="7"/>
      <sheetData sheetId="8"/>
      <sheetData sheetId="9">
        <row r="4">
          <cell r="A4" t="str">
            <v>Test Planning</v>
          </cell>
        </row>
        <row r="5">
          <cell r="A5" t="str">
            <v>Test Design</v>
          </cell>
        </row>
        <row r="6">
          <cell r="A6" t="str">
            <v>Test Case Writing</v>
          </cell>
        </row>
        <row r="7">
          <cell r="A7" t="str">
            <v>Test Execution</v>
          </cell>
        </row>
        <row r="8">
          <cell r="A8" t="str">
            <v>Enviornment</v>
          </cell>
        </row>
        <row r="9">
          <cell r="A9" t="str">
            <v>Test Reporting</v>
          </cell>
        </row>
        <row r="10">
          <cell r="A10" t="str">
            <v>Defect Management</v>
          </cell>
        </row>
        <row r="11">
          <cell r="A11" t="str">
            <v>Regression Testing</v>
          </cell>
        </row>
        <row r="12">
          <cell r="A12" t="str">
            <v>Deployment</v>
          </cell>
        </row>
        <row r="13">
          <cell r="A13" t="str">
            <v>Non Functional Testing</v>
          </cell>
        </row>
        <row r="14">
          <cell r="A14" t="str">
            <v>Test Management</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tiality Note"/>
      <sheetName val="Detailed Task Estimates"/>
      <sheetName val="Detailed Risk Impact Estimates"/>
      <sheetName val="Assumptions"/>
      <sheetName val="PERT Guidelines"/>
      <sheetName val="Estimation Metrics"/>
    </sheetNames>
    <sheetDataSet>
      <sheetData sheetId="0"/>
      <sheetData sheetId="1">
        <row r="1">
          <cell r="BA1" t="str">
            <v>Requirement</v>
          </cell>
        </row>
        <row r="2">
          <cell r="BA2" t="str">
            <v>Design</v>
          </cell>
        </row>
        <row r="3">
          <cell r="BA3" t="str">
            <v>Project Management</v>
          </cell>
        </row>
        <row r="4">
          <cell r="BA4" t="str">
            <v>Implementation</v>
          </cell>
        </row>
        <row r="5">
          <cell r="BA5" t="str">
            <v>Testing</v>
          </cell>
        </row>
        <row r="6">
          <cell r="BA6" t="str">
            <v>Deployment</v>
          </cell>
        </row>
        <row r="7">
          <cell r="BA7" t="str">
            <v>Requirement Review</v>
          </cell>
        </row>
        <row r="8">
          <cell r="BA8" t="str">
            <v>Requirement Rework</v>
          </cell>
        </row>
        <row r="9">
          <cell r="BA9" t="str">
            <v>Design Review</v>
          </cell>
        </row>
        <row r="10">
          <cell r="BA10" t="str">
            <v>Design Rework</v>
          </cell>
        </row>
        <row r="11">
          <cell r="BA11" t="str">
            <v>Code Review</v>
          </cell>
        </row>
        <row r="12">
          <cell r="BA12" t="str">
            <v>Code Rework</v>
          </cell>
        </row>
        <row r="13">
          <cell r="BA13" t="str">
            <v>Test Case / Script Review</v>
          </cell>
        </row>
        <row r="14">
          <cell r="BA14" t="str">
            <v>Test Case / Script Rework</v>
          </cell>
        </row>
        <row r="15">
          <cell r="BA15" t="str">
            <v>Deployment Review</v>
          </cell>
        </row>
        <row r="16">
          <cell r="BA16" t="str">
            <v>Deployment Rework</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AW25"/>
  <sheetViews>
    <sheetView zoomScale="90" zoomScaleNormal="90" workbookViewId="0">
      <pane xSplit="2" ySplit="2" topLeftCell="C3" activePane="bottomRight" state="frozen"/>
      <selection pane="topRight" activeCell="D1" sqref="D1"/>
      <selection pane="bottomLeft" activeCell="A3" sqref="A3"/>
      <selection pane="bottomRight" activeCell="B4" sqref="B4"/>
    </sheetView>
  </sheetViews>
  <sheetFormatPr defaultRowHeight="12.75" x14ac:dyDescent="0.2"/>
  <cols>
    <col min="1" max="1" width="5.42578125" style="1" customWidth="1"/>
    <col min="2" max="2" width="34" style="2" customWidth="1"/>
    <col min="3" max="4" width="9.7109375" style="2" customWidth="1"/>
    <col min="5" max="5" width="9.7109375" style="68" customWidth="1"/>
    <col min="6" max="7" width="9.7109375" style="2" customWidth="1"/>
    <col min="8" max="8" width="11.42578125" style="68" customWidth="1"/>
    <col min="9" max="9" width="8.7109375" style="2" customWidth="1"/>
    <col min="10" max="10" width="7.42578125" style="2" customWidth="1"/>
    <col min="11" max="11" width="6.42578125" style="2" customWidth="1"/>
    <col min="12" max="12" width="9" style="2" customWidth="1"/>
    <col min="13" max="13" width="6.140625" style="2" customWidth="1"/>
    <col min="14" max="14" width="9" style="2" customWidth="1"/>
    <col min="15" max="15" width="9.85546875" style="2" customWidth="1"/>
    <col min="16" max="16" width="9.28515625" style="2" customWidth="1"/>
    <col min="17" max="17" width="10.85546875" style="1" customWidth="1"/>
    <col min="18" max="18" width="7.42578125" style="1" customWidth="1"/>
    <col min="19" max="19" width="8.42578125" style="1" customWidth="1"/>
    <col min="20" max="20" width="8" style="1" customWidth="1"/>
    <col min="21" max="21" width="8.85546875" style="1" customWidth="1"/>
    <col min="22" max="22" width="8.42578125" style="1" customWidth="1"/>
    <col min="23" max="23" width="8" style="1" customWidth="1"/>
    <col min="24" max="24" width="8.7109375" style="1" bestFit="1" customWidth="1"/>
    <col min="25" max="25" width="12.140625" style="1" customWidth="1"/>
    <col min="26" max="26" width="14" style="1" customWidth="1"/>
    <col min="27" max="31" width="11.5703125" style="1" customWidth="1"/>
    <col min="32" max="35" width="11.42578125" style="1" bestFit="1" customWidth="1"/>
    <col min="36" max="36" width="9.42578125" style="1" customWidth="1"/>
    <col min="37" max="37" width="10" style="1" customWidth="1"/>
    <col min="38" max="39" width="11.42578125" style="1" bestFit="1" customWidth="1"/>
    <col min="40" max="40" width="12.140625" style="64" customWidth="1"/>
    <col min="41" max="41" width="16.42578125" style="64" customWidth="1"/>
    <col min="42" max="45" width="11.5703125" style="64" customWidth="1"/>
    <col min="46" max="47" width="11.42578125" style="1" bestFit="1" customWidth="1"/>
    <col min="48" max="48" width="13.42578125" style="1" bestFit="1" customWidth="1"/>
    <col min="49" max="49" width="11.42578125" style="1" bestFit="1" customWidth="1"/>
    <col min="50" max="50" width="9.42578125" style="1" customWidth="1"/>
    <col min="51" max="51" width="10" style="1" customWidth="1"/>
    <col min="52" max="53" width="11.42578125" style="1" bestFit="1" customWidth="1"/>
    <col min="54" max="16384" width="9.140625" style="1"/>
  </cols>
  <sheetData>
    <row r="1" spans="1:49" x14ac:dyDescent="0.2">
      <c r="I1" s="238" t="s">
        <v>24</v>
      </c>
      <c r="J1" s="238"/>
      <c r="K1" s="238"/>
      <c r="L1" s="238" t="s">
        <v>28</v>
      </c>
      <c r="M1" s="238"/>
      <c r="N1" s="238"/>
      <c r="O1" s="242" t="s">
        <v>21</v>
      </c>
      <c r="P1" s="242"/>
      <c r="Q1" s="242"/>
      <c r="R1" s="242"/>
      <c r="S1" s="239" t="s">
        <v>23</v>
      </c>
      <c r="T1" s="241"/>
      <c r="U1" s="239" t="s">
        <v>25</v>
      </c>
      <c r="V1" s="240"/>
      <c r="W1" s="240"/>
      <c r="X1" s="240"/>
      <c r="Y1" s="241"/>
      <c r="Z1" s="239" t="s">
        <v>29</v>
      </c>
      <c r="AA1" s="240"/>
      <c r="AB1" s="240"/>
      <c r="AC1" s="241"/>
      <c r="AD1" s="66"/>
      <c r="AE1" s="234" t="s">
        <v>21</v>
      </c>
      <c r="AF1" s="234"/>
      <c r="AG1" s="234"/>
      <c r="AH1" s="234"/>
      <c r="AI1" s="235" t="s">
        <v>23</v>
      </c>
      <c r="AJ1" s="236"/>
      <c r="AK1" s="235" t="s">
        <v>25</v>
      </c>
      <c r="AL1" s="237"/>
      <c r="AM1" s="237"/>
      <c r="AN1" s="236"/>
      <c r="AO1" s="234" t="s">
        <v>29</v>
      </c>
      <c r="AP1" s="234"/>
      <c r="AQ1" s="234"/>
      <c r="AR1" s="234"/>
      <c r="AS1" s="234"/>
    </row>
    <row r="2" spans="1:49" ht="89.25" x14ac:dyDescent="0.2">
      <c r="A2" s="3" t="s">
        <v>0</v>
      </c>
      <c r="B2" s="3" t="s">
        <v>1</v>
      </c>
      <c r="C2" s="3" t="s">
        <v>15</v>
      </c>
      <c r="D2" s="3" t="s">
        <v>139</v>
      </c>
      <c r="E2" s="69" t="s">
        <v>138</v>
      </c>
      <c r="F2" s="3" t="s">
        <v>152</v>
      </c>
      <c r="G2" s="3" t="s">
        <v>150</v>
      </c>
      <c r="H2" s="69" t="s">
        <v>18</v>
      </c>
      <c r="I2" s="6" t="s">
        <v>144</v>
      </c>
      <c r="J2" s="6" t="s">
        <v>145</v>
      </c>
      <c r="K2" s="6" t="s">
        <v>146</v>
      </c>
      <c r="L2" s="6" t="s">
        <v>144</v>
      </c>
      <c r="M2" s="6" t="s">
        <v>145</v>
      </c>
      <c r="N2" s="6" t="s">
        <v>146</v>
      </c>
      <c r="O2" s="4" t="s">
        <v>10</v>
      </c>
      <c r="P2" s="4" t="s">
        <v>125</v>
      </c>
      <c r="Q2" s="4" t="s">
        <v>128</v>
      </c>
      <c r="R2" s="4" t="s">
        <v>126</v>
      </c>
      <c r="S2" s="4" t="s">
        <v>12</v>
      </c>
      <c r="T2" s="4" t="s">
        <v>22</v>
      </c>
      <c r="U2" s="4" t="s">
        <v>25</v>
      </c>
      <c r="V2" s="4" t="s">
        <v>127</v>
      </c>
      <c r="W2" s="4" t="s">
        <v>26</v>
      </c>
      <c r="X2" s="4" t="s">
        <v>27</v>
      </c>
      <c r="Y2" s="4" t="s">
        <v>148</v>
      </c>
      <c r="Z2" s="4" t="s">
        <v>7</v>
      </c>
      <c r="AA2" s="4" t="s">
        <v>30</v>
      </c>
      <c r="AB2" s="4" t="s">
        <v>8</v>
      </c>
      <c r="AC2" s="4" t="s">
        <v>11</v>
      </c>
      <c r="AD2" s="4" t="s">
        <v>137</v>
      </c>
      <c r="AE2" s="58" t="s">
        <v>10</v>
      </c>
      <c r="AF2" s="58" t="s">
        <v>125</v>
      </c>
      <c r="AG2" s="58" t="s">
        <v>128</v>
      </c>
      <c r="AH2" s="58" t="s">
        <v>126</v>
      </c>
      <c r="AI2" s="58" t="s">
        <v>12</v>
      </c>
      <c r="AJ2" s="58" t="s">
        <v>22</v>
      </c>
      <c r="AK2" s="58" t="s">
        <v>25</v>
      </c>
      <c r="AL2" s="58" t="s">
        <v>127</v>
      </c>
      <c r="AM2" s="58" t="s">
        <v>26</v>
      </c>
      <c r="AN2" s="58" t="s">
        <v>27</v>
      </c>
      <c r="AO2" s="67" t="s">
        <v>7</v>
      </c>
      <c r="AP2" s="67" t="s">
        <v>30</v>
      </c>
      <c r="AQ2" s="67" t="s">
        <v>8</v>
      </c>
      <c r="AR2" s="67" t="s">
        <v>11</v>
      </c>
      <c r="AS2" s="67" t="s">
        <v>137</v>
      </c>
      <c r="AU2" s="67" t="s">
        <v>21</v>
      </c>
      <c r="AV2" s="67" t="s">
        <v>29</v>
      </c>
      <c r="AW2" s="67" t="s">
        <v>151</v>
      </c>
    </row>
    <row r="3" spans="1:49" x14ac:dyDescent="0.2">
      <c r="A3" s="60"/>
      <c r="B3" s="5"/>
      <c r="C3" s="5"/>
      <c r="D3" s="5"/>
      <c r="E3" s="70"/>
      <c r="F3" s="5"/>
      <c r="G3" s="5"/>
      <c r="H3" s="74"/>
      <c r="I3" s="77"/>
      <c r="J3" s="77"/>
      <c r="K3" s="77"/>
      <c r="L3" s="77"/>
      <c r="M3" s="77"/>
      <c r="N3" s="77"/>
      <c r="O3" s="1"/>
      <c r="P3" s="1"/>
      <c r="Q3" s="7"/>
      <c r="R3" s="7"/>
      <c r="S3" s="7"/>
      <c r="T3" s="7"/>
      <c r="U3" s="7"/>
      <c r="V3" s="7"/>
      <c r="W3" s="7"/>
      <c r="X3" s="7"/>
      <c r="Y3" s="7"/>
      <c r="Z3" s="7"/>
      <c r="AA3" s="7"/>
      <c r="AB3" s="7"/>
      <c r="AC3" s="7"/>
      <c r="AD3" s="7"/>
      <c r="AE3" s="59"/>
      <c r="AF3" s="59"/>
      <c r="AG3" s="59"/>
      <c r="AH3" s="59"/>
      <c r="AI3" s="59"/>
      <c r="AJ3" s="59"/>
      <c r="AK3" s="59"/>
      <c r="AL3" s="59"/>
      <c r="AM3" s="59"/>
      <c r="AN3" s="59"/>
      <c r="AO3" s="59"/>
      <c r="AP3" s="59"/>
      <c r="AQ3" s="59"/>
      <c r="AR3" s="59"/>
      <c r="AS3" s="59"/>
    </row>
    <row r="4" spans="1:49" x14ac:dyDescent="0.2">
      <c r="A4" s="60">
        <v>1</v>
      </c>
      <c r="B4" s="61" t="s">
        <v>155</v>
      </c>
      <c r="C4" s="5">
        <v>40</v>
      </c>
      <c r="D4" s="93">
        <f>C4*10%</f>
        <v>4</v>
      </c>
      <c r="E4" s="70">
        <f>SUM(C4:D4)</f>
        <v>44</v>
      </c>
      <c r="F4" s="5">
        <v>60</v>
      </c>
      <c r="G4" s="94" t="s">
        <v>149</v>
      </c>
      <c r="H4" s="74" t="str">
        <f>IF(AND(E4&gt;F20,F4&gt;I20),"H",IF(AND(E4&gt;F21,F4&gt;4),"M","L"))</f>
        <v>H</v>
      </c>
      <c r="I4" s="78">
        <f>E4*'Unit Measures'!$B$21</f>
        <v>13.2</v>
      </c>
      <c r="J4" s="78">
        <f>E4*'Unit Measures'!$B$22</f>
        <v>17.600000000000001</v>
      </c>
      <c r="K4" s="78">
        <f>E4*'Unit Measures'!$B$23</f>
        <v>13.2</v>
      </c>
      <c r="L4" s="78" t="e">
        <f>I4*'Unit Measures'!#REF!</f>
        <v>#REF!</v>
      </c>
      <c r="M4" s="78" t="e">
        <f>J4*'Unit Measures'!#REF!</f>
        <v>#REF!</v>
      </c>
      <c r="N4" s="78" t="e">
        <f>K4*'Unit Measures'!#REF!</f>
        <v>#REF!</v>
      </c>
      <c r="O4" s="77">
        <f>(IF(H4="H",'Unit Measures'!$B$2,IF(H4="M",'Unit Measures'!$C$2,IF(H4="L",'Unit Measures'!$D$2,""))))*E4</f>
        <v>22</v>
      </c>
      <c r="P4" s="77">
        <f>(IF(H4="H",'Unit Measures'!$B$3,IF(H4="M",'Unit Measures'!$C$3,IF(H4="L",'Unit Measures'!$D$3,""))))*E4</f>
        <v>33</v>
      </c>
      <c r="Q4" s="77">
        <f>P4*'Unit Measures'!$G$4</f>
        <v>16.5</v>
      </c>
      <c r="R4" s="77">
        <f>P4*'Unit Measures'!$G$5</f>
        <v>9.9</v>
      </c>
      <c r="S4" s="77">
        <f>SUM(I4:K4)*25/100*'Unit Measures'!$B$6</f>
        <v>1.8333333333333333</v>
      </c>
      <c r="T4" s="77">
        <f>SUM(I4:K4)*'Unit Measures'!$B$10</f>
        <v>11</v>
      </c>
      <c r="U4" s="77">
        <f>(IF(H4="H",'Unit Measures'!$B$7,IF(H4="M",'Unit Measures'!$C$7,IF(H4="L",'Unit Measures'!$D$7,""))))*E4</f>
        <v>33</v>
      </c>
      <c r="V4" s="77">
        <f>U4*'Unit Measures'!$G$8</f>
        <v>16.5</v>
      </c>
      <c r="W4" s="77">
        <f>U4*'Unit Measures'!$G$9</f>
        <v>13.200000000000001</v>
      </c>
      <c r="X4" s="77">
        <f>E4*'Unit Measures'!D11</f>
        <v>7.333333333333333</v>
      </c>
      <c r="Y4" s="77">
        <f>F4*'Unit Measures'!D17</f>
        <v>10</v>
      </c>
      <c r="Z4" s="77">
        <f>IF(G4="Y",((IF(H4="H",'Unit Measures'!$B$12,IF(H4="M",'Unit Measures'!$C$12,IF(H4="L",'Unit Measures'!$D$12,""))))*E4)*1.2,(IF(H4="H",'Unit Measures'!$B$12,IF(H4="M",'Unit Measures'!$C$12,IF(H4="L",'Unit Measures'!$D$12,""))))*E4)</f>
        <v>26.4</v>
      </c>
      <c r="AA4" s="77" t="e">
        <f>Z4*'Unit Measures'!#REF!</f>
        <v>#REF!</v>
      </c>
      <c r="AB4" s="77">
        <f>E4*'Unit Measures'!$G$11*'Unit Measures'!$B$13</f>
        <v>5.5</v>
      </c>
      <c r="AC4" s="77">
        <f>E4*'Unit Measures'!$G$11*'Unit Measures'!$B$14</f>
        <v>5.5</v>
      </c>
      <c r="AD4" s="77">
        <f>F4*'Unit Measures'!D17</f>
        <v>10</v>
      </c>
      <c r="AE4" s="59">
        <f t="shared" ref="AE4" si="0">O4/8</f>
        <v>2.75</v>
      </c>
      <c r="AF4" s="59">
        <f t="shared" ref="AF4" si="1">P4/8</f>
        <v>4.125</v>
      </c>
      <c r="AG4" s="59">
        <f t="shared" ref="AG4" si="2">Q4/8</f>
        <v>2.0625</v>
      </c>
      <c r="AH4" s="59">
        <f t="shared" ref="AH4" si="3">R4/8</f>
        <v>1.2375</v>
      </c>
      <c r="AI4" s="59">
        <f t="shared" ref="AI4" si="4">S4/8</f>
        <v>0.22916666666666666</v>
      </c>
      <c r="AJ4" s="59">
        <f t="shared" ref="AJ4" si="5">T4/8</f>
        <v>1.375</v>
      </c>
      <c r="AK4" s="59">
        <f t="shared" ref="AK4" si="6">U4/8</f>
        <v>4.125</v>
      </c>
      <c r="AL4" s="59">
        <f t="shared" ref="AL4" si="7">V4/8</f>
        <v>2.0625</v>
      </c>
      <c r="AM4" s="59">
        <f t="shared" ref="AM4" si="8">W4/8</f>
        <v>1.6500000000000001</v>
      </c>
      <c r="AN4" s="59">
        <f t="shared" ref="AN4" si="9">Y4/8</f>
        <v>1.25</v>
      </c>
      <c r="AO4" s="59">
        <f t="shared" ref="AO4" si="10">Z4/8</f>
        <v>3.3</v>
      </c>
      <c r="AP4" s="59" t="e">
        <f t="shared" ref="AP4" si="11">AA4/8</f>
        <v>#REF!</v>
      </c>
      <c r="AQ4" s="59">
        <f t="shared" ref="AQ4" si="12">AB4/8</f>
        <v>0.6875</v>
      </c>
      <c r="AR4" s="59">
        <f t="shared" ref="AR4" si="13">AC4/8</f>
        <v>0.6875</v>
      </c>
      <c r="AS4" s="59">
        <f>AD4/8</f>
        <v>1.25</v>
      </c>
      <c r="AU4" s="59">
        <f>SUM(AE4:AO4)</f>
        <v>24.166666666666668</v>
      </c>
      <c r="AV4" s="59" t="e">
        <f>SUM(AO4:AS4)</f>
        <v>#REF!</v>
      </c>
      <c r="AW4" s="59" t="e">
        <f>SUM(AU4:AV4)</f>
        <v>#REF!</v>
      </c>
    </row>
    <row r="5" spans="1:49" x14ac:dyDescent="0.2">
      <c r="A5" s="60"/>
      <c r="B5" s="61"/>
      <c r="C5" s="5"/>
      <c r="D5" s="93"/>
      <c r="E5" s="70"/>
      <c r="F5" s="5"/>
      <c r="G5" s="94"/>
      <c r="H5" s="74"/>
      <c r="I5" s="78"/>
      <c r="J5" s="78"/>
      <c r="K5" s="78"/>
      <c r="L5" s="78"/>
      <c r="M5" s="78"/>
      <c r="N5" s="78"/>
      <c r="O5" s="77"/>
      <c r="P5" s="77"/>
      <c r="Q5" s="77"/>
      <c r="R5" s="77"/>
      <c r="S5" s="77"/>
      <c r="T5" s="77"/>
      <c r="U5" s="77"/>
      <c r="V5" s="77"/>
      <c r="W5" s="77"/>
      <c r="X5" s="77"/>
      <c r="Y5" s="77"/>
      <c r="Z5" s="77"/>
      <c r="AA5" s="77"/>
      <c r="AB5" s="77"/>
      <c r="AC5" s="77"/>
      <c r="AD5" s="77"/>
      <c r="AE5" s="59"/>
      <c r="AF5" s="59"/>
      <c r="AG5" s="59"/>
      <c r="AH5" s="59"/>
      <c r="AI5" s="59"/>
      <c r="AJ5" s="59"/>
      <c r="AK5" s="59"/>
      <c r="AL5" s="59"/>
      <c r="AM5" s="59"/>
      <c r="AN5" s="59"/>
      <c r="AO5" s="59"/>
      <c r="AP5" s="59"/>
      <c r="AQ5" s="59"/>
      <c r="AR5" s="59"/>
      <c r="AS5" s="59"/>
      <c r="AU5" s="59">
        <f t="shared" ref="AU5:AU9" si="14">SUM(AE5:AO5)</f>
        <v>0</v>
      </c>
      <c r="AV5" s="59">
        <f t="shared" ref="AV5:AV9" si="15">SUM(AO5:AS5)</f>
        <v>0</v>
      </c>
      <c r="AW5" s="59">
        <f t="shared" ref="AW5:AW16" si="16">SUM(AU5:AV5)</f>
        <v>0</v>
      </c>
    </row>
    <row r="6" spans="1:49" x14ac:dyDescent="0.2">
      <c r="A6" s="60"/>
      <c r="B6" s="61"/>
      <c r="C6" s="5"/>
      <c r="D6" s="93"/>
      <c r="E6" s="70"/>
      <c r="F6" s="5"/>
      <c r="G6" s="5"/>
      <c r="H6" s="74"/>
      <c r="I6" s="78"/>
      <c r="J6" s="78"/>
      <c r="K6" s="78"/>
      <c r="L6" s="78"/>
      <c r="M6" s="78"/>
      <c r="N6" s="78"/>
      <c r="O6" s="77"/>
      <c r="P6" s="77"/>
      <c r="Q6" s="77"/>
      <c r="R6" s="77"/>
      <c r="S6" s="77"/>
      <c r="T6" s="77"/>
      <c r="U6" s="77"/>
      <c r="V6" s="77"/>
      <c r="W6" s="77"/>
      <c r="X6" s="77"/>
      <c r="Y6" s="77"/>
      <c r="Z6" s="77"/>
      <c r="AA6" s="77"/>
      <c r="AB6" s="77"/>
      <c r="AC6" s="77"/>
      <c r="AD6" s="77"/>
      <c r="AE6" s="59"/>
      <c r="AF6" s="59"/>
      <c r="AG6" s="59"/>
      <c r="AH6" s="59"/>
      <c r="AI6" s="59"/>
      <c r="AJ6" s="59"/>
      <c r="AK6" s="59"/>
      <c r="AL6" s="59"/>
      <c r="AM6" s="59"/>
      <c r="AN6" s="59"/>
      <c r="AO6" s="59"/>
      <c r="AP6" s="59"/>
      <c r="AQ6" s="59"/>
      <c r="AR6" s="59"/>
      <c r="AS6" s="59"/>
      <c r="AU6" s="59">
        <f t="shared" si="14"/>
        <v>0</v>
      </c>
      <c r="AV6" s="59">
        <f t="shared" si="15"/>
        <v>0</v>
      </c>
      <c r="AW6" s="59">
        <f t="shared" si="16"/>
        <v>0</v>
      </c>
    </row>
    <row r="7" spans="1:49" x14ac:dyDescent="0.2">
      <c r="A7" s="60"/>
      <c r="B7" s="61"/>
      <c r="C7" s="5"/>
      <c r="D7" s="93"/>
      <c r="E7" s="70"/>
      <c r="F7" s="5"/>
      <c r="G7" s="5"/>
      <c r="H7" s="74"/>
      <c r="I7" s="78"/>
      <c r="J7" s="78"/>
      <c r="K7" s="78"/>
      <c r="L7" s="78"/>
      <c r="M7" s="78"/>
      <c r="N7" s="78"/>
      <c r="O7" s="77"/>
      <c r="P7" s="77"/>
      <c r="Q7" s="77"/>
      <c r="R7" s="77"/>
      <c r="S7" s="77"/>
      <c r="T7" s="77"/>
      <c r="U7" s="77"/>
      <c r="V7" s="77"/>
      <c r="W7" s="77"/>
      <c r="X7" s="77"/>
      <c r="Y7" s="77"/>
      <c r="Z7" s="77"/>
      <c r="AA7" s="77"/>
      <c r="AB7" s="77"/>
      <c r="AC7" s="77"/>
      <c r="AD7" s="77"/>
      <c r="AE7" s="59"/>
      <c r="AF7" s="59"/>
      <c r="AG7" s="59"/>
      <c r="AH7" s="59"/>
      <c r="AI7" s="59"/>
      <c r="AJ7" s="59"/>
      <c r="AK7" s="59"/>
      <c r="AL7" s="59"/>
      <c r="AM7" s="59"/>
      <c r="AN7" s="59"/>
      <c r="AO7" s="59"/>
      <c r="AP7" s="59"/>
      <c r="AQ7" s="59"/>
      <c r="AR7" s="59"/>
      <c r="AS7" s="59"/>
      <c r="AU7" s="59">
        <f t="shared" si="14"/>
        <v>0</v>
      </c>
      <c r="AV7" s="59">
        <f t="shared" si="15"/>
        <v>0</v>
      </c>
      <c r="AW7" s="59">
        <f t="shared" si="16"/>
        <v>0</v>
      </c>
    </row>
    <row r="8" spans="1:49" x14ac:dyDescent="0.2">
      <c r="A8" s="60"/>
      <c r="B8" s="61"/>
      <c r="C8" s="5"/>
      <c r="D8" s="93"/>
      <c r="E8" s="70"/>
      <c r="F8" s="5"/>
      <c r="G8" s="5"/>
      <c r="H8" s="74"/>
      <c r="I8" s="78"/>
      <c r="J8" s="78"/>
      <c r="K8" s="78"/>
      <c r="L8" s="78"/>
      <c r="M8" s="78"/>
      <c r="N8" s="78"/>
      <c r="O8" s="77"/>
      <c r="P8" s="77"/>
      <c r="Q8" s="77"/>
      <c r="R8" s="77"/>
      <c r="S8" s="77"/>
      <c r="T8" s="77"/>
      <c r="U8" s="77"/>
      <c r="V8" s="77"/>
      <c r="W8" s="77"/>
      <c r="X8" s="77"/>
      <c r="Y8" s="77"/>
      <c r="Z8" s="77"/>
      <c r="AA8" s="77"/>
      <c r="AB8" s="77"/>
      <c r="AC8" s="77"/>
      <c r="AD8" s="77"/>
      <c r="AE8" s="59"/>
      <c r="AF8" s="59"/>
      <c r="AG8" s="59"/>
      <c r="AH8" s="59"/>
      <c r="AI8" s="59"/>
      <c r="AJ8" s="59"/>
      <c r="AK8" s="59"/>
      <c r="AL8" s="59"/>
      <c r="AM8" s="59"/>
      <c r="AN8" s="59"/>
      <c r="AO8" s="59"/>
      <c r="AP8" s="59"/>
      <c r="AQ8" s="59"/>
      <c r="AR8" s="59"/>
      <c r="AS8" s="59"/>
      <c r="AU8" s="59">
        <f t="shared" si="14"/>
        <v>0</v>
      </c>
      <c r="AV8" s="59">
        <f t="shared" si="15"/>
        <v>0</v>
      </c>
      <c r="AW8" s="59">
        <f t="shared" si="16"/>
        <v>0</v>
      </c>
    </row>
    <row r="9" spans="1:49" x14ac:dyDescent="0.2">
      <c r="A9" s="60"/>
      <c r="B9" s="61"/>
      <c r="C9" s="62"/>
      <c r="D9" s="93"/>
      <c r="E9" s="71"/>
      <c r="F9" s="62"/>
      <c r="G9" s="62"/>
      <c r="H9" s="75"/>
      <c r="I9" s="79"/>
      <c r="J9" s="79"/>
      <c r="K9" s="79"/>
      <c r="L9" s="79"/>
      <c r="M9" s="79"/>
      <c r="N9" s="79"/>
      <c r="O9" s="77"/>
      <c r="P9" s="77"/>
      <c r="Q9" s="77"/>
      <c r="R9" s="77"/>
      <c r="S9" s="77"/>
      <c r="T9" s="77"/>
      <c r="U9" s="77"/>
      <c r="V9" s="77"/>
      <c r="W9" s="77"/>
      <c r="X9" s="77"/>
      <c r="Y9" s="77"/>
      <c r="Z9" s="77"/>
      <c r="AA9" s="77"/>
      <c r="AB9" s="77"/>
      <c r="AC9" s="77"/>
      <c r="AD9" s="77"/>
      <c r="AE9" s="59"/>
      <c r="AF9" s="59"/>
      <c r="AG9" s="59"/>
      <c r="AH9" s="59"/>
      <c r="AI9" s="59"/>
      <c r="AJ9" s="59"/>
      <c r="AK9" s="59"/>
      <c r="AL9" s="59"/>
      <c r="AM9" s="59"/>
      <c r="AN9" s="59"/>
      <c r="AO9" s="59"/>
      <c r="AP9" s="59"/>
      <c r="AQ9" s="59"/>
      <c r="AR9" s="59"/>
      <c r="AS9" s="59"/>
      <c r="AU9" s="59">
        <f t="shared" si="14"/>
        <v>0</v>
      </c>
      <c r="AV9" s="59">
        <f t="shared" si="15"/>
        <v>0</v>
      </c>
      <c r="AW9" s="59">
        <f t="shared" si="16"/>
        <v>0</v>
      </c>
    </row>
    <row r="10" spans="1:49" x14ac:dyDescent="0.2">
      <c r="A10" s="60"/>
      <c r="B10" s="61"/>
      <c r="C10" s="62"/>
      <c r="D10" s="93"/>
      <c r="E10" s="71"/>
      <c r="F10" s="62"/>
      <c r="G10" s="62"/>
      <c r="H10" s="75"/>
      <c r="I10" s="79"/>
      <c r="J10" s="79"/>
      <c r="K10" s="79"/>
      <c r="L10" s="79"/>
      <c r="M10" s="79"/>
      <c r="N10" s="79"/>
      <c r="O10" s="77"/>
      <c r="P10" s="77"/>
      <c r="Q10" s="77"/>
      <c r="R10" s="77"/>
      <c r="S10" s="77"/>
      <c r="T10" s="77"/>
      <c r="U10" s="77"/>
      <c r="V10" s="77"/>
      <c r="W10" s="77"/>
      <c r="X10" s="77"/>
      <c r="Y10" s="77"/>
      <c r="Z10" s="77"/>
      <c r="AA10" s="77"/>
      <c r="AB10" s="77"/>
      <c r="AC10" s="77"/>
      <c r="AD10" s="77"/>
      <c r="AE10" s="59"/>
      <c r="AF10" s="59"/>
      <c r="AG10" s="59"/>
      <c r="AH10" s="59"/>
      <c r="AI10" s="59"/>
      <c r="AJ10" s="59"/>
      <c r="AK10" s="59"/>
      <c r="AL10" s="59"/>
      <c r="AM10" s="59"/>
      <c r="AN10" s="59"/>
      <c r="AO10" s="59"/>
      <c r="AP10" s="59"/>
      <c r="AQ10" s="59"/>
      <c r="AR10" s="59"/>
      <c r="AS10" s="59"/>
      <c r="AU10" s="59">
        <f t="shared" ref="AU10:AU16" si="17">SUM(AE10:AO10)</f>
        <v>0</v>
      </c>
      <c r="AV10" s="59">
        <f t="shared" ref="AV10:AV16" si="18">SUM(AO10:AS10)</f>
        <v>0</v>
      </c>
      <c r="AW10" s="59">
        <f t="shared" si="16"/>
        <v>0</v>
      </c>
    </row>
    <row r="11" spans="1:49" x14ac:dyDescent="0.2">
      <c r="A11" s="60"/>
      <c r="B11" s="61"/>
      <c r="C11" s="62"/>
      <c r="D11" s="93"/>
      <c r="E11" s="71"/>
      <c r="F11" s="62"/>
      <c r="G11" s="62"/>
      <c r="H11" s="75"/>
      <c r="I11" s="79"/>
      <c r="J11" s="79"/>
      <c r="K11" s="79"/>
      <c r="L11" s="79"/>
      <c r="M11" s="79"/>
      <c r="N11" s="79"/>
      <c r="O11" s="77"/>
      <c r="P11" s="77"/>
      <c r="Q11" s="77"/>
      <c r="R11" s="77"/>
      <c r="S11" s="77"/>
      <c r="T11" s="77"/>
      <c r="U11" s="77"/>
      <c r="V11" s="77"/>
      <c r="W11" s="77"/>
      <c r="X11" s="77"/>
      <c r="Y11" s="77"/>
      <c r="Z11" s="77"/>
      <c r="AA11" s="77"/>
      <c r="AB11" s="77"/>
      <c r="AC11" s="77"/>
      <c r="AD11" s="77"/>
      <c r="AE11" s="59"/>
      <c r="AF11" s="59"/>
      <c r="AG11" s="59"/>
      <c r="AH11" s="59"/>
      <c r="AI11" s="59"/>
      <c r="AJ11" s="59"/>
      <c r="AK11" s="59"/>
      <c r="AL11" s="59"/>
      <c r="AM11" s="59"/>
      <c r="AN11" s="59"/>
      <c r="AO11" s="59"/>
      <c r="AP11" s="59"/>
      <c r="AQ11" s="59"/>
      <c r="AR11" s="59"/>
      <c r="AS11" s="59"/>
      <c r="AU11" s="59">
        <f t="shared" si="17"/>
        <v>0</v>
      </c>
      <c r="AV11" s="59">
        <f t="shared" si="18"/>
        <v>0</v>
      </c>
      <c r="AW11" s="59">
        <f t="shared" si="16"/>
        <v>0</v>
      </c>
    </row>
    <row r="12" spans="1:49" x14ac:dyDescent="0.2">
      <c r="A12" s="60"/>
      <c r="B12" s="61"/>
      <c r="C12" s="62"/>
      <c r="D12" s="93"/>
      <c r="E12" s="71"/>
      <c r="F12" s="62"/>
      <c r="G12" s="62"/>
      <c r="H12" s="75"/>
      <c r="I12" s="79"/>
      <c r="J12" s="79"/>
      <c r="K12" s="79"/>
      <c r="L12" s="79"/>
      <c r="M12" s="79"/>
      <c r="N12" s="79"/>
      <c r="O12" s="77"/>
      <c r="P12" s="77"/>
      <c r="Q12" s="77"/>
      <c r="R12" s="77"/>
      <c r="S12" s="77"/>
      <c r="T12" s="77"/>
      <c r="U12" s="77"/>
      <c r="V12" s="77"/>
      <c r="W12" s="77"/>
      <c r="X12" s="77"/>
      <c r="Y12" s="77"/>
      <c r="Z12" s="77"/>
      <c r="AA12" s="77"/>
      <c r="AB12" s="77"/>
      <c r="AC12" s="77"/>
      <c r="AD12" s="77"/>
      <c r="AE12" s="59"/>
      <c r="AF12" s="59"/>
      <c r="AG12" s="59"/>
      <c r="AH12" s="59"/>
      <c r="AI12" s="59"/>
      <c r="AJ12" s="59"/>
      <c r="AK12" s="59"/>
      <c r="AL12" s="59"/>
      <c r="AM12" s="59"/>
      <c r="AN12" s="59"/>
      <c r="AO12" s="59"/>
      <c r="AP12" s="59"/>
      <c r="AQ12" s="59"/>
      <c r="AR12" s="59"/>
      <c r="AS12" s="59"/>
      <c r="AU12" s="59">
        <f t="shared" si="17"/>
        <v>0</v>
      </c>
      <c r="AV12" s="59">
        <f t="shared" si="18"/>
        <v>0</v>
      </c>
      <c r="AW12" s="59">
        <f t="shared" si="16"/>
        <v>0</v>
      </c>
    </row>
    <row r="13" spans="1:49" x14ac:dyDescent="0.2">
      <c r="A13" s="60"/>
      <c r="B13" s="61"/>
      <c r="C13" s="62"/>
      <c r="D13" s="93"/>
      <c r="E13" s="71"/>
      <c r="F13" s="62"/>
      <c r="G13" s="62"/>
      <c r="H13" s="75"/>
      <c r="I13" s="79"/>
      <c r="J13" s="79"/>
      <c r="K13" s="79"/>
      <c r="L13" s="79"/>
      <c r="M13" s="79"/>
      <c r="N13" s="79"/>
      <c r="O13" s="77"/>
      <c r="P13" s="77"/>
      <c r="Q13" s="77"/>
      <c r="R13" s="77"/>
      <c r="S13" s="77"/>
      <c r="T13" s="77"/>
      <c r="U13" s="77"/>
      <c r="V13" s="77"/>
      <c r="W13" s="77"/>
      <c r="X13" s="77"/>
      <c r="Y13" s="77"/>
      <c r="Z13" s="77"/>
      <c r="AA13" s="77"/>
      <c r="AB13" s="77"/>
      <c r="AC13" s="77"/>
      <c r="AD13" s="77"/>
      <c r="AE13" s="59"/>
      <c r="AF13" s="59"/>
      <c r="AG13" s="59"/>
      <c r="AH13" s="59"/>
      <c r="AI13" s="59"/>
      <c r="AJ13" s="59"/>
      <c r="AK13" s="59"/>
      <c r="AL13" s="59"/>
      <c r="AM13" s="59"/>
      <c r="AN13" s="59"/>
      <c r="AO13" s="59"/>
      <c r="AP13" s="59"/>
      <c r="AQ13" s="59"/>
      <c r="AR13" s="59"/>
      <c r="AS13" s="59"/>
      <c r="AU13" s="59">
        <f t="shared" si="17"/>
        <v>0</v>
      </c>
      <c r="AV13" s="59">
        <f t="shared" si="18"/>
        <v>0</v>
      </c>
      <c r="AW13" s="59">
        <f t="shared" si="16"/>
        <v>0</v>
      </c>
    </row>
    <row r="14" spans="1:49" x14ac:dyDescent="0.2">
      <c r="A14" s="60"/>
      <c r="B14" s="61"/>
      <c r="C14" s="62"/>
      <c r="D14" s="93"/>
      <c r="E14" s="71"/>
      <c r="F14" s="62"/>
      <c r="G14" s="62"/>
      <c r="H14" s="75"/>
      <c r="I14" s="79"/>
      <c r="J14" s="79"/>
      <c r="K14" s="79"/>
      <c r="L14" s="79"/>
      <c r="M14" s="79"/>
      <c r="N14" s="79"/>
      <c r="O14" s="77"/>
      <c r="P14" s="77"/>
      <c r="Q14" s="77"/>
      <c r="R14" s="77"/>
      <c r="S14" s="77"/>
      <c r="T14" s="77"/>
      <c r="U14" s="77"/>
      <c r="V14" s="77"/>
      <c r="W14" s="77"/>
      <c r="X14" s="77"/>
      <c r="Y14" s="77"/>
      <c r="Z14" s="77"/>
      <c r="AA14" s="77"/>
      <c r="AB14" s="77"/>
      <c r="AC14" s="77"/>
      <c r="AD14" s="77"/>
      <c r="AE14" s="59"/>
      <c r="AF14" s="59"/>
      <c r="AG14" s="59"/>
      <c r="AH14" s="59"/>
      <c r="AI14" s="59"/>
      <c r="AJ14" s="59"/>
      <c r="AK14" s="59"/>
      <c r="AL14" s="59"/>
      <c r="AM14" s="59"/>
      <c r="AN14" s="59"/>
      <c r="AO14" s="59"/>
      <c r="AP14" s="59"/>
      <c r="AQ14" s="59"/>
      <c r="AR14" s="59"/>
      <c r="AS14" s="59"/>
      <c r="AU14" s="59">
        <f t="shared" si="17"/>
        <v>0</v>
      </c>
      <c r="AV14" s="59">
        <f t="shared" si="18"/>
        <v>0</v>
      </c>
      <c r="AW14" s="59">
        <f t="shared" si="16"/>
        <v>0</v>
      </c>
    </row>
    <row r="15" spans="1:49" x14ac:dyDescent="0.2">
      <c r="A15" s="60"/>
      <c r="B15" s="61"/>
      <c r="C15" s="62"/>
      <c r="D15" s="93"/>
      <c r="E15" s="71"/>
      <c r="F15" s="62"/>
      <c r="G15" s="62"/>
      <c r="H15" s="75"/>
      <c r="I15" s="79"/>
      <c r="J15" s="79"/>
      <c r="K15" s="79"/>
      <c r="L15" s="79"/>
      <c r="M15" s="79"/>
      <c r="N15" s="79"/>
      <c r="O15" s="77"/>
      <c r="P15" s="77"/>
      <c r="Q15" s="77"/>
      <c r="R15" s="77"/>
      <c r="S15" s="77"/>
      <c r="T15" s="77"/>
      <c r="U15" s="77"/>
      <c r="V15" s="77"/>
      <c r="W15" s="77"/>
      <c r="X15" s="77"/>
      <c r="Y15" s="77"/>
      <c r="Z15" s="77"/>
      <c r="AA15" s="77"/>
      <c r="AB15" s="77"/>
      <c r="AC15" s="77"/>
      <c r="AD15" s="77"/>
      <c r="AE15" s="59"/>
      <c r="AF15" s="59"/>
      <c r="AG15" s="59"/>
      <c r="AH15" s="59"/>
      <c r="AI15" s="59"/>
      <c r="AJ15" s="59"/>
      <c r="AK15" s="59"/>
      <c r="AL15" s="59"/>
      <c r="AM15" s="59"/>
      <c r="AN15" s="59"/>
      <c r="AO15" s="59"/>
      <c r="AP15" s="59"/>
      <c r="AQ15" s="59"/>
      <c r="AR15" s="59"/>
      <c r="AS15" s="59"/>
      <c r="AU15" s="59">
        <f t="shared" si="17"/>
        <v>0</v>
      </c>
      <c r="AV15" s="59">
        <f t="shared" si="18"/>
        <v>0</v>
      </c>
      <c r="AW15" s="59">
        <f t="shared" si="16"/>
        <v>0</v>
      </c>
    </row>
    <row r="16" spans="1:49" x14ac:dyDescent="0.2">
      <c r="A16" s="60"/>
      <c r="B16" s="61"/>
      <c r="C16" s="62"/>
      <c r="D16" s="93"/>
      <c r="E16" s="71"/>
      <c r="F16" s="62"/>
      <c r="G16" s="62"/>
      <c r="H16" s="75"/>
      <c r="I16" s="79"/>
      <c r="J16" s="79"/>
      <c r="K16" s="79"/>
      <c r="L16" s="79"/>
      <c r="M16" s="79"/>
      <c r="N16" s="79"/>
      <c r="O16" s="77"/>
      <c r="P16" s="77"/>
      <c r="Q16" s="77"/>
      <c r="R16" s="77"/>
      <c r="S16" s="77"/>
      <c r="T16" s="77"/>
      <c r="U16" s="77"/>
      <c r="V16" s="77"/>
      <c r="W16" s="77"/>
      <c r="X16" s="77"/>
      <c r="Y16" s="77"/>
      <c r="Z16" s="77"/>
      <c r="AA16" s="77"/>
      <c r="AB16" s="77"/>
      <c r="AC16" s="77"/>
      <c r="AD16" s="77"/>
      <c r="AE16" s="59"/>
      <c r="AF16" s="59"/>
      <c r="AG16" s="59"/>
      <c r="AH16" s="59"/>
      <c r="AI16" s="59"/>
      <c r="AJ16" s="59"/>
      <c r="AK16" s="59"/>
      <c r="AL16" s="59"/>
      <c r="AM16" s="59"/>
      <c r="AN16" s="59"/>
      <c r="AO16" s="59"/>
      <c r="AP16" s="59"/>
      <c r="AQ16" s="59"/>
      <c r="AR16" s="59"/>
      <c r="AS16" s="59"/>
      <c r="AU16" s="59">
        <f t="shared" si="17"/>
        <v>0</v>
      </c>
      <c r="AV16" s="59">
        <f t="shared" si="18"/>
        <v>0</v>
      </c>
      <c r="AW16" s="59">
        <f t="shared" si="16"/>
        <v>0</v>
      </c>
    </row>
    <row r="18" spans="3:45" x14ac:dyDescent="0.2">
      <c r="C18" s="63"/>
      <c r="D18" s="63"/>
      <c r="E18" s="72"/>
      <c r="F18" s="63"/>
      <c r="G18" s="63"/>
      <c r="H18" s="76"/>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row>
    <row r="19" spans="3:45" x14ac:dyDescent="0.2">
      <c r="E19" s="65" t="s">
        <v>136</v>
      </c>
      <c r="AN19" s="1"/>
      <c r="AO19" s="1"/>
      <c r="AP19" s="1"/>
      <c r="AQ19" s="1"/>
      <c r="AR19" s="1"/>
      <c r="AS19" s="1"/>
    </row>
    <row r="20" spans="3:45" ht="25.5" x14ac:dyDescent="0.2">
      <c r="E20" s="5" t="s">
        <v>135</v>
      </c>
      <c r="F20" s="95">
        <v>10</v>
      </c>
      <c r="G20" s="5"/>
      <c r="H20" s="70" t="s">
        <v>134</v>
      </c>
      <c r="I20" s="95">
        <v>30</v>
      </c>
      <c r="J20" s="5" t="s">
        <v>3</v>
      </c>
    </row>
    <row r="21" spans="3:45" ht="25.5" x14ac:dyDescent="0.2">
      <c r="E21" s="5" t="s">
        <v>135</v>
      </c>
      <c r="F21" s="96">
        <v>5</v>
      </c>
      <c r="G21" s="73"/>
      <c r="H21" s="70" t="s">
        <v>134</v>
      </c>
      <c r="I21" s="95">
        <v>20</v>
      </c>
      <c r="J21" s="5" t="s">
        <v>4</v>
      </c>
    </row>
    <row r="22" spans="3:45" ht="25.5" x14ac:dyDescent="0.2">
      <c r="E22" s="5" t="s">
        <v>135</v>
      </c>
      <c r="F22" s="96" t="s">
        <v>154</v>
      </c>
      <c r="G22" s="73"/>
      <c r="H22" s="70" t="s">
        <v>134</v>
      </c>
      <c r="I22" s="95" t="s">
        <v>153</v>
      </c>
      <c r="J22" s="5" t="s">
        <v>5</v>
      </c>
    </row>
    <row r="25" spans="3:45" x14ac:dyDescent="0.2">
      <c r="D25" s="65"/>
    </row>
  </sheetData>
  <mergeCells count="10">
    <mergeCell ref="AO1:AS1"/>
    <mergeCell ref="AI1:AJ1"/>
    <mergeCell ref="AK1:AN1"/>
    <mergeCell ref="I1:K1"/>
    <mergeCell ref="U1:Y1"/>
    <mergeCell ref="L1:N1"/>
    <mergeCell ref="S1:T1"/>
    <mergeCell ref="AE1:AH1"/>
    <mergeCell ref="Z1:AC1"/>
    <mergeCell ref="O1:R1"/>
  </mergeCells>
  <pageMargins left="0.7" right="0.7" top="0.28999999999999998" bottom="0.31"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T109"/>
  <sheetViews>
    <sheetView showGridLines="0" tabSelected="1" zoomScaleNormal="100" workbookViewId="0">
      <pane xSplit="2" ySplit="2" topLeftCell="T3" activePane="bottomRight" state="frozen"/>
      <selection pane="topRight" activeCell="D1" sqref="D1"/>
      <selection pane="bottomLeft" activeCell="A3" sqref="A3"/>
      <selection pane="bottomRight" activeCell="B4" sqref="B4"/>
    </sheetView>
  </sheetViews>
  <sheetFormatPr defaultRowHeight="12.75" outlineLevelRow="1" x14ac:dyDescent="0.2"/>
  <cols>
    <col min="1" max="1" width="5.42578125" style="135" customWidth="1"/>
    <col min="2" max="2" width="37.140625" style="135" bestFit="1" customWidth="1"/>
    <col min="3" max="3" width="11.140625" style="135" customWidth="1"/>
    <col min="4" max="4" width="9.7109375" style="135" customWidth="1"/>
    <col min="5" max="5" width="4" style="135" bestFit="1" customWidth="1"/>
    <col min="6" max="6" width="11.28515625" style="135" customWidth="1"/>
    <col min="7" max="7" width="11.7109375" style="135" customWidth="1"/>
    <col min="8" max="8" width="9.85546875" style="135" customWidth="1"/>
    <col min="9" max="9" width="9.28515625" style="135" customWidth="1"/>
    <col min="10" max="10" width="10.85546875" style="135" customWidth="1"/>
    <col min="11" max="11" width="10.7109375" style="135" customWidth="1"/>
    <col min="12" max="12" width="8.42578125" style="135" hidden="1" customWidth="1"/>
    <col min="13" max="13" width="8" style="135" hidden="1" customWidth="1"/>
    <col min="14" max="14" width="8.85546875" style="135" customWidth="1"/>
    <col min="15" max="15" width="8.42578125" style="135" customWidth="1"/>
    <col min="16" max="16" width="8" style="135" customWidth="1"/>
    <col min="17" max="17" width="11.140625" style="135" customWidth="1"/>
    <col min="18" max="18" width="12.140625" style="135" customWidth="1"/>
    <col min="19" max="19" width="14" style="135" customWidth="1"/>
    <col min="20" max="23" width="11.5703125" style="135" customWidth="1"/>
    <col min="24" max="24" width="11.5703125" style="135" hidden="1" customWidth="1"/>
    <col min="25" max="28" width="11.42578125" style="135" hidden="1" customWidth="1"/>
    <col min="29" max="29" width="9.42578125" style="135" hidden="1" customWidth="1"/>
    <col min="30" max="30" width="10" style="135" hidden="1" customWidth="1"/>
    <col min="31" max="32" width="11.42578125" style="135" hidden="1" customWidth="1"/>
    <col min="33" max="33" width="12.140625" style="184" hidden="1" customWidth="1"/>
    <col min="34" max="34" width="16.42578125" style="184" hidden="1" customWidth="1"/>
    <col min="35" max="38" width="11.5703125" style="184" hidden="1" customWidth="1"/>
    <col min="39" max="39" width="11.42578125" style="135" hidden="1" customWidth="1"/>
    <col min="40" max="40" width="11.42578125" style="135" bestFit="1" customWidth="1"/>
    <col min="41" max="41" width="13.42578125" style="135" bestFit="1" customWidth="1"/>
    <col min="42" max="42" width="11.42578125" style="135" bestFit="1" customWidth="1"/>
    <col min="43" max="43" width="9.42578125" style="135" hidden="1" customWidth="1"/>
    <col min="44" max="44" width="10" style="135" customWidth="1"/>
    <col min="45" max="46" width="11.42578125" style="135" bestFit="1" customWidth="1"/>
    <col min="47" max="16384" width="9.140625" style="135"/>
  </cols>
  <sheetData>
    <row r="1" spans="1:46" ht="13.5" thickBot="1" x14ac:dyDescent="0.25">
      <c r="H1" s="255" t="s">
        <v>21</v>
      </c>
      <c r="I1" s="256"/>
      <c r="J1" s="256"/>
      <c r="K1" s="257"/>
      <c r="L1" s="258" t="s">
        <v>23</v>
      </c>
      <c r="M1" s="258"/>
      <c r="N1" s="259" t="s">
        <v>25</v>
      </c>
      <c r="O1" s="260"/>
      <c r="P1" s="260"/>
      <c r="Q1" s="260"/>
      <c r="R1" s="261"/>
      <c r="S1" s="262" t="s">
        <v>29</v>
      </c>
      <c r="T1" s="263"/>
      <c r="U1" s="263"/>
      <c r="V1" s="264"/>
      <c r="W1" s="195"/>
      <c r="X1" s="246" t="s">
        <v>21</v>
      </c>
      <c r="Y1" s="247"/>
      <c r="Z1" s="247"/>
      <c r="AA1" s="247"/>
      <c r="AB1" s="243" t="s">
        <v>23</v>
      </c>
      <c r="AC1" s="265"/>
      <c r="AD1" s="243" t="s">
        <v>25</v>
      </c>
      <c r="AE1" s="244"/>
      <c r="AF1" s="244"/>
      <c r="AG1" s="245"/>
      <c r="AH1" s="246" t="s">
        <v>29</v>
      </c>
      <c r="AI1" s="247"/>
      <c r="AJ1" s="247"/>
      <c r="AK1" s="247"/>
      <c r="AL1" s="248"/>
      <c r="AN1" s="249" t="s">
        <v>173</v>
      </c>
      <c r="AO1" s="250"/>
      <c r="AP1" s="251"/>
      <c r="AR1" s="252" t="s">
        <v>174</v>
      </c>
      <c r="AS1" s="253"/>
      <c r="AT1" s="254"/>
    </row>
    <row r="2" spans="1:46" ht="75.75" customHeight="1" thickBot="1" x14ac:dyDescent="0.25">
      <c r="A2" s="193" t="s">
        <v>0</v>
      </c>
      <c r="B2" s="194" t="s">
        <v>1</v>
      </c>
      <c r="C2" s="194" t="s">
        <v>156</v>
      </c>
      <c r="D2" s="194" t="s">
        <v>15</v>
      </c>
      <c r="E2" s="216" t="s">
        <v>175</v>
      </c>
      <c r="F2" s="217" t="s">
        <v>184</v>
      </c>
      <c r="G2" s="215" t="s">
        <v>185</v>
      </c>
      <c r="H2" s="185" t="s">
        <v>10</v>
      </c>
      <c r="I2" s="186" t="s">
        <v>199</v>
      </c>
      <c r="J2" s="186" t="s">
        <v>200</v>
      </c>
      <c r="K2" s="190" t="s">
        <v>201</v>
      </c>
      <c r="L2" s="189" t="s">
        <v>12</v>
      </c>
      <c r="M2" s="137" t="s">
        <v>22</v>
      </c>
      <c r="N2" s="191" t="s">
        <v>25</v>
      </c>
      <c r="O2" s="187" t="s">
        <v>202</v>
      </c>
      <c r="P2" s="187" t="s">
        <v>203</v>
      </c>
      <c r="Q2" s="187" t="s">
        <v>27</v>
      </c>
      <c r="R2" s="188" t="s">
        <v>148</v>
      </c>
      <c r="S2" s="138" t="s">
        <v>7</v>
      </c>
      <c r="T2" s="139" t="s">
        <v>30</v>
      </c>
      <c r="U2" s="139" t="s">
        <v>8</v>
      </c>
      <c r="V2" s="139" t="s">
        <v>11</v>
      </c>
      <c r="W2" s="140" t="s">
        <v>137</v>
      </c>
      <c r="X2" s="141" t="s">
        <v>10</v>
      </c>
      <c r="Y2" s="142" t="s">
        <v>125</v>
      </c>
      <c r="Z2" s="142" t="s">
        <v>128</v>
      </c>
      <c r="AA2" s="142" t="s">
        <v>126</v>
      </c>
      <c r="AB2" s="142" t="s">
        <v>12</v>
      </c>
      <c r="AC2" s="142" t="s">
        <v>22</v>
      </c>
      <c r="AD2" s="142" t="s">
        <v>25</v>
      </c>
      <c r="AE2" s="142" t="s">
        <v>127</v>
      </c>
      <c r="AF2" s="142" t="s">
        <v>26</v>
      </c>
      <c r="AG2" s="143" t="s">
        <v>27</v>
      </c>
      <c r="AH2" s="144" t="s">
        <v>7</v>
      </c>
      <c r="AI2" s="145" t="s">
        <v>30</v>
      </c>
      <c r="AJ2" s="145" t="s">
        <v>8</v>
      </c>
      <c r="AK2" s="145" t="s">
        <v>11</v>
      </c>
      <c r="AL2" s="146" t="s">
        <v>137</v>
      </c>
      <c r="AN2" s="196" t="s">
        <v>21</v>
      </c>
      <c r="AO2" s="197" t="s">
        <v>29</v>
      </c>
      <c r="AP2" s="198" t="s">
        <v>151</v>
      </c>
      <c r="AR2" s="199" t="s">
        <v>21</v>
      </c>
      <c r="AS2" s="200" t="s">
        <v>29</v>
      </c>
      <c r="AT2" s="201" t="s">
        <v>151</v>
      </c>
    </row>
    <row r="3" spans="1:46" x14ac:dyDescent="0.2">
      <c r="A3" s="147"/>
      <c r="B3" s="192"/>
      <c r="C3" s="192"/>
      <c r="D3" s="192"/>
      <c r="E3" s="192"/>
      <c r="F3" s="182"/>
      <c r="G3" s="182"/>
      <c r="J3" s="148"/>
      <c r="K3" s="148"/>
      <c r="L3" s="149"/>
      <c r="M3" s="149"/>
      <c r="N3" s="148"/>
      <c r="O3" s="148"/>
      <c r="P3" s="148"/>
      <c r="Q3" s="148"/>
      <c r="R3" s="148"/>
      <c r="S3" s="148"/>
      <c r="T3" s="148"/>
      <c r="U3" s="148"/>
      <c r="V3" s="148"/>
      <c r="W3" s="148"/>
      <c r="X3" s="150"/>
      <c r="Y3" s="151"/>
      <c r="Z3" s="151"/>
      <c r="AA3" s="151"/>
      <c r="AB3" s="151"/>
      <c r="AC3" s="151"/>
      <c r="AD3" s="151"/>
      <c r="AE3" s="151"/>
      <c r="AF3" s="151"/>
      <c r="AG3" s="152"/>
      <c r="AH3" s="150"/>
      <c r="AI3" s="151"/>
      <c r="AJ3" s="151"/>
      <c r="AK3" s="151"/>
      <c r="AL3" s="152"/>
      <c r="AM3" s="153"/>
      <c r="AN3" s="192"/>
      <c r="AO3" s="192"/>
      <c r="AP3" s="192"/>
    </row>
    <row r="4" spans="1:46" s="166" customFormat="1" collapsed="1" x14ac:dyDescent="0.2">
      <c r="A4" s="154">
        <v>1</v>
      </c>
      <c r="B4" s="228" t="s">
        <v>260</v>
      </c>
      <c r="C4" s="133"/>
      <c r="D4" s="155">
        <f>SUM(D5:D7)</f>
        <v>20</v>
      </c>
      <c r="E4" s="155">
        <f>SUM(E5:E7)</f>
        <v>10</v>
      </c>
      <c r="F4" s="155"/>
      <c r="G4" s="155"/>
      <c r="H4" s="156">
        <f>SUM(H5:H7)</f>
        <v>9.1666666666666679</v>
      </c>
      <c r="I4" s="156">
        <f t="shared" ref="I4:W4" si="0">SUM(I5:I7)</f>
        <v>13.125</v>
      </c>
      <c r="J4" s="156">
        <f t="shared" si="0"/>
        <v>6.5625</v>
      </c>
      <c r="K4" s="156">
        <f t="shared" si="0"/>
        <v>3.9375</v>
      </c>
      <c r="L4" s="157">
        <f>SUM(L5:L7)</f>
        <v>0</v>
      </c>
      <c r="M4" s="157">
        <f t="shared" si="0"/>
        <v>0</v>
      </c>
      <c r="N4" s="156">
        <f>SUM(N5:N7)</f>
        <v>13.333333333333334</v>
      </c>
      <c r="O4" s="156">
        <f t="shared" si="0"/>
        <v>6.666666666666667</v>
      </c>
      <c r="P4" s="156">
        <f t="shared" si="0"/>
        <v>5.3333333333333339</v>
      </c>
      <c r="Q4" s="156">
        <f t="shared" si="0"/>
        <v>3.333333333333333</v>
      </c>
      <c r="R4" s="156">
        <f>SUM(R5:R7)</f>
        <v>1.6666666666666665</v>
      </c>
      <c r="S4" s="156">
        <f t="shared" si="0"/>
        <v>8.3333333333333321</v>
      </c>
      <c r="T4" s="156">
        <f>SUM(T5:T7)</f>
        <v>3.333333333333333</v>
      </c>
      <c r="U4" s="156">
        <f t="shared" si="0"/>
        <v>4.9999999999999991</v>
      </c>
      <c r="V4" s="159">
        <f t="shared" si="0"/>
        <v>4.9999999999999991</v>
      </c>
      <c r="W4" s="156">
        <f t="shared" si="0"/>
        <v>1.6666666666666665</v>
      </c>
      <c r="X4" s="160">
        <f t="shared" ref="X4:AF4" si="1">H4/8</f>
        <v>1.1458333333333335</v>
      </c>
      <c r="Y4" s="161">
        <f t="shared" si="1"/>
        <v>1.640625</v>
      </c>
      <c r="Z4" s="161">
        <f t="shared" si="1"/>
        <v>0.8203125</v>
      </c>
      <c r="AA4" s="161">
        <f t="shared" si="1"/>
        <v>0.4921875</v>
      </c>
      <c r="AB4" s="161">
        <f t="shared" si="1"/>
        <v>0</v>
      </c>
      <c r="AC4" s="161">
        <f t="shared" si="1"/>
        <v>0</v>
      </c>
      <c r="AD4" s="161">
        <f t="shared" si="1"/>
        <v>1.6666666666666667</v>
      </c>
      <c r="AE4" s="161">
        <f t="shared" si="1"/>
        <v>0.83333333333333337</v>
      </c>
      <c r="AF4" s="161">
        <f t="shared" si="1"/>
        <v>0.66666666666666674</v>
      </c>
      <c r="AG4" s="162">
        <f>P4/8</f>
        <v>0.66666666666666674</v>
      </c>
      <c r="AH4" s="163">
        <f t="shared" ref="AH4:AK4" si="2">S4/8</f>
        <v>1.0416666666666665</v>
      </c>
      <c r="AI4" s="161">
        <f t="shared" si="2"/>
        <v>0.41666666666666663</v>
      </c>
      <c r="AJ4" s="161">
        <f t="shared" si="2"/>
        <v>0.62499999999999989</v>
      </c>
      <c r="AK4" s="161">
        <f t="shared" si="2"/>
        <v>0.62499999999999989</v>
      </c>
      <c r="AL4" s="162">
        <f>W4/8</f>
        <v>0.20833333333333331</v>
      </c>
      <c r="AM4" s="164"/>
      <c r="AN4" s="165">
        <f>SUM(H5:R7)</f>
        <v>63.124999999999993</v>
      </c>
      <c r="AO4" s="165">
        <f>SUM(S5:W7)</f>
        <v>23.333333333333332</v>
      </c>
      <c r="AP4" s="165">
        <f>SUM(AN4:AO4)</f>
        <v>86.458333333333329</v>
      </c>
      <c r="AR4" s="165">
        <f>SUM(H4:R4)/8</f>
        <v>7.8906250000000009</v>
      </c>
      <c r="AS4" s="165">
        <f>SUM(S4:W4)/8</f>
        <v>2.9166666666666665</v>
      </c>
      <c r="AT4" s="165">
        <f>SUM(AR4:AS4)</f>
        <v>10.807291666666668</v>
      </c>
    </row>
    <row r="5" spans="1:46" hidden="1" outlineLevel="1" x14ac:dyDescent="0.2">
      <c r="A5" s="147"/>
      <c r="B5" s="229"/>
      <c r="C5" s="167" t="s">
        <v>3</v>
      </c>
      <c r="D5" s="168">
        <v>10</v>
      </c>
      <c r="E5" s="168"/>
      <c r="F5" s="168"/>
      <c r="G5" s="168"/>
      <c r="H5" s="169">
        <f>D5*'Unit Measures'!B2</f>
        <v>5</v>
      </c>
      <c r="I5" s="169">
        <f>D5*'Unit Measures'!B3</f>
        <v>7.5</v>
      </c>
      <c r="J5" s="169">
        <f>D5*'Unit Measures'!B4</f>
        <v>3.75</v>
      </c>
      <c r="K5" s="169">
        <f>D5*'Unit Measures'!B5</f>
        <v>2.25</v>
      </c>
      <c r="L5" s="170"/>
      <c r="M5" s="170"/>
      <c r="N5" s="156">
        <f>D5*'Unit Measures'!B7</f>
        <v>7.5</v>
      </c>
      <c r="O5" s="169">
        <f>D5*'Unit Measures'!B8</f>
        <v>3.75</v>
      </c>
      <c r="P5" s="169">
        <f>D5*'Unit Measures'!B9</f>
        <v>3</v>
      </c>
      <c r="Q5" s="156">
        <f>D5*'Unit Measures'!B11</f>
        <v>1.6666666666666665</v>
      </c>
      <c r="R5" s="169"/>
      <c r="S5" s="169">
        <f>D5*'Unit Measures'!B12</f>
        <v>5</v>
      </c>
      <c r="T5" s="169">
        <f>D5*'Unit Measures'!B15</f>
        <v>2</v>
      </c>
      <c r="U5" s="169">
        <f>D5*'Unit Measures'!B13</f>
        <v>2.5</v>
      </c>
      <c r="V5" s="171">
        <f>D5*'Unit Measures'!B14</f>
        <v>2.5</v>
      </c>
      <c r="W5" s="169"/>
      <c r="X5" s="172"/>
      <c r="Y5" s="151"/>
      <c r="Z5" s="151"/>
      <c r="AA5" s="151"/>
      <c r="AB5" s="151"/>
      <c r="AC5" s="151"/>
      <c r="AD5" s="151"/>
      <c r="AE5" s="151"/>
      <c r="AF5" s="151"/>
      <c r="AG5" s="152"/>
      <c r="AH5" s="150"/>
      <c r="AI5" s="151"/>
      <c r="AJ5" s="151"/>
      <c r="AK5" s="151"/>
      <c r="AL5" s="152"/>
      <c r="AM5" s="153"/>
      <c r="AN5" s="173"/>
      <c r="AO5" s="173"/>
      <c r="AP5" s="173">
        <f t="shared" ref="AP5:AP7" si="3">SUM(AN5:AO5)</f>
        <v>0</v>
      </c>
      <c r="AR5" s="173"/>
      <c r="AS5" s="173"/>
      <c r="AT5" s="173"/>
    </row>
    <row r="6" spans="1:46" hidden="1" outlineLevel="1" x14ac:dyDescent="0.2">
      <c r="A6" s="147"/>
      <c r="B6" s="229"/>
      <c r="C6" s="167" t="s">
        <v>4</v>
      </c>
      <c r="D6" s="168">
        <v>10</v>
      </c>
      <c r="E6" s="168"/>
      <c r="F6" s="168"/>
      <c r="G6" s="168"/>
      <c r="H6" s="169">
        <f>D6*'Unit Measures'!C2</f>
        <v>4.166666666666667</v>
      </c>
      <c r="I6" s="169">
        <f>D6*'Unit Measures'!C3</f>
        <v>5.625</v>
      </c>
      <c r="J6" s="169">
        <f>D6*'Unit Measures'!C4</f>
        <v>2.8125</v>
      </c>
      <c r="K6" s="169">
        <f>D6*'Unit Measures'!C5</f>
        <v>1.6875</v>
      </c>
      <c r="L6" s="170"/>
      <c r="M6" s="170"/>
      <c r="N6" s="156">
        <f>D6*'Unit Measures'!C7</f>
        <v>5.8333333333333339</v>
      </c>
      <c r="O6" s="169">
        <f>D6*'Unit Measures'!C8</f>
        <v>2.916666666666667</v>
      </c>
      <c r="P6" s="169">
        <f>D6*'Unit Measures'!C9</f>
        <v>2.3333333333333335</v>
      </c>
      <c r="Q6" s="156">
        <f>D6*'Unit Measures'!C11</f>
        <v>1.6666666666666665</v>
      </c>
      <c r="R6" s="169"/>
      <c r="S6" s="169">
        <f>D6*'Unit Measures'!C12</f>
        <v>3.333333333333333</v>
      </c>
      <c r="T6" s="169">
        <f>D6*'Unit Measures'!C15</f>
        <v>1.3333333333333333</v>
      </c>
      <c r="U6" s="169">
        <f>D6*'Unit Measures'!C13</f>
        <v>1.6666666666666665</v>
      </c>
      <c r="V6" s="171">
        <f>D6*'Unit Measures'!C14</f>
        <v>1.6666666666666665</v>
      </c>
      <c r="W6" s="169"/>
      <c r="X6" s="172"/>
      <c r="Y6" s="151"/>
      <c r="Z6" s="151"/>
      <c r="AA6" s="151"/>
      <c r="AB6" s="151"/>
      <c r="AC6" s="151"/>
      <c r="AD6" s="151"/>
      <c r="AE6" s="151"/>
      <c r="AF6" s="151"/>
      <c r="AG6" s="152"/>
      <c r="AH6" s="150"/>
      <c r="AI6" s="151"/>
      <c r="AJ6" s="151"/>
      <c r="AK6" s="151"/>
      <c r="AL6" s="152"/>
      <c r="AM6" s="153"/>
      <c r="AN6" s="173"/>
      <c r="AO6" s="173"/>
      <c r="AP6" s="173">
        <f t="shared" si="3"/>
        <v>0</v>
      </c>
      <c r="AR6" s="173"/>
      <c r="AS6" s="173"/>
      <c r="AT6" s="173"/>
    </row>
    <row r="7" spans="1:46" hidden="1" outlineLevel="1" x14ac:dyDescent="0.2">
      <c r="A7" s="147"/>
      <c r="B7" s="229"/>
      <c r="C7" s="167" t="s">
        <v>158</v>
      </c>
      <c r="D7" s="168"/>
      <c r="E7" s="168">
        <v>10</v>
      </c>
      <c r="F7" s="168"/>
      <c r="G7" s="168"/>
      <c r="H7" s="169"/>
      <c r="I7" s="169"/>
      <c r="J7" s="169"/>
      <c r="K7" s="169"/>
      <c r="L7" s="170"/>
      <c r="M7" s="170"/>
      <c r="N7" s="156"/>
      <c r="O7" s="169"/>
      <c r="P7" s="169"/>
      <c r="Q7" s="156"/>
      <c r="R7" s="169">
        <f>E7*'Unit Measures'!D17</f>
        <v>1.6666666666666665</v>
      </c>
      <c r="S7" s="169"/>
      <c r="T7" s="169"/>
      <c r="U7" s="169">
        <f>E7*'Unit Measures'!D13</f>
        <v>0.83333333333333326</v>
      </c>
      <c r="V7" s="171">
        <f>E7*'Unit Measures'!D14</f>
        <v>0.83333333333333326</v>
      </c>
      <c r="W7" s="169">
        <f>E7*'Unit Measures'!D16</f>
        <v>1.6666666666666665</v>
      </c>
      <c r="X7" s="172"/>
      <c r="Y7" s="151"/>
      <c r="Z7" s="151"/>
      <c r="AA7" s="151"/>
      <c r="AB7" s="151"/>
      <c r="AC7" s="151"/>
      <c r="AD7" s="151"/>
      <c r="AE7" s="151"/>
      <c r="AF7" s="151"/>
      <c r="AG7" s="152"/>
      <c r="AH7" s="150"/>
      <c r="AI7" s="151"/>
      <c r="AJ7" s="151"/>
      <c r="AK7" s="151"/>
      <c r="AL7" s="152"/>
      <c r="AM7" s="153"/>
      <c r="AN7" s="173"/>
      <c r="AO7" s="173"/>
      <c r="AP7" s="173">
        <f t="shared" si="3"/>
        <v>0</v>
      </c>
      <c r="AR7" s="173"/>
      <c r="AS7" s="173"/>
      <c r="AT7" s="173"/>
    </row>
    <row r="8" spans="1:46" s="166" customFormat="1" collapsed="1" x14ac:dyDescent="0.2">
      <c r="A8" s="154">
        <v>2</v>
      </c>
      <c r="B8" s="228" t="s">
        <v>283</v>
      </c>
      <c r="C8" s="133"/>
      <c r="D8" s="155">
        <f>SUM(D9:D11)</f>
        <v>50</v>
      </c>
      <c r="E8" s="155">
        <f t="shared" ref="E8" si="4">SUM(E9:E11)</f>
        <v>25</v>
      </c>
      <c r="F8" s="155"/>
      <c r="G8" s="155"/>
      <c r="H8" s="156">
        <f t="shared" ref="H8:Q8" si="5">SUM(H9:H11)</f>
        <v>22.916666666666668</v>
      </c>
      <c r="I8" s="156">
        <f t="shared" si="5"/>
        <v>32.8125</v>
      </c>
      <c r="J8" s="156">
        <f t="shared" si="5"/>
        <v>16.40625</v>
      </c>
      <c r="K8" s="156">
        <f t="shared" si="5"/>
        <v>9.84375</v>
      </c>
      <c r="L8" s="157">
        <f t="shared" si="5"/>
        <v>0</v>
      </c>
      <c r="M8" s="157">
        <f t="shared" si="5"/>
        <v>0</v>
      </c>
      <c r="N8" s="156">
        <f t="shared" si="5"/>
        <v>33.333333333333336</v>
      </c>
      <c r="O8" s="156">
        <f t="shared" si="5"/>
        <v>16.666666666666668</v>
      </c>
      <c r="P8" s="156">
        <f t="shared" si="5"/>
        <v>13.333333333333334</v>
      </c>
      <c r="Q8" s="156">
        <f t="shared" si="5"/>
        <v>8.3333333333333321</v>
      </c>
      <c r="R8" s="156">
        <f>SUM(R9:R11)</f>
        <v>4.1666666666666661</v>
      </c>
      <c r="S8" s="156">
        <f t="shared" ref="S8" si="6">SUM(S9:S11)</f>
        <v>20.833333333333332</v>
      </c>
      <c r="T8" s="156">
        <f>SUM(T9:T11)</f>
        <v>8.3333333333333339</v>
      </c>
      <c r="U8" s="156">
        <f t="shared" ref="U8:V8" si="7">SUM(U9:U11)</f>
        <v>12.5</v>
      </c>
      <c r="V8" s="159">
        <f t="shared" si="7"/>
        <v>12.5</v>
      </c>
      <c r="W8" s="156">
        <f>SUM(W9:W11)</f>
        <v>4.1666666666666661</v>
      </c>
      <c r="X8" s="160">
        <f t="shared" ref="X8:AF8" si="8">H8/8</f>
        <v>2.8645833333333335</v>
      </c>
      <c r="Y8" s="161">
        <f t="shared" si="8"/>
        <v>4.1015625</v>
      </c>
      <c r="Z8" s="161">
        <f t="shared" si="8"/>
        <v>2.05078125</v>
      </c>
      <c r="AA8" s="161">
        <f t="shared" si="8"/>
        <v>1.23046875</v>
      </c>
      <c r="AB8" s="161">
        <f t="shared" si="8"/>
        <v>0</v>
      </c>
      <c r="AC8" s="161">
        <f t="shared" si="8"/>
        <v>0</v>
      </c>
      <c r="AD8" s="161">
        <f t="shared" si="8"/>
        <v>4.166666666666667</v>
      </c>
      <c r="AE8" s="161">
        <f t="shared" si="8"/>
        <v>2.0833333333333335</v>
      </c>
      <c r="AF8" s="161">
        <f t="shared" si="8"/>
        <v>1.6666666666666667</v>
      </c>
      <c r="AG8" s="162">
        <f t="shared" ref="AG8:AG12" si="9">P8/8</f>
        <v>1.6666666666666667</v>
      </c>
      <c r="AH8" s="163">
        <f t="shared" ref="AH8:AK8" si="10">S8/8</f>
        <v>2.6041666666666665</v>
      </c>
      <c r="AI8" s="161">
        <f t="shared" si="10"/>
        <v>1.0416666666666667</v>
      </c>
      <c r="AJ8" s="161">
        <f t="shared" si="10"/>
        <v>1.5625</v>
      </c>
      <c r="AK8" s="161">
        <f t="shared" si="10"/>
        <v>1.5625</v>
      </c>
      <c r="AL8" s="162">
        <f>W8/8</f>
        <v>0.52083333333333326</v>
      </c>
      <c r="AM8" s="164"/>
      <c r="AN8" s="165">
        <f t="shared" ref="AN8" si="11">SUM(H9:R11)</f>
        <v>157.8125</v>
      </c>
      <c r="AO8" s="165">
        <f t="shared" ref="AO8" si="12">SUM(S9:W11)</f>
        <v>58.333333333333329</v>
      </c>
      <c r="AP8" s="165">
        <f t="shared" ref="AP8:AP43" si="13">SUM(AN8:AO8)</f>
        <v>216.14583333333331</v>
      </c>
      <c r="AR8" s="165">
        <f>SUM(H8:R8)/8</f>
        <v>19.7265625</v>
      </c>
      <c r="AS8" s="165">
        <f>SUM(S8:W8)/8</f>
        <v>7.2916666666666661</v>
      </c>
      <c r="AT8" s="165">
        <f>SUM(AR8:AS8)</f>
        <v>27.018229166666664</v>
      </c>
    </row>
    <row r="9" spans="1:46" hidden="1" outlineLevel="1" x14ac:dyDescent="0.2">
      <c r="A9" s="147"/>
      <c r="B9" s="229"/>
      <c r="C9" s="167" t="s">
        <v>3</v>
      </c>
      <c r="D9" s="174">
        <v>25</v>
      </c>
      <c r="E9" s="174"/>
      <c r="F9" s="174"/>
      <c r="G9" s="174"/>
      <c r="H9" s="169">
        <f>D9*'Unit Measures'!B2</f>
        <v>12.5</v>
      </c>
      <c r="I9" s="169">
        <f>D9*'Unit Measures'!B3</f>
        <v>18.75</v>
      </c>
      <c r="J9" s="169">
        <f>D9*'Unit Measures'!B4</f>
        <v>9.375</v>
      </c>
      <c r="K9" s="169">
        <f>D9*'Unit Measures'!B5</f>
        <v>5.625</v>
      </c>
      <c r="L9" s="170"/>
      <c r="M9" s="170"/>
      <c r="N9" s="156">
        <f>D9*'Unit Measures'!B7</f>
        <v>18.75</v>
      </c>
      <c r="O9" s="169">
        <f>D9*'Unit Measures'!B8</f>
        <v>9.375</v>
      </c>
      <c r="P9" s="169">
        <f>D9*'Unit Measures'!B9</f>
        <v>7.5</v>
      </c>
      <c r="Q9" s="156">
        <f>D9*'Unit Measures'!B11</f>
        <v>4.1666666666666661</v>
      </c>
      <c r="R9" s="169"/>
      <c r="S9" s="169">
        <f>D9*'Unit Measures'!B12</f>
        <v>12.5</v>
      </c>
      <c r="T9" s="169">
        <f>D9*'Unit Measures'!B15</f>
        <v>5</v>
      </c>
      <c r="U9" s="169">
        <f>D9*'Unit Measures'!B13</f>
        <v>6.25</v>
      </c>
      <c r="V9" s="171">
        <f>D9*'Unit Measures'!B14</f>
        <v>6.25</v>
      </c>
      <c r="W9" s="169"/>
      <c r="X9" s="172"/>
      <c r="Y9" s="151"/>
      <c r="Z9" s="151"/>
      <c r="AA9" s="151"/>
      <c r="AB9" s="151"/>
      <c r="AC9" s="151"/>
      <c r="AD9" s="151"/>
      <c r="AE9" s="151"/>
      <c r="AF9" s="151"/>
      <c r="AG9" s="152"/>
      <c r="AH9" s="150"/>
      <c r="AI9" s="151"/>
      <c r="AJ9" s="151"/>
      <c r="AK9" s="151"/>
      <c r="AL9" s="152"/>
      <c r="AM9" s="153"/>
      <c r="AN9" s="173"/>
      <c r="AO9" s="173"/>
      <c r="AP9" s="173">
        <f t="shared" si="13"/>
        <v>0</v>
      </c>
      <c r="AR9" s="173"/>
      <c r="AS9" s="173"/>
      <c r="AT9" s="173"/>
    </row>
    <row r="10" spans="1:46" hidden="1" outlineLevel="1" x14ac:dyDescent="0.2">
      <c r="A10" s="147"/>
      <c r="B10" s="229"/>
      <c r="C10" s="167" t="s">
        <v>4</v>
      </c>
      <c r="D10" s="174">
        <v>25</v>
      </c>
      <c r="E10" s="174"/>
      <c r="F10" s="174"/>
      <c r="G10" s="174"/>
      <c r="H10" s="169">
        <f>D10*'Unit Measures'!C2</f>
        <v>10.416666666666668</v>
      </c>
      <c r="I10" s="169">
        <f>D10*'Unit Measures'!C3</f>
        <v>14.0625</v>
      </c>
      <c r="J10" s="169">
        <f>D10*'Unit Measures'!C4</f>
        <v>7.03125</v>
      </c>
      <c r="K10" s="169">
        <f>D10*'Unit Measures'!C5</f>
        <v>4.21875</v>
      </c>
      <c r="L10" s="170"/>
      <c r="M10" s="170"/>
      <c r="N10" s="156">
        <f>D10*'Unit Measures'!C7</f>
        <v>14.583333333333334</v>
      </c>
      <c r="O10" s="169">
        <f>D10*'Unit Measures'!C8</f>
        <v>7.291666666666667</v>
      </c>
      <c r="P10" s="169">
        <f>D10*'Unit Measures'!C9</f>
        <v>5.8333333333333339</v>
      </c>
      <c r="Q10" s="156">
        <f>D10*'Unit Measures'!C11</f>
        <v>4.1666666666666661</v>
      </c>
      <c r="R10" s="169"/>
      <c r="S10" s="169">
        <f>D10*'Unit Measures'!C12</f>
        <v>8.3333333333333321</v>
      </c>
      <c r="T10" s="169">
        <f>D10*'Unit Measures'!C15</f>
        <v>3.3333333333333335</v>
      </c>
      <c r="U10" s="169">
        <f>D10*'Unit Measures'!C13</f>
        <v>4.1666666666666661</v>
      </c>
      <c r="V10" s="171">
        <f>D10*'Unit Measures'!C14</f>
        <v>4.1666666666666661</v>
      </c>
      <c r="W10" s="169"/>
      <c r="X10" s="172"/>
      <c r="Y10" s="151"/>
      <c r="Z10" s="151"/>
      <c r="AA10" s="151"/>
      <c r="AB10" s="151"/>
      <c r="AC10" s="151"/>
      <c r="AD10" s="151"/>
      <c r="AE10" s="151"/>
      <c r="AF10" s="151"/>
      <c r="AG10" s="152"/>
      <c r="AH10" s="150"/>
      <c r="AI10" s="151"/>
      <c r="AJ10" s="151"/>
      <c r="AK10" s="151"/>
      <c r="AL10" s="152"/>
      <c r="AM10" s="153"/>
      <c r="AN10" s="173"/>
      <c r="AO10" s="173"/>
      <c r="AP10" s="173">
        <f t="shared" si="13"/>
        <v>0</v>
      </c>
      <c r="AR10" s="173"/>
      <c r="AS10" s="173"/>
      <c r="AT10" s="173"/>
    </row>
    <row r="11" spans="1:46" hidden="1" outlineLevel="1" x14ac:dyDescent="0.2">
      <c r="A11" s="147"/>
      <c r="B11" s="229"/>
      <c r="C11" s="167" t="s">
        <v>158</v>
      </c>
      <c r="D11" s="174"/>
      <c r="E11" s="174">
        <v>25</v>
      </c>
      <c r="F11" s="174"/>
      <c r="G11" s="174"/>
      <c r="H11" s="169"/>
      <c r="I11" s="169"/>
      <c r="J11" s="169"/>
      <c r="K11" s="169"/>
      <c r="L11" s="170"/>
      <c r="M11" s="170"/>
      <c r="N11" s="156"/>
      <c r="O11" s="169"/>
      <c r="P11" s="169"/>
      <c r="Q11" s="156"/>
      <c r="R11" s="169">
        <f>E11*'Unit Measures'!D17</f>
        <v>4.1666666666666661</v>
      </c>
      <c r="S11" s="169"/>
      <c r="T11" s="169"/>
      <c r="U11" s="169">
        <f>E11*'Unit Measures'!D13</f>
        <v>2.083333333333333</v>
      </c>
      <c r="V11" s="171">
        <f>E11*'Unit Measures'!D14</f>
        <v>2.083333333333333</v>
      </c>
      <c r="W11" s="169">
        <f>E11*'Unit Measures'!D16</f>
        <v>4.1666666666666661</v>
      </c>
      <c r="X11" s="172"/>
      <c r="Y11" s="151"/>
      <c r="Z11" s="151"/>
      <c r="AA11" s="151"/>
      <c r="AB11" s="151"/>
      <c r="AC11" s="151"/>
      <c r="AD11" s="151"/>
      <c r="AE11" s="151"/>
      <c r="AF11" s="151"/>
      <c r="AG11" s="152"/>
      <c r="AH11" s="150"/>
      <c r="AI11" s="151"/>
      <c r="AJ11" s="151"/>
      <c r="AK11" s="151"/>
      <c r="AL11" s="152"/>
      <c r="AM11" s="153"/>
      <c r="AN11" s="173"/>
      <c r="AO11" s="173"/>
      <c r="AP11" s="173">
        <f t="shared" si="13"/>
        <v>0</v>
      </c>
      <c r="AR11" s="173"/>
      <c r="AS11" s="173"/>
      <c r="AT11" s="173"/>
    </row>
    <row r="12" spans="1:46" s="166" customFormat="1" collapsed="1" x14ac:dyDescent="0.2">
      <c r="A12" s="154">
        <v>3</v>
      </c>
      <c r="B12" s="228" t="s">
        <v>263</v>
      </c>
      <c r="C12" s="133"/>
      <c r="D12" s="155">
        <f>SUM(D13:D15)</f>
        <v>20</v>
      </c>
      <c r="E12" s="155">
        <f t="shared" ref="E12" si="14">SUM(E13:E15)</f>
        <v>10</v>
      </c>
      <c r="F12" s="155"/>
      <c r="G12" s="155"/>
      <c r="H12" s="156">
        <f>SUM(H13:H15)</f>
        <v>9.1666666666666679</v>
      </c>
      <c r="I12" s="156">
        <f t="shared" ref="I12:W12" si="15">SUM(I13:I15)</f>
        <v>13.125</v>
      </c>
      <c r="J12" s="156">
        <f t="shared" si="15"/>
        <v>6.5625</v>
      </c>
      <c r="K12" s="156">
        <f t="shared" si="15"/>
        <v>3.9375</v>
      </c>
      <c r="L12" s="157">
        <f t="shared" si="15"/>
        <v>0</v>
      </c>
      <c r="M12" s="157">
        <f t="shared" si="15"/>
        <v>0</v>
      </c>
      <c r="N12" s="156">
        <f t="shared" si="15"/>
        <v>13.333333333333334</v>
      </c>
      <c r="O12" s="156">
        <f t="shared" si="15"/>
        <v>6.666666666666667</v>
      </c>
      <c r="P12" s="156">
        <f t="shared" si="15"/>
        <v>5.3333333333333339</v>
      </c>
      <c r="Q12" s="156">
        <f t="shared" si="15"/>
        <v>3.333333333333333</v>
      </c>
      <c r="R12" s="156">
        <f t="shared" si="15"/>
        <v>1.6666666666666665</v>
      </c>
      <c r="S12" s="156">
        <f t="shared" si="15"/>
        <v>8.3333333333333321</v>
      </c>
      <c r="T12" s="156">
        <f t="shared" si="15"/>
        <v>3.333333333333333</v>
      </c>
      <c r="U12" s="156">
        <f t="shared" si="15"/>
        <v>4.9999999999999991</v>
      </c>
      <c r="V12" s="159">
        <f t="shared" si="15"/>
        <v>4.9999999999999991</v>
      </c>
      <c r="W12" s="156">
        <f t="shared" si="15"/>
        <v>1.6666666666666665</v>
      </c>
      <c r="X12" s="160">
        <f t="shared" ref="X12:AF12" si="16">H12/8</f>
        <v>1.1458333333333335</v>
      </c>
      <c r="Y12" s="161">
        <f t="shared" si="16"/>
        <v>1.640625</v>
      </c>
      <c r="Z12" s="161">
        <f t="shared" si="16"/>
        <v>0.8203125</v>
      </c>
      <c r="AA12" s="161">
        <f t="shared" si="16"/>
        <v>0.4921875</v>
      </c>
      <c r="AB12" s="161">
        <f t="shared" si="16"/>
        <v>0</v>
      </c>
      <c r="AC12" s="161">
        <f t="shared" si="16"/>
        <v>0</v>
      </c>
      <c r="AD12" s="161">
        <f t="shared" si="16"/>
        <v>1.6666666666666667</v>
      </c>
      <c r="AE12" s="161">
        <f t="shared" si="16"/>
        <v>0.83333333333333337</v>
      </c>
      <c r="AF12" s="161">
        <f t="shared" si="16"/>
        <v>0.66666666666666674</v>
      </c>
      <c r="AG12" s="162">
        <f t="shared" si="9"/>
        <v>0.66666666666666674</v>
      </c>
      <c r="AH12" s="163">
        <f t="shared" ref="AH12:AK12" si="17">S12/8</f>
        <v>1.0416666666666665</v>
      </c>
      <c r="AI12" s="161">
        <f t="shared" si="17"/>
        <v>0.41666666666666663</v>
      </c>
      <c r="AJ12" s="161">
        <f t="shared" si="17"/>
        <v>0.62499999999999989</v>
      </c>
      <c r="AK12" s="161">
        <f t="shared" si="17"/>
        <v>0.62499999999999989</v>
      </c>
      <c r="AL12" s="162">
        <f>W12/8</f>
        <v>0.20833333333333331</v>
      </c>
      <c r="AM12" s="164"/>
      <c r="AN12" s="165">
        <f t="shared" ref="AN12" si="18">SUM(H13:R15)</f>
        <v>63.124999999999993</v>
      </c>
      <c r="AO12" s="165">
        <f t="shared" ref="AO12" si="19">SUM(S13:W15)</f>
        <v>23.333333333333332</v>
      </c>
      <c r="AP12" s="165">
        <f t="shared" si="13"/>
        <v>86.458333333333329</v>
      </c>
      <c r="AR12" s="165">
        <f>SUM(H12:R12)/8</f>
        <v>7.8906250000000009</v>
      </c>
      <c r="AS12" s="165">
        <f>SUM(S12:W12)/8</f>
        <v>2.9166666666666665</v>
      </c>
      <c r="AT12" s="165">
        <f>SUM(AR12:AS12)</f>
        <v>10.807291666666668</v>
      </c>
    </row>
    <row r="13" spans="1:46" hidden="1" outlineLevel="1" x14ac:dyDescent="0.2">
      <c r="A13" s="147"/>
      <c r="B13" s="229"/>
      <c r="C13" s="167" t="s">
        <v>3</v>
      </c>
      <c r="D13" s="174">
        <v>10</v>
      </c>
      <c r="E13" s="174"/>
      <c r="F13" s="174"/>
      <c r="G13" s="174"/>
      <c r="H13" s="169">
        <f>D13*'Unit Measures'!B2</f>
        <v>5</v>
      </c>
      <c r="I13" s="169">
        <f>D13*'Unit Measures'!B3</f>
        <v>7.5</v>
      </c>
      <c r="J13" s="169">
        <f>D13*'Unit Measures'!B4</f>
        <v>3.75</v>
      </c>
      <c r="K13" s="169">
        <f>D13*'Unit Measures'!B5</f>
        <v>2.25</v>
      </c>
      <c r="L13" s="170"/>
      <c r="M13" s="170"/>
      <c r="N13" s="156">
        <f>D13*'Unit Measures'!B7</f>
        <v>7.5</v>
      </c>
      <c r="O13" s="169">
        <f>D13*'Unit Measures'!B8</f>
        <v>3.75</v>
      </c>
      <c r="P13" s="169">
        <f>D13*'Unit Measures'!B9</f>
        <v>3</v>
      </c>
      <c r="Q13" s="156">
        <f>D13*'Unit Measures'!B11</f>
        <v>1.6666666666666665</v>
      </c>
      <c r="R13" s="169"/>
      <c r="S13" s="169">
        <f>D13*'Unit Measures'!B12</f>
        <v>5</v>
      </c>
      <c r="T13" s="169">
        <f>D13*'Unit Measures'!B15</f>
        <v>2</v>
      </c>
      <c r="U13" s="169">
        <f>D13*'Unit Measures'!B13</f>
        <v>2.5</v>
      </c>
      <c r="V13" s="171">
        <f>D13*'Unit Measures'!B14</f>
        <v>2.5</v>
      </c>
      <c r="W13" s="169"/>
      <c r="X13" s="172"/>
      <c r="Y13" s="151"/>
      <c r="Z13" s="151"/>
      <c r="AA13" s="151"/>
      <c r="AB13" s="151"/>
      <c r="AC13" s="151"/>
      <c r="AD13" s="151"/>
      <c r="AE13" s="151"/>
      <c r="AF13" s="151"/>
      <c r="AG13" s="152"/>
      <c r="AH13" s="150"/>
      <c r="AI13" s="151"/>
      <c r="AJ13" s="151"/>
      <c r="AK13" s="151"/>
      <c r="AL13" s="152"/>
      <c r="AM13" s="153"/>
      <c r="AN13" s="173"/>
      <c r="AO13" s="173"/>
      <c r="AP13" s="173">
        <f t="shared" si="13"/>
        <v>0</v>
      </c>
      <c r="AR13" s="173"/>
      <c r="AS13" s="173"/>
      <c r="AT13" s="173"/>
    </row>
    <row r="14" spans="1:46" hidden="1" outlineLevel="1" x14ac:dyDescent="0.2">
      <c r="A14" s="147"/>
      <c r="B14" s="229"/>
      <c r="C14" s="167" t="s">
        <v>4</v>
      </c>
      <c r="D14" s="174">
        <v>10</v>
      </c>
      <c r="E14" s="174"/>
      <c r="F14" s="174"/>
      <c r="G14" s="174"/>
      <c r="H14" s="169">
        <f>D14*'Unit Measures'!C2</f>
        <v>4.166666666666667</v>
      </c>
      <c r="I14" s="169">
        <f>D14*'Unit Measures'!C3</f>
        <v>5.625</v>
      </c>
      <c r="J14" s="169">
        <f>D14*'Unit Measures'!C4</f>
        <v>2.8125</v>
      </c>
      <c r="K14" s="169">
        <f>D14*'Unit Measures'!C5</f>
        <v>1.6875</v>
      </c>
      <c r="L14" s="170"/>
      <c r="M14" s="170"/>
      <c r="N14" s="156">
        <f>D14*'Unit Measures'!C7</f>
        <v>5.8333333333333339</v>
      </c>
      <c r="O14" s="169">
        <f>D14*'Unit Measures'!C8</f>
        <v>2.916666666666667</v>
      </c>
      <c r="P14" s="169">
        <f>D14*'Unit Measures'!C9</f>
        <v>2.3333333333333335</v>
      </c>
      <c r="Q14" s="156">
        <f>D14*'Unit Measures'!C11</f>
        <v>1.6666666666666665</v>
      </c>
      <c r="R14" s="169"/>
      <c r="S14" s="169">
        <f>D14*'Unit Measures'!C12</f>
        <v>3.333333333333333</v>
      </c>
      <c r="T14" s="169">
        <f>D14*'Unit Measures'!C15</f>
        <v>1.3333333333333333</v>
      </c>
      <c r="U14" s="169">
        <f>D14*'Unit Measures'!C13</f>
        <v>1.6666666666666665</v>
      </c>
      <c r="V14" s="171">
        <f>D14*'Unit Measures'!C14</f>
        <v>1.6666666666666665</v>
      </c>
      <c r="W14" s="169"/>
      <c r="X14" s="172"/>
      <c r="Y14" s="151"/>
      <c r="Z14" s="151"/>
      <c r="AA14" s="151"/>
      <c r="AB14" s="151"/>
      <c r="AC14" s="151"/>
      <c r="AD14" s="151"/>
      <c r="AE14" s="151"/>
      <c r="AF14" s="151"/>
      <c r="AG14" s="152"/>
      <c r="AH14" s="150"/>
      <c r="AI14" s="151"/>
      <c r="AJ14" s="151"/>
      <c r="AK14" s="151"/>
      <c r="AL14" s="152"/>
      <c r="AM14" s="153"/>
      <c r="AN14" s="173"/>
      <c r="AO14" s="173"/>
      <c r="AP14" s="173">
        <f t="shared" si="13"/>
        <v>0</v>
      </c>
      <c r="AR14" s="173"/>
      <c r="AS14" s="173"/>
      <c r="AT14" s="173"/>
    </row>
    <row r="15" spans="1:46" hidden="1" outlineLevel="1" x14ac:dyDescent="0.2">
      <c r="A15" s="147"/>
      <c r="B15" s="229"/>
      <c r="C15" s="167" t="s">
        <v>158</v>
      </c>
      <c r="D15" s="174"/>
      <c r="E15" s="174">
        <v>10</v>
      </c>
      <c r="F15" s="174"/>
      <c r="G15" s="174"/>
      <c r="H15" s="169"/>
      <c r="I15" s="169"/>
      <c r="J15" s="169"/>
      <c r="K15" s="169"/>
      <c r="L15" s="170"/>
      <c r="M15" s="170"/>
      <c r="N15" s="156"/>
      <c r="O15" s="169"/>
      <c r="P15" s="169"/>
      <c r="Q15" s="156"/>
      <c r="R15" s="169">
        <f>E15*'Unit Measures'!D17</f>
        <v>1.6666666666666665</v>
      </c>
      <c r="S15" s="169"/>
      <c r="T15" s="169"/>
      <c r="U15" s="169">
        <f>E15*'Unit Measures'!D13</f>
        <v>0.83333333333333326</v>
      </c>
      <c r="V15" s="171">
        <f>E15*'Unit Measures'!D14</f>
        <v>0.83333333333333326</v>
      </c>
      <c r="W15" s="169">
        <f>E15*'Unit Measures'!D16</f>
        <v>1.6666666666666665</v>
      </c>
      <c r="X15" s="172"/>
      <c r="Y15" s="151"/>
      <c r="Z15" s="151"/>
      <c r="AA15" s="151"/>
      <c r="AB15" s="151"/>
      <c r="AC15" s="151"/>
      <c r="AD15" s="151"/>
      <c r="AE15" s="151"/>
      <c r="AF15" s="151"/>
      <c r="AG15" s="152"/>
      <c r="AH15" s="150"/>
      <c r="AI15" s="151"/>
      <c r="AJ15" s="151"/>
      <c r="AK15" s="151"/>
      <c r="AL15" s="152"/>
      <c r="AM15" s="153"/>
      <c r="AN15" s="173"/>
      <c r="AO15" s="173"/>
      <c r="AP15" s="173">
        <f t="shared" si="13"/>
        <v>0</v>
      </c>
      <c r="AR15" s="173"/>
      <c r="AS15" s="173"/>
      <c r="AT15" s="173"/>
    </row>
    <row r="16" spans="1:46" s="166" customFormat="1" collapsed="1" x14ac:dyDescent="0.2">
      <c r="A16" s="154">
        <v>4</v>
      </c>
      <c r="B16" s="228" t="s">
        <v>264</v>
      </c>
      <c r="C16" s="133"/>
      <c r="D16" s="155">
        <f>SUM(D17:D19)</f>
        <v>35</v>
      </c>
      <c r="E16" s="155">
        <f t="shared" ref="E16" si="20">SUM(E17:E19)</f>
        <v>20</v>
      </c>
      <c r="F16" s="155"/>
      <c r="G16" s="155"/>
      <c r="H16" s="156">
        <f>SUM(H17:H19)</f>
        <v>15.416666666666668</v>
      </c>
      <c r="I16" s="156">
        <f>SUM(I17:I19)</f>
        <v>21.5625</v>
      </c>
      <c r="J16" s="156">
        <f t="shared" ref="J16:W16" si="21">SUM(J17:J19)</f>
        <v>10.78125</v>
      </c>
      <c r="K16" s="156">
        <f t="shared" si="21"/>
        <v>6.46875</v>
      </c>
      <c r="L16" s="157">
        <f t="shared" si="21"/>
        <v>0</v>
      </c>
      <c r="M16" s="157">
        <f t="shared" si="21"/>
        <v>0</v>
      </c>
      <c r="N16" s="156">
        <f t="shared" si="21"/>
        <v>22.083333333333336</v>
      </c>
      <c r="O16" s="156">
        <f t="shared" si="21"/>
        <v>11.041666666666668</v>
      </c>
      <c r="P16" s="156">
        <f t="shared" si="21"/>
        <v>8.8333333333333339</v>
      </c>
      <c r="Q16" s="156">
        <f t="shared" si="21"/>
        <v>5.8333333333333321</v>
      </c>
      <c r="R16" s="156">
        <f t="shared" si="21"/>
        <v>3.333333333333333</v>
      </c>
      <c r="S16" s="156">
        <f t="shared" si="21"/>
        <v>13.333333333333332</v>
      </c>
      <c r="T16" s="156">
        <f t="shared" si="21"/>
        <v>5.3333333333333339</v>
      </c>
      <c r="U16" s="156">
        <f t="shared" si="21"/>
        <v>8.3333333333333321</v>
      </c>
      <c r="V16" s="159">
        <f t="shared" si="21"/>
        <v>8.3333333333333321</v>
      </c>
      <c r="W16" s="156">
        <f t="shared" si="21"/>
        <v>3.333333333333333</v>
      </c>
      <c r="X16" s="160">
        <f t="shared" ref="X16:AF16" si="22">H16/8</f>
        <v>1.9270833333333335</v>
      </c>
      <c r="Y16" s="161">
        <f t="shared" si="22"/>
        <v>2.6953125</v>
      </c>
      <c r="Z16" s="161">
        <f t="shared" si="22"/>
        <v>1.34765625</v>
      </c>
      <c r="AA16" s="161">
        <f t="shared" si="22"/>
        <v>0.80859375</v>
      </c>
      <c r="AB16" s="161">
        <f t="shared" si="22"/>
        <v>0</v>
      </c>
      <c r="AC16" s="161">
        <f t="shared" si="22"/>
        <v>0</v>
      </c>
      <c r="AD16" s="161">
        <f t="shared" si="22"/>
        <v>2.760416666666667</v>
      </c>
      <c r="AE16" s="161">
        <f t="shared" si="22"/>
        <v>1.3802083333333335</v>
      </c>
      <c r="AF16" s="161">
        <f t="shared" si="22"/>
        <v>1.1041666666666667</v>
      </c>
      <c r="AG16" s="162">
        <f t="shared" ref="AG16" si="23">P16/8</f>
        <v>1.1041666666666667</v>
      </c>
      <c r="AH16" s="163">
        <f t="shared" ref="AH16:AK16" si="24">S16/8</f>
        <v>1.6666666666666665</v>
      </c>
      <c r="AI16" s="161">
        <f t="shared" si="24"/>
        <v>0.66666666666666674</v>
      </c>
      <c r="AJ16" s="161">
        <f t="shared" si="24"/>
        <v>1.0416666666666665</v>
      </c>
      <c r="AK16" s="161">
        <f t="shared" si="24"/>
        <v>1.0416666666666665</v>
      </c>
      <c r="AL16" s="162">
        <f>W16/8</f>
        <v>0.41666666666666663</v>
      </c>
      <c r="AM16" s="164"/>
      <c r="AN16" s="165">
        <f t="shared" ref="AN16" si="25">SUM(H17:R19)</f>
        <v>105.35416666666666</v>
      </c>
      <c r="AO16" s="165">
        <f t="shared" ref="AO16" si="26">SUM(S17:W19)</f>
        <v>38.666666666666657</v>
      </c>
      <c r="AP16" s="165">
        <f t="shared" si="13"/>
        <v>144.02083333333331</v>
      </c>
      <c r="AR16" s="165">
        <f>SUM(H16:R16)/8</f>
        <v>13.169270833333332</v>
      </c>
      <c r="AS16" s="165">
        <f>SUM(S16:W16)/8</f>
        <v>4.833333333333333</v>
      </c>
      <c r="AT16" s="165">
        <f>SUM(AR16:AS16)</f>
        <v>18.002604166666664</v>
      </c>
    </row>
    <row r="17" spans="1:46" hidden="1" outlineLevel="1" x14ac:dyDescent="0.2">
      <c r="A17" s="147"/>
      <c r="B17" s="229"/>
      <c r="C17" s="167" t="s">
        <v>3</v>
      </c>
      <c r="D17" s="174">
        <v>10</v>
      </c>
      <c r="E17" s="174"/>
      <c r="F17" s="174"/>
      <c r="G17" s="174"/>
      <c r="H17" s="169">
        <f>D17*'Unit Measures'!B2</f>
        <v>5</v>
      </c>
      <c r="I17" s="169">
        <f>D17*'Unit Measures'!B3</f>
        <v>7.5</v>
      </c>
      <c r="J17" s="169">
        <f>D17*'Unit Measures'!B4</f>
        <v>3.75</v>
      </c>
      <c r="K17" s="169">
        <f>D17*'Unit Measures'!B5</f>
        <v>2.25</v>
      </c>
      <c r="L17" s="170"/>
      <c r="M17" s="170"/>
      <c r="N17" s="156">
        <f>D17*'Unit Measures'!B7</f>
        <v>7.5</v>
      </c>
      <c r="O17" s="169">
        <f>D17*'Unit Measures'!B8</f>
        <v>3.75</v>
      </c>
      <c r="P17" s="169">
        <f>D17*'Unit Measures'!B9</f>
        <v>3</v>
      </c>
      <c r="Q17" s="156">
        <f>D17*'Unit Measures'!B11</f>
        <v>1.6666666666666665</v>
      </c>
      <c r="R17" s="169"/>
      <c r="S17" s="169">
        <f>D17*'Unit Measures'!B12</f>
        <v>5</v>
      </c>
      <c r="T17" s="169">
        <f>D17*'Unit Measures'!B15</f>
        <v>2</v>
      </c>
      <c r="U17" s="169">
        <f>D17*'Unit Measures'!B13</f>
        <v>2.5</v>
      </c>
      <c r="V17" s="171">
        <f>D17*'Unit Measures'!B14</f>
        <v>2.5</v>
      </c>
      <c r="W17" s="169"/>
      <c r="X17" s="172"/>
      <c r="Y17" s="151"/>
      <c r="Z17" s="151"/>
      <c r="AA17" s="151"/>
      <c r="AB17" s="151"/>
      <c r="AC17" s="151"/>
      <c r="AD17" s="151"/>
      <c r="AE17" s="151"/>
      <c r="AF17" s="151"/>
      <c r="AG17" s="152"/>
      <c r="AH17" s="150"/>
      <c r="AI17" s="151"/>
      <c r="AJ17" s="151"/>
      <c r="AK17" s="151"/>
      <c r="AL17" s="152"/>
      <c r="AM17" s="153"/>
      <c r="AN17" s="173"/>
      <c r="AO17" s="173"/>
      <c r="AP17" s="173">
        <f t="shared" si="13"/>
        <v>0</v>
      </c>
      <c r="AR17" s="173"/>
      <c r="AS17" s="173"/>
      <c r="AT17" s="173"/>
    </row>
    <row r="18" spans="1:46" hidden="1" outlineLevel="1" x14ac:dyDescent="0.2">
      <c r="A18" s="147"/>
      <c r="B18" s="229"/>
      <c r="C18" s="167" t="s">
        <v>4</v>
      </c>
      <c r="D18" s="174">
        <v>25</v>
      </c>
      <c r="E18" s="174"/>
      <c r="F18" s="174"/>
      <c r="G18" s="174"/>
      <c r="H18" s="169">
        <f>D18*'Unit Measures'!C2</f>
        <v>10.416666666666668</v>
      </c>
      <c r="I18" s="169">
        <f>D18*'Unit Measures'!C3</f>
        <v>14.0625</v>
      </c>
      <c r="J18" s="169">
        <f>D18*'Unit Measures'!C4</f>
        <v>7.03125</v>
      </c>
      <c r="K18" s="169">
        <f>D18*'Unit Measures'!C5</f>
        <v>4.21875</v>
      </c>
      <c r="L18" s="170"/>
      <c r="M18" s="170"/>
      <c r="N18" s="156">
        <f>D18*'Unit Measures'!C7</f>
        <v>14.583333333333334</v>
      </c>
      <c r="O18" s="169">
        <f>D18*'Unit Measures'!C8</f>
        <v>7.291666666666667</v>
      </c>
      <c r="P18" s="169">
        <f>D18*'Unit Measures'!C9</f>
        <v>5.8333333333333339</v>
      </c>
      <c r="Q18" s="156">
        <f>D18*'Unit Measures'!C11</f>
        <v>4.1666666666666661</v>
      </c>
      <c r="R18" s="169"/>
      <c r="S18" s="169">
        <f>D18*'Unit Measures'!C12</f>
        <v>8.3333333333333321</v>
      </c>
      <c r="T18" s="169">
        <f>D18*'Unit Measures'!C15</f>
        <v>3.3333333333333335</v>
      </c>
      <c r="U18" s="169">
        <f>D18*'Unit Measures'!C13</f>
        <v>4.1666666666666661</v>
      </c>
      <c r="V18" s="171">
        <f>D18*'Unit Measures'!C14</f>
        <v>4.1666666666666661</v>
      </c>
      <c r="W18" s="169"/>
      <c r="X18" s="172"/>
      <c r="Y18" s="151"/>
      <c r="Z18" s="151"/>
      <c r="AA18" s="151"/>
      <c r="AB18" s="151"/>
      <c r="AC18" s="151"/>
      <c r="AD18" s="151"/>
      <c r="AE18" s="151"/>
      <c r="AF18" s="151"/>
      <c r="AG18" s="152"/>
      <c r="AH18" s="150"/>
      <c r="AI18" s="151"/>
      <c r="AJ18" s="151"/>
      <c r="AK18" s="151"/>
      <c r="AL18" s="152"/>
      <c r="AM18" s="153"/>
      <c r="AN18" s="173"/>
      <c r="AO18" s="173"/>
      <c r="AP18" s="173">
        <f t="shared" si="13"/>
        <v>0</v>
      </c>
      <c r="AR18" s="173"/>
      <c r="AS18" s="173"/>
      <c r="AT18" s="173"/>
    </row>
    <row r="19" spans="1:46" hidden="1" outlineLevel="1" x14ac:dyDescent="0.2">
      <c r="A19" s="147"/>
      <c r="B19" s="229"/>
      <c r="C19" s="167" t="s">
        <v>158</v>
      </c>
      <c r="D19" s="174"/>
      <c r="E19" s="174">
        <v>20</v>
      </c>
      <c r="F19" s="174"/>
      <c r="G19" s="174"/>
      <c r="H19" s="169"/>
      <c r="I19" s="169"/>
      <c r="J19" s="169"/>
      <c r="K19" s="169"/>
      <c r="L19" s="170"/>
      <c r="M19" s="170"/>
      <c r="N19" s="156"/>
      <c r="O19" s="169"/>
      <c r="P19" s="169"/>
      <c r="Q19" s="156"/>
      <c r="R19" s="169">
        <f>E19*'Unit Measures'!D17</f>
        <v>3.333333333333333</v>
      </c>
      <c r="S19" s="169"/>
      <c r="T19" s="169"/>
      <c r="U19" s="169">
        <f>E19*'Unit Measures'!D13</f>
        <v>1.6666666666666665</v>
      </c>
      <c r="V19" s="171">
        <f>E19*'Unit Measures'!D14</f>
        <v>1.6666666666666665</v>
      </c>
      <c r="W19" s="169">
        <f>E19*'Unit Measures'!D16</f>
        <v>3.333333333333333</v>
      </c>
      <c r="X19" s="172"/>
      <c r="Y19" s="151"/>
      <c r="Z19" s="151"/>
      <c r="AA19" s="151"/>
      <c r="AB19" s="151"/>
      <c r="AC19" s="151"/>
      <c r="AD19" s="151"/>
      <c r="AE19" s="151"/>
      <c r="AF19" s="151"/>
      <c r="AG19" s="152"/>
      <c r="AH19" s="150"/>
      <c r="AI19" s="151"/>
      <c r="AJ19" s="151"/>
      <c r="AK19" s="151"/>
      <c r="AL19" s="152"/>
      <c r="AM19" s="153"/>
      <c r="AN19" s="173"/>
      <c r="AO19" s="173"/>
      <c r="AP19" s="173">
        <f t="shared" si="13"/>
        <v>0</v>
      </c>
      <c r="AR19" s="173"/>
      <c r="AS19" s="173"/>
      <c r="AT19" s="173"/>
    </row>
    <row r="20" spans="1:46" s="166" customFormat="1" collapsed="1" x14ac:dyDescent="0.2">
      <c r="A20" s="154">
        <v>5</v>
      </c>
      <c r="B20" s="228" t="s">
        <v>265</v>
      </c>
      <c r="C20" s="133"/>
      <c r="D20" s="155">
        <f>SUM(D21:D23)</f>
        <v>35</v>
      </c>
      <c r="E20" s="155">
        <f t="shared" ref="E20" si="27">SUM(E21:E23)</f>
        <v>15</v>
      </c>
      <c r="F20" s="155"/>
      <c r="G20" s="155"/>
      <c r="H20" s="156">
        <f>SUM(H21:H23)</f>
        <v>15.833333333333334</v>
      </c>
      <c r="I20" s="156">
        <f t="shared" ref="I20:W20" si="28">SUM(I21:I23)</f>
        <v>22.5</v>
      </c>
      <c r="J20" s="156">
        <f t="shared" si="28"/>
        <v>11.25</v>
      </c>
      <c r="K20" s="156">
        <f t="shared" si="28"/>
        <v>6.75</v>
      </c>
      <c r="L20" s="157">
        <f t="shared" si="28"/>
        <v>0</v>
      </c>
      <c r="M20" s="157">
        <f t="shared" si="28"/>
        <v>0</v>
      </c>
      <c r="N20" s="156">
        <f t="shared" si="28"/>
        <v>22.916666666666668</v>
      </c>
      <c r="O20" s="156">
        <f t="shared" si="28"/>
        <v>11.458333333333334</v>
      </c>
      <c r="P20" s="156">
        <f t="shared" si="28"/>
        <v>9.1666666666666679</v>
      </c>
      <c r="Q20" s="156">
        <f t="shared" si="28"/>
        <v>5.833333333333333</v>
      </c>
      <c r="R20" s="156">
        <f t="shared" si="28"/>
        <v>2.5</v>
      </c>
      <c r="S20" s="156">
        <f>SUM(S21:S23)</f>
        <v>14.166666666666666</v>
      </c>
      <c r="T20" s="156">
        <f t="shared" si="28"/>
        <v>5.6666666666666661</v>
      </c>
      <c r="U20" s="156">
        <f t="shared" si="28"/>
        <v>8.3333333333333321</v>
      </c>
      <c r="V20" s="159">
        <f t="shared" si="28"/>
        <v>8.3333333333333321</v>
      </c>
      <c r="W20" s="156">
        <f t="shared" si="28"/>
        <v>2.5</v>
      </c>
      <c r="X20" s="160">
        <f t="shared" ref="X20:AF20" si="29">H20/8</f>
        <v>1.9791666666666667</v>
      </c>
      <c r="Y20" s="161">
        <f t="shared" si="29"/>
        <v>2.8125</v>
      </c>
      <c r="Z20" s="161">
        <f t="shared" si="29"/>
        <v>1.40625</v>
      </c>
      <c r="AA20" s="161">
        <f t="shared" si="29"/>
        <v>0.84375</v>
      </c>
      <c r="AB20" s="161">
        <f t="shared" si="29"/>
        <v>0</v>
      </c>
      <c r="AC20" s="161">
        <f t="shared" si="29"/>
        <v>0</v>
      </c>
      <c r="AD20" s="161">
        <f t="shared" si="29"/>
        <v>2.8645833333333335</v>
      </c>
      <c r="AE20" s="161">
        <f t="shared" si="29"/>
        <v>1.4322916666666667</v>
      </c>
      <c r="AF20" s="161">
        <f t="shared" si="29"/>
        <v>1.1458333333333335</v>
      </c>
      <c r="AG20" s="162">
        <f t="shared" ref="AG20" si="30">P20/8</f>
        <v>1.1458333333333335</v>
      </c>
      <c r="AH20" s="163">
        <f t="shared" ref="AH20:AK20" si="31">S20/8</f>
        <v>1.7708333333333333</v>
      </c>
      <c r="AI20" s="161">
        <f t="shared" si="31"/>
        <v>0.70833333333333326</v>
      </c>
      <c r="AJ20" s="161">
        <f t="shared" si="31"/>
        <v>1.0416666666666665</v>
      </c>
      <c r="AK20" s="161">
        <f t="shared" si="31"/>
        <v>1.0416666666666665</v>
      </c>
      <c r="AL20" s="162">
        <f>W20/8</f>
        <v>0.3125</v>
      </c>
      <c r="AM20" s="164"/>
      <c r="AN20" s="165">
        <f t="shared" ref="AN20" si="32">SUM(H21:R23)</f>
        <v>108.20833333333334</v>
      </c>
      <c r="AO20" s="165">
        <f t="shared" ref="AO20" si="33">SUM(S21:W23)</f>
        <v>39</v>
      </c>
      <c r="AP20" s="165">
        <f t="shared" si="13"/>
        <v>147.20833333333334</v>
      </c>
      <c r="AR20" s="165">
        <f>SUM(H20:R20)/8</f>
        <v>13.526041666666666</v>
      </c>
      <c r="AS20" s="165">
        <f>SUM(S20:W20)/8</f>
        <v>4.875</v>
      </c>
      <c r="AT20" s="165">
        <f>SUM(AR20:AS20)</f>
        <v>18.401041666666664</v>
      </c>
    </row>
    <row r="21" spans="1:46" hidden="1" outlineLevel="1" x14ac:dyDescent="0.2">
      <c r="A21" s="147"/>
      <c r="B21" s="229"/>
      <c r="C21" s="167" t="s">
        <v>3</v>
      </c>
      <c r="D21" s="174">
        <v>15</v>
      </c>
      <c r="E21" s="174"/>
      <c r="F21" s="174"/>
      <c r="G21" s="174"/>
      <c r="H21" s="169">
        <f>D21*'Unit Measures'!B2</f>
        <v>7.5</v>
      </c>
      <c r="I21" s="169">
        <f>D21*'Unit Measures'!B3</f>
        <v>11.25</v>
      </c>
      <c r="J21" s="169">
        <f>D21*'Unit Measures'!B4</f>
        <v>5.625</v>
      </c>
      <c r="K21" s="169">
        <f>D21*'Unit Measures'!B5</f>
        <v>3.375</v>
      </c>
      <c r="L21" s="170"/>
      <c r="M21" s="170"/>
      <c r="N21" s="156">
        <f>D21*'Unit Measures'!B7</f>
        <v>11.25</v>
      </c>
      <c r="O21" s="169">
        <f>D21*'Unit Measures'!B8</f>
        <v>5.625</v>
      </c>
      <c r="P21" s="169">
        <f>D21*'Unit Measures'!B9</f>
        <v>4.5</v>
      </c>
      <c r="Q21" s="156">
        <f>D21*'Unit Measures'!B11</f>
        <v>2.5</v>
      </c>
      <c r="R21" s="169"/>
      <c r="S21" s="169">
        <f>D21*'Unit Measures'!B12</f>
        <v>7.5</v>
      </c>
      <c r="T21" s="169">
        <f>D21*'Unit Measures'!B15</f>
        <v>3</v>
      </c>
      <c r="U21" s="169">
        <f>D21*'Unit Measures'!B13</f>
        <v>3.75</v>
      </c>
      <c r="V21" s="171">
        <f>D21*'Unit Measures'!B14</f>
        <v>3.75</v>
      </c>
      <c r="W21" s="169"/>
      <c r="X21" s="172"/>
      <c r="Y21" s="151"/>
      <c r="Z21" s="151"/>
      <c r="AA21" s="151"/>
      <c r="AB21" s="151"/>
      <c r="AC21" s="151"/>
      <c r="AD21" s="151"/>
      <c r="AE21" s="151"/>
      <c r="AF21" s="151"/>
      <c r="AG21" s="152"/>
      <c r="AH21" s="150"/>
      <c r="AI21" s="151"/>
      <c r="AJ21" s="151"/>
      <c r="AK21" s="151"/>
      <c r="AL21" s="152"/>
      <c r="AM21" s="153"/>
      <c r="AN21" s="173"/>
      <c r="AO21" s="173"/>
      <c r="AP21" s="173">
        <f t="shared" si="13"/>
        <v>0</v>
      </c>
      <c r="AR21" s="173"/>
      <c r="AS21" s="173"/>
      <c r="AT21" s="173"/>
    </row>
    <row r="22" spans="1:46" hidden="1" outlineLevel="1" x14ac:dyDescent="0.2">
      <c r="A22" s="147"/>
      <c r="B22" s="229"/>
      <c r="C22" s="167" t="s">
        <v>4</v>
      </c>
      <c r="D22" s="174">
        <v>20</v>
      </c>
      <c r="E22" s="174"/>
      <c r="F22" s="174"/>
      <c r="G22" s="174"/>
      <c r="H22" s="169">
        <f>D22*'Unit Measures'!C2</f>
        <v>8.3333333333333339</v>
      </c>
      <c r="I22" s="169">
        <f>D22*'Unit Measures'!C3</f>
        <v>11.25</v>
      </c>
      <c r="J22" s="169">
        <f>D22*'Unit Measures'!C4</f>
        <v>5.625</v>
      </c>
      <c r="K22" s="169">
        <f>D22*'Unit Measures'!C5</f>
        <v>3.375</v>
      </c>
      <c r="L22" s="170"/>
      <c r="M22" s="170"/>
      <c r="N22" s="156">
        <f>D22*'Unit Measures'!C7</f>
        <v>11.666666666666668</v>
      </c>
      <c r="O22" s="169">
        <f>D22*'Unit Measures'!C8</f>
        <v>5.8333333333333339</v>
      </c>
      <c r="P22" s="169">
        <f>D22*'Unit Measures'!C9</f>
        <v>4.666666666666667</v>
      </c>
      <c r="Q22" s="156">
        <f>D22*'Unit Measures'!C11</f>
        <v>3.333333333333333</v>
      </c>
      <c r="R22" s="169"/>
      <c r="S22" s="169">
        <f>D22*'Unit Measures'!C12</f>
        <v>6.6666666666666661</v>
      </c>
      <c r="T22" s="169">
        <f>D22*'Unit Measures'!C15</f>
        <v>2.6666666666666665</v>
      </c>
      <c r="U22" s="169">
        <f>D22*'Unit Measures'!C13</f>
        <v>3.333333333333333</v>
      </c>
      <c r="V22" s="171">
        <f>D22*'Unit Measures'!C14</f>
        <v>3.333333333333333</v>
      </c>
      <c r="W22" s="169"/>
      <c r="X22" s="172"/>
      <c r="Y22" s="151"/>
      <c r="Z22" s="151"/>
      <c r="AA22" s="151"/>
      <c r="AB22" s="151"/>
      <c r="AC22" s="151"/>
      <c r="AD22" s="151"/>
      <c r="AE22" s="151"/>
      <c r="AF22" s="151"/>
      <c r="AG22" s="152"/>
      <c r="AH22" s="150"/>
      <c r="AI22" s="151"/>
      <c r="AJ22" s="151"/>
      <c r="AK22" s="151"/>
      <c r="AL22" s="152"/>
      <c r="AM22" s="153"/>
      <c r="AN22" s="173"/>
      <c r="AO22" s="173"/>
      <c r="AP22" s="173">
        <f t="shared" si="13"/>
        <v>0</v>
      </c>
      <c r="AR22" s="173"/>
      <c r="AS22" s="173"/>
      <c r="AT22" s="173"/>
    </row>
    <row r="23" spans="1:46" hidden="1" outlineLevel="1" x14ac:dyDescent="0.2">
      <c r="A23" s="147"/>
      <c r="B23" s="229"/>
      <c r="C23" s="167" t="s">
        <v>158</v>
      </c>
      <c r="D23" s="174"/>
      <c r="E23" s="174">
        <v>15</v>
      </c>
      <c r="F23" s="174"/>
      <c r="G23" s="174"/>
      <c r="H23" s="169"/>
      <c r="I23" s="169"/>
      <c r="J23" s="169"/>
      <c r="K23" s="169"/>
      <c r="L23" s="170"/>
      <c r="M23" s="170"/>
      <c r="N23" s="156"/>
      <c r="O23" s="169"/>
      <c r="P23" s="169"/>
      <c r="Q23" s="156"/>
      <c r="R23" s="169">
        <f>E23*'Unit Measures'!D17</f>
        <v>2.5</v>
      </c>
      <c r="S23" s="169"/>
      <c r="T23" s="169"/>
      <c r="U23" s="169">
        <f>E23*'Unit Measures'!D13</f>
        <v>1.25</v>
      </c>
      <c r="V23" s="171">
        <f>E23*'Unit Measures'!D14</f>
        <v>1.25</v>
      </c>
      <c r="W23" s="169">
        <f>E23*'Unit Measures'!D16</f>
        <v>2.5</v>
      </c>
      <c r="X23" s="172"/>
      <c r="Y23" s="151"/>
      <c r="Z23" s="151"/>
      <c r="AA23" s="151"/>
      <c r="AB23" s="151"/>
      <c r="AC23" s="151"/>
      <c r="AD23" s="151"/>
      <c r="AE23" s="151"/>
      <c r="AF23" s="151"/>
      <c r="AG23" s="152"/>
      <c r="AH23" s="150"/>
      <c r="AI23" s="151"/>
      <c r="AJ23" s="151"/>
      <c r="AK23" s="151"/>
      <c r="AL23" s="152"/>
      <c r="AM23" s="153"/>
      <c r="AN23" s="173"/>
      <c r="AO23" s="173"/>
      <c r="AP23" s="173">
        <f t="shared" si="13"/>
        <v>0</v>
      </c>
      <c r="AR23" s="173"/>
      <c r="AS23" s="173"/>
      <c r="AT23" s="173"/>
    </row>
    <row r="24" spans="1:46" s="166" customFormat="1" collapsed="1" x14ac:dyDescent="0.2">
      <c r="A24" s="154">
        <v>6</v>
      </c>
      <c r="B24" s="228" t="s">
        <v>210</v>
      </c>
      <c r="C24" s="133"/>
      <c r="D24" s="155">
        <f>SUM(D25:D27)</f>
        <v>80</v>
      </c>
      <c r="E24" s="155">
        <f t="shared" ref="E24" si="34">SUM(E25:E27)</f>
        <v>40</v>
      </c>
      <c r="F24" s="155"/>
      <c r="G24" s="155"/>
      <c r="H24" s="156">
        <f>SUM(H25:H27)</f>
        <v>36.666666666666671</v>
      </c>
      <c r="I24" s="156">
        <f t="shared" ref="I24:W24" si="35">SUM(I25:I27)</f>
        <v>52.5</v>
      </c>
      <c r="J24" s="156">
        <f t="shared" si="35"/>
        <v>26.25</v>
      </c>
      <c r="K24" s="156">
        <f t="shared" si="35"/>
        <v>15.75</v>
      </c>
      <c r="L24" s="157">
        <f t="shared" si="35"/>
        <v>0</v>
      </c>
      <c r="M24" s="157">
        <f t="shared" si="35"/>
        <v>0</v>
      </c>
      <c r="N24" s="156">
        <f t="shared" si="35"/>
        <v>53.333333333333336</v>
      </c>
      <c r="O24" s="156">
        <f>SUM(O25:O27)</f>
        <v>26.666666666666668</v>
      </c>
      <c r="P24" s="156">
        <f t="shared" si="35"/>
        <v>21.333333333333336</v>
      </c>
      <c r="Q24" s="156">
        <f t="shared" si="35"/>
        <v>13.333333333333332</v>
      </c>
      <c r="R24" s="156">
        <f t="shared" si="35"/>
        <v>6.6666666666666661</v>
      </c>
      <c r="S24" s="156">
        <f t="shared" si="35"/>
        <v>33.333333333333329</v>
      </c>
      <c r="T24" s="156">
        <f t="shared" si="35"/>
        <v>13.333333333333332</v>
      </c>
      <c r="U24" s="156">
        <f t="shared" si="35"/>
        <v>19.999999999999996</v>
      </c>
      <c r="V24" s="159">
        <f t="shared" si="35"/>
        <v>19.999999999999996</v>
      </c>
      <c r="W24" s="156">
        <f t="shared" si="35"/>
        <v>6.6666666666666661</v>
      </c>
      <c r="X24" s="160">
        <f t="shared" ref="X24:AF24" si="36">H24/8</f>
        <v>4.5833333333333339</v>
      </c>
      <c r="Y24" s="161">
        <f t="shared" si="36"/>
        <v>6.5625</v>
      </c>
      <c r="Z24" s="161">
        <f t="shared" si="36"/>
        <v>3.28125</v>
      </c>
      <c r="AA24" s="161">
        <f t="shared" si="36"/>
        <v>1.96875</v>
      </c>
      <c r="AB24" s="161">
        <f t="shared" si="36"/>
        <v>0</v>
      </c>
      <c r="AC24" s="161">
        <f t="shared" si="36"/>
        <v>0</v>
      </c>
      <c r="AD24" s="161">
        <f t="shared" si="36"/>
        <v>6.666666666666667</v>
      </c>
      <c r="AE24" s="161">
        <f t="shared" si="36"/>
        <v>3.3333333333333335</v>
      </c>
      <c r="AF24" s="161">
        <f t="shared" si="36"/>
        <v>2.666666666666667</v>
      </c>
      <c r="AG24" s="162">
        <f t="shared" ref="AG24" si="37">P24/8</f>
        <v>2.666666666666667</v>
      </c>
      <c r="AH24" s="163">
        <f t="shared" ref="AH24:AK24" si="38">S24/8</f>
        <v>4.1666666666666661</v>
      </c>
      <c r="AI24" s="161">
        <f t="shared" si="38"/>
        <v>1.6666666666666665</v>
      </c>
      <c r="AJ24" s="161">
        <f t="shared" si="38"/>
        <v>2.4999999999999996</v>
      </c>
      <c r="AK24" s="161">
        <f t="shared" si="38"/>
        <v>2.4999999999999996</v>
      </c>
      <c r="AL24" s="162">
        <f>W24/8</f>
        <v>0.83333333333333326</v>
      </c>
      <c r="AM24" s="164"/>
      <c r="AN24" s="165">
        <f t="shared" ref="AN24" si="39">SUM(H25:R27)</f>
        <v>252.49999999999997</v>
      </c>
      <c r="AO24" s="165">
        <f t="shared" ref="AO24" si="40">SUM(S25:W27)</f>
        <v>93.333333333333329</v>
      </c>
      <c r="AP24" s="165">
        <f t="shared" si="13"/>
        <v>345.83333333333331</v>
      </c>
      <c r="AR24" s="165">
        <f>SUM(H24:R24)/8</f>
        <v>31.562500000000004</v>
      </c>
      <c r="AS24" s="165">
        <f>SUM(S24:W24)/8</f>
        <v>11.666666666666666</v>
      </c>
      <c r="AT24" s="165">
        <f>SUM(AR24:AS24)</f>
        <v>43.229166666666671</v>
      </c>
    </row>
    <row r="25" spans="1:46" hidden="1" outlineLevel="1" x14ac:dyDescent="0.2">
      <c r="A25" s="147"/>
      <c r="B25" s="229"/>
      <c r="C25" s="167" t="s">
        <v>3</v>
      </c>
      <c r="D25" s="174">
        <v>40</v>
      </c>
      <c r="E25" s="174"/>
      <c r="F25" s="174"/>
      <c r="G25" s="174"/>
      <c r="H25" s="169">
        <f>D25*'Unit Measures'!B2</f>
        <v>20</v>
      </c>
      <c r="I25" s="169">
        <f>D25*'Unit Measures'!B3</f>
        <v>30</v>
      </c>
      <c r="J25" s="169">
        <f>D25*'Unit Measures'!B4</f>
        <v>15</v>
      </c>
      <c r="K25" s="169">
        <f>D25*'Unit Measures'!B5</f>
        <v>9</v>
      </c>
      <c r="L25" s="170"/>
      <c r="M25" s="170"/>
      <c r="N25" s="156">
        <f>D25*'Unit Measures'!B7</f>
        <v>30</v>
      </c>
      <c r="O25" s="169">
        <f>D25*'Unit Measures'!B8</f>
        <v>15</v>
      </c>
      <c r="P25" s="169">
        <f>D25*'Unit Measures'!B9</f>
        <v>12</v>
      </c>
      <c r="Q25" s="156">
        <f>D25*'Unit Measures'!B11</f>
        <v>6.6666666666666661</v>
      </c>
      <c r="R25" s="169"/>
      <c r="S25" s="169">
        <f>D25*'Unit Measures'!B12</f>
        <v>20</v>
      </c>
      <c r="T25" s="169">
        <f>D25*'Unit Measures'!B15</f>
        <v>8</v>
      </c>
      <c r="U25" s="169">
        <f>D25*'Unit Measures'!B13</f>
        <v>10</v>
      </c>
      <c r="V25" s="171">
        <f>D25*'Unit Measures'!B14</f>
        <v>10</v>
      </c>
      <c r="W25" s="169"/>
      <c r="X25" s="172"/>
      <c r="Y25" s="151"/>
      <c r="Z25" s="151"/>
      <c r="AA25" s="151"/>
      <c r="AB25" s="151"/>
      <c r="AC25" s="151"/>
      <c r="AD25" s="151"/>
      <c r="AE25" s="151"/>
      <c r="AF25" s="151"/>
      <c r="AG25" s="152"/>
      <c r="AH25" s="150"/>
      <c r="AI25" s="151"/>
      <c r="AJ25" s="151"/>
      <c r="AK25" s="151"/>
      <c r="AL25" s="152"/>
      <c r="AM25" s="153"/>
      <c r="AN25" s="173"/>
      <c r="AO25" s="173"/>
      <c r="AP25" s="173">
        <f t="shared" si="13"/>
        <v>0</v>
      </c>
      <c r="AR25" s="173"/>
      <c r="AS25" s="173"/>
      <c r="AT25" s="173"/>
    </row>
    <row r="26" spans="1:46" hidden="1" outlineLevel="1" x14ac:dyDescent="0.2">
      <c r="A26" s="147"/>
      <c r="B26" s="229"/>
      <c r="C26" s="167" t="s">
        <v>4</v>
      </c>
      <c r="D26" s="174">
        <v>40</v>
      </c>
      <c r="E26" s="174"/>
      <c r="F26" s="174"/>
      <c r="G26" s="174"/>
      <c r="H26" s="169">
        <f>D26*'Unit Measures'!C2</f>
        <v>16.666666666666668</v>
      </c>
      <c r="I26" s="169">
        <f>D26*'Unit Measures'!C3</f>
        <v>22.5</v>
      </c>
      <c r="J26" s="169">
        <f>D26*'Unit Measures'!C4</f>
        <v>11.25</v>
      </c>
      <c r="K26" s="169">
        <f>D26*'Unit Measures'!C5</f>
        <v>6.75</v>
      </c>
      <c r="L26" s="170"/>
      <c r="M26" s="170"/>
      <c r="N26" s="156">
        <f>D26*'Unit Measures'!C7</f>
        <v>23.333333333333336</v>
      </c>
      <c r="O26" s="169">
        <f>D26*'Unit Measures'!C8</f>
        <v>11.666666666666668</v>
      </c>
      <c r="P26" s="169">
        <f>D26*'Unit Measures'!C9</f>
        <v>9.3333333333333339</v>
      </c>
      <c r="Q26" s="156">
        <f>D26*'Unit Measures'!C11</f>
        <v>6.6666666666666661</v>
      </c>
      <c r="R26" s="169"/>
      <c r="S26" s="169">
        <f>D26*'Unit Measures'!C12</f>
        <v>13.333333333333332</v>
      </c>
      <c r="T26" s="169">
        <f>D26*'Unit Measures'!C15</f>
        <v>5.333333333333333</v>
      </c>
      <c r="U26" s="169">
        <f>D26*'Unit Measures'!C13</f>
        <v>6.6666666666666661</v>
      </c>
      <c r="V26" s="171">
        <f>D26*'Unit Measures'!C14</f>
        <v>6.6666666666666661</v>
      </c>
      <c r="W26" s="169"/>
      <c r="X26" s="172"/>
      <c r="Y26" s="151"/>
      <c r="Z26" s="151"/>
      <c r="AA26" s="151"/>
      <c r="AB26" s="151"/>
      <c r="AC26" s="151"/>
      <c r="AD26" s="151"/>
      <c r="AE26" s="151"/>
      <c r="AF26" s="151"/>
      <c r="AG26" s="152"/>
      <c r="AH26" s="150"/>
      <c r="AI26" s="151"/>
      <c r="AJ26" s="151"/>
      <c r="AK26" s="151"/>
      <c r="AL26" s="152"/>
      <c r="AM26" s="153"/>
      <c r="AN26" s="173"/>
      <c r="AO26" s="173"/>
      <c r="AP26" s="173">
        <f t="shared" si="13"/>
        <v>0</v>
      </c>
      <c r="AR26" s="173"/>
      <c r="AS26" s="173"/>
      <c r="AT26" s="173"/>
    </row>
    <row r="27" spans="1:46" hidden="1" outlineLevel="1" x14ac:dyDescent="0.2">
      <c r="A27" s="147"/>
      <c r="B27" s="229"/>
      <c r="C27" s="167" t="s">
        <v>158</v>
      </c>
      <c r="D27" s="174"/>
      <c r="E27" s="174">
        <v>40</v>
      </c>
      <c r="F27" s="174"/>
      <c r="G27" s="174"/>
      <c r="H27" s="169"/>
      <c r="I27" s="169"/>
      <c r="J27" s="169"/>
      <c r="K27" s="169"/>
      <c r="L27" s="170"/>
      <c r="M27" s="170"/>
      <c r="N27" s="156"/>
      <c r="O27" s="169"/>
      <c r="P27" s="169"/>
      <c r="Q27" s="156"/>
      <c r="R27" s="169">
        <f>E27*'Unit Measures'!D17</f>
        <v>6.6666666666666661</v>
      </c>
      <c r="S27" s="169"/>
      <c r="T27" s="169"/>
      <c r="U27" s="169">
        <f>E27*'Unit Measures'!D13</f>
        <v>3.333333333333333</v>
      </c>
      <c r="V27" s="171">
        <f>E27*'Unit Measures'!D14</f>
        <v>3.333333333333333</v>
      </c>
      <c r="W27" s="169">
        <f>E27*'Unit Measures'!D16</f>
        <v>6.6666666666666661</v>
      </c>
      <c r="X27" s="172"/>
      <c r="Y27" s="151"/>
      <c r="Z27" s="151"/>
      <c r="AA27" s="151"/>
      <c r="AB27" s="151"/>
      <c r="AC27" s="151"/>
      <c r="AD27" s="151"/>
      <c r="AE27" s="151"/>
      <c r="AF27" s="151"/>
      <c r="AG27" s="152"/>
      <c r="AH27" s="150"/>
      <c r="AI27" s="151"/>
      <c r="AJ27" s="151"/>
      <c r="AK27" s="151"/>
      <c r="AL27" s="152"/>
      <c r="AM27" s="153"/>
      <c r="AN27" s="173"/>
      <c r="AO27" s="173"/>
      <c r="AP27" s="173">
        <f t="shared" si="13"/>
        <v>0</v>
      </c>
      <c r="AR27" s="173"/>
      <c r="AS27" s="173"/>
      <c r="AT27" s="173"/>
    </row>
    <row r="28" spans="1:46" s="166" customFormat="1" collapsed="1" x14ac:dyDescent="0.2">
      <c r="A28" s="154">
        <v>7</v>
      </c>
      <c r="B28" s="228" t="s">
        <v>266</v>
      </c>
      <c r="C28" s="133"/>
      <c r="D28" s="155">
        <f>SUM(D29:D31)</f>
        <v>30</v>
      </c>
      <c r="E28" s="155">
        <f t="shared" ref="E28" si="41">SUM(E29:E31)</f>
        <v>15</v>
      </c>
      <c r="F28" s="155"/>
      <c r="G28" s="155"/>
      <c r="H28" s="156">
        <f>SUM(H29:H31)</f>
        <v>13.75</v>
      </c>
      <c r="I28" s="156">
        <f t="shared" ref="I28:W28" si="42">SUM(I29:I31)</f>
        <v>19.6875</v>
      </c>
      <c r="J28" s="156">
        <f>SUM(J29:J31)</f>
        <v>9.84375</v>
      </c>
      <c r="K28" s="156">
        <f t="shared" si="42"/>
        <v>5.90625</v>
      </c>
      <c r="L28" s="157">
        <f t="shared" si="42"/>
        <v>0</v>
      </c>
      <c r="M28" s="157">
        <f t="shared" si="42"/>
        <v>0</v>
      </c>
      <c r="N28" s="156">
        <f t="shared" si="42"/>
        <v>20</v>
      </c>
      <c r="O28" s="156">
        <f t="shared" si="42"/>
        <v>10</v>
      </c>
      <c r="P28" s="156">
        <f t="shared" si="42"/>
        <v>8</v>
      </c>
      <c r="Q28" s="156">
        <f t="shared" si="42"/>
        <v>5</v>
      </c>
      <c r="R28" s="156">
        <f t="shared" si="42"/>
        <v>2.5</v>
      </c>
      <c r="S28" s="156">
        <f t="shared" si="42"/>
        <v>12.5</v>
      </c>
      <c r="T28" s="156">
        <f t="shared" si="42"/>
        <v>5</v>
      </c>
      <c r="U28" s="156">
        <f t="shared" si="42"/>
        <v>7.5</v>
      </c>
      <c r="V28" s="159">
        <f t="shared" si="42"/>
        <v>7.5</v>
      </c>
      <c r="W28" s="156">
        <f t="shared" si="42"/>
        <v>2.5</v>
      </c>
      <c r="X28" s="160">
        <f t="shared" ref="X28:AF28" si="43">H28/8</f>
        <v>1.71875</v>
      </c>
      <c r="Y28" s="161">
        <f t="shared" si="43"/>
        <v>2.4609375</v>
      </c>
      <c r="Z28" s="161">
        <f t="shared" si="43"/>
        <v>1.23046875</v>
      </c>
      <c r="AA28" s="161">
        <f t="shared" si="43"/>
        <v>0.73828125</v>
      </c>
      <c r="AB28" s="161">
        <f t="shared" si="43"/>
        <v>0</v>
      </c>
      <c r="AC28" s="161">
        <f t="shared" si="43"/>
        <v>0</v>
      </c>
      <c r="AD28" s="161">
        <f t="shared" si="43"/>
        <v>2.5</v>
      </c>
      <c r="AE28" s="161">
        <f t="shared" si="43"/>
        <v>1.25</v>
      </c>
      <c r="AF28" s="161">
        <f t="shared" si="43"/>
        <v>1</v>
      </c>
      <c r="AG28" s="162">
        <f t="shared" ref="AG28" si="44">P28/8</f>
        <v>1</v>
      </c>
      <c r="AH28" s="163">
        <f t="shared" ref="AH28:AK28" si="45">S28/8</f>
        <v>1.5625</v>
      </c>
      <c r="AI28" s="161">
        <f t="shared" si="45"/>
        <v>0.625</v>
      </c>
      <c r="AJ28" s="161">
        <f t="shared" si="45"/>
        <v>0.9375</v>
      </c>
      <c r="AK28" s="161">
        <f t="shared" si="45"/>
        <v>0.9375</v>
      </c>
      <c r="AL28" s="162">
        <f>W28/8</f>
        <v>0.3125</v>
      </c>
      <c r="AM28" s="164"/>
      <c r="AN28" s="165">
        <f t="shared" ref="AN28" si="46">SUM(H29:R31)</f>
        <v>94.6875</v>
      </c>
      <c r="AO28" s="165">
        <f t="shared" ref="AO28" si="47">SUM(S29:W31)</f>
        <v>35</v>
      </c>
      <c r="AP28" s="165">
        <f t="shared" si="13"/>
        <v>129.6875</v>
      </c>
      <c r="AR28" s="165">
        <f>SUM(H28:R28)/8</f>
        <v>11.8359375</v>
      </c>
      <c r="AS28" s="165">
        <f>SUM(S28:W28)/8</f>
        <v>4.375</v>
      </c>
      <c r="AT28" s="165">
        <f>SUM(AR28:AS28)</f>
        <v>16.2109375</v>
      </c>
    </row>
    <row r="29" spans="1:46" hidden="1" outlineLevel="1" x14ac:dyDescent="0.2">
      <c r="A29" s="147"/>
      <c r="B29" s="229"/>
      <c r="C29" s="167" t="s">
        <v>3</v>
      </c>
      <c r="D29" s="174">
        <v>15</v>
      </c>
      <c r="E29" s="174"/>
      <c r="F29" s="174"/>
      <c r="G29" s="174"/>
      <c r="H29" s="169">
        <f>D29*'Unit Measures'!B2</f>
        <v>7.5</v>
      </c>
      <c r="I29" s="169">
        <f>D29*'Unit Measures'!B3</f>
        <v>11.25</v>
      </c>
      <c r="J29" s="169">
        <f>D29*'Unit Measures'!B4</f>
        <v>5.625</v>
      </c>
      <c r="K29" s="169">
        <f>D29*'Unit Measures'!B5</f>
        <v>3.375</v>
      </c>
      <c r="L29" s="170"/>
      <c r="M29" s="170"/>
      <c r="N29" s="156">
        <f>D29*'Unit Measures'!B7</f>
        <v>11.25</v>
      </c>
      <c r="O29" s="169">
        <f>D29*'Unit Measures'!B8</f>
        <v>5.625</v>
      </c>
      <c r="P29" s="169">
        <f>D29*'Unit Measures'!B9</f>
        <v>4.5</v>
      </c>
      <c r="Q29" s="156">
        <f>D29*'Unit Measures'!B11</f>
        <v>2.5</v>
      </c>
      <c r="R29" s="169"/>
      <c r="S29" s="169">
        <f>D29*'Unit Measures'!B12</f>
        <v>7.5</v>
      </c>
      <c r="T29" s="169">
        <f>D29*'Unit Measures'!B15</f>
        <v>3</v>
      </c>
      <c r="U29" s="169">
        <f>D29*'Unit Measures'!B13</f>
        <v>3.75</v>
      </c>
      <c r="V29" s="171">
        <f>D29*'Unit Measures'!B14</f>
        <v>3.75</v>
      </c>
      <c r="W29" s="169"/>
      <c r="X29" s="172"/>
      <c r="Y29" s="151"/>
      <c r="Z29" s="151"/>
      <c r="AA29" s="151"/>
      <c r="AB29" s="151"/>
      <c r="AC29" s="151"/>
      <c r="AD29" s="151"/>
      <c r="AE29" s="151"/>
      <c r="AF29" s="151"/>
      <c r="AG29" s="152"/>
      <c r="AH29" s="150"/>
      <c r="AI29" s="151"/>
      <c r="AJ29" s="151"/>
      <c r="AK29" s="151"/>
      <c r="AL29" s="152"/>
      <c r="AM29" s="153"/>
      <c r="AN29" s="173"/>
      <c r="AO29" s="173"/>
      <c r="AP29" s="173">
        <f t="shared" si="13"/>
        <v>0</v>
      </c>
      <c r="AR29" s="173"/>
      <c r="AS29" s="173"/>
      <c r="AT29" s="173"/>
    </row>
    <row r="30" spans="1:46" hidden="1" outlineLevel="1" x14ac:dyDescent="0.2">
      <c r="A30" s="147"/>
      <c r="B30" s="229"/>
      <c r="C30" s="167" t="s">
        <v>4</v>
      </c>
      <c r="D30" s="174">
        <v>15</v>
      </c>
      <c r="E30" s="174"/>
      <c r="F30" s="174"/>
      <c r="G30" s="174"/>
      <c r="H30" s="169">
        <f>D30*'Unit Measures'!C2</f>
        <v>6.25</v>
      </c>
      <c r="I30" s="169">
        <f>D30*'Unit Measures'!C3</f>
        <v>8.4375</v>
      </c>
      <c r="J30" s="169">
        <f>D30*'Unit Measures'!C4</f>
        <v>4.21875</v>
      </c>
      <c r="K30" s="169">
        <f>D30*'Unit Measures'!C5</f>
        <v>2.53125</v>
      </c>
      <c r="L30" s="170"/>
      <c r="M30" s="170"/>
      <c r="N30" s="156">
        <f>D30*'Unit Measures'!C7</f>
        <v>8.75</v>
      </c>
      <c r="O30" s="169">
        <f>D30*'Unit Measures'!C8</f>
        <v>4.375</v>
      </c>
      <c r="P30" s="169">
        <f>D30*'Unit Measures'!C9</f>
        <v>3.5000000000000004</v>
      </c>
      <c r="Q30" s="156">
        <f>D30*'Unit Measures'!C11</f>
        <v>2.5</v>
      </c>
      <c r="R30" s="169"/>
      <c r="S30" s="169">
        <f>D30*'Unit Measures'!C12</f>
        <v>5</v>
      </c>
      <c r="T30" s="169">
        <f>D30*'Unit Measures'!C15</f>
        <v>2</v>
      </c>
      <c r="U30" s="169">
        <f>D30*'Unit Measures'!C13</f>
        <v>2.5</v>
      </c>
      <c r="V30" s="171">
        <f>D30*'Unit Measures'!C14</f>
        <v>2.5</v>
      </c>
      <c r="W30" s="169"/>
      <c r="X30" s="172"/>
      <c r="Y30" s="151"/>
      <c r="Z30" s="151"/>
      <c r="AA30" s="151"/>
      <c r="AB30" s="151"/>
      <c r="AC30" s="151"/>
      <c r="AD30" s="151"/>
      <c r="AE30" s="151"/>
      <c r="AF30" s="151"/>
      <c r="AG30" s="152"/>
      <c r="AH30" s="150"/>
      <c r="AI30" s="151"/>
      <c r="AJ30" s="151"/>
      <c r="AK30" s="151"/>
      <c r="AL30" s="152"/>
      <c r="AM30" s="153"/>
      <c r="AN30" s="173"/>
      <c r="AO30" s="173"/>
      <c r="AP30" s="173">
        <f t="shared" si="13"/>
        <v>0</v>
      </c>
      <c r="AR30" s="173"/>
      <c r="AS30" s="173"/>
      <c r="AT30" s="173"/>
    </row>
    <row r="31" spans="1:46" hidden="1" outlineLevel="1" x14ac:dyDescent="0.2">
      <c r="A31" s="147"/>
      <c r="B31" s="229"/>
      <c r="C31" s="167" t="s">
        <v>158</v>
      </c>
      <c r="D31" s="174"/>
      <c r="E31" s="174">
        <v>15</v>
      </c>
      <c r="F31" s="174"/>
      <c r="G31" s="174"/>
      <c r="H31" s="169"/>
      <c r="I31" s="169"/>
      <c r="J31" s="169"/>
      <c r="K31" s="169"/>
      <c r="L31" s="170"/>
      <c r="M31" s="170"/>
      <c r="N31" s="156"/>
      <c r="O31" s="169"/>
      <c r="P31" s="169"/>
      <c r="Q31" s="156"/>
      <c r="R31" s="169">
        <f>E31*'Unit Measures'!D17</f>
        <v>2.5</v>
      </c>
      <c r="S31" s="169"/>
      <c r="T31" s="169"/>
      <c r="U31" s="169">
        <f>E31*'Unit Measures'!D13</f>
        <v>1.25</v>
      </c>
      <c r="V31" s="171">
        <f>E31*'Unit Measures'!D14</f>
        <v>1.25</v>
      </c>
      <c r="W31" s="169">
        <f>E31*'Unit Measures'!D16</f>
        <v>2.5</v>
      </c>
      <c r="X31" s="172"/>
      <c r="Y31" s="151"/>
      <c r="Z31" s="151"/>
      <c r="AA31" s="151"/>
      <c r="AB31" s="151"/>
      <c r="AC31" s="151"/>
      <c r="AD31" s="151"/>
      <c r="AE31" s="151"/>
      <c r="AF31" s="151"/>
      <c r="AG31" s="152"/>
      <c r="AH31" s="150"/>
      <c r="AI31" s="151"/>
      <c r="AJ31" s="151"/>
      <c r="AK31" s="151"/>
      <c r="AL31" s="152"/>
      <c r="AM31" s="153"/>
      <c r="AN31" s="173"/>
      <c r="AO31" s="173"/>
      <c r="AP31" s="173">
        <f t="shared" si="13"/>
        <v>0</v>
      </c>
      <c r="AR31" s="173"/>
      <c r="AS31" s="173"/>
      <c r="AT31" s="173"/>
    </row>
    <row r="32" spans="1:46" s="166" customFormat="1" ht="13.5" customHeight="1" collapsed="1" x14ac:dyDescent="0.2">
      <c r="A32" s="154">
        <v>8</v>
      </c>
      <c r="B32" s="228" t="s">
        <v>273</v>
      </c>
      <c r="C32" s="133"/>
      <c r="D32" s="155">
        <f>SUM(D33:D35)</f>
        <v>20</v>
      </c>
      <c r="E32" s="155">
        <f t="shared" ref="E32" si="48">SUM(E33:E35)</f>
        <v>10</v>
      </c>
      <c r="F32" s="155"/>
      <c r="G32" s="155"/>
      <c r="H32" s="156">
        <f>SUM(H33:H35)</f>
        <v>9.1666666666666679</v>
      </c>
      <c r="I32" s="156">
        <f t="shared" ref="I32:W32" si="49">SUM(I33:I35)</f>
        <v>13.125</v>
      </c>
      <c r="J32" s="156">
        <f t="shared" si="49"/>
        <v>6.5625</v>
      </c>
      <c r="K32" s="156">
        <f t="shared" si="49"/>
        <v>3.9375</v>
      </c>
      <c r="L32" s="157">
        <f t="shared" si="49"/>
        <v>0</v>
      </c>
      <c r="M32" s="157">
        <f t="shared" si="49"/>
        <v>0</v>
      </c>
      <c r="N32" s="156">
        <f t="shared" si="49"/>
        <v>13.333333333333334</v>
      </c>
      <c r="O32" s="156">
        <f t="shared" si="49"/>
        <v>6.666666666666667</v>
      </c>
      <c r="P32" s="156">
        <f t="shared" si="49"/>
        <v>5.3333333333333339</v>
      </c>
      <c r="Q32" s="156">
        <f t="shared" si="49"/>
        <v>3.333333333333333</v>
      </c>
      <c r="R32" s="156">
        <f t="shared" si="49"/>
        <v>1.6666666666666665</v>
      </c>
      <c r="S32" s="156">
        <f t="shared" si="49"/>
        <v>8.3333333333333321</v>
      </c>
      <c r="T32" s="156">
        <f t="shared" si="49"/>
        <v>3.333333333333333</v>
      </c>
      <c r="U32" s="156">
        <f t="shared" si="49"/>
        <v>4.9999999999999991</v>
      </c>
      <c r="V32" s="159">
        <f t="shared" si="49"/>
        <v>4.9999999999999991</v>
      </c>
      <c r="W32" s="156">
        <f t="shared" si="49"/>
        <v>1.6666666666666665</v>
      </c>
      <c r="X32" s="160">
        <f t="shared" ref="X32:AF32" si="50">H32/8</f>
        <v>1.1458333333333335</v>
      </c>
      <c r="Y32" s="161">
        <f t="shared" si="50"/>
        <v>1.640625</v>
      </c>
      <c r="Z32" s="161">
        <f t="shared" si="50"/>
        <v>0.8203125</v>
      </c>
      <c r="AA32" s="161">
        <f t="shared" si="50"/>
        <v>0.4921875</v>
      </c>
      <c r="AB32" s="161">
        <f t="shared" si="50"/>
        <v>0</v>
      </c>
      <c r="AC32" s="161">
        <f t="shared" si="50"/>
        <v>0</v>
      </c>
      <c r="AD32" s="161">
        <f t="shared" si="50"/>
        <v>1.6666666666666667</v>
      </c>
      <c r="AE32" s="161">
        <f t="shared" si="50"/>
        <v>0.83333333333333337</v>
      </c>
      <c r="AF32" s="161">
        <f t="shared" si="50"/>
        <v>0.66666666666666674</v>
      </c>
      <c r="AG32" s="162">
        <f t="shared" ref="AG32" si="51">P32/8</f>
        <v>0.66666666666666674</v>
      </c>
      <c r="AH32" s="163">
        <f t="shared" ref="AH32:AK32" si="52">S32/8</f>
        <v>1.0416666666666665</v>
      </c>
      <c r="AI32" s="161">
        <f t="shared" si="52"/>
        <v>0.41666666666666663</v>
      </c>
      <c r="AJ32" s="161">
        <f t="shared" si="52"/>
        <v>0.62499999999999989</v>
      </c>
      <c r="AK32" s="161">
        <f t="shared" si="52"/>
        <v>0.62499999999999989</v>
      </c>
      <c r="AL32" s="162">
        <f>W32/8</f>
        <v>0.20833333333333331</v>
      </c>
      <c r="AM32" s="164"/>
      <c r="AN32" s="165">
        <f t="shared" ref="AN32" si="53">SUM(H33:R35)</f>
        <v>63.124999999999993</v>
      </c>
      <c r="AO32" s="165">
        <f t="shared" ref="AO32" si="54">SUM(S33:W35)</f>
        <v>23.333333333333332</v>
      </c>
      <c r="AP32" s="165">
        <f t="shared" si="13"/>
        <v>86.458333333333329</v>
      </c>
      <c r="AR32" s="165">
        <f>SUM(H32:R32)/8</f>
        <v>7.8906250000000009</v>
      </c>
      <c r="AS32" s="165">
        <f>SUM(S32:W32)/8</f>
        <v>2.9166666666666665</v>
      </c>
      <c r="AT32" s="165">
        <f>SUM(AR32:AS32)</f>
        <v>10.807291666666668</v>
      </c>
    </row>
    <row r="33" spans="1:46" hidden="1" outlineLevel="1" x14ac:dyDescent="0.2">
      <c r="A33" s="147"/>
      <c r="B33" s="134"/>
      <c r="C33" s="167" t="s">
        <v>3</v>
      </c>
      <c r="D33" s="174">
        <v>10</v>
      </c>
      <c r="E33" s="174"/>
      <c r="F33" s="174"/>
      <c r="G33" s="174"/>
      <c r="H33" s="169">
        <f>D33*'Unit Measures'!B2</f>
        <v>5</v>
      </c>
      <c r="I33" s="169">
        <f>D33*'Unit Measures'!B3</f>
        <v>7.5</v>
      </c>
      <c r="J33" s="169">
        <f>D33*'Unit Measures'!B4</f>
        <v>3.75</v>
      </c>
      <c r="K33" s="169">
        <f>D33*'Unit Measures'!B5</f>
        <v>2.25</v>
      </c>
      <c r="L33" s="170"/>
      <c r="M33" s="170"/>
      <c r="N33" s="156">
        <f>D33*'Unit Measures'!B7</f>
        <v>7.5</v>
      </c>
      <c r="O33" s="169">
        <f>D33*'Unit Measures'!B8</f>
        <v>3.75</v>
      </c>
      <c r="P33" s="169">
        <f>D33*'Unit Measures'!B9</f>
        <v>3</v>
      </c>
      <c r="Q33" s="156">
        <f>D33*'Unit Measures'!B11</f>
        <v>1.6666666666666665</v>
      </c>
      <c r="R33" s="169"/>
      <c r="S33" s="169">
        <f>D33*'Unit Measures'!B12</f>
        <v>5</v>
      </c>
      <c r="T33" s="169">
        <f>D33*'Unit Measures'!B15</f>
        <v>2</v>
      </c>
      <c r="U33" s="169">
        <f>D33*'Unit Measures'!B13</f>
        <v>2.5</v>
      </c>
      <c r="V33" s="171">
        <f>D33*'Unit Measures'!B14</f>
        <v>2.5</v>
      </c>
      <c r="W33" s="169"/>
      <c r="X33" s="172"/>
      <c r="Y33" s="151"/>
      <c r="Z33" s="151"/>
      <c r="AA33" s="151"/>
      <c r="AB33" s="151"/>
      <c r="AC33" s="151"/>
      <c r="AD33" s="151"/>
      <c r="AE33" s="151"/>
      <c r="AF33" s="151"/>
      <c r="AG33" s="152"/>
      <c r="AH33" s="150"/>
      <c r="AI33" s="151"/>
      <c r="AJ33" s="151"/>
      <c r="AK33" s="151"/>
      <c r="AL33" s="152"/>
      <c r="AM33" s="153"/>
      <c r="AN33" s="173"/>
      <c r="AO33" s="173"/>
      <c r="AP33" s="173">
        <f t="shared" si="13"/>
        <v>0</v>
      </c>
      <c r="AR33" s="173"/>
      <c r="AS33" s="173"/>
      <c r="AT33" s="173"/>
    </row>
    <row r="34" spans="1:46" hidden="1" outlineLevel="1" x14ac:dyDescent="0.2">
      <c r="A34" s="147"/>
      <c r="B34" s="134"/>
      <c r="C34" s="167" t="s">
        <v>4</v>
      </c>
      <c r="D34" s="174">
        <v>10</v>
      </c>
      <c r="E34" s="174"/>
      <c r="F34" s="174"/>
      <c r="G34" s="174"/>
      <c r="H34" s="169">
        <f>D34*'Unit Measures'!C2</f>
        <v>4.166666666666667</v>
      </c>
      <c r="I34" s="169">
        <f>D34*'Unit Measures'!C3</f>
        <v>5.625</v>
      </c>
      <c r="J34" s="169">
        <f>D34*'Unit Measures'!C4</f>
        <v>2.8125</v>
      </c>
      <c r="K34" s="169">
        <f>D34*'Unit Measures'!C5</f>
        <v>1.6875</v>
      </c>
      <c r="L34" s="170"/>
      <c r="M34" s="170"/>
      <c r="N34" s="156">
        <f>D34*'Unit Measures'!C7</f>
        <v>5.8333333333333339</v>
      </c>
      <c r="O34" s="169">
        <f>D34*'Unit Measures'!C8</f>
        <v>2.916666666666667</v>
      </c>
      <c r="P34" s="169">
        <f>D34*'Unit Measures'!C9</f>
        <v>2.3333333333333335</v>
      </c>
      <c r="Q34" s="156">
        <f>D34*'Unit Measures'!C11</f>
        <v>1.6666666666666665</v>
      </c>
      <c r="R34" s="169"/>
      <c r="S34" s="169">
        <f>D34*'Unit Measures'!C12</f>
        <v>3.333333333333333</v>
      </c>
      <c r="T34" s="169">
        <f>D34*'Unit Measures'!C15</f>
        <v>1.3333333333333333</v>
      </c>
      <c r="U34" s="169">
        <f>D34*'Unit Measures'!C13</f>
        <v>1.6666666666666665</v>
      </c>
      <c r="V34" s="171">
        <f>D34*'Unit Measures'!C14</f>
        <v>1.6666666666666665</v>
      </c>
      <c r="W34" s="169"/>
      <c r="X34" s="172"/>
      <c r="Y34" s="151"/>
      <c r="Z34" s="151"/>
      <c r="AA34" s="151"/>
      <c r="AB34" s="151"/>
      <c r="AC34" s="151"/>
      <c r="AD34" s="151"/>
      <c r="AE34" s="151"/>
      <c r="AF34" s="151"/>
      <c r="AG34" s="152"/>
      <c r="AH34" s="150"/>
      <c r="AI34" s="151"/>
      <c r="AJ34" s="151"/>
      <c r="AK34" s="151"/>
      <c r="AL34" s="152"/>
      <c r="AM34" s="153"/>
      <c r="AN34" s="173"/>
      <c r="AO34" s="173"/>
      <c r="AP34" s="173">
        <f t="shared" si="13"/>
        <v>0</v>
      </c>
      <c r="AR34" s="173"/>
      <c r="AS34" s="173"/>
      <c r="AT34" s="173"/>
    </row>
    <row r="35" spans="1:46" hidden="1" outlineLevel="1" x14ac:dyDescent="0.2">
      <c r="A35" s="147"/>
      <c r="B35" s="134"/>
      <c r="C35" s="167" t="s">
        <v>158</v>
      </c>
      <c r="D35" s="174"/>
      <c r="E35" s="174">
        <v>10</v>
      </c>
      <c r="F35" s="174"/>
      <c r="G35" s="174"/>
      <c r="H35" s="169"/>
      <c r="I35" s="169"/>
      <c r="J35" s="169"/>
      <c r="K35" s="169"/>
      <c r="L35" s="170"/>
      <c r="M35" s="170"/>
      <c r="N35" s="156"/>
      <c r="O35" s="169"/>
      <c r="P35" s="169"/>
      <c r="Q35" s="156"/>
      <c r="R35" s="169">
        <f>E35*'Unit Measures'!D17</f>
        <v>1.6666666666666665</v>
      </c>
      <c r="S35" s="169"/>
      <c r="T35" s="169"/>
      <c r="U35" s="169">
        <f>E35*'Unit Measures'!D13</f>
        <v>0.83333333333333326</v>
      </c>
      <c r="V35" s="171">
        <f>E35*'Unit Measures'!D14</f>
        <v>0.83333333333333326</v>
      </c>
      <c r="W35" s="169">
        <f>E35*'Unit Measures'!D16</f>
        <v>1.6666666666666665</v>
      </c>
      <c r="X35" s="172"/>
      <c r="Y35" s="151"/>
      <c r="Z35" s="151"/>
      <c r="AA35" s="151"/>
      <c r="AB35" s="151"/>
      <c r="AC35" s="151"/>
      <c r="AD35" s="151"/>
      <c r="AE35" s="151"/>
      <c r="AF35" s="151"/>
      <c r="AG35" s="152"/>
      <c r="AH35" s="150"/>
      <c r="AI35" s="151"/>
      <c r="AJ35" s="151"/>
      <c r="AK35" s="151"/>
      <c r="AL35" s="152"/>
      <c r="AM35" s="153"/>
      <c r="AN35" s="173"/>
      <c r="AO35" s="173"/>
      <c r="AP35" s="173">
        <f t="shared" si="13"/>
        <v>0</v>
      </c>
      <c r="AR35" s="173"/>
      <c r="AS35" s="173"/>
      <c r="AT35" s="173"/>
    </row>
    <row r="36" spans="1:46" s="166" customFormat="1" collapsed="1" x14ac:dyDescent="0.2">
      <c r="A36" s="154">
        <v>9</v>
      </c>
      <c r="B36" s="227" t="s">
        <v>292</v>
      </c>
      <c r="C36" s="133"/>
      <c r="D36" s="155">
        <f>SUM(D37:D39)</f>
        <v>20</v>
      </c>
      <c r="E36" s="155">
        <f t="shared" ref="E36" si="55">SUM(E37:E39)</f>
        <v>15</v>
      </c>
      <c r="F36" s="155"/>
      <c r="G36" s="155"/>
      <c r="H36" s="156">
        <f>SUM(H37:H39)</f>
        <v>9.1666666666666679</v>
      </c>
      <c r="I36" s="156">
        <f t="shared" ref="I36:W36" si="56">SUM(I37:I39)</f>
        <v>13.125</v>
      </c>
      <c r="J36" s="156">
        <f t="shared" si="56"/>
        <v>6.5625</v>
      </c>
      <c r="K36" s="156">
        <f t="shared" si="56"/>
        <v>3.9375</v>
      </c>
      <c r="L36" s="157">
        <f t="shared" si="56"/>
        <v>0</v>
      </c>
      <c r="M36" s="157">
        <f t="shared" si="56"/>
        <v>0</v>
      </c>
      <c r="N36" s="156">
        <f t="shared" si="56"/>
        <v>13.333333333333334</v>
      </c>
      <c r="O36" s="156">
        <f>SUM(O37:O39)</f>
        <v>6.666666666666667</v>
      </c>
      <c r="P36" s="156">
        <f t="shared" si="56"/>
        <v>5.3333333333333339</v>
      </c>
      <c r="Q36" s="156">
        <f t="shared" si="56"/>
        <v>3.333333333333333</v>
      </c>
      <c r="R36" s="156">
        <f t="shared" si="56"/>
        <v>2.5</v>
      </c>
      <c r="S36" s="156">
        <f t="shared" si="56"/>
        <v>8.3333333333333321</v>
      </c>
      <c r="T36" s="156">
        <f t="shared" si="56"/>
        <v>3.333333333333333</v>
      </c>
      <c r="U36" s="156">
        <f t="shared" si="56"/>
        <v>5.4166666666666661</v>
      </c>
      <c r="V36" s="159">
        <f t="shared" si="56"/>
        <v>5.4166666666666661</v>
      </c>
      <c r="W36" s="156">
        <f t="shared" si="56"/>
        <v>2.5</v>
      </c>
      <c r="X36" s="160">
        <f t="shared" ref="X36:AF36" si="57">H36/8</f>
        <v>1.1458333333333335</v>
      </c>
      <c r="Y36" s="161">
        <f t="shared" si="57"/>
        <v>1.640625</v>
      </c>
      <c r="Z36" s="161">
        <f t="shared" si="57"/>
        <v>0.8203125</v>
      </c>
      <c r="AA36" s="161">
        <f t="shared" si="57"/>
        <v>0.4921875</v>
      </c>
      <c r="AB36" s="161">
        <f t="shared" si="57"/>
        <v>0</v>
      </c>
      <c r="AC36" s="161">
        <f t="shared" si="57"/>
        <v>0</v>
      </c>
      <c r="AD36" s="161">
        <f t="shared" si="57"/>
        <v>1.6666666666666667</v>
      </c>
      <c r="AE36" s="161">
        <f t="shared" si="57"/>
        <v>0.83333333333333337</v>
      </c>
      <c r="AF36" s="161">
        <f t="shared" si="57"/>
        <v>0.66666666666666674</v>
      </c>
      <c r="AG36" s="162">
        <f t="shared" ref="AG36" si="58">P36/8</f>
        <v>0.66666666666666674</v>
      </c>
      <c r="AH36" s="163">
        <f t="shared" ref="AH36:AK36" si="59">S36/8</f>
        <v>1.0416666666666665</v>
      </c>
      <c r="AI36" s="161">
        <f t="shared" si="59"/>
        <v>0.41666666666666663</v>
      </c>
      <c r="AJ36" s="161">
        <f t="shared" si="59"/>
        <v>0.67708333333333326</v>
      </c>
      <c r="AK36" s="161">
        <f t="shared" si="59"/>
        <v>0.67708333333333326</v>
      </c>
      <c r="AL36" s="162">
        <f>W36/8</f>
        <v>0.3125</v>
      </c>
      <c r="AM36" s="164"/>
      <c r="AN36" s="165">
        <f t="shared" ref="AN36" si="60">SUM(H37:R39)</f>
        <v>63.958333333333329</v>
      </c>
      <c r="AO36" s="165">
        <f t="shared" ref="AO36" si="61">SUM(S37:W39)</f>
        <v>25</v>
      </c>
      <c r="AP36" s="165">
        <f t="shared" si="13"/>
        <v>88.958333333333329</v>
      </c>
      <c r="AR36" s="165">
        <f>SUM(H36:R36)/8</f>
        <v>7.9947916666666679</v>
      </c>
      <c r="AS36" s="165">
        <f>SUM(S36:W36)/8</f>
        <v>3.1249999999999991</v>
      </c>
      <c r="AT36" s="165">
        <f>SUM(AR36:AS36)</f>
        <v>11.119791666666668</v>
      </c>
    </row>
    <row r="37" spans="1:46" hidden="1" outlineLevel="1" x14ac:dyDescent="0.2">
      <c r="A37" s="147"/>
      <c r="B37" s="225"/>
      <c r="C37" s="167" t="s">
        <v>3</v>
      </c>
      <c r="D37" s="174">
        <v>10</v>
      </c>
      <c r="E37" s="174"/>
      <c r="F37" s="174"/>
      <c r="G37" s="174"/>
      <c r="H37" s="169">
        <f>D37*'Unit Measures'!B2</f>
        <v>5</v>
      </c>
      <c r="I37" s="169">
        <f>D37*'Unit Measures'!B3</f>
        <v>7.5</v>
      </c>
      <c r="J37" s="169">
        <f>D37*'Unit Measures'!B4</f>
        <v>3.75</v>
      </c>
      <c r="K37" s="169">
        <f>D37*'Unit Measures'!B5</f>
        <v>2.25</v>
      </c>
      <c r="L37" s="170"/>
      <c r="M37" s="170"/>
      <c r="N37" s="156">
        <f>D37*'Unit Measures'!B7</f>
        <v>7.5</v>
      </c>
      <c r="O37" s="169">
        <f>D37*'Unit Measures'!B8</f>
        <v>3.75</v>
      </c>
      <c r="P37" s="169">
        <f>D37*'Unit Measures'!B9</f>
        <v>3</v>
      </c>
      <c r="Q37" s="156">
        <f>D37*'Unit Measures'!B11</f>
        <v>1.6666666666666665</v>
      </c>
      <c r="R37" s="169"/>
      <c r="S37" s="169">
        <f>D37*'Unit Measures'!B12</f>
        <v>5</v>
      </c>
      <c r="T37" s="169">
        <f>D37*'Unit Measures'!B15</f>
        <v>2</v>
      </c>
      <c r="U37" s="169">
        <f>D37*'Unit Measures'!B13</f>
        <v>2.5</v>
      </c>
      <c r="V37" s="171">
        <f>D37*'Unit Measures'!B14</f>
        <v>2.5</v>
      </c>
      <c r="W37" s="169"/>
      <c r="X37" s="172"/>
      <c r="Y37" s="151"/>
      <c r="Z37" s="151"/>
      <c r="AA37" s="151"/>
      <c r="AB37" s="151"/>
      <c r="AC37" s="151"/>
      <c r="AD37" s="151"/>
      <c r="AE37" s="151"/>
      <c r="AF37" s="151"/>
      <c r="AG37" s="152"/>
      <c r="AH37" s="150"/>
      <c r="AI37" s="151"/>
      <c r="AJ37" s="151"/>
      <c r="AK37" s="151"/>
      <c r="AL37" s="152"/>
      <c r="AM37" s="153"/>
      <c r="AN37" s="173"/>
      <c r="AO37" s="173"/>
      <c r="AP37" s="173">
        <f t="shared" si="13"/>
        <v>0</v>
      </c>
      <c r="AR37" s="173"/>
      <c r="AS37" s="173"/>
      <c r="AT37" s="173"/>
    </row>
    <row r="38" spans="1:46" hidden="1" outlineLevel="1" x14ac:dyDescent="0.2">
      <c r="A38" s="147"/>
      <c r="B38" s="225"/>
      <c r="C38" s="167" t="s">
        <v>4</v>
      </c>
      <c r="D38" s="174">
        <v>10</v>
      </c>
      <c r="E38" s="174"/>
      <c r="F38" s="174"/>
      <c r="G38" s="174"/>
      <c r="H38" s="169">
        <f>D38*'Unit Measures'!C2</f>
        <v>4.166666666666667</v>
      </c>
      <c r="I38" s="169">
        <f>D38*'Unit Measures'!C3</f>
        <v>5.625</v>
      </c>
      <c r="J38" s="169">
        <f>D38*'Unit Measures'!C4</f>
        <v>2.8125</v>
      </c>
      <c r="K38" s="169">
        <f>D38*'Unit Measures'!C5</f>
        <v>1.6875</v>
      </c>
      <c r="L38" s="170"/>
      <c r="M38" s="170"/>
      <c r="N38" s="156">
        <f>D38*'Unit Measures'!C7</f>
        <v>5.8333333333333339</v>
      </c>
      <c r="O38" s="169">
        <f>D38*'Unit Measures'!C8</f>
        <v>2.916666666666667</v>
      </c>
      <c r="P38" s="169">
        <f>D38*'Unit Measures'!C9</f>
        <v>2.3333333333333335</v>
      </c>
      <c r="Q38" s="156">
        <f>D38*'Unit Measures'!C11</f>
        <v>1.6666666666666665</v>
      </c>
      <c r="R38" s="169"/>
      <c r="S38" s="169">
        <f>D38*'Unit Measures'!C12</f>
        <v>3.333333333333333</v>
      </c>
      <c r="T38" s="169">
        <f>D38*'Unit Measures'!C15</f>
        <v>1.3333333333333333</v>
      </c>
      <c r="U38" s="169">
        <f>D38*'Unit Measures'!C13</f>
        <v>1.6666666666666665</v>
      </c>
      <c r="V38" s="171">
        <f>D38*'Unit Measures'!C14</f>
        <v>1.6666666666666665</v>
      </c>
      <c r="W38" s="169"/>
      <c r="X38" s="172"/>
      <c r="Y38" s="151"/>
      <c r="Z38" s="151"/>
      <c r="AA38" s="151"/>
      <c r="AB38" s="151"/>
      <c r="AC38" s="151"/>
      <c r="AD38" s="151"/>
      <c r="AE38" s="151"/>
      <c r="AF38" s="151"/>
      <c r="AG38" s="152"/>
      <c r="AH38" s="150"/>
      <c r="AI38" s="151"/>
      <c r="AJ38" s="151"/>
      <c r="AK38" s="151"/>
      <c r="AL38" s="152"/>
      <c r="AM38" s="153"/>
      <c r="AN38" s="173"/>
      <c r="AO38" s="173"/>
      <c r="AP38" s="173">
        <f t="shared" si="13"/>
        <v>0</v>
      </c>
      <c r="AR38" s="173"/>
      <c r="AS38" s="173"/>
      <c r="AT38" s="173"/>
    </row>
    <row r="39" spans="1:46" hidden="1" outlineLevel="1" x14ac:dyDescent="0.2">
      <c r="A39" s="147"/>
      <c r="B39" s="225"/>
      <c r="C39" s="167" t="s">
        <v>158</v>
      </c>
      <c r="D39" s="174"/>
      <c r="E39" s="174">
        <v>15</v>
      </c>
      <c r="F39" s="174"/>
      <c r="G39" s="174"/>
      <c r="H39" s="169"/>
      <c r="I39" s="169"/>
      <c r="J39" s="169"/>
      <c r="K39" s="169"/>
      <c r="L39" s="170"/>
      <c r="M39" s="170"/>
      <c r="N39" s="156"/>
      <c r="O39" s="169"/>
      <c r="P39" s="169"/>
      <c r="Q39" s="156"/>
      <c r="R39" s="169">
        <f>E39*'Unit Measures'!D17</f>
        <v>2.5</v>
      </c>
      <c r="S39" s="169"/>
      <c r="T39" s="169"/>
      <c r="U39" s="169">
        <f>E39*'Unit Measures'!D13</f>
        <v>1.25</v>
      </c>
      <c r="V39" s="171">
        <f>E39*'Unit Measures'!D14</f>
        <v>1.25</v>
      </c>
      <c r="W39" s="169">
        <f>E39*'Unit Measures'!D16</f>
        <v>2.5</v>
      </c>
      <c r="X39" s="172"/>
      <c r="Y39" s="151"/>
      <c r="Z39" s="151"/>
      <c r="AA39" s="151"/>
      <c r="AB39" s="151"/>
      <c r="AC39" s="151"/>
      <c r="AD39" s="151"/>
      <c r="AE39" s="151"/>
      <c r="AF39" s="151"/>
      <c r="AG39" s="152"/>
      <c r="AH39" s="150"/>
      <c r="AI39" s="151"/>
      <c r="AJ39" s="151"/>
      <c r="AK39" s="151"/>
      <c r="AL39" s="152"/>
      <c r="AM39" s="153"/>
      <c r="AN39" s="173"/>
      <c r="AO39" s="173"/>
      <c r="AP39" s="173">
        <f t="shared" si="13"/>
        <v>0</v>
      </c>
      <c r="AR39" s="173"/>
      <c r="AS39" s="173"/>
      <c r="AT39" s="173"/>
    </row>
    <row r="40" spans="1:46" s="166" customFormat="1" collapsed="1" x14ac:dyDescent="0.2">
      <c r="A40" s="154">
        <v>10</v>
      </c>
      <c r="B40" s="227" t="s">
        <v>285</v>
      </c>
      <c r="C40" s="133"/>
      <c r="D40" s="155">
        <f>SUM(D41:D43)</f>
        <v>0</v>
      </c>
      <c r="E40" s="155">
        <f t="shared" ref="E40" si="62">SUM(E41:E43)</f>
        <v>0</v>
      </c>
      <c r="F40" s="155"/>
      <c r="G40" s="155"/>
      <c r="H40" s="156">
        <f>SUM(H41:H43)</f>
        <v>0</v>
      </c>
      <c r="I40" s="156">
        <f t="shared" ref="I40:W40" si="63">SUM(I41:I43)</f>
        <v>0</v>
      </c>
      <c r="J40" s="156">
        <f t="shared" si="63"/>
        <v>0</v>
      </c>
      <c r="K40" s="156">
        <f t="shared" si="63"/>
        <v>0</v>
      </c>
      <c r="L40" s="157">
        <f t="shared" si="63"/>
        <v>0</v>
      </c>
      <c r="M40" s="157">
        <f t="shared" si="63"/>
        <v>0</v>
      </c>
      <c r="N40" s="156">
        <f t="shared" si="63"/>
        <v>0</v>
      </c>
      <c r="O40" s="156">
        <f t="shared" si="63"/>
        <v>0</v>
      </c>
      <c r="P40" s="156">
        <f t="shared" si="63"/>
        <v>0</v>
      </c>
      <c r="Q40" s="156">
        <f t="shared" si="63"/>
        <v>0</v>
      </c>
      <c r="R40" s="156">
        <f t="shared" si="63"/>
        <v>0</v>
      </c>
      <c r="S40" s="156">
        <f t="shared" si="63"/>
        <v>0</v>
      </c>
      <c r="T40" s="156">
        <f t="shared" si="63"/>
        <v>0</v>
      </c>
      <c r="U40" s="156">
        <f t="shared" si="63"/>
        <v>0</v>
      </c>
      <c r="V40" s="159">
        <f t="shared" si="63"/>
        <v>0</v>
      </c>
      <c r="W40" s="156">
        <f t="shared" si="63"/>
        <v>0</v>
      </c>
      <c r="X40" s="160">
        <f t="shared" ref="X40:AF40" si="64">H40/8</f>
        <v>0</v>
      </c>
      <c r="Y40" s="161">
        <f t="shared" si="64"/>
        <v>0</v>
      </c>
      <c r="Z40" s="161">
        <f t="shared" si="64"/>
        <v>0</v>
      </c>
      <c r="AA40" s="161">
        <f t="shared" si="64"/>
        <v>0</v>
      </c>
      <c r="AB40" s="161">
        <f t="shared" si="64"/>
        <v>0</v>
      </c>
      <c r="AC40" s="161">
        <f t="shared" si="64"/>
        <v>0</v>
      </c>
      <c r="AD40" s="161">
        <f t="shared" si="64"/>
        <v>0</v>
      </c>
      <c r="AE40" s="161">
        <f t="shared" si="64"/>
        <v>0</v>
      </c>
      <c r="AF40" s="161">
        <f t="shared" si="64"/>
        <v>0</v>
      </c>
      <c r="AG40" s="162">
        <f t="shared" ref="AG40" si="65">P40/8</f>
        <v>0</v>
      </c>
      <c r="AH40" s="163">
        <f t="shared" ref="AH40:AK40" si="66">S40/8</f>
        <v>0</v>
      </c>
      <c r="AI40" s="161">
        <f t="shared" si="66"/>
        <v>0</v>
      </c>
      <c r="AJ40" s="161">
        <f t="shared" si="66"/>
        <v>0</v>
      </c>
      <c r="AK40" s="161">
        <f t="shared" si="66"/>
        <v>0</v>
      </c>
      <c r="AL40" s="162">
        <f>W40/8</f>
        <v>0</v>
      </c>
      <c r="AM40" s="164"/>
      <c r="AN40" s="165">
        <f>SUM(H41:R43)</f>
        <v>0</v>
      </c>
      <c r="AO40" s="165">
        <f t="shared" ref="AO40" si="67">SUM(S41:W43)</f>
        <v>0</v>
      </c>
      <c r="AP40" s="165">
        <f t="shared" si="13"/>
        <v>0</v>
      </c>
      <c r="AR40" s="165">
        <f>SUM(H40:R40)/8</f>
        <v>0</v>
      </c>
      <c r="AS40" s="165">
        <f>SUM(S40:W40)/8</f>
        <v>0</v>
      </c>
      <c r="AT40" s="165">
        <f>SUM(AR40:AS40)</f>
        <v>0</v>
      </c>
    </row>
    <row r="41" spans="1:46" hidden="1" outlineLevel="1" x14ac:dyDescent="0.2">
      <c r="A41" s="147"/>
      <c r="B41" s="225"/>
      <c r="C41" s="167" t="s">
        <v>3</v>
      </c>
      <c r="D41" s="174">
        <v>0</v>
      </c>
      <c r="E41" s="174"/>
      <c r="F41" s="174"/>
      <c r="G41" s="174"/>
      <c r="H41" s="169">
        <f>D41*'Unit Measures'!B2</f>
        <v>0</v>
      </c>
      <c r="I41" s="169">
        <f>D41*'Unit Measures'!B3</f>
        <v>0</v>
      </c>
      <c r="J41" s="169">
        <f>D41*'Unit Measures'!B4</f>
        <v>0</v>
      </c>
      <c r="K41" s="169">
        <f>D41*'Unit Measures'!B5</f>
        <v>0</v>
      </c>
      <c r="L41" s="170"/>
      <c r="M41" s="170"/>
      <c r="N41" s="156">
        <f>D41*'Unit Measures'!B7</f>
        <v>0</v>
      </c>
      <c r="O41" s="169">
        <f>D41*'Unit Measures'!B8</f>
        <v>0</v>
      </c>
      <c r="P41" s="169">
        <f>D41*'Unit Measures'!B9</f>
        <v>0</v>
      </c>
      <c r="Q41" s="156">
        <f>D41*'Unit Measures'!B11</f>
        <v>0</v>
      </c>
      <c r="R41" s="169"/>
      <c r="S41" s="169">
        <f>D41*'Unit Measures'!B12</f>
        <v>0</v>
      </c>
      <c r="T41" s="169">
        <f>D41*'Unit Measures'!B15</f>
        <v>0</v>
      </c>
      <c r="U41" s="169">
        <f>D41*'Unit Measures'!B13</f>
        <v>0</v>
      </c>
      <c r="V41" s="171">
        <f>D41*'Unit Measures'!B14</f>
        <v>0</v>
      </c>
      <c r="W41" s="169"/>
      <c r="X41" s="172"/>
      <c r="Y41" s="151"/>
      <c r="Z41" s="151"/>
      <c r="AA41" s="151"/>
      <c r="AB41" s="151"/>
      <c r="AC41" s="151"/>
      <c r="AD41" s="151"/>
      <c r="AE41" s="151"/>
      <c r="AF41" s="151"/>
      <c r="AG41" s="152"/>
      <c r="AH41" s="150"/>
      <c r="AI41" s="151"/>
      <c r="AJ41" s="151"/>
      <c r="AK41" s="151"/>
      <c r="AL41" s="152"/>
      <c r="AM41" s="153"/>
      <c r="AN41" s="173"/>
      <c r="AO41" s="173"/>
      <c r="AP41" s="173">
        <f t="shared" si="13"/>
        <v>0</v>
      </c>
      <c r="AR41" s="173"/>
      <c r="AS41" s="173"/>
      <c r="AT41" s="173"/>
    </row>
    <row r="42" spans="1:46" hidden="1" outlineLevel="1" x14ac:dyDescent="0.2">
      <c r="A42" s="147"/>
      <c r="B42" s="225"/>
      <c r="C42" s="167" t="s">
        <v>4</v>
      </c>
      <c r="D42" s="174">
        <v>0</v>
      </c>
      <c r="E42" s="174"/>
      <c r="F42" s="174"/>
      <c r="G42" s="174"/>
      <c r="H42" s="169">
        <f>D42*'Unit Measures'!C2</f>
        <v>0</v>
      </c>
      <c r="I42" s="169">
        <f>D42*'Unit Measures'!C3</f>
        <v>0</v>
      </c>
      <c r="J42" s="169">
        <f>D42*'Unit Measures'!C4</f>
        <v>0</v>
      </c>
      <c r="K42" s="169">
        <f>D42*'Unit Measures'!C5</f>
        <v>0</v>
      </c>
      <c r="L42" s="170"/>
      <c r="M42" s="170"/>
      <c r="N42" s="156">
        <f>D42*'Unit Measures'!C7</f>
        <v>0</v>
      </c>
      <c r="O42" s="169">
        <f>D42*'Unit Measures'!C8</f>
        <v>0</v>
      </c>
      <c r="P42" s="169">
        <f>D42*'Unit Measures'!C9</f>
        <v>0</v>
      </c>
      <c r="Q42" s="156">
        <f>D42*'Unit Measures'!C11</f>
        <v>0</v>
      </c>
      <c r="R42" s="169"/>
      <c r="S42" s="169">
        <f>D42*'Unit Measures'!C12</f>
        <v>0</v>
      </c>
      <c r="T42" s="169">
        <f>D42*'Unit Measures'!C15</f>
        <v>0</v>
      </c>
      <c r="U42" s="169">
        <f>D42*'Unit Measures'!C13</f>
        <v>0</v>
      </c>
      <c r="V42" s="171">
        <f>D42*'Unit Measures'!C14</f>
        <v>0</v>
      </c>
      <c r="W42" s="169"/>
      <c r="X42" s="172"/>
      <c r="Y42" s="151"/>
      <c r="Z42" s="151"/>
      <c r="AA42" s="151"/>
      <c r="AB42" s="151"/>
      <c r="AC42" s="151"/>
      <c r="AD42" s="151"/>
      <c r="AE42" s="151"/>
      <c r="AF42" s="151"/>
      <c r="AG42" s="152"/>
      <c r="AH42" s="150"/>
      <c r="AI42" s="151"/>
      <c r="AJ42" s="151"/>
      <c r="AK42" s="151"/>
      <c r="AL42" s="152"/>
      <c r="AM42" s="153"/>
      <c r="AN42" s="173"/>
      <c r="AO42" s="173"/>
      <c r="AP42" s="173">
        <f t="shared" si="13"/>
        <v>0</v>
      </c>
      <c r="AR42" s="173"/>
      <c r="AS42" s="173"/>
      <c r="AT42" s="173"/>
    </row>
    <row r="43" spans="1:46" hidden="1" outlineLevel="1" x14ac:dyDescent="0.2">
      <c r="A43" s="147"/>
      <c r="B43" s="225"/>
      <c r="C43" s="167" t="s">
        <v>158</v>
      </c>
      <c r="D43" s="174"/>
      <c r="E43" s="174">
        <v>0</v>
      </c>
      <c r="F43" s="174"/>
      <c r="G43" s="174"/>
      <c r="H43" s="169"/>
      <c r="I43" s="169"/>
      <c r="J43" s="169"/>
      <c r="K43" s="169"/>
      <c r="L43" s="170"/>
      <c r="M43" s="170"/>
      <c r="N43" s="156"/>
      <c r="O43" s="169"/>
      <c r="P43" s="169"/>
      <c r="Q43" s="156"/>
      <c r="R43" s="169">
        <f>E43*'Unit Measures'!D17</f>
        <v>0</v>
      </c>
      <c r="S43" s="169"/>
      <c r="T43" s="169"/>
      <c r="U43" s="169">
        <f>E43*'Unit Measures'!D13</f>
        <v>0</v>
      </c>
      <c r="V43" s="171">
        <f>E43*'Unit Measures'!D14</f>
        <v>0</v>
      </c>
      <c r="W43" s="169">
        <f>E43*'Unit Measures'!D16</f>
        <v>0</v>
      </c>
      <c r="X43" s="172"/>
      <c r="Y43" s="151"/>
      <c r="Z43" s="151"/>
      <c r="AA43" s="151"/>
      <c r="AB43" s="151"/>
      <c r="AC43" s="151"/>
      <c r="AD43" s="151"/>
      <c r="AE43" s="151"/>
      <c r="AF43" s="151"/>
      <c r="AG43" s="152"/>
      <c r="AH43" s="150"/>
      <c r="AI43" s="151"/>
      <c r="AJ43" s="151"/>
      <c r="AK43" s="151"/>
      <c r="AL43" s="152"/>
      <c r="AM43" s="153"/>
      <c r="AN43" s="173"/>
      <c r="AO43" s="173"/>
      <c r="AP43" s="173">
        <f t="shared" si="13"/>
        <v>0</v>
      </c>
      <c r="AR43" s="173"/>
      <c r="AS43" s="173"/>
      <c r="AT43" s="173"/>
    </row>
    <row r="44" spans="1:46" s="166" customFormat="1" collapsed="1" x14ac:dyDescent="0.2">
      <c r="A44" s="154">
        <v>11</v>
      </c>
      <c r="B44" s="227" t="s">
        <v>295</v>
      </c>
      <c r="C44" s="133"/>
      <c r="D44" s="155">
        <f>SUM(D45:D47)</f>
        <v>0</v>
      </c>
      <c r="E44" s="155">
        <f t="shared" ref="E44" si="68">SUM(E45:E47)</f>
        <v>0</v>
      </c>
      <c r="F44" s="155"/>
      <c r="G44" s="155"/>
      <c r="H44" s="156">
        <f>SUM(H45:H47)</f>
        <v>0</v>
      </c>
      <c r="I44" s="156">
        <f t="shared" ref="I44:K44" si="69">SUM(I45:I47)</f>
        <v>0</v>
      </c>
      <c r="J44" s="156">
        <f t="shared" si="69"/>
        <v>0</v>
      </c>
      <c r="K44" s="156">
        <f t="shared" si="69"/>
        <v>0</v>
      </c>
      <c r="L44" s="157">
        <f>SUM(L45:L47)</f>
        <v>0</v>
      </c>
      <c r="M44" s="157">
        <f t="shared" ref="M44" si="70">SUM(M45:M47)</f>
        <v>0</v>
      </c>
      <c r="N44" s="156">
        <f>SUM(N45:N47)</f>
        <v>0</v>
      </c>
      <c r="O44" s="156">
        <f t="shared" ref="O44:Q44" si="71">SUM(O45:O47)</f>
        <v>0</v>
      </c>
      <c r="P44" s="156">
        <f t="shared" si="71"/>
        <v>0</v>
      </c>
      <c r="Q44" s="156">
        <f t="shared" si="71"/>
        <v>0</v>
      </c>
      <c r="R44" s="156">
        <f>SUM(R45:R47)</f>
        <v>0</v>
      </c>
      <c r="S44" s="156">
        <f t="shared" ref="S44" si="72">SUM(S45:S47)</f>
        <v>0</v>
      </c>
      <c r="T44" s="156">
        <f>SUM(T45:T47)</f>
        <v>0</v>
      </c>
      <c r="U44" s="156">
        <f t="shared" ref="U44:W44" si="73">SUM(U45:U47)</f>
        <v>0</v>
      </c>
      <c r="V44" s="159">
        <f t="shared" si="73"/>
        <v>0</v>
      </c>
      <c r="W44" s="156">
        <f t="shared" si="73"/>
        <v>0</v>
      </c>
      <c r="X44" s="160">
        <f t="shared" ref="X44:AF44" si="74">H44/8</f>
        <v>0</v>
      </c>
      <c r="Y44" s="161">
        <f t="shared" si="74"/>
        <v>0</v>
      </c>
      <c r="Z44" s="161">
        <f t="shared" si="74"/>
        <v>0</v>
      </c>
      <c r="AA44" s="161">
        <f t="shared" si="74"/>
        <v>0</v>
      </c>
      <c r="AB44" s="161">
        <f t="shared" si="74"/>
        <v>0</v>
      </c>
      <c r="AC44" s="161">
        <f t="shared" si="74"/>
        <v>0</v>
      </c>
      <c r="AD44" s="161">
        <f t="shared" si="74"/>
        <v>0</v>
      </c>
      <c r="AE44" s="161">
        <f t="shared" si="74"/>
        <v>0</v>
      </c>
      <c r="AF44" s="161">
        <f t="shared" si="74"/>
        <v>0</v>
      </c>
      <c r="AG44" s="162">
        <f>P44/8</f>
        <v>0</v>
      </c>
      <c r="AH44" s="163">
        <f t="shared" ref="AH44:AK44" si="75">S44/8</f>
        <v>0</v>
      </c>
      <c r="AI44" s="161">
        <f t="shared" si="75"/>
        <v>0</v>
      </c>
      <c r="AJ44" s="161">
        <f t="shared" si="75"/>
        <v>0</v>
      </c>
      <c r="AK44" s="161">
        <f t="shared" si="75"/>
        <v>0</v>
      </c>
      <c r="AL44" s="162">
        <f>W44/8</f>
        <v>0</v>
      </c>
      <c r="AM44" s="164"/>
      <c r="AN44" s="165">
        <f>SUM(H45:R47)</f>
        <v>0</v>
      </c>
      <c r="AO44" s="165">
        <f>SUM(S45:W47)</f>
        <v>0</v>
      </c>
      <c r="AP44" s="165">
        <f>SUM(AN44:AO44)</f>
        <v>0</v>
      </c>
      <c r="AR44" s="165">
        <f>SUM(H44:R44)/8</f>
        <v>0</v>
      </c>
      <c r="AS44" s="165">
        <f>SUM(S44:W44)/8</f>
        <v>0</v>
      </c>
      <c r="AT44" s="165">
        <f>SUM(AR44:AS44)</f>
        <v>0</v>
      </c>
    </row>
    <row r="45" spans="1:46" hidden="1" outlineLevel="1" x14ac:dyDescent="0.2">
      <c r="A45" s="147"/>
      <c r="B45" s="225"/>
      <c r="C45" s="167" t="s">
        <v>3</v>
      </c>
      <c r="D45" s="168">
        <v>0</v>
      </c>
      <c r="E45" s="168"/>
      <c r="F45" s="168"/>
      <c r="G45" s="168"/>
      <c r="H45" s="169">
        <f>D45*'Unit Measures'!B2</f>
        <v>0</v>
      </c>
      <c r="I45" s="169">
        <f>D45*'Unit Measures'!B3</f>
        <v>0</v>
      </c>
      <c r="J45" s="169">
        <f>D45*'Unit Measures'!B4</f>
        <v>0</v>
      </c>
      <c r="K45" s="169">
        <f>D45*'Unit Measures'!B5</f>
        <v>0</v>
      </c>
      <c r="L45" s="170"/>
      <c r="M45" s="170"/>
      <c r="N45" s="156">
        <f>D45*'Unit Measures'!B7</f>
        <v>0</v>
      </c>
      <c r="O45" s="169">
        <f>D45*'Unit Measures'!B8</f>
        <v>0</v>
      </c>
      <c r="P45" s="169">
        <f>D45*'Unit Measures'!B9</f>
        <v>0</v>
      </c>
      <c r="Q45" s="156">
        <f>D45*'Unit Measures'!B11</f>
        <v>0</v>
      </c>
      <c r="R45" s="169"/>
      <c r="S45" s="169">
        <f>D45*'Unit Measures'!B12</f>
        <v>0</v>
      </c>
      <c r="T45" s="169">
        <f>D45*'Unit Measures'!B15</f>
        <v>0</v>
      </c>
      <c r="U45" s="169">
        <f>D45*'Unit Measures'!B13</f>
        <v>0</v>
      </c>
      <c r="V45" s="171">
        <f>D45*'Unit Measures'!B14</f>
        <v>0</v>
      </c>
      <c r="W45" s="169"/>
      <c r="X45" s="172"/>
      <c r="Y45" s="151"/>
      <c r="Z45" s="151"/>
      <c r="AA45" s="151"/>
      <c r="AB45" s="151"/>
      <c r="AC45" s="151"/>
      <c r="AD45" s="151"/>
      <c r="AE45" s="151"/>
      <c r="AF45" s="151"/>
      <c r="AG45" s="152"/>
      <c r="AH45" s="150"/>
      <c r="AI45" s="151"/>
      <c r="AJ45" s="151"/>
      <c r="AK45" s="151"/>
      <c r="AL45" s="152"/>
      <c r="AM45" s="153"/>
      <c r="AN45" s="173"/>
      <c r="AO45" s="173"/>
      <c r="AP45" s="173">
        <f t="shared" ref="AP45:AP47" si="76">SUM(AN45:AO45)</f>
        <v>0</v>
      </c>
      <c r="AR45" s="173"/>
      <c r="AS45" s="173"/>
      <c r="AT45" s="173"/>
    </row>
    <row r="46" spans="1:46" hidden="1" outlineLevel="1" x14ac:dyDescent="0.2">
      <c r="A46" s="147"/>
      <c r="B46" s="225"/>
      <c r="C46" s="167" t="s">
        <v>4</v>
      </c>
      <c r="D46" s="168">
        <v>0</v>
      </c>
      <c r="E46" s="168"/>
      <c r="F46" s="168"/>
      <c r="G46" s="168"/>
      <c r="H46" s="169">
        <f>D46*'Unit Measures'!C2</f>
        <v>0</v>
      </c>
      <c r="I46" s="169">
        <f>D46*'Unit Measures'!C3</f>
        <v>0</v>
      </c>
      <c r="J46" s="169">
        <f>D46*'Unit Measures'!C4</f>
        <v>0</v>
      </c>
      <c r="K46" s="169">
        <f>D46*'Unit Measures'!C5</f>
        <v>0</v>
      </c>
      <c r="L46" s="170"/>
      <c r="M46" s="170"/>
      <c r="N46" s="156">
        <f>D46*'Unit Measures'!C7</f>
        <v>0</v>
      </c>
      <c r="O46" s="169">
        <f>D46*'Unit Measures'!C8</f>
        <v>0</v>
      </c>
      <c r="P46" s="169">
        <f>D46*'Unit Measures'!C9</f>
        <v>0</v>
      </c>
      <c r="Q46" s="156">
        <f>D46*'Unit Measures'!C11</f>
        <v>0</v>
      </c>
      <c r="R46" s="169"/>
      <c r="S46" s="169">
        <f>D46*'Unit Measures'!C12</f>
        <v>0</v>
      </c>
      <c r="T46" s="169">
        <f>D46*'Unit Measures'!C15</f>
        <v>0</v>
      </c>
      <c r="U46" s="169">
        <f>D46*'Unit Measures'!C13</f>
        <v>0</v>
      </c>
      <c r="V46" s="171">
        <f>D46*'Unit Measures'!C14</f>
        <v>0</v>
      </c>
      <c r="W46" s="169"/>
      <c r="X46" s="172"/>
      <c r="Y46" s="151"/>
      <c r="Z46" s="151"/>
      <c r="AA46" s="151"/>
      <c r="AB46" s="151"/>
      <c r="AC46" s="151"/>
      <c r="AD46" s="151"/>
      <c r="AE46" s="151"/>
      <c r="AF46" s="151"/>
      <c r="AG46" s="152"/>
      <c r="AH46" s="150"/>
      <c r="AI46" s="151"/>
      <c r="AJ46" s="151"/>
      <c r="AK46" s="151"/>
      <c r="AL46" s="152"/>
      <c r="AM46" s="153"/>
      <c r="AN46" s="173"/>
      <c r="AO46" s="173"/>
      <c r="AP46" s="173">
        <f t="shared" si="76"/>
        <v>0</v>
      </c>
      <c r="AR46" s="173"/>
      <c r="AS46" s="173"/>
      <c r="AT46" s="173"/>
    </row>
    <row r="47" spans="1:46" hidden="1" outlineLevel="1" x14ac:dyDescent="0.2">
      <c r="A47" s="147"/>
      <c r="B47" s="225"/>
      <c r="C47" s="167" t="s">
        <v>158</v>
      </c>
      <c r="D47" s="168"/>
      <c r="E47" s="168">
        <v>0</v>
      </c>
      <c r="F47" s="168"/>
      <c r="G47" s="168"/>
      <c r="H47" s="169"/>
      <c r="I47" s="169"/>
      <c r="J47" s="169"/>
      <c r="K47" s="169"/>
      <c r="L47" s="170"/>
      <c r="M47" s="170"/>
      <c r="N47" s="156"/>
      <c r="O47" s="169"/>
      <c r="P47" s="169"/>
      <c r="Q47" s="156"/>
      <c r="R47" s="169">
        <f>E47*'Unit Measures'!D17</f>
        <v>0</v>
      </c>
      <c r="S47" s="169"/>
      <c r="T47" s="169"/>
      <c r="U47" s="169">
        <f>E47*'Unit Measures'!D13</f>
        <v>0</v>
      </c>
      <c r="V47" s="171">
        <f>E47*'Unit Measures'!D14</f>
        <v>0</v>
      </c>
      <c r="W47" s="169">
        <f>E47*'Unit Measures'!D16</f>
        <v>0</v>
      </c>
      <c r="X47" s="172"/>
      <c r="Y47" s="151"/>
      <c r="Z47" s="151"/>
      <c r="AA47" s="151"/>
      <c r="AB47" s="151"/>
      <c r="AC47" s="151"/>
      <c r="AD47" s="151"/>
      <c r="AE47" s="151"/>
      <c r="AF47" s="151"/>
      <c r="AG47" s="152"/>
      <c r="AH47" s="150"/>
      <c r="AI47" s="151"/>
      <c r="AJ47" s="151"/>
      <c r="AK47" s="151"/>
      <c r="AL47" s="152"/>
      <c r="AM47" s="153"/>
      <c r="AN47" s="173"/>
      <c r="AO47" s="173"/>
      <c r="AP47" s="173">
        <f t="shared" si="76"/>
        <v>0</v>
      </c>
      <c r="AR47" s="173"/>
      <c r="AS47" s="173"/>
      <c r="AT47" s="173"/>
    </row>
    <row r="48" spans="1:46" s="166" customFormat="1" collapsed="1" x14ac:dyDescent="0.2">
      <c r="A48" s="154">
        <v>12</v>
      </c>
      <c r="B48" s="227" t="s">
        <v>293</v>
      </c>
      <c r="C48" s="133"/>
      <c r="D48" s="155">
        <f>SUM(D49:D51)</f>
        <v>60</v>
      </c>
      <c r="E48" s="155">
        <f t="shared" ref="E48:Q48" si="77">SUM(E49:E51)</f>
        <v>20</v>
      </c>
      <c r="F48" s="155"/>
      <c r="G48" s="155"/>
      <c r="H48" s="156">
        <f t="shared" si="77"/>
        <v>27.5</v>
      </c>
      <c r="I48" s="156">
        <f t="shared" si="77"/>
        <v>39.375</v>
      </c>
      <c r="J48" s="156">
        <f t="shared" si="77"/>
        <v>19.6875</v>
      </c>
      <c r="K48" s="156">
        <f t="shared" si="77"/>
        <v>11.8125</v>
      </c>
      <c r="L48" s="157">
        <f t="shared" si="77"/>
        <v>0</v>
      </c>
      <c r="M48" s="157">
        <f t="shared" si="77"/>
        <v>0</v>
      </c>
      <c r="N48" s="156">
        <f t="shared" si="77"/>
        <v>40</v>
      </c>
      <c r="O48" s="156">
        <f t="shared" si="77"/>
        <v>20</v>
      </c>
      <c r="P48" s="156">
        <f t="shared" si="77"/>
        <v>16</v>
      </c>
      <c r="Q48" s="156">
        <f t="shared" si="77"/>
        <v>10</v>
      </c>
      <c r="R48" s="156">
        <f>SUM(R49:R51)</f>
        <v>3.333333333333333</v>
      </c>
      <c r="S48" s="156">
        <f t="shared" ref="S48" si="78">SUM(S49:S51)</f>
        <v>25</v>
      </c>
      <c r="T48" s="156">
        <f>SUM(T49:T51)</f>
        <v>10</v>
      </c>
      <c r="U48" s="156">
        <f t="shared" ref="U48:V48" si="79">SUM(U49:U51)</f>
        <v>14.166666666666666</v>
      </c>
      <c r="V48" s="159">
        <f t="shared" si="79"/>
        <v>14.166666666666666</v>
      </c>
      <c r="W48" s="156">
        <f>SUM(W49:W51)</f>
        <v>3.333333333333333</v>
      </c>
      <c r="X48" s="160">
        <f t="shared" ref="X48:AF48" si="80">H48/8</f>
        <v>3.4375</v>
      </c>
      <c r="Y48" s="161">
        <f t="shared" si="80"/>
        <v>4.921875</v>
      </c>
      <c r="Z48" s="161">
        <f t="shared" si="80"/>
        <v>2.4609375</v>
      </c>
      <c r="AA48" s="161">
        <f t="shared" si="80"/>
        <v>1.4765625</v>
      </c>
      <c r="AB48" s="161">
        <f t="shared" si="80"/>
        <v>0</v>
      </c>
      <c r="AC48" s="161">
        <f t="shared" si="80"/>
        <v>0</v>
      </c>
      <c r="AD48" s="161">
        <f t="shared" si="80"/>
        <v>5</v>
      </c>
      <c r="AE48" s="161">
        <f t="shared" si="80"/>
        <v>2.5</v>
      </c>
      <c r="AF48" s="161">
        <f t="shared" si="80"/>
        <v>2</v>
      </c>
      <c r="AG48" s="162">
        <f t="shared" ref="AG48" si="81">P48/8</f>
        <v>2</v>
      </c>
      <c r="AH48" s="163">
        <f t="shared" ref="AH48:AK48" si="82">S48/8</f>
        <v>3.125</v>
      </c>
      <c r="AI48" s="161">
        <f t="shared" si="82"/>
        <v>1.25</v>
      </c>
      <c r="AJ48" s="161">
        <f t="shared" si="82"/>
        <v>1.7708333333333333</v>
      </c>
      <c r="AK48" s="161">
        <f t="shared" si="82"/>
        <v>1.7708333333333333</v>
      </c>
      <c r="AL48" s="162">
        <f>W48/8</f>
        <v>0.41666666666666663</v>
      </c>
      <c r="AM48" s="164"/>
      <c r="AN48" s="165">
        <f>SUM(H49:R51)</f>
        <v>187.70833333333334</v>
      </c>
      <c r="AO48" s="165">
        <f t="shared" ref="AO48" si="83">SUM(S49:W51)</f>
        <v>66.666666666666657</v>
      </c>
      <c r="AP48" s="165">
        <f t="shared" ref="AP48:AP103" si="84">SUM(AN48:AO48)</f>
        <v>254.375</v>
      </c>
      <c r="AR48" s="165">
        <f>SUM(H48:R48)/8</f>
        <v>23.463541666666668</v>
      </c>
      <c r="AS48" s="165">
        <f>SUM(S48:W48)/8</f>
        <v>8.3333333333333321</v>
      </c>
      <c r="AT48" s="165">
        <f>SUM(AR48:AS48)</f>
        <v>31.796875</v>
      </c>
    </row>
    <row r="49" spans="1:46" hidden="1" outlineLevel="1" x14ac:dyDescent="0.2">
      <c r="A49" s="147"/>
      <c r="B49" s="134"/>
      <c r="C49" s="167" t="s">
        <v>3</v>
      </c>
      <c r="D49" s="174">
        <v>30</v>
      </c>
      <c r="E49" s="174"/>
      <c r="F49" s="174"/>
      <c r="G49" s="174"/>
      <c r="H49" s="169">
        <f>D49*'Unit Measures'!B2</f>
        <v>15</v>
      </c>
      <c r="I49" s="169">
        <f>D49*'Unit Measures'!B3</f>
        <v>22.5</v>
      </c>
      <c r="J49" s="169">
        <f>D49*'Unit Measures'!B4</f>
        <v>11.25</v>
      </c>
      <c r="K49" s="169">
        <f>D49*'Unit Measures'!B5</f>
        <v>6.75</v>
      </c>
      <c r="L49" s="170"/>
      <c r="M49" s="170"/>
      <c r="N49" s="156">
        <f>D49*'Unit Measures'!B7</f>
        <v>22.5</v>
      </c>
      <c r="O49" s="169">
        <f>D49*'Unit Measures'!B8</f>
        <v>11.25</v>
      </c>
      <c r="P49" s="169">
        <f>D49*'Unit Measures'!B9</f>
        <v>9</v>
      </c>
      <c r="Q49" s="156">
        <f>D49*'Unit Measures'!B11</f>
        <v>5</v>
      </c>
      <c r="R49" s="169"/>
      <c r="S49" s="169">
        <f>D49*'Unit Measures'!B12</f>
        <v>15</v>
      </c>
      <c r="T49" s="169">
        <f>D49*'Unit Measures'!B15</f>
        <v>6</v>
      </c>
      <c r="U49" s="169">
        <f>D49*'Unit Measures'!B13</f>
        <v>7.5</v>
      </c>
      <c r="V49" s="171">
        <f>D49*'Unit Measures'!B14</f>
        <v>7.5</v>
      </c>
      <c r="W49" s="169"/>
      <c r="X49" s="172"/>
      <c r="Y49" s="151"/>
      <c r="Z49" s="151"/>
      <c r="AA49" s="151"/>
      <c r="AB49" s="151"/>
      <c r="AC49" s="151"/>
      <c r="AD49" s="151"/>
      <c r="AE49" s="151"/>
      <c r="AF49" s="151"/>
      <c r="AG49" s="152"/>
      <c r="AH49" s="150"/>
      <c r="AI49" s="151"/>
      <c r="AJ49" s="151"/>
      <c r="AK49" s="151"/>
      <c r="AL49" s="152"/>
      <c r="AM49" s="153"/>
      <c r="AN49" s="173"/>
      <c r="AO49" s="173"/>
      <c r="AP49" s="173">
        <f t="shared" si="84"/>
        <v>0</v>
      </c>
      <c r="AR49" s="173"/>
      <c r="AS49" s="173"/>
      <c r="AT49" s="173"/>
    </row>
    <row r="50" spans="1:46" hidden="1" outlineLevel="1" x14ac:dyDescent="0.2">
      <c r="A50" s="147"/>
      <c r="B50" s="134"/>
      <c r="C50" s="167" t="s">
        <v>4</v>
      </c>
      <c r="D50" s="174">
        <v>30</v>
      </c>
      <c r="E50" s="174"/>
      <c r="F50" s="174"/>
      <c r="G50" s="174"/>
      <c r="H50" s="169">
        <f>D50*'Unit Measures'!C2</f>
        <v>12.5</v>
      </c>
      <c r="I50" s="169">
        <f>D50*'Unit Measures'!C3</f>
        <v>16.875</v>
      </c>
      <c r="J50" s="169">
        <f>D50*'Unit Measures'!C4</f>
        <v>8.4375</v>
      </c>
      <c r="K50" s="169">
        <f>D50*'Unit Measures'!C5</f>
        <v>5.0625</v>
      </c>
      <c r="L50" s="170"/>
      <c r="M50" s="170"/>
      <c r="N50" s="156">
        <f>D50*'Unit Measures'!C7</f>
        <v>17.5</v>
      </c>
      <c r="O50" s="169">
        <f>D50*'Unit Measures'!C8</f>
        <v>8.75</v>
      </c>
      <c r="P50" s="169">
        <f>D50*'Unit Measures'!C9</f>
        <v>7.0000000000000009</v>
      </c>
      <c r="Q50" s="156">
        <f>D50*'Unit Measures'!C11</f>
        <v>5</v>
      </c>
      <c r="R50" s="169"/>
      <c r="S50" s="169">
        <f>D50*'Unit Measures'!C12</f>
        <v>10</v>
      </c>
      <c r="T50" s="169">
        <f>D50*'Unit Measures'!C15</f>
        <v>4</v>
      </c>
      <c r="U50" s="169">
        <f>D50*'Unit Measures'!C13</f>
        <v>5</v>
      </c>
      <c r="V50" s="171">
        <f>D50*'Unit Measures'!C14</f>
        <v>5</v>
      </c>
      <c r="W50" s="169"/>
      <c r="X50" s="172"/>
      <c r="Y50" s="151"/>
      <c r="Z50" s="151"/>
      <c r="AA50" s="151"/>
      <c r="AB50" s="151"/>
      <c r="AC50" s="151"/>
      <c r="AD50" s="151"/>
      <c r="AE50" s="151"/>
      <c r="AF50" s="151"/>
      <c r="AG50" s="152"/>
      <c r="AH50" s="150"/>
      <c r="AI50" s="151"/>
      <c r="AJ50" s="151"/>
      <c r="AK50" s="151"/>
      <c r="AL50" s="152"/>
      <c r="AM50" s="153"/>
      <c r="AN50" s="173"/>
      <c r="AO50" s="173"/>
      <c r="AP50" s="173">
        <f t="shared" si="84"/>
        <v>0</v>
      </c>
      <c r="AR50" s="173"/>
      <c r="AS50" s="173"/>
      <c r="AT50" s="173"/>
    </row>
    <row r="51" spans="1:46" hidden="1" outlineLevel="1" x14ac:dyDescent="0.2">
      <c r="A51" s="147"/>
      <c r="B51" s="134"/>
      <c r="C51" s="167" t="s">
        <v>158</v>
      </c>
      <c r="D51" s="174"/>
      <c r="E51" s="174">
        <v>20</v>
      </c>
      <c r="F51" s="174"/>
      <c r="G51" s="174"/>
      <c r="H51" s="169"/>
      <c r="I51" s="169"/>
      <c r="J51" s="169"/>
      <c r="K51" s="169"/>
      <c r="L51" s="170"/>
      <c r="M51" s="170"/>
      <c r="N51" s="156"/>
      <c r="O51" s="169"/>
      <c r="P51" s="169"/>
      <c r="Q51" s="156"/>
      <c r="R51" s="169">
        <f>E51*'Unit Measures'!D17</f>
        <v>3.333333333333333</v>
      </c>
      <c r="S51" s="169"/>
      <c r="T51" s="169"/>
      <c r="U51" s="169">
        <f>E51*'Unit Measures'!D13</f>
        <v>1.6666666666666665</v>
      </c>
      <c r="V51" s="171">
        <f>E51*'Unit Measures'!D14</f>
        <v>1.6666666666666665</v>
      </c>
      <c r="W51" s="169">
        <f>E51*'Unit Measures'!D16</f>
        <v>3.333333333333333</v>
      </c>
      <c r="X51" s="172"/>
      <c r="Y51" s="151"/>
      <c r="Z51" s="151"/>
      <c r="AA51" s="151"/>
      <c r="AB51" s="151"/>
      <c r="AC51" s="151"/>
      <c r="AD51" s="151"/>
      <c r="AE51" s="151"/>
      <c r="AF51" s="151"/>
      <c r="AG51" s="152"/>
      <c r="AH51" s="150"/>
      <c r="AI51" s="151"/>
      <c r="AJ51" s="151"/>
      <c r="AK51" s="151"/>
      <c r="AL51" s="152"/>
      <c r="AM51" s="153"/>
      <c r="AN51" s="173"/>
      <c r="AO51" s="173"/>
      <c r="AP51" s="173">
        <f t="shared" si="84"/>
        <v>0</v>
      </c>
      <c r="AR51" s="173"/>
      <c r="AS51" s="173"/>
      <c r="AT51" s="173"/>
    </row>
    <row r="52" spans="1:46" s="166" customFormat="1" collapsed="1" x14ac:dyDescent="0.2">
      <c r="A52" s="154">
        <v>13</v>
      </c>
      <c r="B52" s="227" t="s">
        <v>287</v>
      </c>
      <c r="C52" s="133"/>
      <c r="D52" s="155">
        <f>SUM(D53:D55)</f>
        <v>60</v>
      </c>
      <c r="E52" s="155">
        <f t="shared" ref="E52" si="85">SUM(E53:E55)</f>
        <v>20</v>
      </c>
      <c r="F52" s="155"/>
      <c r="G52" s="155"/>
      <c r="H52" s="156">
        <f>SUM(H53:H55)</f>
        <v>27.5</v>
      </c>
      <c r="I52" s="156">
        <f t="shared" ref="I52:W52" si="86">SUM(I53:I55)</f>
        <v>39.375</v>
      </c>
      <c r="J52" s="156">
        <f t="shared" si="86"/>
        <v>19.6875</v>
      </c>
      <c r="K52" s="156">
        <f t="shared" si="86"/>
        <v>11.8125</v>
      </c>
      <c r="L52" s="157">
        <f t="shared" si="86"/>
        <v>0</v>
      </c>
      <c r="M52" s="157">
        <f t="shared" si="86"/>
        <v>0</v>
      </c>
      <c r="N52" s="156">
        <f t="shared" si="86"/>
        <v>40</v>
      </c>
      <c r="O52" s="156">
        <f t="shared" si="86"/>
        <v>20</v>
      </c>
      <c r="P52" s="156">
        <f t="shared" si="86"/>
        <v>16</v>
      </c>
      <c r="Q52" s="156">
        <f t="shared" si="86"/>
        <v>10</v>
      </c>
      <c r="R52" s="156">
        <f t="shared" si="86"/>
        <v>3.333333333333333</v>
      </c>
      <c r="S52" s="156">
        <f t="shared" si="86"/>
        <v>25</v>
      </c>
      <c r="T52" s="156">
        <f t="shared" si="86"/>
        <v>10</v>
      </c>
      <c r="U52" s="156">
        <f t="shared" si="86"/>
        <v>14.166666666666666</v>
      </c>
      <c r="V52" s="159">
        <f t="shared" si="86"/>
        <v>14.166666666666666</v>
      </c>
      <c r="W52" s="156">
        <f t="shared" si="86"/>
        <v>3.333333333333333</v>
      </c>
      <c r="X52" s="160">
        <f t="shared" ref="X52:AF52" si="87">H52/8</f>
        <v>3.4375</v>
      </c>
      <c r="Y52" s="161">
        <f t="shared" si="87"/>
        <v>4.921875</v>
      </c>
      <c r="Z52" s="161">
        <f t="shared" si="87"/>
        <v>2.4609375</v>
      </c>
      <c r="AA52" s="161">
        <f t="shared" si="87"/>
        <v>1.4765625</v>
      </c>
      <c r="AB52" s="161">
        <f t="shared" si="87"/>
        <v>0</v>
      </c>
      <c r="AC52" s="161">
        <f t="shared" si="87"/>
        <v>0</v>
      </c>
      <c r="AD52" s="161">
        <f t="shared" si="87"/>
        <v>5</v>
      </c>
      <c r="AE52" s="161">
        <f t="shared" si="87"/>
        <v>2.5</v>
      </c>
      <c r="AF52" s="161">
        <f t="shared" si="87"/>
        <v>2</v>
      </c>
      <c r="AG52" s="162">
        <f t="shared" ref="AG52" si="88">P52/8</f>
        <v>2</v>
      </c>
      <c r="AH52" s="163">
        <f t="shared" ref="AH52:AK52" si="89">S52/8</f>
        <v>3.125</v>
      </c>
      <c r="AI52" s="161">
        <f t="shared" si="89"/>
        <v>1.25</v>
      </c>
      <c r="AJ52" s="161">
        <f t="shared" si="89"/>
        <v>1.7708333333333333</v>
      </c>
      <c r="AK52" s="161">
        <f t="shared" si="89"/>
        <v>1.7708333333333333</v>
      </c>
      <c r="AL52" s="162">
        <f>W52/8</f>
        <v>0.41666666666666663</v>
      </c>
      <c r="AM52" s="164"/>
      <c r="AN52" s="165">
        <f t="shared" ref="AN52" si="90">SUM(H53:R55)</f>
        <v>187.70833333333334</v>
      </c>
      <c r="AO52" s="165">
        <f t="shared" ref="AO52" si="91">SUM(S53:W55)</f>
        <v>66.666666666666657</v>
      </c>
      <c r="AP52" s="165">
        <f t="shared" si="84"/>
        <v>254.375</v>
      </c>
      <c r="AR52" s="165">
        <f>SUM(H52:R52)/8</f>
        <v>23.463541666666668</v>
      </c>
      <c r="AS52" s="165">
        <f>SUM(S52:W52)/8</f>
        <v>8.3333333333333321</v>
      </c>
      <c r="AT52" s="165">
        <f>SUM(AR52:AS52)</f>
        <v>31.796875</v>
      </c>
    </row>
    <row r="53" spans="1:46" hidden="1" outlineLevel="1" x14ac:dyDescent="0.2">
      <c r="A53" s="147"/>
      <c r="B53" s="230"/>
      <c r="C53" s="167" t="s">
        <v>3</v>
      </c>
      <c r="D53" s="174">
        <v>30</v>
      </c>
      <c r="E53" s="174"/>
      <c r="F53" s="174"/>
      <c r="G53" s="174"/>
      <c r="H53" s="169">
        <f>D53*'Unit Measures'!B2</f>
        <v>15</v>
      </c>
      <c r="I53" s="169">
        <f>D53*'Unit Measures'!B3</f>
        <v>22.5</v>
      </c>
      <c r="J53" s="169">
        <f>D53*'Unit Measures'!B4</f>
        <v>11.25</v>
      </c>
      <c r="K53" s="169">
        <f>D53*'Unit Measures'!B5</f>
        <v>6.75</v>
      </c>
      <c r="L53" s="170"/>
      <c r="M53" s="170"/>
      <c r="N53" s="156">
        <f>D53*'Unit Measures'!B7</f>
        <v>22.5</v>
      </c>
      <c r="O53" s="169">
        <f>D53*'Unit Measures'!B8</f>
        <v>11.25</v>
      </c>
      <c r="P53" s="169">
        <f>D53*'Unit Measures'!B9</f>
        <v>9</v>
      </c>
      <c r="Q53" s="156">
        <f>D53*'Unit Measures'!B11</f>
        <v>5</v>
      </c>
      <c r="R53" s="169"/>
      <c r="S53" s="169">
        <f>D53*'Unit Measures'!B12</f>
        <v>15</v>
      </c>
      <c r="T53" s="169">
        <f>D53*'Unit Measures'!B15</f>
        <v>6</v>
      </c>
      <c r="U53" s="169">
        <f>D53*'Unit Measures'!B13</f>
        <v>7.5</v>
      </c>
      <c r="V53" s="171">
        <f>D53*'Unit Measures'!B14</f>
        <v>7.5</v>
      </c>
      <c r="W53" s="169"/>
      <c r="X53" s="172"/>
      <c r="Y53" s="151"/>
      <c r="Z53" s="151"/>
      <c r="AA53" s="151"/>
      <c r="AB53" s="151"/>
      <c r="AC53" s="151"/>
      <c r="AD53" s="151"/>
      <c r="AE53" s="151"/>
      <c r="AF53" s="151"/>
      <c r="AG53" s="152"/>
      <c r="AH53" s="150"/>
      <c r="AI53" s="151"/>
      <c r="AJ53" s="151"/>
      <c r="AK53" s="151"/>
      <c r="AL53" s="152"/>
      <c r="AM53" s="153"/>
      <c r="AN53" s="173"/>
      <c r="AO53" s="173"/>
      <c r="AP53" s="173">
        <f t="shared" si="84"/>
        <v>0</v>
      </c>
      <c r="AR53" s="173"/>
      <c r="AS53" s="173"/>
      <c r="AT53" s="173"/>
    </row>
    <row r="54" spans="1:46" hidden="1" outlineLevel="1" x14ac:dyDescent="0.2">
      <c r="A54" s="147"/>
      <c r="B54" s="230"/>
      <c r="C54" s="167" t="s">
        <v>4</v>
      </c>
      <c r="D54" s="174">
        <v>30</v>
      </c>
      <c r="E54" s="174"/>
      <c r="F54" s="174"/>
      <c r="G54" s="174"/>
      <c r="H54" s="169">
        <f>D54*'Unit Measures'!C2</f>
        <v>12.5</v>
      </c>
      <c r="I54" s="169">
        <f>D54*'Unit Measures'!C3</f>
        <v>16.875</v>
      </c>
      <c r="J54" s="169">
        <f>D54*'Unit Measures'!C4</f>
        <v>8.4375</v>
      </c>
      <c r="K54" s="169">
        <f>D54*'Unit Measures'!C5</f>
        <v>5.0625</v>
      </c>
      <c r="L54" s="170"/>
      <c r="M54" s="170"/>
      <c r="N54" s="156">
        <f>D54*'Unit Measures'!C7</f>
        <v>17.5</v>
      </c>
      <c r="O54" s="169">
        <f>D54*'Unit Measures'!C8</f>
        <v>8.75</v>
      </c>
      <c r="P54" s="169">
        <f>D54*'Unit Measures'!C9</f>
        <v>7.0000000000000009</v>
      </c>
      <c r="Q54" s="156">
        <f>D54*'Unit Measures'!C11</f>
        <v>5</v>
      </c>
      <c r="R54" s="169"/>
      <c r="S54" s="169">
        <f>D54*'Unit Measures'!C12</f>
        <v>10</v>
      </c>
      <c r="T54" s="169">
        <f>D54*'Unit Measures'!C15</f>
        <v>4</v>
      </c>
      <c r="U54" s="169">
        <f>D54*'Unit Measures'!C13</f>
        <v>5</v>
      </c>
      <c r="V54" s="171">
        <f>D54*'Unit Measures'!C14</f>
        <v>5</v>
      </c>
      <c r="W54" s="169"/>
      <c r="X54" s="172"/>
      <c r="Y54" s="151"/>
      <c r="Z54" s="151"/>
      <c r="AA54" s="151"/>
      <c r="AB54" s="151"/>
      <c r="AC54" s="151"/>
      <c r="AD54" s="151"/>
      <c r="AE54" s="151"/>
      <c r="AF54" s="151"/>
      <c r="AG54" s="152"/>
      <c r="AH54" s="150"/>
      <c r="AI54" s="151"/>
      <c r="AJ54" s="151"/>
      <c r="AK54" s="151"/>
      <c r="AL54" s="152"/>
      <c r="AM54" s="153"/>
      <c r="AN54" s="173"/>
      <c r="AO54" s="173"/>
      <c r="AP54" s="173">
        <f t="shared" si="84"/>
        <v>0</v>
      </c>
      <c r="AR54" s="173"/>
      <c r="AS54" s="173"/>
      <c r="AT54" s="173"/>
    </row>
    <row r="55" spans="1:46" hidden="1" outlineLevel="1" x14ac:dyDescent="0.2">
      <c r="A55" s="147"/>
      <c r="B55" s="230"/>
      <c r="C55" s="167" t="s">
        <v>158</v>
      </c>
      <c r="D55" s="174"/>
      <c r="E55" s="174">
        <v>20</v>
      </c>
      <c r="F55" s="174"/>
      <c r="G55" s="174"/>
      <c r="H55" s="169"/>
      <c r="I55" s="169"/>
      <c r="J55" s="169"/>
      <c r="K55" s="169"/>
      <c r="L55" s="170"/>
      <c r="M55" s="170"/>
      <c r="N55" s="156"/>
      <c r="O55" s="169"/>
      <c r="P55" s="169"/>
      <c r="Q55" s="156"/>
      <c r="R55" s="169">
        <f>E55*'Unit Measures'!D17</f>
        <v>3.333333333333333</v>
      </c>
      <c r="S55" s="169"/>
      <c r="T55" s="169"/>
      <c r="U55" s="169">
        <f>E55*'Unit Measures'!D13</f>
        <v>1.6666666666666665</v>
      </c>
      <c r="V55" s="171">
        <f>E55*'Unit Measures'!D14</f>
        <v>1.6666666666666665</v>
      </c>
      <c r="W55" s="169">
        <f>E55*'Unit Measures'!D16</f>
        <v>3.333333333333333</v>
      </c>
      <c r="X55" s="172"/>
      <c r="Y55" s="151"/>
      <c r="Z55" s="151"/>
      <c r="AA55" s="151"/>
      <c r="AB55" s="151"/>
      <c r="AC55" s="151"/>
      <c r="AD55" s="151"/>
      <c r="AE55" s="151"/>
      <c r="AF55" s="151"/>
      <c r="AG55" s="152"/>
      <c r="AH55" s="150"/>
      <c r="AI55" s="151"/>
      <c r="AJ55" s="151"/>
      <c r="AK55" s="151"/>
      <c r="AL55" s="152"/>
      <c r="AM55" s="153"/>
      <c r="AN55" s="173"/>
      <c r="AO55" s="173"/>
      <c r="AP55" s="173">
        <f t="shared" si="84"/>
        <v>0</v>
      </c>
      <c r="AR55" s="173"/>
      <c r="AS55" s="173"/>
      <c r="AT55" s="173"/>
    </row>
    <row r="56" spans="1:46" s="166" customFormat="1" collapsed="1" x14ac:dyDescent="0.2">
      <c r="A56" s="154">
        <v>14</v>
      </c>
      <c r="B56" s="227" t="s">
        <v>289</v>
      </c>
      <c r="C56" s="133"/>
      <c r="D56" s="155">
        <f>SUM(D57:D59)</f>
        <v>30</v>
      </c>
      <c r="E56" s="155">
        <f t="shared" ref="E56" si="92">SUM(E57:E59)</f>
        <v>20</v>
      </c>
      <c r="F56" s="155"/>
      <c r="G56" s="155"/>
      <c r="H56" s="156">
        <f>SUM(H57:H59)</f>
        <v>13.333333333333334</v>
      </c>
      <c r="I56" s="156">
        <f t="shared" ref="I56:W56" si="93">SUM(I57:I59)</f>
        <v>18.75</v>
      </c>
      <c r="J56" s="156">
        <f t="shared" si="93"/>
        <v>9.375</v>
      </c>
      <c r="K56" s="156">
        <f t="shared" si="93"/>
        <v>5.625</v>
      </c>
      <c r="L56" s="157">
        <f t="shared" si="93"/>
        <v>0</v>
      </c>
      <c r="M56" s="157">
        <f t="shared" si="93"/>
        <v>0</v>
      </c>
      <c r="N56" s="156">
        <f t="shared" si="93"/>
        <v>19.166666666666668</v>
      </c>
      <c r="O56" s="156">
        <f t="shared" si="93"/>
        <v>9.5833333333333339</v>
      </c>
      <c r="P56" s="156">
        <f t="shared" si="93"/>
        <v>7.666666666666667</v>
      </c>
      <c r="Q56" s="156">
        <f t="shared" si="93"/>
        <v>5</v>
      </c>
      <c r="R56" s="156">
        <f t="shared" si="93"/>
        <v>3.333333333333333</v>
      </c>
      <c r="S56" s="156">
        <f>SUM(S57:S59)</f>
        <v>11.666666666666666</v>
      </c>
      <c r="T56" s="156">
        <f t="shared" si="93"/>
        <v>4.6666666666666661</v>
      </c>
      <c r="U56" s="156">
        <f t="shared" si="93"/>
        <v>7.5</v>
      </c>
      <c r="V56" s="159">
        <f t="shared" si="93"/>
        <v>7.5</v>
      </c>
      <c r="W56" s="156">
        <f t="shared" si="93"/>
        <v>3.333333333333333</v>
      </c>
      <c r="X56" s="160">
        <f t="shared" ref="X56:AF56" si="94">H56/8</f>
        <v>1.6666666666666667</v>
      </c>
      <c r="Y56" s="161">
        <f t="shared" si="94"/>
        <v>2.34375</v>
      </c>
      <c r="Z56" s="161">
        <f t="shared" si="94"/>
        <v>1.171875</v>
      </c>
      <c r="AA56" s="161">
        <f t="shared" si="94"/>
        <v>0.703125</v>
      </c>
      <c r="AB56" s="161">
        <f t="shared" si="94"/>
        <v>0</v>
      </c>
      <c r="AC56" s="161">
        <f t="shared" si="94"/>
        <v>0</v>
      </c>
      <c r="AD56" s="161">
        <f t="shared" si="94"/>
        <v>2.3958333333333335</v>
      </c>
      <c r="AE56" s="161">
        <f t="shared" si="94"/>
        <v>1.1979166666666667</v>
      </c>
      <c r="AF56" s="161">
        <f t="shared" si="94"/>
        <v>0.95833333333333337</v>
      </c>
      <c r="AG56" s="162">
        <f t="shared" ref="AG56" si="95">P56/8</f>
        <v>0.95833333333333337</v>
      </c>
      <c r="AH56" s="163">
        <f t="shared" ref="AH56:AK56" si="96">S56/8</f>
        <v>1.4583333333333333</v>
      </c>
      <c r="AI56" s="161">
        <f t="shared" si="96"/>
        <v>0.58333333333333326</v>
      </c>
      <c r="AJ56" s="161">
        <f t="shared" si="96"/>
        <v>0.9375</v>
      </c>
      <c r="AK56" s="161">
        <f t="shared" si="96"/>
        <v>0.9375</v>
      </c>
      <c r="AL56" s="162">
        <f>W56/8</f>
        <v>0.41666666666666663</v>
      </c>
      <c r="AM56" s="164"/>
      <c r="AN56" s="165">
        <f t="shared" ref="AN56" si="97">SUM(H57:R59)</f>
        <v>91.833333333333329</v>
      </c>
      <c r="AO56" s="165">
        <f t="shared" ref="AO56" si="98">SUM(S57:W59)</f>
        <v>34.666666666666664</v>
      </c>
      <c r="AP56" s="165">
        <f t="shared" si="84"/>
        <v>126.5</v>
      </c>
      <c r="AR56" s="165">
        <f>SUM(H56:R56)/8</f>
        <v>11.479166666666666</v>
      </c>
      <c r="AS56" s="165">
        <f>SUM(S56:W56)/8</f>
        <v>4.333333333333333</v>
      </c>
      <c r="AT56" s="165">
        <f>SUM(AR56:AS56)</f>
        <v>15.8125</v>
      </c>
    </row>
    <row r="57" spans="1:46" hidden="1" outlineLevel="1" x14ac:dyDescent="0.2">
      <c r="A57" s="147"/>
      <c r="B57" s="230"/>
      <c r="C57" s="167" t="s">
        <v>3</v>
      </c>
      <c r="D57" s="174">
        <v>10</v>
      </c>
      <c r="E57" s="174"/>
      <c r="F57" s="174"/>
      <c r="G57" s="174"/>
      <c r="H57" s="169">
        <f>D57*'Unit Measures'!B2</f>
        <v>5</v>
      </c>
      <c r="I57" s="169">
        <f>D57*'Unit Measures'!B3</f>
        <v>7.5</v>
      </c>
      <c r="J57" s="169">
        <f>D57*'Unit Measures'!B4</f>
        <v>3.75</v>
      </c>
      <c r="K57" s="169">
        <f>D57*'Unit Measures'!B5</f>
        <v>2.25</v>
      </c>
      <c r="L57" s="170"/>
      <c r="M57" s="170"/>
      <c r="N57" s="156">
        <f>D57*'Unit Measures'!B7</f>
        <v>7.5</v>
      </c>
      <c r="O57" s="169">
        <f>D57*'Unit Measures'!B8</f>
        <v>3.75</v>
      </c>
      <c r="P57" s="169">
        <f>D57*'Unit Measures'!B9</f>
        <v>3</v>
      </c>
      <c r="Q57" s="156">
        <f>D57*'Unit Measures'!B11</f>
        <v>1.6666666666666665</v>
      </c>
      <c r="R57" s="169"/>
      <c r="S57" s="169">
        <f>D57*'Unit Measures'!B12</f>
        <v>5</v>
      </c>
      <c r="T57" s="169">
        <f>D57*'Unit Measures'!B15</f>
        <v>2</v>
      </c>
      <c r="U57" s="169">
        <f>D57*'Unit Measures'!B13</f>
        <v>2.5</v>
      </c>
      <c r="V57" s="171">
        <f>D57*'Unit Measures'!B14</f>
        <v>2.5</v>
      </c>
      <c r="W57" s="169"/>
      <c r="X57" s="172"/>
      <c r="Y57" s="151"/>
      <c r="Z57" s="151"/>
      <c r="AA57" s="151"/>
      <c r="AB57" s="151"/>
      <c r="AC57" s="151"/>
      <c r="AD57" s="151"/>
      <c r="AE57" s="151"/>
      <c r="AF57" s="151"/>
      <c r="AG57" s="152"/>
      <c r="AH57" s="150"/>
      <c r="AI57" s="151"/>
      <c r="AJ57" s="151"/>
      <c r="AK57" s="151"/>
      <c r="AL57" s="152"/>
      <c r="AM57" s="153"/>
      <c r="AN57" s="173"/>
      <c r="AO57" s="173"/>
      <c r="AP57" s="173">
        <f t="shared" si="84"/>
        <v>0</v>
      </c>
      <c r="AR57" s="173"/>
      <c r="AS57" s="173"/>
      <c r="AT57" s="173"/>
    </row>
    <row r="58" spans="1:46" hidden="1" outlineLevel="1" x14ac:dyDescent="0.2">
      <c r="A58" s="147"/>
      <c r="B58" s="230"/>
      <c r="C58" s="167" t="s">
        <v>4</v>
      </c>
      <c r="D58" s="174">
        <v>20</v>
      </c>
      <c r="E58" s="174"/>
      <c r="F58" s="174"/>
      <c r="G58" s="174"/>
      <c r="H58" s="169">
        <f>D58*'Unit Measures'!C2</f>
        <v>8.3333333333333339</v>
      </c>
      <c r="I58" s="169">
        <f>D58*'Unit Measures'!C3</f>
        <v>11.25</v>
      </c>
      <c r="J58" s="169">
        <f>D58*'Unit Measures'!C4</f>
        <v>5.625</v>
      </c>
      <c r="K58" s="169">
        <f>D58*'Unit Measures'!C5</f>
        <v>3.375</v>
      </c>
      <c r="L58" s="170"/>
      <c r="M58" s="170"/>
      <c r="N58" s="156">
        <f>D58*'Unit Measures'!C7</f>
        <v>11.666666666666668</v>
      </c>
      <c r="O58" s="169">
        <f>D58*'Unit Measures'!C8</f>
        <v>5.8333333333333339</v>
      </c>
      <c r="P58" s="169">
        <f>D58*'Unit Measures'!C9</f>
        <v>4.666666666666667</v>
      </c>
      <c r="Q58" s="156">
        <f>D58*'Unit Measures'!C11</f>
        <v>3.333333333333333</v>
      </c>
      <c r="R58" s="169"/>
      <c r="S58" s="169">
        <f>D58*'Unit Measures'!C12</f>
        <v>6.6666666666666661</v>
      </c>
      <c r="T58" s="169">
        <f>D58*'Unit Measures'!C15</f>
        <v>2.6666666666666665</v>
      </c>
      <c r="U58" s="169">
        <f>D58*'Unit Measures'!C13</f>
        <v>3.333333333333333</v>
      </c>
      <c r="V58" s="171">
        <f>D58*'Unit Measures'!C14</f>
        <v>3.333333333333333</v>
      </c>
      <c r="W58" s="169"/>
      <c r="X58" s="172"/>
      <c r="Y58" s="151"/>
      <c r="Z58" s="151"/>
      <c r="AA58" s="151"/>
      <c r="AB58" s="151"/>
      <c r="AC58" s="151"/>
      <c r="AD58" s="151"/>
      <c r="AE58" s="151"/>
      <c r="AF58" s="151"/>
      <c r="AG58" s="152"/>
      <c r="AH58" s="150"/>
      <c r="AI58" s="151"/>
      <c r="AJ58" s="151"/>
      <c r="AK58" s="151"/>
      <c r="AL58" s="152"/>
      <c r="AM58" s="153"/>
      <c r="AN58" s="173"/>
      <c r="AO58" s="173"/>
      <c r="AP58" s="173">
        <f t="shared" si="84"/>
        <v>0</v>
      </c>
      <c r="AR58" s="173"/>
      <c r="AS58" s="173"/>
      <c r="AT58" s="173"/>
    </row>
    <row r="59" spans="1:46" hidden="1" outlineLevel="1" x14ac:dyDescent="0.2">
      <c r="A59" s="147"/>
      <c r="B59" s="230"/>
      <c r="C59" s="167" t="s">
        <v>158</v>
      </c>
      <c r="D59" s="174"/>
      <c r="E59" s="174">
        <v>20</v>
      </c>
      <c r="F59" s="174"/>
      <c r="G59" s="174"/>
      <c r="H59" s="169"/>
      <c r="I59" s="169"/>
      <c r="J59" s="169"/>
      <c r="K59" s="169"/>
      <c r="L59" s="170"/>
      <c r="M59" s="170"/>
      <c r="N59" s="156"/>
      <c r="O59" s="169"/>
      <c r="P59" s="169"/>
      <c r="Q59" s="156"/>
      <c r="R59" s="169">
        <f>E59*'Unit Measures'!D17</f>
        <v>3.333333333333333</v>
      </c>
      <c r="S59" s="169"/>
      <c r="T59" s="169"/>
      <c r="U59" s="169">
        <f>E59*'Unit Measures'!D13</f>
        <v>1.6666666666666665</v>
      </c>
      <c r="V59" s="171">
        <f>E59*'Unit Measures'!D14</f>
        <v>1.6666666666666665</v>
      </c>
      <c r="W59" s="169">
        <f>E59*'Unit Measures'!D16</f>
        <v>3.333333333333333</v>
      </c>
      <c r="X59" s="172"/>
      <c r="Y59" s="151"/>
      <c r="Z59" s="151"/>
      <c r="AA59" s="151"/>
      <c r="AB59" s="151"/>
      <c r="AC59" s="151"/>
      <c r="AD59" s="151"/>
      <c r="AE59" s="151"/>
      <c r="AF59" s="151"/>
      <c r="AG59" s="152"/>
      <c r="AH59" s="150"/>
      <c r="AI59" s="151"/>
      <c r="AJ59" s="151"/>
      <c r="AK59" s="151"/>
      <c r="AL59" s="152"/>
      <c r="AM59" s="153"/>
      <c r="AN59" s="173"/>
      <c r="AO59" s="173"/>
      <c r="AP59" s="173">
        <f t="shared" si="84"/>
        <v>0</v>
      </c>
      <c r="AR59" s="173"/>
      <c r="AS59" s="173"/>
      <c r="AT59" s="173"/>
    </row>
    <row r="60" spans="1:46" s="166" customFormat="1" collapsed="1" x14ac:dyDescent="0.2">
      <c r="A60" s="154">
        <v>15</v>
      </c>
      <c r="B60" s="227" t="s">
        <v>289</v>
      </c>
      <c r="C60" s="133"/>
      <c r="D60" s="155">
        <f>SUM(D61:D63)</f>
        <v>30</v>
      </c>
      <c r="E60" s="155">
        <f t="shared" ref="E60" si="99">SUM(E61:E63)</f>
        <v>20</v>
      </c>
      <c r="F60" s="155"/>
      <c r="G60" s="155"/>
      <c r="H60" s="156">
        <f>SUM(H61:H63)</f>
        <v>13.333333333333334</v>
      </c>
      <c r="I60" s="156">
        <f t="shared" ref="I60:R60" si="100">SUM(I61:I63)</f>
        <v>18.75</v>
      </c>
      <c r="J60" s="156">
        <f t="shared" si="100"/>
        <v>9.375</v>
      </c>
      <c r="K60" s="156">
        <f t="shared" si="100"/>
        <v>5.625</v>
      </c>
      <c r="L60" s="157">
        <f t="shared" si="100"/>
        <v>0</v>
      </c>
      <c r="M60" s="157">
        <f t="shared" si="100"/>
        <v>0</v>
      </c>
      <c r="N60" s="156">
        <f t="shared" si="100"/>
        <v>19.166666666666668</v>
      </c>
      <c r="O60" s="156">
        <f t="shared" si="100"/>
        <v>9.5833333333333339</v>
      </c>
      <c r="P60" s="156">
        <f t="shared" si="100"/>
        <v>7.666666666666667</v>
      </c>
      <c r="Q60" s="156">
        <f t="shared" si="100"/>
        <v>5</v>
      </c>
      <c r="R60" s="156">
        <f t="shared" si="100"/>
        <v>3.333333333333333</v>
      </c>
      <c r="S60" s="156">
        <f>SUM(S61:S63)</f>
        <v>11.666666666666666</v>
      </c>
      <c r="T60" s="156">
        <f t="shared" ref="T60:W60" si="101">SUM(T61:T63)</f>
        <v>4.6666666666666661</v>
      </c>
      <c r="U60" s="156">
        <f t="shared" si="101"/>
        <v>7.5</v>
      </c>
      <c r="V60" s="159">
        <f t="shared" si="101"/>
        <v>7.5</v>
      </c>
      <c r="W60" s="156">
        <f t="shared" si="101"/>
        <v>3.333333333333333</v>
      </c>
      <c r="X60" s="160">
        <f t="shared" ref="X60:AF60" si="102">H60/8</f>
        <v>1.6666666666666667</v>
      </c>
      <c r="Y60" s="161">
        <f t="shared" si="102"/>
        <v>2.34375</v>
      </c>
      <c r="Z60" s="161">
        <f t="shared" si="102"/>
        <v>1.171875</v>
      </c>
      <c r="AA60" s="161">
        <f t="shared" si="102"/>
        <v>0.703125</v>
      </c>
      <c r="AB60" s="161">
        <f t="shared" si="102"/>
        <v>0</v>
      </c>
      <c r="AC60" s="161">
        <f t="shared" si="102"/>
        <v>0</v>
      </c>
      <c r="AD60" s="161">
        <f t="shared" si="102"/>
        <v>2.3958333333333335</v>
      </c>
      <c r="AE60" s="161">
        <f t="shared" si="102"/>
        <v>1.1979166666666667</v>
      </c>
      <c r="AF60" s="161">
        <f t="shared" si="102"/>
        <v>0.95833333333333337</v>
      </c>
      <c r="AG60" s="162">
        <f t="shared" ref="AG60" si="103">P60/8</f>
        <v>0.95833333333333337</v>
      </c>
      <c r="AH60" s="163">
        <f t="shared" ref="AH60:AK60" si="104">S60/8</f>
        <v>1.4583333333333333</v>
      </c>
      <c r="AI60" s="161">
        <f t="shared" si="104"/>
        <v>0.58333333333333326</v>
      </c>
      <c r="AJ60" s="161">
        <f t="shared" si="104"/>
        <v>0.9375</v>
      </c>
      <c r="AK60" s="161">
        <f t="shared" si="104"/>
        <v>0.9375</v>
      </c>
      <c r="AL60" s="162">
        <f>W60/8</f>
        <v>0.41666666666666663</v>
      </c>
      <c r="AM60" s="164"/>
      <c r="AN60" s="165">
        <f t="shared" ref="AN60" si="105">SUM(H61:R63)</f>
        <v>91.833333333333329</v>
      </c>
      <c r="AO60" s="165">
        <f t="shared" ref="AO60" si="106">SUM(S61:W63)</f>
        <v>34.666666666666664</v>
      </c>
      <c r="AP60" s="165">
        <f t="shared" si="84"/>
        <v>126.5</v>
      </c>
      <c r="AR60" s="165">
        <f>SUM(H60:R60)/8</f>
        <v>11.479166666666666</v>
      </c>
      <c r="AS60" s="165">
        <f>SUM(S60:W60)/8</f>
        <v>4.333333333333333</v>
      </c>
      <c r="AT60" s="165">
        <f>SUM(AR60:AS60)</f>
        <v>15.8125</v>
      </c>
    </row>
    <row r="61" spans="1:46" hidden="1" outlineLevel="1" x14ac:dyDescent="0.2">
      <c r="A61" s="147"/>
      <c r="B61" s="230"/>
      <c r="C61" s="167" t="s">
        <v>3</v>
      </c>
      <c r="D61" s="174">
        <v>10</v>
      </c>
      <c r="E61" s="174"/>
      <c r="F61" s="174"/>
      <c r="G61" s="174"/>
      <c r="H61" s="169">
        <f>D61*'Unit Measures'!B2</f>
        <v>5</v>
      </c>
      <c r="I61" s="169">
        <f>D61*'Unit Measures'!B3</f>
        <v>7.5</v>
      </c>
      <c r="J61" s="169">
        <f>D61*'Unit Measures'!B4</f>
        <v>3.75</v>
      </c>
      <c r="K61" s="169">
        <f>D61*'Unit Measures'!B5</f>
        <v>2.25</v>
      </c>
      <c r="L61" s="170"/>
      <c r="M61" s="170"/>
      <c r="N61" s="156">
        <f>D61*'Unit Measures'!B7</f>
        <v>7.5</v>
      </c>
      <c r="O61" s="169">
        <f>D61*'Unit Measures'!B8</f>
        <v>3.75</v>
      </c>
      <c r="P61" s="169">
        <f>D61*'Unit Measures'!B9</f>
        <v>3</v>
      </c>
      <c r="Q61" s="156">
        <f>D61*'Unit Measures'!B11</f>
        <v>1.6666666666666665</v>
      </c>
      <c r="R61" s="169"/>
      <c r="S61" s="169">
        <f>D61*'Unit Measures'!B12</f>
        <v>5</v>
      </c>
      <c r="T61" s="169">
        <f>D61*'Unit Measures'!B15</f>
        <v>2</v>
      </c>
      <c r="U61" s="169">
        <f>D61*'Unit Measures'!B13</f>
        <v>2.5</v>
      </c>
      <c r="V61" s="171">
        <f>D61*'Unit Measures'!B14</f>
        <v>2.5</v>
      </c>
      <c r="W61" s="169"/>
      <c r="X61" s="172"/>
      <c r="Y61" s="151"/>
      <c r="Z61" s="151"/>
      <c r="AA61" s="151"/>
      <c r="AB61" s="151"/>
      <c r="AC61" s="151"/>
      <c r="AD61" s="151"/>
      <c r="AE61" s="151"/>
      <c r="AF61" s="151"/>
      <c r="AG61" s="152"/>
      <c r="AH61" s="150"/>
      <c r="AI61" s="151"/>
      <c r="AJ61" s="151"/>
      <c r="AK61" s="151"/>
      <c r="AL61" s="152"/>
      <c r="AM61" s="153"/>
      <c r="AN61" s="173"/>
      <c r="AO61" s="173"/>
      <c r="AP61" s="173">
        <f t="shared" si="84"/>
        <v>0</v>
      </c>
      <c r="AR61" s="173"/>
      <c r="AS61" s="173"/>
      <c r="AT61" s="173"/>
    </row>
    <row r="62" spans="1:46" hidden="1" outlineLevel="1" x14ac:dyDescent="0.2">
      <c r="A62" s="147"/>
      <c r="B62" s="230"/>
      <c r="C62" s="167" t="s">
        <v>4</v>
      </c>
      <c r="D62" s="174">
        <v>20</v>
      </c>
      <c r="E62" s="174"/>
      <c r="F62" s="174"/>
      <c r="G62" s="174"/>
      <c r="H62" s="169">
        <f>D62*'Unit Measures'!C2</f>
        <v>8.3333333333333339</v>
      </c>
      <c r="I62" s="169">
        <f>D62*'Unit Measures'!C3</f>
        <v>11.25</v>
      </c>
      <c r="J62" s="169">
        <f>D62*'Unit Measures'!C4</f>
        <v>5.625</v>
      </c>
      <c r="K62" s="169">
        <f>D62*'Unit Measures'!C5</f>
        <v>3.375</v>
      </c>
      <c r="L62" s="170"/>
      <c r="M62" s="170"/>
      <c r="N62" s="156">
        <f>D62*'Unit Measures'!C7</f>
        <v>11.666666666666668</v>
      </c>
      <c r="O62" s="169">
        <f>D62*'Unit Measures'!C8</f>
        <v>5.8333333333333339</v>
      </c>
      <c r="P62" s="169">
        <f>D62*'Unit Measures'!C9</f>
        <v>4.666666666666667</v>
      </c>
      <c r="Q62" s="156">
        <f>D62*'Unit Measures'!C11</f>
        <v>3.333333333333333</v>
      </c>
      <c r="R62" s="169"/>
      <c r="S62" s="169">
        <f>D62*'Unit Measures'!C12</f>
        <v>6.6666666666666661</v>
      </c>
      <c r="T62" s="169">
        <f>D62*'Unit Measures'!C15</f>
        <v>2.6666666666666665</v>
      </c>
      <c r="U62" s="169">
        <f>D62*'Unit Measures'!C13</f>
        <v>3.333333333333333</v>
      </c>
      <c r="V62" s="171">
        <f>D62*'Unit Measures'!C14</f>
        <v>3.333333333333333</v>
      </c>
      <c r="W62" s="169"/>
      <c r="X62" s="172"/>
      <c r="Y62" s="151"/>
      <c r="Z62" s="151"/>
      <c r="AA62" s="151"/>
      <c r="AB62" s="151"/>
      <c r="AC62" s="151"/>
      <c r="AD62" s="151"/>
      <c r="AE62" s="151"/>
      <c r="AF62" s="151"/>
      <c r="AG62" s="152"/>
      <c r="AH62" s="150"/>
      <c r="AI62" s="151"/>
      <c r="AJ62" s="151"/>
      <c r="AK62" s="151"/>
      <c r="AL62" s="152"/>
      <c r="AM62" s="153"/>
      <c r="AN62" s="173"/>
      <c r="AO62" s="173"/>
      <c r="AP62" s="173">
        <f t="shared" si="84"/>
        <v>0</v>
      </c>
      <c r="AR62" s="173"/>
      <c r="AS62" s="173"/>
      <c r="AT62" s="173"/>
    </row>
    <row r="63" spans="1:46" hidden="1" outlineLevel="1" x14ac:dyDescent="0.2">
      <c r="A63" s="147"/>
      <c r="B63" s="230"/>
      <c r="C63" s="167" t="s">
        <v>158</v>
      </c>
      <c r="D63" s="174"/>
      <c r="E63" s="174">
        <v>20</v>
      </c>
      <c r="F63" s="174"/>
      <c r="G63" s="174"/>
      <c r="H63" s="169"/>
      <c r="I63" s="169"/>
      <c r="J63" s="169"/>
      <c r="K63" s="169"/>
      <c r="L63" s="170"/>
      <c r="M63" s="170"/>
      <c r="N63" s="156"/>
      <c r="O63" s="169"/>
      <c r="P63" s="169"/>
      <c r="Q63" s="156"/>
      <c r="R63" s="169">
        <f>E63*'Unit Measures'!D17</f>
        <v>3.333333333333333</v>
      </c>
      <c r="S63" s="169"/>
      <c r="T63" s="169"/>
      <c r="U63" s="169">
        <f>E63*'Unit Measures'!D13</f>
        <v>1.6666666666666665</v>
      </c>
      <c r="V63" s="171">
        <f>E63*'Unit Measures'!D14</f>
        <v>1.6666666666666665</v>
      </c>
      <c r="W63" s="169">
        <f>E63*'Unit Measures'!D16</f>
        <v>3.333333333333333</v>
      </c>
      <c r="X63" s="172"/>
      <c r="Y63" s="151"/>
      <c r="Z63" s="151"/>
      <c r="AA63" s="151"/>
      <c r="AB63" s="151"/>
      <c r="AC63" s="151"/>
      <c r="AD63" s="151"/>
      <c r="AE63" s="151"/>
      <c r="AF63" s="151"/>
      <c r="AG63" s="152"/>
      <c r="AH63" s="150"/>
      <c r="AI63" s="151"/>
      <c r="AJ63" s="151"/>
      <c r="AK63" s="151"/>
      <c r="AL63" s="152"/>
      <c r="AM63" s="153"/>
      <c r="AN63" s="173"/>
      <c r="AO63" s="173"/>
      <c r="AP63" s="173">
        <f t="shared" si="84"/>
        <v>0</v>
      </c>
      <c r="AR63" s="173"/>
      <c r="AS63" s="173"/>
      <c r="AT63" s="173"/>
    </row>
    <row r="64" spans="1:46" s="166" customFormat="1" ht="25.5" collapsed="1" x14ac:dyDescent="0.2">
      <c r="A64" s="154">
        <v>16</v>
      </c>
      <c r="B64" s="227" t="s">
        <v>290</v>
      </c>
      <c r="C64" s="133"/>
      <c r="D64" s="155">
        <f>SUM(D65:D67)</f>
        <v>50</v>
      </c>
      <c r="E64" s="155">
        <f t="shared" ref="E64" si="107">SUM(E65:E67)</f>
        <v>20</v>
      </c>
      <c r="F64" s="155"/>
      <c r="G64" s="155"/>
      <c r="H64" s="156">
        <f>SUM(H65:H67)</f>
        <v>22.5</v>
      </c>
      <c r="I64" s="156">
        <f t="shared" ref="I64:N64" si="108">SUM(I65:I67)</f>
        <v>31.875</v>
      </c>
      <c r="J64" s="156">
        <f t="shared" si="108"/>
        <v>15.9375</v>
      </c>
      <c r="K64" s="156">
        <f t="shared" si="108"/>
        <v>9.5625</v>
      </c>
      <c r="L64" s="157">
        <f t="shared" si="108"/>
        <v>0</v>
      </c>
      <c r="M64" s="157">
        <f t="shared" si="108"/>
        <v>0</v>
      </c>
      <c r="N64" s="156">
        <f t="shared" si="108"/>
        <v>32.5</v>
      </c>
      <c r="O64" s="156">
        <f>SUM(O65:O67)</f>
        <v>16.25</v>
      </c>
      <c r="P64" s="156">
        <f t="shared" ref="P64:W64" si="109">SUM(P65:P67)</f>
        <v>13</v>
      </c>
      <c r="Q64" s="156">
        <f t="shared" si="109"/>
        <v>8.3333333333333321</v>
      </c>
      <c r="R64" s="156">
        <f t="shared" si="109"/>
        <v>3.333333333333333</v>
      </c>
      <c r="S64" s="156">
        <f t="shared" si="109"/>
        <v>20</v>
      </c>
      <c r="T64" s="156">
        <f t="shared" si="109"/>
        <v>8</v>
      </c>
      <c r="U64" s="156">
        <f t="shared" si="109"/>
        <v>11.666666666666666</v>
      </c>
      <c r="V64" s="159">
        <f t="shared" si="109"/>
        <v>11.666666666666666</v>
      </c>
      <c r="W64" s="156">
        <f t="shared" si="109"/>
        <v>3.333333333333333</v>
      </c>
      <c r="X64" s="160">
        <f t="shared" ref="X64:AF64" si="110">H64/8</f>
        <v>2.8125</v>
      </c>
      <c r="Y64" s="161">
        <f t="shared" si="110"/>
        <v>3.984375</v>
      </c>
      <c r="Z64" s="161">
        <f t="shared" si="110"/>
        <v>1.9921875</v>
      </c>
      <c r="AA64" s="161">
        <f t="shared" si="110"/>
        <v>1.1953125</v>
      </c>
      <c r="AB64" s="161">
        <f t="shared" si="110"/>
        <v>0</v>
      </c>
      <c r="AC64" s="161">
        <f t="shared" si="110"/>
        <v>0</v>
      </c>
      <c r="AD64" s="161">
        <f t="shared" si="110"/>
        <v>4.0625</v>
      </c>
      <c r="AE64" s="161">
        <f t="shared" si="110"/>
        <v>2.03125</v>
      </c>
      <c r="AF64" s="161">
        <f t="shared" si="110"/>
        <v>1.625</v>
      </c>
      <c r="AG64" s="162">
        <f t="shared" ref="AG64" si="111">P64/8</f>
        <v>1.625</v>
      </c>
      <c r="AH64" s="163">
        <f t="shared" ref="AH64:AK64" si="112">S64/8</f>
        <v>2.5</v>
      </c>
      <c r="AI64" s="161">
        <f t="shared" si="112"/>
        <v>1</v>
      </c>
      <c r="AJ64" s="161">
        <f t="shared" si="112"/>
        <v>1.4583333333333333</v>
      </c>
      <c r="AK64" s="161">
        <f t="shared" si="112"/>
        <v>1.4583333333333333</v>
      </c>
      <c r="AL64" s="162">
        <f>W64/8</f>
        <v>0.41666666666666663</v>
      </c>
      <c r="AM64" s="164"/>
      <c r="AN64" s="165">
        <f t="shared" ref="AN64" si="113">SUM(H65:R67)</f>
        <v>153.29166666666666</v>
      </c>
      <c r="AO64" s="165">
        <f t="shared" ref="AO64" si="114">SUM(S65:W67)</f>
        <v>54.666666666666664</v>
      </c>
      <c r="AP64" s="165">
        <f t="shared" si="84"/>
        <v>207.95833333333331</v>
      </c>
      <c r="AR64" s="165">
        <f>SUM(H64:R64)/8</f>
        <v>19.161458333333336</v>
      </c>
      <c r="AS64" s="165">
        <f>SUM(S64:W64)/8</f>
        <v>6.833333333333333</v>
      </c>
      <c r="AT64" s="165">
        <f>SUM(AR64:AS64)</f>
        <v>25.994791666666668</v>
      </c>
    </row>
    <row r="65" spans="1:46" hidden="1" outlineLevel="1" x14ac:dyDescent="0.2">
      <c r="A65" s="147"/>
      <c r="B65" s="230"/>
      <c r="C65" s="167" t="s">
        <v>3</v>
      </c>
      <c r="D65" s="174">
        <v>20</v>
      </c>
      <c r="E65" s="174"/>
      <c r="F65" s="174"/>
      <c r="G65" s="174"/>
      <c r="H65" s="169">
        <f>D65*'Unit Measures'!B2</f>
        <v>10</v>
      </c>
      <c r="I65" s="169">
        <f>D65*'Unit Measures'!B3</f>
        <v>15</v>
      </c>
      <c r="J65" s="169">
        <f>D65*'Unit Measures'!B4</f>
        <v>7.5</v>
      </c>
      <c r="K65" s="169">
        <f>D65*'Unit Measures'!B5</f>
        <v>4.5</v>
      </c>
      <c r="L65" s="170"/>
      <c r="M65" s="170"/>
      <c r="N65" s="156">
        <f>D65*'Unit Measures'!B7</f>
        <v>15</v>
      </c>
      <c r="O65" s="169">
        <f>D65*'Unit Measures'!B8</f>
        <v>7.5</v>
      </c>
      <c r="P65" s="169">
        <f>D65*'Unit Measures'!B9</f>
        <v>6</v>
      </c>
      <c r="Q65" s="156">
        <f>D65*'Unit Measures'!B11</f>
        <v>3.333333333333333</v>
      </c>
      <c r="R65" s="169"/>
      <c r="S65" s="169">
        <f>D65*'Unit Measures'!B12</f>
        <v>10</v>
      </c>
      <c r="T65" s="169">
        <f>D65*'Unit Measures'!B15</f>
        <v>4</v>
      </c>
      <c r="U65" s="169">
        <f>D65*'Unit Measures'!B13</f>
        <v>5</v>
      </c>
      <c r="V65" s="171">
        <f>D65*'Unit Measures'!B14</f>
        <v>5</v>
      </c>
      <c r="W65" s="169"/>
      <c r="X65" s="172"/>
      <c r="Y65" s="151"/>
      <c r="Z65" s="151"/>
      <c r="AA65" s="151"/>
      <c r="AB65" s="151"/>
      <c r="AC65" s="151"/>
      <c r="AD65" s="151"/>
      <c r="AE65" s="151"/>
      <c r="AF65" s="151"/>
      <c r="AG65" s="152"/>
      <c r="AH65" s="150"/>
      <c r="AI65" s="151"/>
      <c r="AJ65" s="151"/>
      <c r="AK65" s="151"/>
      <c r="AL65" s="152"/>
      <c r="AM65" s="153"/>
      <c r="AN65" s="173"/>
      <c r="AO65" s="173"/>
      <c r="AP65" s="173">
        <f t="shared" si="84"/>
        <v>0</v>
      </c>
      <c r="AR65" s="173"/>
      <c r="AS65" s="173"/>
      <c r="AT65" s="173"/>
    </row>
    <row r="66" spans="1:46" hidden="1" outlineLevel="1" x14ac:dyDescent="0.2">
      <c r="A66" s="147"/>
      <c r="B66" s="230"/>
      <c r="C66" s="167" t="s">
        <v>4</v>
      </c>
      <c r="D66" s="174">
        <v>30</v>
      </c>
      <c r="E66" s="174"/>
      <c r="F66" s="174"/>
      <c r="G66" s="174"/>
      <c r="H66" s="169">
        <f>D66*'Unit Measures'!C2</f>
        <v>12.5</v>
      </c>
      <c r="I66" s="169">
        <f>D66*'Unit Measures'!C3</f>
        <v>16.875</v>
      </c>
      <c r="J66" s="169">
        <f>D66*'Unit Measures'!C4</f>
        <v>8.4375</v>
      </c>
      <c r="K66" s="169">
        <f>D66*'Unit Measures'!C5</f>
        <v>5.0625</v>
      </c>
      <c r="L66" s="170"/>
      <c r="M66" s="170"/>
      <c r="N66" s="156">
        <f>D66*'Unit Measures'!C7</f>
        <v>17.5</v>
      </c>
      <c r="O66" s="169">
        <f>D66*'Unit Measures'!C8</f>
        <v>8.75</v>
      </c>
      <c r="P66" s="169">
        <f>D66*'Unit Measures'!C9</f>
        <v>7.0000000000000009</v>
      </c>
      <c r="Q66" s="156">
        <f>D66*'Unit Measures'!C11</f>
        <v>5</v>
      </c>
      <c r="R66" s="169"/>
      <c r="S66" s="169">
        <f>D66*'Unit Measures'!C12</f>
        <v>10</v>
      </c>
      <c r="T66" s="169">
        <f>D66*'Unit Measures'!C15</f>
        <v>4</v>
      </c>
      <c r="U66" s="169">
        <f>D66*'Unit Measures'!C13</f>
        <v>5</v>
      </c>
      <c r="V66" s="171">
        <f>D66*'Unit Measures'!C14</f>
        <v>5</v>
      </c>
      <c r="W66" s="169"/>
      <c r="X66" s="172"/>
      <c r="Y66" s="151"/>
      <c r="Z66" s="151"/>
      <c r="AA66" s="151"/>
      <c r="AB66" s="151"/>
      <c r="AC66" s="151"/>
      <c r="AD66" s="151"/>
      <c r="AE66" s="151"/>
      <c r="AF66" s="151"/>
      <c r="AG66" s="152"/>
      <c r="AH66" s="150"/>
      <c r="AI66" s="151"/>
      <c r="AJ66" s="151"/>
      <c r="AK66" s="151"/>
      <c r="AL66" s="152"/>
      <c r="AM66" s="153"/>
      <c r="AN66" s="173"/>
      <c r="AO66" s="173"/>
      <c r="AP66" s="173">
        <f t="shared" si="84"/>
        <v>0</v>
      </c>
      <c r="AR66" s="173"/>
      <c r="AS66" s="173"/>
      <c r="AT66" s="173"/>
    </row>
    <row r="67" spans="1:46" hidden="1" outlineLevel="1" x14ac:dyDescent="0.2">
      <c r="A67" s="147"/>
      <c r="B67" s="230"/>
      <c r="C67" s="167" t="s">
        <v>158</v>
      </c>
      <c r="D67" s="174"/>
      <c r="E67" s="174">
        <v>20</v>
      </c>
      <c r="F67" s="174"/>
      <c r="G67" s="174"/>
      <c r="H67" s="169"/>
      <c r="I67" s="169"/>
      <c r="J67" s="169"/>
      <c r="K67" s="169"/>
      <c r="L67" s="170"/>
      <c r="M67" s="170"/>
      <c r="N67" s="156"/>
      <c r="O67" s="169"/>
      <c r="P67" s="169"/>
      <c r="Q67" s="156"/>
      <c r="R67" s="169">
        <f>E67*'Unit Measures'!D17</f>
        <v>3.333333333333333</v>
      </c>
      <c r="S67" s="169"/>
      <c r="T67" s="169"/>
      <c r="U67" s="169">
        <f>E67*'Unit Measures'!D13</f>
        <v>1.6666666666666665</v>
      </c>
      <c r="V67" s="171">
        <f>E67*'Unit Measures'!D14</f>
        <v>1.6666666666666665</v>
      </c>
      <c r="W67" s="169">
        <f>E67*'Unit Measures'!D16</f>
        <v>3.333333333333333</v>
      </c>
      <c r="X67" s="172"/>
      <c r="Y67" s="151"/>
      <c r="Z67" s="151"/>
      <c r="AA67" s="151"/>
      <c r="AB67" s="151"/>
      <c r="AC67" s="151"/>
      <c r="AD67" s="151"/>
      <c r="AE67" s="151"/>
      <c r="AF67" s="151"/>
      <c r="AG67" s="152"/>
      <c r="AH67" s="150"/>
      <c r="AI67" s="151"/>
      <c r="AJ67" s="151"/>
      <c r="AK67" s="151"/>
      <c r="AL67" s="152"/>
      <c r="AM67" s="153"/>
      <c r="AN67" s="173"/>
      <c r="AO67" s="173"/>
      <c r="AP67" s="173">
        <f t="shared" si="84"/>
        <v>0</v>
      </c>
      <c r="AR67" s="173"/>
      <c r="AS67" s="173"/>
      <c r="AT67" s="173"/>
    </row>
    <row r="68" spans="1:46" s="166" customFormat="1" collapsed="1" x14ac:dyDescent="0.2">
      <c r="A68" s="154">
        <v>17</v>
      </c>
      <c r="B68" s="227" t="s">
        <v>291</v>
      </c>
      <c r="C68" s="133"/>
      <c r="D68" s="155">
        <f>SUM(D69:D71)</f>
        <v>20</v>
      </c>
      <c r="E68" s="155">
        <f t="shared" ref="E68" si="115">SUM(E69:E71)</f>
        <v>20</v>
      </c>
      <c r="F68" s="155"/>
      <c r="G68" s="155"/>
      <c r="H68" s="156">
        <f>SUM(H69:H71)</f>
        <v>9.1666666666666679</v>
      </c>
      <c r="I68" s="156">
        <f t="shared" ref="I68" si="116">SUM(I69:I71)</f>
        <v>13.125</v>
      </c>
      <c r="J68" s="156">
        <f>SUM(J69:J71)</f>
        <v>6.5625</v>
      </c>
      <c r="K68" s="156">
        <f t="shared" ref="K68:W68" si="117">SUM(K69:K71)</f>
        <v>3.9375</v>
      </c>
      <c r="L68" s="157">
        <f t="shared" si="117"/>
        <v>0</v>
      </c>
      <c r="M68" s="157">
        <f t="shared" si="117"/>
        <v>0</v>
      </c>
      <c r="N68" s="156">
        <f t="shared" si="117"/>
        <v>13.333333333333334</v>
      </c>
      <c r="O68" s="156">
        <f t="shared" si="117"/>
        <v>6.666666666666667</v>
      </c>
      <c r="P68" s="156">
        <f t="shared" si="117"/>
        <v>5.3333333333333339</v>
      </c>
      <c r="Q68" s="156">
        <f t="shared" si="117"/>
        <v>3.333333333333333</v>
      </c>
      <c r="R68" s="156">
        <f t="shared" si="117"/>
        <v>3.333333333333333</v>
      </c>
      <c r="S68" s="156">
        <f t="shared" si="117"/>
        <v>8.3333333333333321</v>
      </c>
      <c r="T68" s="156">
        <f t="shared" si="117"/>
        <v>3.333333333333333</v>
      </c>
      <c r="U68" s="156">
        <f t="shared" si="117"/>
        <v>5.8333333333333321</v>
      </c>
      <c r="V68" s="159">
        <f t="shared" si="117"/>
        <v>5.8333333333333321</v>
      </c>
      <c r="W68" s="156">
        <f t="shared" si="117"/>
        <v>3.333333333333333</v>
      </c>
      <c r="X68" s="160">
        <f t="shared" ref="X68:AF68" si="118">H68/8</f>
        <v>1.1458333333333335</v>
      </c>
      <c r="Y68" s="161">
        <f t="shared" si="118"/>
        <v>1.640625</v>
      </c>
      <c r="Z68" s="161">
        <f t="shared" si="118"/>
        <v>0.8203125</v>
      </c>
      <c r="AA68" s="161">
        <f t="shared" si="118"/>
        <v>0.4921875</v>
      </c>
      <c r="AB68" s="161">
        <f t="shared" si="118"/>
        <v>0</v>
      </c>
      <c r="AC68" s="161">
        <f t="shared" si="118"/>
        <v>0</v>
      </c>
      <c r="AD68" s="161">
        <f t="shared" si="118"/>
        <v>1.6666666666666667</v>
      </c>
      <c r="AE68" s="161">
        <f t="shared" si="118"/>
        <v>0.83333333333333337</v>
      </c>
      <c r="AF68" s="161">
        <f t="shared" si="118"/>
        <v>0.66666666666666674</v>
      </c>
      <c r="AG68" s="162">
        <f t="shared" ref="AG68" si="119">P68/8</f>
        <v>0.66666666666666674</v>
      </c>
      <c r="AH68" s="163">
        <f t="shared" ref="AH68:AK68" si="120">S68/8</f>
        <v>1.0416666666666665</v>
      </c>
      <c r="AI68" s="161">
        <f t="shared" si="120"/>
        <v>0.41666666666666663</v>
      </c>
      <c r="AJ68" s="161">
        <f t="shared" si="120"/>
        <v>0.72916666666666652</v>
      </c>
      <c r="AK68" s="161">
        <f t="shared" si="120"/>
        <v>0.72916666666666652</v>
      </c>
      <c r="AL68" s="162">
        <f>W68/8</f>
        <v>0.41666666666666663</v>
      </c>
      <c r="AM68" s="164"/>
      <c r="AN68" s="165">
        <f t="shared" ref="AN68" si="121">SUM(H69:R71)</f>
        <v>64.791666666666657</v>
      </c>
      <c r="AO68" s="165">
        <f t="shared" ref="AO68" si="122">SUM(S69:W71)</f>
        <v>26.666666666666668</v>
      </c>
      <c r="AP68" s="165">
        <f t="shared" si="84"/>
        <v>91.458333333333329</v>
      </c>
      <c r="AR68" s="165">
        <f>SUM(H68:R68)/8</f>
        <v>8.0989583333333339</v>
      </c>
      <c r="AS68" s="165">
        <f>SUM(S68:W68)/8</f>
        <v>3.3333333333333326</v>
      </c>
      <c r="AT68" s="165">
        <f>SUM(AR68:AS68)</f>
        <v>11.432291666666666</v>
      </c>
    </row>
    <row r="69" spans="1:46" hidden="1" outlineLevel="1" x14ac:dyDescent="0.2">
      <c r="A69" s="147"/>
      <c r="B69" s="230"/>
      <c r="C69" s="167" t="s">
        <v>3</v>
      </c>
      <c r="D69" s="174">
        <v>10</v>
      </c>
      <c r="E69" s="174"/>
      <c r="F69" s="174"/>
      <c r="G69" s="174"/>
      <c r="H69" s="169">
        <f>D69*'Unit Measures'!B2</f>
        <v>5</v>
      </c>
      <c r="I69" s="169">
        <f>D69*'Unit Measures'!B3</f>
        <v>7.5</v>
      </c>
      <c r="J69" s="169">
        <f>D69*'Unit Measures'!B4</f>
        <v>3.75</v>
      </c>
      <c r="K69" s="169">
        <f>D69*'Unit Measures'!B5</f>
        <v>2.25</v>
      </c>
      <c r="L69" s="170"/>
      <c r="M69" s="170"/>
      <c r="N69" s="156">
        <f>D69*'Unit Measures'!B7</f>
        <v>7.5</v>
      </c>
      <c r="O69" s="169">
        <f>D69*'Unit Measures'!B8</f>
        <v>3.75</v>
      </c>
      <c r="P69" s="169">
        <f>D69*'Unit Measures'!B9</f>
        <v>3</v>
      </c>
      <c r="Q69" s="156">
        <f>D69*'Unit Measures'!B11</f>
        <v>1.6666666666666665</v>
      </c>
      <c r="R69" s="169"/>
      <c r="S69" s="169">
        <f>D69*'Unit Measures'!B12</f>
        <v>5</v>
      </c>
      <c r="T69" s="169">
        <f>D69*'Unit Measures'!B15</f>
        <v>2</v>
      </c>
      <c r="U69" s="169">
        <f>D69*'Unit Measures'!B13</f>
        <v>2.5</v>
      </c>
      <c r="V69" s="171">
        <f>D69*'Unit Measures'!B14</f>
        <v>2.5</v>
      </c>
      <c r="W69" s="169"/>
      <c r="X69" s="172"/>
      <c r="Y69" s="151"/>
      <c r="Z69" s="151"/>
      <c r="AA69" s="151"/>
      <c r="AB69" s="151"/>
      <c r="AC69" s="151"/>
      <c r="AD69" s="151"/>
      <c r="AE69" s="151"/>
      <c r="AF69" s="151"/>
      <c r="AG69" s="152"/>
      <c r="AH69" s="150"/>
      <c r="AI69" s="151"/>
      <c r="AJ69" s="151"/>
      <c r="AK69" s="151"/>
      <c r="AL69" s="152"/>
      <c r="AM69" s="153"/>
      <c r="AN69" s="173"/>
      <c r="AO69" s="173"/>
      <c r="AP69" s="173">
        <f t="shared" si="84"/>
        <v>0</v>
      </c>
      <c r="AR69" s="173"/>
      <c r="AS69" s="173"/>
      <c r="AT69" s="173"/>
    </row>
    <row r="70" spans="1:46" hidden="1" outlineLevel="1" x14ac:dyDescent="0.2">
      <c r="A70" s="147"/>
      <c r="B70" s="230"/>
      <c r="C70" s="167" t="s">
        <v>4</v>
      </c>
      <c r="D70" s="174">
        <v>10</v>
      </c>
      <c r="E70" s="174"/>
      <c r="F70" s="174"/>
      <c r="G70" s="174"/>
      <c r="H70" s="169">
        <f>D70*'Unit Measures'!C2</f>
        <v>4.166666666666667</v>
      </c>
      <c r="I70" s="169">
        <f>D70*'Unit Measures'!C3</f>
        <v>5.625</v>
      </c>
      <c r="J70" s="169">
        <f>D70*'Unit Measures'!C4</f>
        <v>2.8125</v>
      </c>
      <c r="K70" s="169">
        <f>D70*'Unit Measures'!C5</f>
        <v>1.6875</v>
      </c>
      <c r="L70" s="170"/>
      <c r="M70" s="170"/>
      <c r="N70" s="156">
        <f>D70*'Unit Measures'!C7</f>
        <v>5.8333333333333339</v>
      </c>
      <c r="O70" s="169">
        <f>D70*'Unit Measures'!C8</f>
        <v>2.916666666666667</v>
      </c>
      <c r="P70" s="169">
        <f>D70*'Unit Measures'!C9</f>
        <v>2.3333333333333335</v>
      </c>
      <c r="Q70" s="156">
        <f>D70*'Unit Measures'!C11</f>
        <v>1.6666666666666665</v>
      </c>
      <c r="R70" s="169"/>
      <c r="S70" s="169">
        <f>D70*'Unit Measures'!C12</f>
        <v>3.333333333333333</v>
      </c>
      <c r="T70" s="169">
        <f>D70*'Unit Measures'!C15</f>
        <v>1.3333333333333333</v>
      </c>
      <c r="U70" s="169">
        <f>D70*'Unit Measures'!C13</f>
        <v>1.6666666666666665</v>
      </c>
      <c r="V70" s="171">
        <f>D70*'Unit Measures'!C14</f>
        <v>1.6666666666666665</v>
      </c>
      <c r="W70" s="169"/>
      <c r="X70" s="172"/>
      <c r="Y70" s="151"/>
      <c r="Z70" s="151"/>
      <c r="AA70" s="151"/>
      <c r="AB70" s="151"/>
      <c r="AC70" s="151"/>
      <c r="AD70" s="151"/>
      <c r="AE70" s="151"/>
      <c r="AF70" s="151"/>
      <c r="AG70" s="152"/>
      <c r="AH70" s="150"/>
      <c r="AI70" s="151"/>
      <c r="AJ70" s="151"/>
      <c r="AK70" s="151"/>
      <c r="AL70" s="152"/>
      <c r="AM70" s="153"/>
      <c r="AN70" s="173"/>
      <c r="AO70" s="173"/>
      <c r="AP70" s="173">
        <f t="shared" si="84"/>
        <v>0</v>
      </c>
      <c r="AR70" s="173"/>
      <c r="AS70" s="173"/>
      <c r="AT70" s="173"/>
    </row>
    <row r="71" spans="1:46" hidden="1" outlineLevel="1" x14ac:dyDescent="0.2">
      <c r="A71" s="147"/>
      <c r="B71" s="230"/>
      <c r="C71" s="167" t="s">
        <v>158</v>
      </c>
      <c r="D71" s="174"/>
      <c r="E71" s="174">
        <v>20</v>
      </c>
      <c r="F71" s="174"/>
      <c r="G71" s="174"/>
      <c r="H71" s="169"/>
      <c r="I71" s="169"/>
      <c r="J71" s="169"/>
      <c r="K71" s="169"/>
      <c r="L71" s="170"/>
      <c r="M71" s="170"/>
      <c r="N71" s="156"/>
      <c r="O71" s="169"/>
      <c r="P71" s="169"/>
      <c r="Q71" s="156"/>
      <c r="R71" s="169">
        <f>E71*'Unit Measures'!D17</f>
        <v>3.333333333333333</v>
      </c>
      <c r="S71" s="169"/>
      <c r="T71" s="169"/>
      <c r="U71" s="169">
        <f>E71*'Unit Measures'!D13</f>
        <v>1.6666666666666665</v>
      </c>
      <c r="V71" s="171">
        <f>E71*'Unit Measures'!D14</f>
        <v>1.6666666666666665</v>
      </c>
      <c r="W71" s="169">
        <f>E71*'Unit Measures'!D16</f>
        <v>3.333333333333333</v>
      </c>
      <c r="X71" s="172"/>
      <c r="Y71" s="151"/>
      <c r="Z71" s="151"/>
      <c r="AA71" s="151"/>
      <c r="AB71" s="151"/>
      <c r="AC71" s="151"/>
      <c r="AD71" s="151"/>
      <c r="AE71" s="151"/>
      <c r="AF71" s="151"/>
      <c r="AG71" s="152"/>
      <c r="AH71" s="150"/>
      <c r="AI71" s="151"/>
      <c r="AJ71" s="151"/>
      <c r="AK71" s="151"/>
      <c r="AL71" s="152"/>
      <c r="AM71" s="153"/>
      <c r="AN71" s="173"/>
      <c r="AO71" s="173"/>
      <c r="AP71" s="173">
        <f t="shared" si="84"/>
        <v>0</v>
      </c>
      <c r="AR71" s="173"/>
      <c r="AS71" s="173"/>
      <c r="AT71" s="173"/>
    </row>
    <row r="72" spans="1:46" s="166" customFormat="1" collapsed="1" x14ac:dyDescent="0.2">
      <c r="A72" s="154">
        <v>18</v>
      </c>
      <c r="B72" s="224" t="s">
        <v>297</v>
      </c>
      <c r="C72" s="133"/>
      <c r="D72" s="155">
        <f>SUM(D73:D75)</f>
        <v>95</v>
      </c>
      <c r="E72" s="155">
        <f t="shared" ref="E72" si="123">SUM(E73:E75)</f>
        <v>50</v>
      </c>
      <c r="F72" s="155"/>
      <c r="G72" s="155"/>
      <c r="H72" s="156">
        <f>SUM(H73:H75)</f>
        <v>43.333333333333336</v>
      </c>
      <c r="I72" s="156">
        <f t="shared" ref="I72:W72" si="124">SUM(I73:I75)</f>
        <v>61.875</v>
      </c>
      <c r="J72" s="156">
        <f t="shared" si="124"/>
        <v>30.9375</v>
      </c>
      <c r="K72" s="156">
        <f t="shared" si="124"/>
        <v>18.5625</v>
      </c>
      <c r="L72" s="157">
        <f t="shared" si="124"/>
        <v>0</v>
      </c>
      <c r="M72" s="157">
        <f t="shared" si="124"/>
        <v>0</v>
      </c>
      <c r="N72" s="156">
        <f t="shared" si="124"/>
        <v>62.916666666666671</v>
      </c>
      <c r="O72" s="156">
        <f t="shared" si="124"/>
        <v>31.458333333333336</v>
      </c>
      <c r="P72" s="156">
        <f t="shared" si="124"/>
        <v>25.166666666666668</v>
      </c>
      <c r="Q72" s="156">
        <f t="shared" si="124"/>
        <v>15.833333333333332</v>
      </c>
      <c r="R72" s="156">
        <f t="shared" si="124"/>
        <v>8.3333333333333321</v>
      </c>
      <c r="S72" s="156">
        <f t="shared" si="124"/>
        <v>39.166666666666664</v>
      </c>
      <c r="T72" s="156">
        <f t="shared" si="124"/>
        <v>15.666666666666668</v>
      </c>
      <c r="U72" s="156">
        <f t="shared" si="124"/>
        <v>23.75</v>
      </c>
      <c r="V72" s="159">
        <f t="shared" si="124"/>
        <v>23.75</v>
      </c>
      <c r="W72" s="156">
        <f t="shared" si="124"/>
        <v>8.3333333333333321</v>
      </c>
      <c r="X72" s="160">
        <f t="shared" ref="X72:AF72" si="125">H72/8</f>
        <v>5.416666666666667</v>
      </c>
      <c r="Y72" s="161">
        <f t="shared" si="125"/>
        <v>7.734375</v>
      </c>
      <c r="Z72" s="161">
        <f t="shared" si="125"/>
        <v>3.8671875</v>
      </c>
      <c r="AA72" s="161">
        <f t="shared" si="125"/>
        <v>2.3203125</v>
      </c>
      <c r="AB72" s="161">
        <f t="shared" si="125"/>
        <v>0</v>
      </c>
      <c r="AC72" s="161">
        <f t="shared" si="125"/>
        <v>0</v>
      </c>
      <c r="AD72" s="161">
        <f t="shared" si="125"/>
        <v>7.8645833333333339</v>
      </c>
      <c r="AE72" s="161">
        <f t="shared" si="125"/>
        <v>3.932291666666667</v>
      </c>
      <c r="AF72" s="161">
        <f t="shared" si="125"/>
        <v>3.1458333333333335</v>
      </c>
      <c r="AG72" s="162">
        <f t="shared" ref="AG72" si="126">P72/8</f>
        <v>3.1458333333333335</v>
      </c>
      <c r="AH72" s="163">
        <f t="shared" ref="AH72:AK72" si="127">S72/8</f>
        <v>4.895833333333333</v>
      </c>
      <c r="AI72" s="161">
        <f t="shared" si="127"/>
        <v>1.9583333333333335</v>
      </c>
      <c r="AJ72" s="161">
        <f t="shared" si="127"/>
        <v>2.96875</v>
      </c>
      <c r="AK72" s="161">
        <f t="shared" si="127"/>
        <v>2.96875</v>
      </c>
      <c r="AL72" s="162">
        <f>W72/8</f>
        <v>1.0416666666666665</v>
      </c>
      <c r="AM72" s="164"/>
      <c r="AN72" s="165">
        <f t="shared" ref="AN72" si="128">SUM(H73:R75)</f>
        <v>298.41666666666663</v>
      </c>
      <c r="AO72" s="165">
        <f t="shared" ref="AO72" si="129">SUM(S73:W75)</f>
        <v>110.66666666666666</v>
      </c>
      <c r="AP72" s="165">
        <f t="shared" si="84"/>
        <v>409.08333333333326</v>
      </c>
      <c r="AR72" s="165">
        <f>SUM(H72:R72)/8</f>
        <v>37.302083333333329</v>
      </c>
      <c r="AS72" s="165">
        <f>SUM(S72:W72)/8</f>
        <v>13.833333333333332</v>
      </c>
      <c r="AT72" s="165">
        <f>SUM(AR72:AS72)</f>
        <v>51.135416666666657</v>
      </c>
    </row>
    <row r="73" spans="1:46" hidden="1" outlineLevel="1" x14ac:dyDescent="0.2">
      <c r="A73" s="147"/>
      <c r="B73" s="225"/>
      <c r="C73" s="167" t="s">
        <v>3</v>
      </c>
      <c r="D73" s="174">
        <v>45</v>
      </c>
      <c r="E73" s="174"/>
      <c r="F73" s="174"/>
      <c r="G73" s="174"/>
      <c r="H73" s="169">
        <f>D73*'Unit Measures'!B2</f>
        <v>22.5</v>
      </c>
      <c r="I73" s="169">
        <f>D73*'Unit Measures'!B3</f>
        <v>33.75</v>
      </c>
      <c r="J73" s="169">
        <f>D73*'Unit Measures'!B4</f>
        <v>16.875</v>
      </c>
      <c r="K73" s="169">
        <f>D73*'Unit Measures'!B5</f>
        <v>10.125</v>
      </c>
      <c r="L73" s="170"/>
      <c r="M73" s="170"/>
      <c r="N73" s="156">
        <f>D73*'Unit Measures'!B7</f>
        <v>33.75</v>
      </c>
      <c r="O73" s="169">
        <f>D73*'Unit Measures'!B8</f>
        <v>16.875</v>
      </c>
      <c r="P73" s="169">
        <f>D73*'Unit Measures'!B9</f>
        <v>13.5</v>
      </c>
      <c r="Q73" s="156">
        <f>D73*'Unit Measures'!B11</f>
        <v>7.5</v>
      </c>
      <c r="R73" s="169"/>
      <c r="S73" s="169">
        <f>D73*'Unit Measures'!B12</f>
        <v>22.5</v>
      </c>
      <c r="T73" s="169">
        <f>D73*'Unit Measures'!B15</f>
        <v>9</v>
      </c>
      <c r="U73" s="169">
        <f>D73*'Unit Measures'!B13</f>
        <v>11.25</v>
      </c>
      <c r="V73" s="171">
        <f>D73*'Unit Measures'!B14</f>
        <v>11.25</v>
      </c>
      <c r="W73" s="169"/>
      <c r="X73" s="172"/>
      <c r="Y73" s="151"/>
      <c r="Z73" s="151"/>
      <c r="AA73" s="151"/>
      <c r="AB73" s="151"/>
      <c r="AC73" s="151"/>
      <c r="AD73" s="151"/>
      <c r="AE73" s="151"/>
      <c r="AF73" s="151"/>
      <c r="AG73" s="152"/>
      <c r="AH73" s="150"/>
      <c r="AI73" s="151"/>
      <c r="AJ73" s="151"/>
      <c r="AK73" s="151"/>
      <c r="AL73" s="152"/>
      <c r="AM73" s="153"/>
      <c r="AN73" s="173"/>
      <c r="AO73" s="173"/>
      <c r="AP73" s="173">
        <f t="shared" si="84"/>
        <v>0</v>
      </c>
      <c r="AR73" s="173"/>
      <c r="AS73" s="173"/>
      <c r="AT73" s="173"/>
    </row>
    <row r="74" spans="1:46" hidden="1" outlineLevel="1" x14ac:dyDescent="0.2">
      <c r="A74" s="147"/>
      <c r="B74" s="225"/>
      <c r="C74" s="167" t="s">
        <v>4</v>
      </c>
      <c r="D74" s="174">
        <v>50</v>
      </c>
      <c r="E74" s="174"/>
      <c r="F74" s="174"/>
      <c r="G74" s="174"/>
      <c r="H74" s="169">
        <f>D74*'Unit Measures'!C2</f>
        <v>20.833333333333336</v>
      </c>
      <c r="I74" s="169">
        <f>D74*'Unit Measures'!C3</f>
        <v>28.125</v>
      </c>
      <c r="J74" s="169">
        <f>D74*'Unit Measures'!C4</f>
        <v>14.0625</v>
      </c>
      <c r="K74" s="169">
        <f>D74*'Unit Measures'!C5</f>
        <v>8.4375</v>
      </c>
      <c r="L74" s="170"/>
      <c r="M74" s="170"/>
      <c r="N74" s="156">
        <f>D74*'Unit Measures'!C7</f>
        <v>29.166666666666668</v>
      </c>
      <c r="O74" s="169">
        <f>D74*'Unit Measures'!C8</f>
        <v>14.583333333333334</v>
      </c>
      <c r="P74" s="169">
        <f>D74*'Unit Measures'!C9</f>
        <v>11.666666666666668</v>
      </c>
      <c r="Q74" s="156">
        <f>D74*'Unit Measures'!C11</f>
        <v>8.3333333333333321</v>
      </c>
      <c r="R74" s="169"/>
      <c r="S74" s="169">
        <f>D74*'Unit Measures'!C12</f>
        <v>16.666666666666664</v>
      </c>
      <c r="T74" s="169">
        <f>D74*'Unit Measures'!C15</f>
        <v>6.666666666666667</v>
      </c>
      <c r="U74" s="169">
        <f>D74*'Unit Measures'!C13</f>
        <v>8.3333333333333321</v>
      </c>
      <c r="V74" s="171">
        <f>D74*'Unit Measures'!C14</f>
        <v>8.3333333333333321</v>
      </c>
      <c r="W74" s="169"/>
      <c r="X74" s="172"/>
      <c r="Y74" s="151"/>
      <c r="Z74" s="151"/>
      <c r="AA74" s="151"/>
      <c r="AB74" s="151"/>
      <c r="AC74" s="151"/>
      <c r="AD74" s="151"/>
      <c r="AE74" s="151"/>
      <c r="AF74" s="151"/>
      <c r="AG74" s="152"/>
      <c r="AH74" s="150"/>
      <c r="AI74" s="151"/>
      <c r="AJ74" s="151"/>
      <c r="AK74" s="151"/>
      <c r="AL74" s="152"/>
      <c r="AM74" s="153"/>
      <c r="AN74" s="173"/>
      <c r="AO74" s="173"/>
      <c r="AP74" s="173">
        <f t="shared" si="84"/>
        <v>0</v>
      </c>
      <c r="AR74" s="173"/>
      <c r="AS74" s="173"/>
      <c r="AT74" s="173"/>
    </row>
    <row r="75" spans="1:46" hidden="1" outlineLevel="1" x14ac:dyDescent="0.2">
      <c r="A75" s="147"/>
      <c r="B75" s="225"/>
      <c r="C75" s="167" t="s">
        <v>158</v>
      </c>
      <c r="D75" s="174"/>
      <c r="E75" s="174">
        <v>50</v>
      </c>
      <c r="F75" s="174"/>
      <c r="G75" s="174"/>
      <c r="H75" s="169"/>
      <c r="I75" s="169"/>
      <c r="J75" s="169"/>
      <c r="K75" s="169"/>
      <c r="L75" s="170"/>
      <c r="M75" s="170"/>
      <c r="N75" s="156"/>
      <c r="O75" s="169"/>
      <c r="P75" s="169"/>
      <c r="Q75" s="156"/>
      <c r="R75" s="169">
        <f>E75*'Unit Measures'!D17</f>
        <v>8.3333333333333321</v>
      </c>
      <c r="S75" s="169"/>
      <c r="T75" s="169"/>
      <c r="U75" s="169">
        <f>E75*'Unit Measures'!D13</f>
        <v>4.1666666666666661</v>
      </c>
      <c r="V75" s="171">
        <f>E75*'Unit Measures'!D14</f>
        <v>4.1666666666666661</v>
      </c>
      <c r="W75" s="169">
        <f>E75*'Unit Measures'!D16</f>
        <v>8.3333333333333321</v>
      </c>
      <c r="X75" s="172"/>
      <c r="Y75" s="151"/>
      <c r="Z75" s="151"/>
      <c r="AA75" s="151"/>
      <c r="AB75" s="151"/>
      <c r="AC75" s="151"/>
      <c r="AD75" s="151"/>
      <c r="AE75" s="151"/>
      <c r="AF75" s="151"/>
      <c r="AG75" s="152"/>
      <c r="AH75" s="150"/>
      <c r="AI75" s="151"/>
      <c r="AJ75" s="151"/>
      <c r="AK75" s="151"/>
      <c r="AL75" s="152"/>
      <c r="AM75" s="153"/>
      <c r="AN75" s="173"/>
      <c r="AO75" s="173"/>
      <c r="AP75" s="173">
        <f t="shared" si="84"/>
        <v>0</v>
      </c>
      <c r="AR75" s="173"/>
      <c r="AS75" s="173"/>
      <c r="AT75" s="173"/>
    </row>
    <row r="76" spans="1:46" s="166" customFormat="1" collapsed="1" x14ac:dyDescent="0.2">
      <c r="A76" s="154">
        <v>19</v>
      </c>
      <c r="B76" s="224" t="s">
        <v>298</v>
      </c>
      <c r="C76" s="133"/>
      <c r="D76" s="155">
        <f>SUM(D77:D79)</f>
        <v>95</v>
      </c>
      <c r="E76" s="155">
        <f t="shared" ref="E76" si="130">SUM(E77:E79)</f>
        <v>50</v>
      </c>
      <c r="F76" s="155"/>
      <c r="G76" s="155"/>
      <c r="H76" s="156">
        <f>SUM(H77:H79)</f>
        <v>43.333333333333336</v>
      </c>
      <c r="I76" s="156">
        <f t="shared" ref="I76:N76" si="131">SUM(I77:I79)</f>
        <v>61.875</v>
      </c>
      <c r="J76" s="156">
        <f t="shared" si="131"/>
        <v>30.9375</v>
      </c>
      <c r="K76" s="156">
        <f t="shared" si="131"/>
        <v>18.5625</v>
      </c>
      <c r="L76" s="157">
        <f t="shared" si="131"/>
        <v>0</v>
      </c>
      <c r="M76" s="157">
        <f t="shared" si="131"/>
        <v>0</v>
      </c>
      <c r="N76" s="156">
        <f t="shared" si="131"/>
        <v>62.916666666666671</v>
      </c>
      <c r="O76" s="156">
        <f>SUM(O77:O79)</f>
        <v>31.458333333333336</v>
      </c>
      <c r="P76" s="156">
        <f t="shared" ref="P76:W76" si="132">SUM(P77:P79)</f>
        <v>25.166666666666668</v>
      </c>
      <c r="Q76" s="156">
        <f t="shared" si="132"/>
        <v>15.833333333333332</v>
      </c>
      <c r="R76" s="156">
        <f t="shared" si="132"/>
        <v>8.3333333333333321</v>
      </c>
      <c r="S76" s="156">
        <f t="shared" si="132"/>
        <v>39.166666666666664</v>
      </c>
      <c r="T76" s="156">
        <f t="shared" si="132"/>
        <v>15.666666666666668</v>
      </c>
      <c r="U76" s="156">
        <f t="shared" si="132"/>
        <v>23.75</v>
      </c>
      <c r="V76" s="159">
        <f t="shared" si="132"/>
        <v>23.75</v>
      </c>
      <c r="W76" s="156">
        <f t="shared" si="132"/>
        <v>8.3333333333333321</v>
      </c>
      <c r="X76" s="160">
        <f t="shared" ref="X76:AF76" si="133">H76/8</f>
        <v>5.416666666666667</v>
      </c>
      <c r="Y76" s="161">
        <f t="shared" si="133"/>
        <v>7.734375</v>
      </c>
      <c r="Z76" s="161">
        <f t="shared" si="133"/>
        <v>3.8671875</v>
      </c>
      <c r="AA76" s="161">
        <f t="shared" si="133"/>
        <v>2.3203125</v>
      </c>
      <c r="AB76" s="161">
        <f t="shared" si="133"/>
        <v>0</v>
      </c>
      <c r="AC76" s="161">
        <f t="shared" si="133"/>
        <v>0</v>
      </c>
      <c r="AD76" s="161">
        <f t="shared" si="133"/>
        <v>7.8645833333333339</v>
      </c>
      <c r="AE76" s="161">
        <f t="shared" si="133"/>
        <v>3.932291666666667</v>
      </c>
      <c r="AF76" s="161">
        <f t="shared" si="133"/>
        <v>3.1458333333333335</v>
      </c>
      <c r="AG76" s="162">
        <f t="shared" ref="AG76" si="134">P76/8</f>
        <v>3.1458333333333335</v>
      </c>
      <c r="AH76" s="163">
        <f t="shared" ref="AH76:AK76" si="135">S76/8</f>
        <v>4.895833333333333</v>
      </c>
      <c r="AI76" s="161">
        <f t="shared" si="135"/>
        <v>1.9583333333333335</v>
      </c>
      <c r="AJ76" s="161">
        <f t="shared" si="135"/>
        <v>2.96875</v>
      </c>
      <c r="AK76" s="161">
        <f t="shared" si="135"/>
        <v>2.96875</v>
      </c>
      <c r="AL76" s="162">
        <f>W76/8</f>
        <v>1.0416666666666665</v>
      </c>
      <c r="AM76" s="164"/>
      <c r="AN76" s="165">
        <f t="shared" ref="AN76" si="136">SUM(H77:R79)</f>
        <v>298.41666666666663</v>
      </c>
      <c r="AO76" s="165">
        <f t="shared" ref="AO76" si="137">SUM(S77:W79)</f>
        <v>110.66666666666666</v>
      </c>
      <c r="AP76" s="165">
        <f t="shared" si="84"/>
        <v>409.08333333333326</v>
      </c>
      <c r="AR76" s="165">
        <f>SUM(H76:R76)/8</f>
        <v>37.302083333333329</v>
      </c>
      <c r="AS76" s="165">
        <f>SUM(S76:W76)/8</f>
        <v>13.833333333333332</v>
      </c>
      <c r="AT76" s="165">
        <f>SUM(AR76:AS76)</f>
        <v>51.135416666666657</v>
      </c>
    </row>
    <row r="77" spans="1:46" hidden="1" outlineLevel="1" x14ac:dyDescent="0.2">
      <c r="A77" s="147"/>
      <c r="B77" s="225"/>
      <c r="C77" s="167" t="s">
        <v>3</v>
      </c>
      <c r="D77" s="174">
        <v>45</v>
      </c>
      <c r="E77" s="174"/>
      <c r="F77" s="174"/>
      <c r="G77" s="174"/>
      <c r="H77" s="169">
        <f>D77*'Unit Measures'!B2</f>
        <v>22.5</v>
      </c>
      <c r="I77" s="169">
        <f>D77*'Unit Measures'!B3</f>
        <v>33.75</v>
      </c>
      <c r="J77" s="169">
        <f>D77*'Unit Measures'!B4</f>
        <v>16.875</v>
      </c>
      <c r="K77" s="169">
        <f>D77*'Unit Measures'!B5</f>
        <v>10.125</v>
      </c>
      <c r="L77" s="170"/>
      <c r="M77" s="170"/>
      <c r="N77" s="156">
        <f>D77*'Unit Measures'!B7</f>
        <v>33.75</v>
      </c>
      <c r="O77" s="169">
        <f>D77*'Unit Measures'!B8</f>
        <v>16.875</v>
      </c>
      <c r="P77" s="169">
        <f>D77*'Unit Measures'!B9</f>
        <v>13.5</v>
      </c>
      <c r="Q77" s="156">
        <f>D77*'Unit Measures'!B11</f>
        <v>7.5</v>
      </c>
      <c r="R77" s="169"/>
      <c r="S77" s="169">
        <f>D77*'Unit Measures'!B12</f>
        <v>22.5</v>
      </c>
      <c r="T77" s="169">
        <f>D77*'Unit Measures'!B15</f>
        <v>9</v>
      </c>
      <c r="U77" s="169">
        <f>D77*'Unit Measures'!B13</f>
        <v>11.25</v>
      </c>
      <c r="V77" s="171">
        <f>D77*'Unit Measures'!B14</f>
        <v>11.25</v>
      </c>
      <c r="W77" s="169"/>
      <c r="X77" s="172"/>
      <c r="Y77" s="151"/>
      <c r="Z77" s="151"/>
      <c r="AA77" s="151"/>
      <c r="AB77" s="151"/>
      <c r="AC77" s="151"/>
      <c r="AD77" s="151"/>
      <c r="AE77" s="151"/>
      <c r="AF77" s="151"/>
      <c r="AG77" s="152"/>
      <c r="AH77" s="150"/>
      <c r="AI77" s="151"/>
      <c r="AJ77" s="151"/>
      <c r="AK77" s="151"/>
      <c r="AL77" s="152"/>
      <c r="AM77" s="153"/>
      <c r="AN77" s="173"/>
      <c r="AO77" s="173"/>
      <c r="AP77" s="173">
        <f t="shared" si="84"/>
        <v>0</v>
      </c>
      <c r="AR77" s="173"/>
      <c r="AS77" s="173"/>
      <c r="AT77" s="173"/>
    </row>
    <row r="78" spans="1:46" hidden="1" outlineLevel="1" x14ac:dyDescent="0.2">
      <c r="A78" s="147"/>
      <c r="B78" s="225"/>
      <c r="C78" s="167" t="s">
        <v>4</v>
      </c>
      <c r="D78" s="174">
        <v>50</v>
      </c>
      <c r="E78" s="174"/>
      <c r="F78" s="174"/>
      <c r="G78" s="174"/>
      <c r="H78" s="169">
        <f>D78*'Unit Measures'!C2</f>
        <v>20.833333333333336</v>
      </c>
      <c r="I78" s="169">
        <f>D78*'Unit Measures'!C3</f>
        <v>28.125</v>
      </c>
      <c r="J78" s="169">
        <f>D78*'Unit Measures'!C4</f>
        <v>14.0625</v>
      </c>
      <c r="K78" s="169">
        <f>D78*'Unit Measures'!C5</f>
        <v>8.4375</v>
      </c>
      <c r="L78" s="170"/>
      <c r="M78" s="170"/>
      <c r="N78" s="156">
        <f>D78*'Unit Measures'!C7</f>
        <v>29.166666666666668</v>
      </c>
      <c r="O78" s="169">
        <f>D78*'Unit Measures'!C8</f>
        <v>14.583333333333334</v>
      </c>
      <c r="P78" s="169">
        <f>D78*'Unit Measures'!C9</f>
        <v>11.666666666666668</v>
      </c>
      <c r="Q78" s="156">
        <f>D78*'Unit Measures'!C11</f>
        <v>8.3333333333333321</v>
      </c>
      <c r="R78" s="169"/>
      <c r="S78" s="169">
        <f>D78*'Unit Measures'!C12</f>
        <v>16.666666666666664</v>
      </c>
      <c r="T78" s="169">
        <f>D78*'Unit Measures'!C15</f>
        <v>6.666666666666667</v>
      </c>
      <c r="U78" s="169">
        <f>D78*'Unit Measures'!C13</f>
        <v>8.3333333333333321</v>
      </c>
      <c r="V78" s="171">
        <f>D78*'Unit Measures'!C14</f>
        <v>8.3333333333333321</v>
      </c>
      <c r="W78" s="169"/>
      <c r="X78" s="172"/>
      <c r="Y78" s="151"/>
      <c r="Z78" s="151"/>
      <c r="AA78" s="151"/>
      <c r="AB78" s="151"/>
      <c r="AC78" s="151"/>
      <c r="AD78" s="151"/>
      <c r="AE78" s="151"/>
      <c r="AF78" s="151"/>
      <c r="AG78" s="152"/>
      <c r="AH78" s="150"/>
      <c r="AI78" s="151"/>
      <c r="AJ78" s="151"/>
      <c r="AK78" s="151"/>
      <c r="AL78" s="152"/>
      <c r="AM78" s="153"/>
      <c r="AN78" s="173"/>
      <c r="AO78" s="173"/>
      <c r="AP78" s="173">
        <f t="shared" si="84"/>
        <v>0</v>
      </c>
      <c r="AR78" s="173"/>
      <c r="AS78" s="173"/>
      <c r="AT78" s="173"/>
    </row>
    <row r="79" spans="1:46" hidden="1" outlineLevel="1" x14ac:dyDescent="0.2">
      <c r="A79" s="147"/>
      <c r="B79" s="225"/>
      <c r="C79" s="167" t="s">
        <v>158</v>
      </c>
      <c r="D79" s="174"/>
      <c r="E79" s="174">
        <v>50</v>
      </c>
      <c r="F79" s="174"/>
      <c r="G79" s="174"/>
      <c r="H79" s="169"/>
      <c r="I79" s="169"/>
      <c r="J79" s="169"/>
      <c r="K79" s="169"/>
      <c r="L79" s="170"/>
      <c r="M79" s="170"/>
      <c r="N79" s="156"/>
      <c r="O79" s="169"/>
      <c r="P79" s="169"/>
      <c r="Q79" s="156"/>
      <c r="R79" s="169">
        <f>E79*'Unit Measures'!D17</f>
        <v>8.3333333333333321</v>
      </c>
      <c r="S79" s="169"/>
      <c r="T79" s="169"/>
      <c r="U79" s="169">
        <f>E79*'Unit Measures'!D13</f>
        <v>4.1666666666666661</v>
      </c>
      <c r="V79" s="171">
        <f>E79*'Unit Measures'!D14</f>
        <v>4.1666666666666661</v>
      </c>
      <c r="W79" s="169">
        <f>E79*'Unit Measures'!D16</f>
        <v>8.3333333333333321</v>
      </c>
      <c r="X79" s="172"/>
      <c r="Y79" s="151"/>
      <c r="Z79" s="151"/>
      <c r="AA79" s="151"/>
      <c r="AB79" s="151"/>
      <c r="AC79" s="151"/>
      <c r="AD79" s="151"/>
      <c r="AE79" s="151"/>
      <c r="AF79" s="151"/>
      <c r="AG79" s="152"/>
      <c r="AH79" s="150"/>
      <c r="AI79" s="151"/>
      <c r="AJ79" s="151"/>
      <c r="AK79" s="151"/>
      <c r="AL79" s="152"/>
      <c r="AM79" s="153"/>
      <c r="AN79" s="173"/>
      <c r="AO79" s="173"/>
      <c r="AP79" s="173">
        <f t="shared" si="84"/>
        <v>0</v>
      </c>
      <c r="AR79" s="173"/>
      <c r="AS79" s="173"/>
      <c r="AT79" s="173"/>
    </row>
    <row r="80" spans="1:46" s="166" customFormat="1" ht="12" customHeight="1" collapsed="1" x14ac:dyDescent="0.2">
      <c r="A80" s="154">
        <v>20</v>
      </c>
      <c r="B80" s="224" t="s">
        <v>299</v>
      </c>
      <c r="C80" s="133"/>
      <c r="D80" s="155">
        <f>SUM(D81:D83)</f>
        <v>40</v>
      </c>
      <c r="E80" s="155">
        <f t="shared" ref="E80" si="138">SUM(E81:E83)</f>
        <v>20</v>
      </c>
      <c r="F80" s="155"/>
      <c r="G80" s="155"/>
      <c r="H80" s="156">
        <f>SUM(H81:H83)</f>
        <v>18.333333333333336</v>
      </c>
      <c r="I80" s="156">
        <f t="shared" ref="I80:W80" si="139">SUM(I81:I83)</f>
        <v>26.25</v>
      </c>
      <c r="J80" s="156">
        <f t="shared" si="139"/>
        <v>13.125</v>
      </c>
      <c r="K80" s="156">
        <f t="shared" si="139"/>
        <v>7.875</v>
      </c>
      <c r="L80" s="157">
        <f t="shared" si="139"/>
        <v>0</v>
      </c>
      <c r="M80" s="157">
        <f t="shared" si="139"/>
        <v>0</v>
      </c>
      <c r="N80" s="156">
        <f t="shared" si="139"/>
        <v>26.666666666666668</v>
      </c>
      <c r="O80" s="156">
        <f t="shared" si="139"/>
        <v>13.333333333333334</v>
      </c>
      <c r="P80" s="156">
        <f>SUM(P81:P83)</f>
        <v>10.666666666666668</v>
      </c>
      <c r="Q80" s="156">
        <f t="shared" si="139"/>
        <v>6.6666666666666661</v>
      </c>
      <c r="R80" s="156">
        <f t="shared" si="139"/>
        <v>3.333333333333333</v>
      </c>
      <c r="S80" s="156">
        <f t="shared" si="139"/>
        <v>16.666666666666664</v>
      </c>
      <c r="T80" s="156">
        <f t="shared" si="139"/>
        <v>6.6666666666666661</v>
      </c>
      <c r="U80" s="156">
        <f t="shared" si="139"/>
        <v>9.9999999999999982</v>
      </c>
      <c r="V80" s="159">
        <f t="shared" si="139"/>
        <v>9.9999999999999982</v>
      </c>
      <c r="W80" s="156">
        <f t="shared" si="139"/>
        <v>3.333333333333333</v>
      </c>
      <c r="X80" s="160">
        <f t="shared" ref="X80:AF80" si="140">H80/8</f>
        <v>2.291666666666667</v>
      </c>
      <c r="Y80" s="161">
        <f t="shared" si="140"/>
        <v>3.28125</v>
      </c>
      <c r="Z80" s="161">
        <f t="shared" si="140"/>
        <v>1.640625</v>
      </c>
      <c r="AA80" s="161">
        <f t="shared" si="140"/>
        <v>0.984375</v>
      </c>
      <c r="AB80" s="161">
        <f t="shared" si="140"/>
        <v>0</v>
      </c>
      <c r="AC80" s="161">
        <f t="shared" si="140"/>
        <v>0</v>
      </c>
      <c r="AD80" s="161">
        <f t="shared" si="140"/>
        <v>3.3333333333333335</v>
      </c>
      <c r="AE80" s="161">
        <f t="shared" si="140"/>
        <v>1.6666666666666667</v>
      </c>
      <c r="AF80" s="161">
        <f t="shared" si="140"/>
        <v>1.3333333333333335</v>
      </c>
      <c r="AG80" s="162">
        <f t="shared" ref="AG80" si="141">P80/8</f>
        <v>1.3333333333333335</v>
      </c>
      <c r="AH80" s="163">
        <f t="shared" ref="AH80:AK80" si="142">S80/8</f>
        <v>2.083333333333333</v>
      </c>
      <c r="AI80" s="161">
        <f t="shared" si="142"/>
        <v>0.83333333333333326</v>
      </c>
      <c r="AJ80" s="161">
        <f t="shared" si="142"/>
        <v>1.2499999999999998</v>
      </c>
      <c r="AK80" s="161">
        <f t="shared" si="142"/>
        <v>1.2499999999999998</v>
      </c>
      <c r="AL80" s="162">
        <f>W80/8</f>
        <v>0.41666666666666663</v>
      </c>
      <c r="AM80" s="164"/>
      <c r="AN80" s="165">
        <f t="shared" ref="AN80" si="143">SUM(H81:R83)</f>
        <v>126.24999999999999</v>
      </c>
      <c r="AO80" s="165">
        <f t="shared" ref="AO80" si="144">SUM(S81:W83)</f>
        <v>46.666666666666664</v>
      </c>
      <c r="AP80" s="165">
        <f t="shared" si="84"/>
        <v>172.91666666666666</v>
      </c>
      <c r="AR80" s="165">
        <f>SUM(H80:R80)/8</f>
        <v>15.781250000000002</v>
      </c>
      <c r="AS80" s="165">
        <f>SUM(S80:W80)/8</f>
        <v>5.833333333333333</v>
      </c>
      <c r="AT80" s="165">
        <f>SUM(AR80:AS80)</f>
        <v>21.614583333333336</v>
      </c>
    </row>
    <row r="81" spans="1:46" hidden="1" outlineLevel="1" x14ac:dyDescent="0.2">
      <c r="A81" s="147"/>
      <c r="B81" s="225"/>
      <c r="C81" s="167" t="s">
        <v>3</v>
      </c>
      <c r="D81" s="174">
        <v>20</v>
      </c>
      <c r="E81" s="174"/>
      <c r="F81" s="174"/>
      <c r="G81" s="174"/>
      <c r="H81" s="169">
        <f>D81*'Unit Measures'!B2</f>
        <v>10</v>
      </c>
      <c r="I81" s="169">
        <f>D81*'Unit Measures'!B3</f>
        <v>15</v>
      </c>
      <c r="J81" s="169">
        <f>D81*'Unit Measures'!B4</f>
        <v>7.5</v>
      </c>
      <c r="K81" s="169">
        <f>D81*'Unit Measures'!B5</f>
        <v>4.5</v>
      </c>
      <c r="L81" s="170"/>
      <c r="M81" s="170"/>
      <c r="N81" s="156">
        <f>D81*'Unit Measures'!B7</f>
        <v>15</v>
      </c>
      <c r="O81" s="169">
        <f>D81*'Unit Measures'!B8</f>
        <v>7.5</v>
      </c>
      <c r="P81" s="169">
        <f>D81*'Unit Measures'!B9</f>
        <v>6</v>
      </c>
      <c r="Q81" s="156">
        <f>D81*'Unit Measures'!B11</f>
        <v>3.333333333333333</v>
      </c>
      <c r="R81" s="169"/>
      <c r="S81" s="169">
        <f>D81*'Unit Measures'!B12</f>
        <v>10</v>
      </c>
      <c r="T81" s="169">
        <f>D81*'Unit Measures'!B15</f>
        <v>4</v>
      </c>
      <c r="U81" s="169">
        <f>D81*'Unit Measures'!B13</f>
        <v>5</v>
      </c>
      <c r="V81" s="171">
        <f>D81*'Unit Measures'!B14</f>
        <v>5</v>
      </c>
      <c r="W81" s="169"/>
      <c r="X81" s="172"/>
      <c r="Y81" s="151"/>
      <c r="Z81" s="151"/>
      <c r="AA81" s="151"/>
      <c r="AB81" s="151"/>
      <c r="AC81" s="151"/>
      <c r="AD81" s="151"/>
      <c r="AE81" s="151"/>
      <c r="AF81" s="151"/>
      <c r="AG81" s="152"/>
      <c r="AH81" s="150"/>
      <c r="AI81" s="151"/>
      <c r="AJ81" s="151"/>
      <c r="AK81" s="151"/>
      <c r="AL81" s="152"/>
      <c r="AM81" s="153"/>
      <c r="AN81" s="173"/>
      <c r="AO81" s="173"/>
      <c r="AP81" s="173">
        <f t="shared" si="84"/>
        <v>0</v>
      </c>
      <c r="AR81" s="173"/>
      <c r="AS81" s="173"/>
      <c r="AT81" s="173"/>
    </row>
    <row r="82" spans="1:46" hidden="1" outlineLevel="1" x14ac:dyDescent="0.2">
      <c r="A82" s="147"/>
      <c r="B82" s="225"/>
      <c r="C82" s="167" t="s">
        <v>4</v>
      </c>
      <c r="D82" s="174">
        <v>20</v>
      </c>
      <c r="E82" s="174"/>
      <c r="F82" s="174"/>
      <c r="G82" s="174"/>
      <c r="H82" s="169">
        <f>D82*'Unit Measures'!C2</f>
        <v>8.3333333333333339</v>
      </c>
      <c r="I82" s="169">
        <f>D82*'Unit Measures'!C3</f>
        <v>11.25</v>
      </c>
      <c r="J82" s="169">
        <f>D82*'Unit Measures'!C4</f>
        <v>5.625</v>
      </c>
      <c r="K82" s="169">
        <f>D82*'Unit Measures'!C5</f>
        <v>3.375</v>
      </c>
      <c r="L82" s="170"/>
      <c r="M82" s="170"/>
      <c r="N82" s="156">
        <f>D82*'Unit Measures'!C7</f>
        <v>11.666666666666668</v>
      </c>
      <c r="O82" s="169">
        <f>D82*'Unit Measures'!C8</f>
        <v>5.8333333333333339</v>
      </c>
      <c r="P82" s="169">
        <f>D82*'Unit Measures'!C9</f>
        <v>4.666666666666667</v>
      </c>
      <c r="Q82" s="156">
        <f>D82*'Unit Measures'!C11</f>
        <v>3.333333333333333</v>
      </c>
      <c r="R82" s="169"/>
      <c r="S82" s="169">
        <f>D82*'Unit Measures'!C12</f>
        <v>6.6666666666666661</v>
      </c>
      <c r="T82" s="169">
        <f>D82*'Unit Measures'!C15</f>
        <v>2.6666666666666665</v>
      </c>
      <c r="U82" s="169">
        <f>D82*'Unit Measures'!C13</f>
        <v>3.333333333333333</v>
      </c>
      <c r="V82" s="171">
        <f>D82*'Unit Measures'!C14</f>
        <v>3.333333333333333</v>
      </c>
      <c r="W82" s="169"/>
      <c r="X82" s="172"/>
      <c r="Y82" s="151"/>
      <c r="Z82" s="151"/>
      <c r="AA82" s="151"/>
      <c r="AB82" s="151"/>
      <c r="AC82" s="151"/>
      <c r="AD82" s="151"/>
      <c r="AE82" s="151"/>
      <c r="AF82" s="151"/>
      <c r="AG82" s="152"/>
      <c r="AH82" s="150"/>
      <c r="AI82" s="151"/>
      <c r="AJ82" s="151"/>
      <c r="AK82" s="151"/>
      <c r="AL82" s="152"/>
      <c r="AM82" s="153"/>
      <c r="AN82" s="173"/>
      <c r="AO82" s="173"/>
      <c r="AP82" s="173">
        <f t="shared" si="84"/>
        <v>0</v>
      </c>
      <c r="AR82" s="173"/>
      <c r="AS82" s="173"/>
      <c r="AT82" s="173"/>
    </row>
    <row r="83" spans="1:46" hidden="1" outlineLevel="1" x14ac:dyDescent="0.2">
      <c r="A83" s="147"/>
      <c r="B83" s="225"/>
      <c r="C83" s="167" t="s">
        <v>158</v>
      </c>
      <c r="D83" s="174"/>
      <c r="E83" s="174">
        <v>20</v>
      </c>
      <c r="F83" s="174"/>
      <c r="G83" s="174"/>
      <c r="H83" s="169"/>
      <c r="I83" s="169"/>
      <c r="J83" s="169"/>
      <c r="K83" s="169"/>
      <c r="L83" s="170"/>
      <c r="M83" s="170"/>
      <c r="N83" s="156"/>
      <c r="O83" s="169"/>
      <c r="P83" s="169"/>
      <c r="Q83" s="156"/>
      <c r="R83" s="169">
        <f>E83*'Unit Measures'!D17</f>
        <v>3.333333333333333</v>
      </c>
      <c r="S83" s="169"/>
      <c r="T83" s="169"/>
      <c r="U83" s="169">
        <f>E83*'Unit Measures'!D13</f>
        <v>1.6666666666666665</v>
      </c>
      <c r="V83" s="171">
        <f>E83*'Unit Measures'!D14</f>
        <v>1.6666666666666665</v>
      </c>
      <c r="W83" s="169">
        <f>E83*'Unit Measures'!D16</f>
        <v>3.333333333333333</v>
      </c>
      <c r="X83" s="172"/>
      <c r="Y83" s="151"/>
      <c r="Z83" s="151"/>
      <c r="AA83" s="151"/>
      <c r="AB83" s="151"/>
      <c r="AC83" s="151"/>
      <c r="AD83" s="151"/>
      <c r="AE83" s="151"/>
      <c r="AF83" s="151"/>
      <c r="AG83" s="152"/>
      <c r="AH83" s="150"/>
      <c r="AI83" s="151"/>
      <c r="AJ83" s="151"/>
      <c r="AK83" s="151"/>
      <c r="AL83" s="152"/>
      <c r="AM83" s="153"/>
      <c r="AN83" s="173"/>
      <c r="AO83" s="173"/>
      <c r="AP83" s="173">
        <f t="shared" si="84"/>
        <v>0</v>
      </c>
      <c r="AR83" s="173"/>
      <c r="AS83" s="173"/>
      <c r="AT83" s="173"/>
    </row>
    <row r="84" spans="1:46" s="166" customFormat="1" collapsed="1" x14ac:dyDescent="0.2">
      <c r="A84" s="154">
        <v>21</v>
      </c>
      <c r="B84" s="224" t="s">
        <v>210</v>
      </c>
      <c r="C84" s="133"/>
      <c r="D84" s="155">
        <f>SUM(D85:D87)</f>
        <v>220</v>
      </c>
      <c r="E84" s="155">
        <f t="shared" ref="E84" si="145">SUM(E85:E87)</f>
        <v>180</v>
      </c>
      <c r="F84" s="155"/>
      <c r="G84" s="155"/>
      <c r="H84" s="156">
        <f>SUM(H85:H87)</f>
        <v>100.83333333333334</v>
      </c>
      <c r="I84" s="156">
        <f t="shared" ref="I84:N84" si="146">SUM(I85:I87)</f>
        <v>144.375</v>
      </c>
      <c r="J84" s="156">
        <f t="shared" si="146"/>
        <v>72.1875</v>
      </c>
      <c r="K84" s="156">
        <f t="shared" si="146"/>
        <v>43.3125</v>
      </c>
      <c r="L84" s="157">
        <f t="shared" si="146"/>
        <v>0</v>
      </c>
      <c r="M84" s="157">
        <f t="shared" si="146"/>
        <v>0</v>
      </c>
      <c r="N84" s="156">
        <f t="shared" si="146"/>
        <v>146.66666666666669</v>
      </c>
      <c r="O84" s="156">
        <f>SUM(O85:O87)</f>
        <v>73.333333333333343</v>
      </c>
      <c r="P84" s="156">
        <f t="shared" ref="P84:W84" si="147">SUM(P85:P87)</f>
        <v>58.666666666666671</v>
      </c>
      <c r="Q84" s="156">
        <f t="shared" si="147"/>
        <v>36.666666666666664</v>
      </c>
      <c r="R84" s="156">
        <f t="shared" si="147"/>
        <v>30</v>
      </c>
      <c r="S84" s="156">
        <f t="shared" si="147"/>
        <v>91.666666666666657</v>
      </c>
      <c r="T84" s="156">
        <f t="shared" si="147"/>
        <v>36.666666666666664</v>
      </c>
      <c r="U84" s="156">
        <f t="shared" si="147"/>
        <v>60.833333333333329</v>
      </c>
      <c r="V84" s="159">
        <f t="shared" si="147"/>
        <v>60.833333333333329</v>
      </c>
      <c r="W84" s="156">
        <f t="shared" si="147"/>
        <v>30</v>
      </c>
      <c r="X84" s="160">
        <f t="shared" ref="X84:AF84" si="148">H84/8</f>
        <v>12.604166666666668</v>
      </c>
      <c r="Y84" s="161">
        <f t="shared" si="148"/>
        <v>18.046875</v>
      </c>
      <c r="Z84" s="161">
        <f t="shared" si="148"/>
        <v>9.0234375</v>
      </c>
      <c r="AA84" s="161">
        <f t="shared" si="148"/>
        <v>5.4140625</v>
      </c>
      <c r="AB84" s="161">
        <f t="shared" si="148"/>
        <v>0</v>
      </c>
      <c r="AC84" s="161">
        <f t="shared" si="148"/>
        <v>0</v>
      </c>
      <c r="AD84" s="161">
        <f t="shared" si="148"/>
        <v>18.333333333333336</v>
      </c>
      <c r="AE84" s="161">
        <f t="shared" si="148"/>
        <v>9.1666666666666679</v>
      </c>
      <c r="AF84" s="161">
        <f t="shared" si="148"/>
        <v>7.3333333333333339</v>
      </c>
      <c r="AG84" s="162">
        <f t="shared" ref="AG84" si="149">P84/8</f>
        <v>7.3333333333333339</v>
      </c>
      <c r="AH84" s="163">
        <f t="shared" ref="AH84:AK84" si="150">S84/8</f>
        <v>11.458333333333332</v>
      </c>
      <c r="AI84" s="161">
        <f t="shared" si="150"/>
        <v>4.583333333333333</v>
      </c>
      <c r="AJ84" s="161">
        <f t="shared" si="150"/>
        <v>7.6041666666666661</v>
      </c>
      <c r="AK84" s="161">
        <f t="shared" si="150"/>
        <v>7.6041666666666661</v>
      </c>
      <c r="AL84" s="162">
        <f>W84/8</f>
        <v>3.75</v>
      </c>
      <c r="AM84" s="164"/>
      <c r="AN84" s="165">
        <f t="shared" ref="AN84" si="151">SUM(H85:R87)</f>
        <v>706.04166666666663</v>
      </c>
      <c r="AO84" s="165">
        <f t="shared" ref="AO84" si="152">SUM(S85:W87)</f>
        <v>280</v>
      </c>
      <c r="AP84" s="165">
        <f t="shared" si="84"/>
        <v>986.04166666666663</v>
      </c>
      <c r="AR84" s="165">
        <f>SUM(H84:R84)/8</f>
        <v>88.255208333333329</v>
      </c>
      <c r="AS84" s="165">
        <f>SUM(S84:W84)/8</f>
        <v>34.999999999999993</v>
      </c>
      <c r="AT84" s="165">
        <f>SUM(AR84:AS84)</f>
        <v>123.25520833333331</v>
      </c>
    </row>
    <row r="85" spans="1:46" hidden="1" outlineLevel="1" x14ac:dyDescent="0.2">
      <c r="A85" s="147"/>
      <c r="B85" s="225"/>
      <c r="C85" s="167" t="s">
        <v>3</v>
      </c>
      <c r="D85" s="174">
        <v>110</v>
      </c>
      <c r="E85" s="174"/>
      <c r="F85" s="174"/>
      <c r="G85" s="174"/>
      <c r="H85" s="169">
        <f>D85*'Unit Measures'!B2</f>
        <v>55</v>
      </c>
      <c r="I85" s="169">
        <f>D85*'Unit Measures'!B3</f>
        <v>82.5</v>
      </c>
      <c r="J85" s="169">
        <f>D85*'Unit Measures'!B4</f>
        <v>41.25</v>
      </c>
      <c r="K85" s="169">
        <f>D85*'Unit Measures'!B5</f>
        <v>24.75</v>
      </c>
      <c r="L85" s="170"/>
      <c r="M85" s="170"/>
      <c r="N85" s="156">
        <f>D85*'Unit Measures'!B7</f>
        <v>82.5</v>
      </c>
      <c r="O85" s="169">
        <f>D85*'Unit Measures'!B8</f>
        <v>41.25</v>
      </c>
      <c r="P85" s="169">
        <f>D85*'Unit Measures'!B9</f>
        <v>33</v>
      </c>
      <c r="Q85" s="156">
        <f>D85*'Unit Measures'!B11</f>
        <v>18.333333333333332</v>
      </c>
      <c r="R85" s="169"/>
      <c r="S85" s="169">
        <f>D85*'Unit Measures'!B12</f>
        <v>55</v>
      </c>
      <c r="T85" s="169">
        <f>D85*'Unit Measures'!B15</f>
        <v>22</v>
      </c>
      <c r="U85" s="169">
        <f>D85*'Unit Measures'!B13</f>
        <v>27.5</v>
      </c>
      <c r="V85" s="171">
        <f>D85*'Unit Measures'!B14</f>
        <v>27.5</v>
      </c>
      <c r="W85" s="169"/>
      <c r="X85" s="172"/>
      <c r="Y85" s="151"/>
      <c r="Z85" s="151"/>
      <c r="AA85" s="151"/>
      <c r="AB85" s="151"/>
      <c r="AC85" s="151"/>
      <c r="AD85" s="151"/>
      <c r="AE85" s="151"/>
      <c r="AF85" s="151"/>
      <c r="AG85" s="152"/>
      <c r="AH85" s="150"/>
      <c r="AI85" s="151"/>
      <c r="AJ85" s="151"/>
      <c r="AK85" s="151"/>
      <c r="AL85" s="152"/>
      <c r="AM85" s="153"/>
      <c r="AN85" s="173"/>
      <c r="AO85" s="173"/>
      <c r="AP85" s="173">
        <f t="shared" si="84"/>
        <v>0</v>
      </c>
      <c r="AR85" s="173"/>
      <c r="AS85" s="173"/>
      <c r="AT85" s="173"/>
    </row>
    <row r="86" spans="1:46" hidden="1" outlineLevel="1" x14ac:dyDescent="0.2">
      <c r="A86" s="147"/>
      <c r="B86" s="225"/>
      <c r="C86" s="167" t="s">
        <v>4</v>
      </c>
      <c r="D86" s="174">
        <v>110</v>
      </c>
      <c r="E86" s="174"/>
      <c r="F86" s="174"/>
      <c r="G86" s="174"/>
      <c r="H86" s="169">
        <f>D86*'Unit Measures'!C2</f>
        <v>45.833333333333336</v>
      </c>
      <c r="I86" s="169">
        <f>D86*'Unit Measures'!C3</f>
        <v>61.875</v>
      </c>
      <c r="J86" s="169">
        <f>D86*'Unit Measures'!C4</f>
        <v>30.9375</v>
      </c>
      <c r="K86" s="169">
        <f>D86*'Unit Measures'!C5</f>
        <v>18.5625</v>
      </c>
      <c r="L86" s="170"/>
      <c r="M86" s="170"/>
      <c r="N86" s="156">
        <f>D86*'Unit Measures'!C7</f>
        <v>64.166666666666671</v>
      </c>
      <c r="O86" s="169">
        <f>D86*'Unit Measures'!C8</f>
        <v>32.083333333333336</v>
      </c>
      <c r="P86" s="169">
        <f>D86*'Unit Measures'!C9</f>
        <v>25.666666666666671</v>
      </c>
      <c r="Q86" s="156">
        <f>D86*'Unit Measures'!C11</f>
        <v>18.333333333333332</v>
      </c>
      <c r="R86" s="169"/>
      <c r="S86" s="169">
        <f>D86*'Unit Measures'!C12</f>
        <v>36.666666666666664</v>
      </c>
      <c r="T86" s="169">
        <f>D86*'Unit Measures'!C15</f>
        <v>14.666666666666666</v>
      </c>
      <c r="U86" s="169">
        <f>D86*'Unit Measures'!C13</f>
        <v>18.333333333333332</v>
      </c>
      <c r="V86" s="171">
        <f>D86*'Unit Measures'!C14</f>
        <v>18.333333333333332</v>
      </c>
      <c r="W86" s="169"/>
      <c r="X86" s="172"/>
      <c r="Y86" s="151"/>
      <c r="Z86" s="151"/>
      <c r="AA86" s="151"/>
      <c r="AB86" s="151"/>
      <c r="AC86" s="151"/>
      <c r="AD86" s="151"/>
      <c r="AE86" s="151"/>
      <c r="AF86" s="151"/>
      <c r="AG86" s="152"/>
      <c r="AH86" s="150"/>
      <c r="AI86" s="151"/>
      <c r="AJ86" s="151"/>
      <c r="AK86" s="151"/>
      <c r="AL86" s="152"/>
      <c r="AM86" s="153"/>
      <c r="AN86" s="173"/>
      <c r="AO86" s="173"/>
      <c r="AP86" s="173">
        <f t="shared" si="84"/>
        <v>0</v>
      </c>
      <c r="AR86" s="173"/>
      <c r="AS86" s="173"/>
      <c r="AT86" s="173"/>
    </row>
    <row r="87" spans="1:46" hidden="1" outlineLevel="1" x14ac:dyDescent="0.2">
      <c r="A87" s="147"/>
      <c r="B87" s="225"/>
      <c r="C87" s="167" t="s">
        <v>158</v>
      </c>
      <c r="D87" s="174"/>
      <c r="E87" s="174">
        <v>180</v>
      </c>
      <c r="F87" s="174"/>
      <c r="G87" s="174"/>
      <c r="H87" s="169"/>
      <c r="I87" s="169"/>
      <c r="J87" s="169"/>
      <c r="K87" s="169"/>
      <c r="L87" s="170"/>
      <c r="M87" s="170"/>
      <c r="N87" s="156"/>
      <c r="O87" s="169"/>
      <c r="P87" s="169"/>
      <c r="Q87" s="156"/>
      <c r="R87" s="169">
        <f>E87*'Unit Measures'!D17</f>
        <v>30</v>
      </c>
      <c r="S87" s="169"/>
      <c r="T87" s="169"/>
      <c r="U87" s="169">
        <f>E87*'Unit Measures'!D13</f>
        <v>15</v>
      </c>
      <c r="V87" s="171">
        <f>E87*'Unit Measures'!D14</f>
        <v>15</v>
      </c>
      <c r="W87" s="169">
        <f>E87*'Unit Measures'!D16</f>
        <v>30</v>
      </c>
      <c r="X87" s="172"/>
      <c r="Y87" s="151"/>
      <c r="Z87" s="151"/>
      <c r="AA87" s="151"/>
      <c r="AB87" s="151"/>
      <c r="AC87" s="151"/>
      <c r="AD87" s="151"/>
      <c r="AE87" s="151"/>
      <c r="AF87" s="151"/>
      <c r="AG87" s="152"/>
      <c r="AH87" s="150"/>
      <c r="AI87" s="151"/>
      <c r="AJ87" s="151"/>
      <c r="AK87" s="151"/>
      <c r="AL87" s="152"/>
      <c r="AM87" s="153"/>
      <c r="AN87" s="173"/>
      <c r="AO87" s="173"/>
      <c r="AP87" s="173">
        <f t="shared" si="84"/>
        <v>0</v>
      </c>
      <c r="AR87" s="173"/>
      <c r="AS87" s="173"/>
      <c r="AT87" s="173"/>
    </row>
    <row r="88" spans="1:46" s="166" customFormat="1" collapsed="1" x14ac:dyDescent="0.2">
      <c r="A88" s="154">
        <v>22</v>
      </c>
      <c r="B88" s="224" t="s">
        <v>308</v>
      </c>
      <c r="C88" s="133"/>
      <c r="D88" s="155">
        <f>SUM(D89:D91)</f>
        <v>105</v>
      </c>
      <c r="E88" s="155">
        <f t="shared" ref="E88" si="153">SUM(E89:E91)</f>
        <v>60</v>
      </c>
      <c r="F88" s="155"/>
      <c r="G88" s="155"/>
      <c r="H88" s="156">
        <f>SUM(H89:H91)</f>
        <v>48.333333333333336</v>
      </c>
      <c r="I88" s="156">
        <f t="shared" ref="I88" si="154">SUM(I89:I91)</f>
        <v>69.375</v>
      </c>
      <c r="J88" s="156">
        <f>SUM(J89:J91)</f>
        <v>34.6875</v>
      </c>
      <c r="K88" s="156">
        <f t="shared" ref="K88:W88" si="155">SUM(K89:K91)</f>
        <v>20.8125</v>
      </c>
      <c r="L88" s="157">
        <f t="shared" si="155"/>
        <v>0</v>
      </c>
      <c r="M88" s="157">
        <f t="shared" si="155"/>
        <v>0</v>
      </c>
      <c r="N88" s="156">
        <f t="shared" si="155"/>
        <v>70.416666666666671</v>
      </c>
      <c r="O88" s="156">
        <f t="shared" si="155"/>
        <v>35.208333333333336</v>
      </c>
      <c r="P88" s="156">
        <f t="shared" si="155"/>
        <v>28.166666666666668</v>
      </c>
      <c r="Q88" s="156">
        <f t="shared" si="155"/>
        <v>17.5</v>
      </c>
      <c r="R88" s="156">
        <f t="shared" si="155"/>
        <v>10</v>
      </c>
      <c r="S88" s="156">
        <f t="shared" si="155"/>
        <v>44.166666666666664</v>
      </c>
      <c r="T88" s="156">
        <f>SUM(T89:T91)</f>
        <v>17.666666666666668</v>
      </c>
      <c r="U88" s="156">
        <f t="shared" si="155"/>
        <v>27.083333333333332</v>
      </c>
      <c r="V88" s="159">
        <f t="shared" si="155"/>
        <v>27.083333333333332</v>
      </c>
      <c r="W88" s="156">
        <f t="shared" si="155"/>
        <v>10</v>
      </c>
      <c r="X88" s="160">
        <f t="shared" ref="X88:AF88" si="156">H88/8</f>
        <v>6.041666666666667</v>
      </c>
      <c r="Y88" s="161">
        <f t="shared" si="156"/>
        <v>8.671875</v>
      </c>
      <c r="Z88" s="161">
        <f t="shared" si="156"/>
        <v>4.3359375</v>
      </c>
      <c r="AA88" s="161">
        <f t="shared" si="156"/>
        <v>2.6015625</v>
      </c>
      <c r="AB88" s="161">
        <f t="shared" si="156"/>
        <v>0</v>
      </c>
      <c r="AC88" s="161">
        <f t="shared" si="156"/>
        <v>0</v>
      </c>
      <c r="AD88" s="161">
        <f t="shared" si="156"/>
        <v>8.8020833333333339</v>
      </c>
      <c r="AE88" s="161">
        <f t="shared" si="156"/>
        <v>4.401041666666667</v>
      </c>
      <c r="AF88" s="161">
        <f t="shared" si="156"/>
        <v>3.5208333333333335</v>
      </c>
      <c r="AG88" s="162">
        <f t="shared" ref="AG88" si="157">P88/8</f>
        <v>3.5208333333333335</v>
      </c>
      <c r="AH88" s="163">
        <f t="shared" ref="AH88:AK88" si="158">S88/8</f>
        <v>5.520833333333333</v>
      </c>
      <c r="AI88" s="161">
        <f t="shared" si="158"/>
        <v>2.2083333333333335</v>
      </c>
      <c r="AJ88" s="161">
        <f t="shared" si="158"/>
        <v>3.3854166666666665</v>
      </c>
      <c r="AK88" s="161">
        <f t="shared" si="158"/>
        <v>3.3854166666666665</v>
      </c>
      <c r="AL88" s="162">
        <f>W88/8</f>
        <v>1.25</v>
      </c>
      <c r="AM88" s="164"/>
      <c r="AN88" s="165">
        <f t="shared" ref="AN88" si="159">SUM(H89:R91)</f>
        <v>334.5</v>
      </c>
      <c r="AO88" s="165">
        <f t="shared" ref="AO88" si="160">SUM(S89:W91)</f>
        <v>125.99999999999999</v>
      </c>
      <c r="AP88" s="165">
        <f t="shared" si="84"/>
        <v>460.5</v>
      </c>
      <c r="AR88" s="165">
        <f>SUM(H88:R88)/8</f>
        <v>41.8125</v>
      </c>
      <c r="AS88" s="165">
        <f>SUM(S88:W88)/8</f>
        <v>15.749999999999998</v>
      </c>
      <c r="AT88" s="165">
        <f>SUM(AR88:AS88)</f>
        <v>57.5625</v>
      </c>
    </row>
    <row r="89" spans="1:46" hidden="1" outlineLevel="1" x14ac:dyDescent="0.2">
      <c r="A89" s="147"/>
      <c r="B89" s="232"/>
      <c r="C89" s="167" t="s">
        <v>3</v>
      </c>
      <c r="D89" s="174">
        <v>55</v>
      </c>
      <c r="E89" s="174"/>
      <c r="F89" s="174"/>
      <c r="G89" s="174"/>
      <c r="H89" s="169">
        <f>D89*'Unit Measures'!B2</f>
        <v>27.5</v>
      </c>
      <c r="I89" s="169">
        <f>D89*'Unit Measures'!B3</f>
        <v>41.25</v>
      </c>
      <c r="J89" s="169">
        <f>D89*'Unit Measures'!B4</f>
        <v>20.625</v>
      </c>
      <c r="K89" s="169">
        <f>D89*'Unit Measures'!B5</f>
        <v>12.375</v>
      </c>
      <c r="L89" s="170"/>
      <c r="M89" s="170"/>
      <c r="N89" s="156">
        <f>D89*'Unit Measures'!B7</f>
        <v>41.25</v>
      </c>
      <c r="O89" s="169">
        <f>D89*'Unit Measures'!B8</f>
        <v>20.625</v>
      </c>
      <c r="P89" s="169">
        <f>D89*'Unit Measures'!B9</f>
        <v>16.5</v>
      </c>
      <c r="Q89" s="156">
        <f>D89*'Unit Measures'!B11</f>
        <v>9.1666666666666661</v>
      </c>
      <c r="R89" s="169"/>
      <c r="S89" s="169">
        <f>D89*'Unit Measures'!B12</f>
        <v>27.5</v>
      </c>
      <c r="T89" s="169">
        <f>D89*'Unit Measures'!B15</f>
        <v>11</v>
      </c>
      <c r="U89" s="169">
        <f>D89*'Unit Measures'!B13</f>
        <v>13.75</v>
      </c>
      <c r="V89" s="171">
        <f>D89*'Unit Measures'!B14</f>
        <v>13.75</v>
      </c>
      <c r="W89" s="169"/>
      <c r="X89" s="172"/>
      <c r="Y89" s="151"/>
      <c r="Z89" s="151"/>
      <c r="AA89" s="151"/>
      <c r="AB89" s="151"/>
      <c r="AC89" s="151"/>
      <c r="AD89" s="151"/>
      <c r="AE89" s="151"/>
      <c r="AF89" s="151"/>
      <c r="AG89" s="152"/>
      <c r="AH89" s="150"/>
      <c r="AI89" s="151"/>
      <c r="AJ89" s="151"/>
      <c r="AK89" s="151"/>
      <c r="AL89" s="152"/>
      <c r="AM89" s="153"/>
      <c r="AN89" s="173"/>
      <c r="AO89" s="173"/>
      <c r="AP89" s="173">
        <f t="shared" si="84"/>
        <v>0</v>
      </c>
      <c r="AR89" s="173"/>
      <c r="AS89" s="173"/>
      <c r="AT89" s="173"/>
    </row>
    <row r="90" spans="1:46" hidden="1" outlineLevel="1" x14ac:dyDescent="0.2">
      <c r="A90" s="147"/>
      <c r="B90" s="232"/>
      <c r="C90" s="167" t="s">
        <v>4</v>
      </c>
      <c r="D90" s="174">
        <v>50</v>
      </c>
      <c r="E90" s="174"/>
      <c r="F90" s="174"/>
      <c r="G90" s="174"/>
      <c r="H90" s="169">
        <f>D90*'Unit Measures'!C2</f>
        <v>20.833333333333336</v>
      </c>
      <c r="I90" s="169">
        <f>D90*'Unit Measures'!C3</f>
        <v>28.125</v>
      </c>
      <c r="J90" s="169">
        <f>D90*'Unit Measures'!C4</f>
        <v>14.0625</v>
      </c>
      <c r="K90" s="169">
        <f>D90*'Unit Measures'!C5</f>
        <v>8.4375</v>
      </c>
      <c r="L90" s="170"/>
      <c r="M90" s="170"/>
      <c r="N90" s="156">
        <f>D90*'Unit Measures'!C7</f>
        <v>29.166666666666668</v>
      </c>
      <c r="O90" s="169">
        <f>D90*'Unit Measures'!C8</f>
        <v>14.583333333333334</v>
      </c>
      <c r="P90" s="169">
        <f>D90*'Unit Measures'!C9</f>
        <v>11.666666666666668</v>
      </c>
      <c r="Q90" s="156">
        <f>D90*'Unit Measures'!C11</f>
        <v>8.3333333333333321</v>
      </c>
      <c r="R90" s="169"/>
      <c r="S90" s="169">
        <f>D90*'Unit Measures'!C12</f>
        <v>16.666666666666664</v>
      </c>
      <c r="T90" s="169">
        <f>D90*'Unit Measures'!C15</f>
        <v>6.666666666666667</v>
      </c>
      <c r="U90" s="169">
        <f>D90*'Unit Measures'!C13</f>
        <v>8.3333333333333321</v>
      </c>
      <c r="V90" s="171">
        <f>D90*'Unit Measures'!C14</f>
        <v>8.3333333333333321</v>
      </c>
      <c r="W90" s="169"/>
      <c r="X90" s="172"/>
      <c r="Y90" s="151"/>
      <c r="Z90" s="151"/>
      <c r="AA90" s="151"/>
      <c r="AB90" s="151"/>
      <c r="AC90" s="151"/>
      <c r="AD90" s="151"/>
      <c r="AE90" s="151"/>
      <c r="AF90" s="151"/>
      <c r="AG90" s="152"/>
      <c r="AH90" s="150"/>
      <c r="AI90" s="151"/>
      <c r="AJ90" s="151"/>
      <c r="AK90" s="151"/>
      <c r="AL90" s="152"/>
      <c r="AM90" s="153"/>
      <c r="AN90" s="173"/>
      <c r="AO90" s="173"/>
      <c r="AP90" s="173">
        <f t="shared" si="84"/>
        <v>0</v>
      </c>
      <c r="AR90" s="173"/>
      <c r="AS90" s="173"/>
      <c r="AT90" s="173"/>
    </row>
    <row r="91" spans="1:46" hidden="1" outlineLevel="1" x14ac:dyDescent="0.2">
      <c r="A91" s="147"/>
      <c r="B91" s="232"/>
      <c r="C91" s="167" t="s">
        <v>158</v>
      </c>
      <c r="D91" s="174"/>
      <c r="E91" s="174">
        <v>60</v>
      </c>
      <c r="F91" s="174"/>
      <c r="G91" s="174"/>
      <c r="H91" s="169"/>
      <c r="I91" s="169"/>
      <c r="J91" s="169"/>
      <c r="K91" s="169"/>
      <c r="L91" s="170"/>
      <c r="M91" s="170"/>
      <c r="N91" s="156"/>
      <c r="O91" s="169"/>
      <c r="P91" s="169"/>
      <c r="Q91" s="156"/>
      <c r="R91" s="169">
        <f>E91*'Unit Measures'!D17</f>
        <v>10</v>
      </c>
      <c r="S91" s="169"/>
      <c r="T91" s="169"/>
      <c r="U91" s="169">
        <f>E91*'Unit Measures'!D13</f>
        <v>5</v>
      </c>
      <c r="V91" s="171">
        <f>E91*'Unit Measures'!D14</f>
        <v>5</v>
      </c>
      <c r="W91" s="169">
        <f>E91*'Unit Measures'!D16</f>
        <v>10</v>
      </c>
      <c r="X91" s="172"/>
      <c r="Y91" s="151"/>
      <c r="Z91" s="151"/>
      <c r="AA91" s="151"/>
      <c r="AB91" s="151"/>
      <c r="AC91" s="151"/>
      <c r="AD91" s="151"/>
      <c r="AE91" s="151"/>
      <c r="AF91" s="151"/>
      <c r="AG91" s="152"/>
      <c r="AH91" s="150"/>
      <c r="AI91" s="151"/>
      <c r="AJ91" s="151"/>
      <c r="AK91" s="151"/>
      <c r="AL91" s="152"/>
      <c r="AM91" s="153"/>
      <c r="AN91" s="173"/>
      <c r="AO91" s="173"/>
      <c r="AP91" s="173">
        <f t="shared" si="84"/>
        <v>0</v>
      </c>
      <c r="AR91" s="173"/>
      <c r="AS91" s="173"/>
      <c r="AT91" s="173"/>
    </row>
    <row r="92" spans="1:46" s="166" customFormat="1" collapsed="1" x14ac:dyDescent="0.2">
      <c r="A92" s="154">
        <v>23</v>
      </c>
      <c r="B92" s="224" t="s">
        <v>313</v>
      </c>
      <c r="C92" s="133"/>
      <c r="D92" s="155">
        <f>SUM(D93:D95)</f>
        <v>80</v>
      </c>
      <c r="E92" s="155">
        <f t="shared" ref="E92" si="161">SUM(E93:E95)</f>
        <v>60</v>
      </c>
      <c r="F92" s="155"/>
      <c r="G92" s="155"/>
      <c r="H92" s="156">
        <f>SUM(H93:H95)</f>
        <v>36.25</v>
      </c>
      <c r="I92" s="156">
        <f t="shared" ref="I92:W92" si="162">SUM(I93:I95)</f>
        <v>51.5625</v>
      </c>
      <c r="J92" s="156">
        <f t="shared" si="162"/>
        <v>25.78125</v>
      </c>
      <c r="K92" s="156">
        <f t="shared" si="162"/>
        <v>15.46875</v>
      </c>
      <c r="L92" s="157">
        <f t="shared" si="162"/>
        <v>0</v>
      </c>
      <c r="M92" s="157">
        <f t="shared" si="162"/>
        <v>0</v>
      </c>
      <c r="N92" s="156">
        <f t="shared" si="162"/>
        <v>52.5</v>
      </c>
      <c r="O92" s="156">
        <f t="shared" si="162"/>
        <v>26.25</v>
      </c>
      <c r="P92" s="156">
        <f t="shared" si="162"/>
        <v>21</v>
      </c>
      <c r="Q92" s="156">
        <f t="shared" si="162"/>
        <v>13.333333333333332</v>
      </c>
      <c r="R92" s="156">
        <f t="shared" si="162"/>
        <v>10</v>
      </c>
      <c r="S92" s="156">
        <f t="shared" si="162"/>
        <v>32.5</v>
      </c>
      <c r="T92" s="156">
        <f t="shared" si="162"/>
        <v>13</v>
      </c>
      <c r="U92" s="156">
        <f t="shared" si="162"/>
        <v>21.25</v>
      </c>
      <c r="V92" s="159">
        <f t="shared" si="162"/>
        <v>21.25</v>
      </c>
      <c r="W92" s="156">
        <f t="shared" si="162"/>
        <v>10</v>
      </c>
      <c r="X92" s="160">
        <f t="shared" ref="X92:AF92" si="163">H92/8</f>
        <v>4.53125</v>
      </c>
      <c r="Y92" s="161">
        <f t="shared" si="163"/>
        <v>6.4453125</v>
      </c>
      <c r="Z92" s="161">
        <f t="shared" si="163"/>
        <v>3.22265625</v>
      </c>
      <c r="AA92" s="161">
        <f t="shared" si="163"/>
        <v>1.93359375</v>
      </c>
      <c r="AB92" s="161">
        <f t="shared" si="163"/>
        <v>0</v>
      </c>
      <c r="AC92" s="161">
        <f t="shared" si="163"/>
        <v>0</v>
      </c>
      <c r="AD92" s="161">
        <f t="shared" si="163"/>
        <v>6.5625</v>
      </c>
      <c r="AE92" s="161">
        <f t="shared" si="163"/>
        <v>3.28125</v>
      </c>
      <c r="AF92" s="161">
        <f t="shared" si="163"/>
        <v>2.625</v>
      </c>
      <c r="AG92" s="162">
        <f t="shared" ref="AG92" si="164">P92/8</f>
        <v>2.625</v>
      </c>
      <c r="AH92" s="163">
        <f t="shared" ref="AH92:AK92" si="165">S92/8</f>
        <v>4.0625</v>
      </c>
      <c r="AI92" s="161">
        <f t="shared" si="165"/>
        <v>1.625</v>
      </c>
      <c r="AJ92" s="161">
        <f t="shared" si="165"/>
        <v>2.65625</v>
      </c>
      <c r="AK92" s="161">
        <f t="shared" si="165"/>
        <v>2.65625</v>
      </c>
      <c r="AL92" s="162">
        <f>W92/8</f>
        <v>1.25</v>
      </c>
      <c r="AM92" s="164"/>
      <c r="AN92" s="165">
        <f t="shared" ref="AN92" si="166">SUM(H93:R95)</f>
        <v>252.14583333333331</v>
      </c>
      <c r="AO92" s="165">
        <f t="shared" ref="AO92" si="167">SUM(S93:W95)</f>
        <v>98</v>
      </c>
      <c r="AP92" s="165">
        <f t="shared" si="84"/>
        <v>350.14583333333331</v>
      </c>
      <c r="AR92" s="165">
        <f>SUM(H92:R92)/8</f>
        <v>31.518229166666668</v>
      </c>
      <c r="AS92" s="165">
        <f>SUM(S92:W92)/8</f>
        <v>12.25</v>
      </c>
      <c r="AT92" s="165">
        <f>SUM(AR92:AS92)</f>
        <v>43.768229166666671</v>
      </c>
    </row>
    <row r="93" spans="1:46" hidden="1" outlineLevel="1" x14ac:dyDescent="0.2">
      <c r="A93" s="147"/>
      <c r="B93" s="134"/>
      <c r="C93" s="167" t="s">
        <v>3</v>
      </c>
      <c r="D93" s="174">
        <v>35</v>
      </c>
      <c r="E93" s="174"/>
      <c r="F93" s="174"/>
      <c r="G93" s="174"/>
      <c r="H93" s="169">
        <f>D93*'Unit Measures'!B2</f>
        <v>17.5</v>
      </c>
      <c r="I93" s="169">
        <f>D93*'Unit Measures'!B3</f>
        <v>26.25</v>
      </c>
      <c r="J93" s="169">
        <f>D93*'Unit Measures'!B4</f>
        <v>13.125</v>
      </c>
      <c r="K93" s="169">
        <f>D93*'Unit Measures'!B5</f>
        <v>7.875</v>
      </c>
      <c r="L93" s="170"/>
      <c r="M93" s="170"/>
      <c r="N93" s="156">
        <f>D93*'Unit Measures'!B7</f>
        <v>26.25</v>
      </c>
      <c r="O93" s="169">
        <f>D93*'Unit Measures'!B8</f>
        <v>13.125</v>
      </c>
      <c r="P93" s="169">
        <f>D93*'Unit Measures'!B9</f>
        <v>10.5</v>
      </c>
      <c r="Q93" s="156">
        <f>D93*'Unit Measures'!B11</f>
        <v>5.833333333333333</v>
      </c>
      <c r="R93" s="169"/>
      <c r="S93" s="169">
        <f>D93*'Unit Measures'!B12</f>
        <v>17.5</v>
      </c>
      <c r="T93" s="169">
        <f>D93*'Unit Measures'!B15</f>
        <v>7</v>
      </c>
      <c r="U93" s="169">
        <f>D93*'Unit Measures'!B13</f>
        <v>8.75</v>
      </c>
      <c r="V93" s="171">
        <f>D93*'Unit Measures'!B14</f>
        <v>8.75</v>
      </c>
      <c r="W93" s="169"/>
      <c r="X93" s="172"/>
      <c r="Y93" s="151"/>
      <c r="Z93" s="151"/>
      <c r="AA93" s="151"/>
      <c r="AB93" s="151"/>
      <c r="AC93" s="151"/>
      <c r="AD93" s="151"/>
      <c r="AE93" s="151"/>
      <c r="AF93" s="151"/>
      <c r="AG93" s="152"/>
      <c r="AH93" s="150"/>
      <c r="AI93" s="151"/>
      <c r="AJ93" s="151"/>
      <c r="AK93" s="151"/>
      <c r="AL93" s="152"/>
      <c r="AM93" s="153"/>
      <c r="AN93" s="173"/>
      <c r="AO93" s="173"/>
      <c r="AP93" s="173">
        <f t="shared" si="84"/>
        <v>0</v>
      </c>
      <c r="AR93" s="173"/>
      <c r="AS93" s="173"/>
      <c r="AT93" s="173"/>
    </row>
    <row r="94" spans="1:46" hidden="1" outlineLevel="1" x14ac:dyDescent="0.2">
      <c r="A94" s="147"/>
      <c r="B94" s="134"/>
      <c r="C94" s="167" t="s">
        <v>4</v>
      </c>
      <c r="D94" s="174">
        <v>45</v>
      </c>
      <c r="E94" s="174"/>
      <c r="F94" s="174"/>
      <c r="G94" s="174"/>
      <c r="H94" s="169">
        <f>D94*'Unit Measures'!C2</f>
        <v>18.75</v>
      </c>
      <c r="I94" s="169">
        <f>D94*'Unit Measures'!C3</f>
        <v>25.3125</v>
      </c>
      <c r="J94" s="169">
        <f>D94*'Unit Measures'!C4</f>
        <v>12.65625</v>
      </c>
      <c r="K94" s="169">
        <f>D94*'Unit Measures'!C5</f>
        <v>7.5937500000000009</v>
      </c>
      <c r="L94" s="170"/>
      <c r="M94" s="170"/>
      <c r="N94" s="156">
        <f>D94*'Unit Measures'!C7</f>
        <v>26.25</v>
      </c>
      <c r="O94" s="169">
        <f>D94*'Unit Measures'!C8</f>
        <v>13.125</v>
      </c>
      <c r="P94" s="169">
        <f>D94*'Unit Measures'!C9</f>
        <v>10.500000000000002</v>
      </c>
      <c r="Q94" s="156">
        <f>D94*'Unit Measures'!C11</f>
        <v>7.5</v>
      </c>
      <c r="R94" s="169"/>
      <c r="S94" s="169">
        <f>D94*'Unit Measures'!C12</f>
        <v>15</v>
      </c>
      <c r="T94" s="169">
        <f>D94*'Unit Measures'!C15</f>
        <v>6</v>
      </c>
      <c r="U94" s="169">
        <f>D94*'Unit Measures'!C13</f>
        <v>7.5</v>
      </c>
      <c r="V94" s="171">
        <f>D94*'Unit Measures'!C14</f>
        <v>7.5</v>
      </c>
      <c r="W94" s="169"/>
      <c r="X94" s="172"/>
      <c r="Y94" s="151"/>
      <c r="Z94" s="151"/>
      <c r="AA94" s="151"/>
      <c r="AB94" s="151"/>
      <c r="AC94" s="151"/>
      <c r="AD94" s="151"/>
      <c r="AE94" s="151"/>
      <c r="AF94" s="151"/>
      <c r="AG94" s="152"/>
      <c r="AH94" s="150"/>
      <c r="AI94" s="151"/>
      <c r="AJ94" s="151"/>
      <c r="AK94" s="151"/>
      <c r="AL94" s="152"/>
      <c r="AM94" s="153"/>
      <c r="AN94" s="173"/>
      <c r="AO94" s="173"/>
      <c r="AP94" s="173">
        <f t="shared" si="84"/>
        <v>0</v>
      </c>
      <c r="AR94" s="173"/>
      <c r="AS94" s="173"/>
      <c r="AT94" s="173"/>
    </row>
    <row r="95" spans="1:46" hidden="1" outlineLevel="1" x14ac:dyDescent="0.2">
      <c r="A95" s="147"/>
      <c r="B95" s="134"/>
      <c r="C95" s="167" t="s">
        <v>158</v>
      </c>
      <c r="D95" s="174"/>
      <c r="E95" s="174">
        <v>60</v>
      </c>
      <c r="F95" s="174"/>
      <c r="G95" s="174"/>
      <c r="H95" s="169"/>
      <c r="I95" s="169"/>
      <c r="J95" s="169"/>
      <c r="K95" s="169"/>
      <c r="L95" s="170"/>
      <c r="M95" s="170"/>
      <c r="N95" s="156"/>
      <c r="O95" s="169"/>
      <c r="P95" s="169"/>
      <c r="Q95" s="156"/>
      <c r="R95" s="169">
        <f>E95*'Unit Measures'!D17</f>
        <v>10</v>
      </c>
      <c r="S95" s="169"/>
      <c r="T95" s="169"/>
      <c r="U95" s="169">
        <f>E95*'Unit Measures'!D13</f>
        <v>5</v>
      </c>
      <c r="V95" s="171">
        <f>E95*'Unit Measures'!D14</f>
        <v>5</v>
      </c>
      <c r="W95" s="169">
        <f>E95*'Unit Measures'!D16</f>
        <v>10</v>
      </c>
      <c r="X95" s="172"/>
      <c r="Y95" s="151"/>
      <c r="Z95" s="151"/>
      <c r="AA95" s="151"/>
      <c r="AB95" s="151"/>
      <c r="AC95" s="151"/>
      <c r="AD95" s="151"/>
      <c r="AE95" s="151"/>
      <c r="AF95" s="151"/>
      <c r="AG95" s="152"/>
      <c r="AH95" s="150"/>
      <c r="AI95" s="151"/>
      <c r="AJ95" s="151"/>
      <c r="AK95" s="151"/>
      <c r="AL95" s="152"/>
      <c r="AM95" s="153"/>
      <c r="AN95" s="173"/>
      <c r="AO95" s="173"/>
      <c r="AP95" s="173">
        <f t="shared" si="84"/>
        <v>0</v>
      </c>
      <c r="AR95" s="173"/>
      <c r="AS95" s="173"/>
      <c r="AT95" s="173"/>
    </row>
    <row r="96" spans="1:46" s="166" customFormat="1" collapsed="1" x14ac:dyDescent="0.2">
      <c r="A96" s="154">
        <v>24</v>
      </c>
      <c r="B96" s="133"/>
      <c r="C96" s="133"/>
      <c r="D96" s="155">
        <f>SUM(D97:D99)</f>
        <v>0</v>
      </c>
      <c r="E96" s="155">
        <f t="shared" ref="E96" si="168">SUM(E97:E99)</f>
        <v>0</v>
      </c>
      <c r="F96" s="155"/>
      <c r="G96" s="155"/>
      <c r="H96" s="156">
        <f>SUM(H97:H99)</f>
        <v>0</v>
      </c>
      <c r="I96" s="156">
        <f t="shared" ref="I96:N96" si="169">SUM(I97:I99)</f>
        <v>0</v>
      </c>
      <c r="J96" s="156">
        <f t="shared" si="169"/>
        <v>0</v>
      </c>
      <c r="K96" s="156">
        <f t="shared" si="169"/>
        <v>0</v>
      </c>
      <c r="L96" s="157">
        <f t="shared" si="169"/>
        <v>0</v>
      </c>
      <c r="M96" s="157">
        <f t="shared" si="169"/>
        <v>0</v>
      </c>
      <c r="N96" s="156">
        <f t="shared" si="169"/>
        <v>0</v>
      </c>
      <c r="O96" s="156">
        <f>SUM(O97:O99)</f>
        <v>0</v>
      </c>
      <c r="P96" s="156">
        <f t="shared" ref="P96:W96" si="170">SUM(P97:P99)</f>
        <v>0</v>
      </c>
      <c r="Q96" s="156">
        <f t="shared" si="170"/>
        <v>0</v>
      </c>
      <c r="R96" s="156">
        <f t="shared" si="170"/>
        <v>0</v>
      </c>
      <c r="S96" s="156">
        <f t="shared" si="170"/>
        <v>0</v>
      </c>
      <c r="T96" s="156">
        <f t="shared" si="170"/>
        <v>0</v>
      </c>
      <c r="U96" s="156">
        <f t="shared" si="170"/>
        <v>0</v>
      </c>
      <c r="V96" s="159">
        <f t="shared" si="170"/>
        <v>0</v>
      </c>
      <c r="W96" s="156">
        <f t="shared" si="170"/>
        <v>0</v>
      </c>
      <c r="X96" s="160">
        <f t="shared" ref="X96:AF96" si="171">H96/8</f>
        <v>0</v>
      </c>
      <c r="Y96" s="161">
        <f t="shared" si="171"/>
        <v>0</v>
      </c>
      <c r="Z96" s="161">
        <f t="shared" si="171"/>
        <v>0</v>
      </c>
      <c r="AA96" s="161">
        <f t="shared" si="171"/>
        <v>0</v>
      </c>
      <c r="AB96" s="161">
        <f t="shared" si="171"/>
        <v>0</v>
      </c>
      <c r="AC96" s="161">
        <f t="shared" si="171"/>
        <v>0</v>
      </c>
      <c r="AD96" s="161">
        <f t="shared" si="171"/>
        <v>0</v>
      </c>
      <c r="AE96" s="161">
        <f t="shared" si="171"/>
        <v>0</v>
      </c>
      <c r="AF96" s="161">
        <f t="shared" si="171"/>
        <v>0</v>
      </c>
      <c r="AG96" s="162">
        <f t="shared" ref="AG96" si="172">P96/8</f>
        <v>0</v>
      </c>
      <c r="AH96" s="163">
        <f t="shared" ref="AH96:AK96" si="173">S96/8</f>
        <v>0</v>
      </c>
      <c r="AI96" s="161">
        <f t="shared" si="173"/>
        <v>0</v>
      </c>
      <c r="AJ96" s="161">
        <f t="shared" si="173"/>
        <v>0</v>
      </c>
      <c r="AK96" s="161">
        <f t="shared" si="173"/>
        <v>0</v>
      </c>
      <c r="AL96" s="162">
        <f>W96/8</f>
        <v>0</v>
      </c>
      <c r="AM96" s="164"/>
      <c r="AN96" s="165">
        <f>SUM(H97:R99)</f>
        <v>0</v>
      </c>
      <c r="AO96" s="165">
        <f t="shared" ref="AO96" si="174">SUM(S97:W99)</f>
        <v>0</v>
      </c>
      <c r="AP96" s="165">
        <f>SUM(AN96:AO96)</f>
        <v>0</v>
      </c>
      <c r="AR96" s="165">
        <f>SUM(H96:R96)/8</f>
        <v>0</v>
      </c>
      <c r="AS96" s="165">
        <f>SUM(S96:W96)/8</f>
        <v>0</v>
      </c>
      <c r="AT96" s="165">
        <f>SUM(AR96:AS96)</f>
        <v>0</v>
      </c>
    </row>
    <row r="97" spans="1:46" hidden="1" outlineLevel="1" x14ac:dyDescent="0.2">
      <c r="A97" s="147"/>
      <c r="B97" s="134"/>
      <c r="C97" s="167" t="s">
        <v>3</v>
      </c>
      <c r="D97" s="174"/>
      <c r="E97" s="174"/>
      <c r="F97" s="174"/>
      <c r="G97" s="174"/>
      <c r="H97" s="169">
        <f>D97*'Unit Measures'!B2</f>
        <v>0</v>
      </c>
      <c r="I97" s="169">
        <f>D97*'Unit Measures'!B3</f>
        <v>0</v>
      </c>
      <c r="J97" s="169">
        <f>D97*'Unit Measures'!B4</f>
        <v>0</v>
      </c>
      <c r="K97" s="169">
        <f>D97*'Unit Measures'!B5</f>
        <v>0</v>
      </c>
      <c r="L97" s="170"/>
      <c r="M97" s="170"/>
      <c r="N97" s="156">
        <f>D97*'Unit Measures'!B7</f>
        <v>0</v>
      </c>
      <c r="O97" s="169">
        <f>D97*'Unit Measures'!B8</f>
        <v>0</v>
      </c>
      <c r="P97" s="169">
        <f>D97*'Unit Measures'!B9</f>
        <v>0</v>
      </c>
      <c r="Q97" s="156">
        <f>D97*'Unit Measures'!B11</f>
        <v>0</v>
      </c>
      <c r="R97" s="169"/>
      <c r="S97" s="169">
        <f>D97*'Unit Measures'!B12</f>
        <v>0</v>
      </c>
      <c r="T97" s="169">
        <f>D97*'Unit Measures'!B15</f>
        <v>0</v>
      </c>
      <c r="U97" s="169">
        <f>D97*'Unit Measures'!B13</f>
        <v>0</v>
      </c>
      <c r="V97" s="171">
        <f>D97*'Unit Measures'!B14</f>
        <v>0</v>
      </c>
      <c r="W97" s="169"/>
      <c r="X97" s="172"/>
      <c r="Y97" s="151"/>
      <c r="Z97" s="151"/>
      <c r="AA97" s="151"/>
      <c r="AB97" s="151"/>
      <c r="AC97" s="151"/>
      <c r="AD97" s="151"/>
      <c r="AE97" s="151"/>
      <c r="AF97" s="151"/>
      <c r="AG97" s="152"/>
      <c r="AH97" s="150"/>
      <c r="AI97" s="151"/>
      <c r="AJ97" s="151"/>
      <c r="AK97" s="151"/>
      <c r="AL97" s="152"/>
      <c r="AM97" s="153"/>
      <c r="AN97" s="173"/>
      <c r="AO97" s="173"/>
      <c r="AP97" s="173">
        <f t="shared" si="84"/>
        <v>0</v>
      </c>
      <c r="AR97" s="173"/>
      <c r="AS97" s="173"/>
      <c r="AT97" s="173"/>
    </row>
    <row r="98" spans="1:46" hidden="1" outlineLevel="1" x14ac:dyDescent="0.2">
      <c r="A98" s="147"/>
      <c r="B98" s="134"/>
      <c r="C98" s="167" t="s">
        <v>4</v>
      </c>
      <c r="D98" s="174"/>
      <c r="E98" s="174"/>
      <c r="F98" s="174"/>
      <c r="G98" s="174"/>
      <c r="H98" s="169">
        <f>D98*'Unit Measures'!C2</f>
        <v>0</v>
      </c>
      <c r="I98" s="169">
        <f>D98*'Unit Measures'!C3</f>
        <v>0</v>
      </c>
      <c r="J98" s="169">
        <f>D98*'Unit Measures'!C4</f>
        <v>0</v>
      </c>
      <c r="K98" s="169">
        <f>D98*'Unit Measures'!C5</f>
        <v>0</v>
      </c>
      <c r="L98" s="170"/>
      <c r="M98" s="170"/>
      <c r="N98" s="156">
        <f>D98*'Unit Measures'!C7</f>
        <v>0</v>
      </c>
      <c r="O98" s="169">
        <f>D98*'Unit Measures'!C8</f>
        <v>0</v>
      </c>
      <c r="P98" s="169">
        <f>D98*'Unit Measures'!C9</f>
        <v>0</v>
      </c>
      <c r="Q98" s="156">
        <f>D98*'Unit Measures'!C11</f>
        <v>0</v>
      </c>
      <c r="R98" s="169"/>
      <c r="S98" s="169">
        <f>D98*'Unit Measures'!C12</f>
        <v>0</v>
      </c>
      <c r="T98" s="169">
        <f>D98*'Unit Measures'!C15</f>
        <v>0</v>
      </c>
      <c r="U98" s="169">
        <f>D98*'Unit Measures'!C13</f>
        <v>0</v>
      </c>
      <c r="V98" s="171">
        <f>D98*'Unit Measures'!C14</f>
        <v>0</v>
      </c>
      <c r="W98" s="169"/>
      <c r="X98" s="172"/>
      <c r="Y98" s="151"/>
      <c r="Z98" s="151"/>
      <c r="AA98" s="151"/>
      <c r="AB98" s="151"/>
      <c r="AC98" s="151"/>
      <c r="AD98" s="151"/>
      <c r="AE98" s="151"/>
      <c r="AF98" s="151"/>
      <c r="AG98" s="152"/>
      <c r="AH98" s="150"/>
      <c r="AI98" s="151"/>
      <c r="AJ98" s="151"/>
      <c r="AK98" s="151"/>
      <c r="AL98" s="152"/>
      <c r="AM98" s="153"/>
      <c r="AN98" s="173"/>
      <c r="AO98" s="173"/>
      <c r="AP98" s="173">
        <f t="shared" si="84"/>
        <v>0</v>
      </c>
      <c r="AR98" s="173"/>
      <c r="AS98" s="173"/>
      <c r="AT98" s="173"/>
    </row>
    <row r="99" spans="1:46" hidden="1" outlineLevel="1" x14ac:dyDescent="0.2">
      <c r="A99" s="147"/>
      <c r="B99" s="134"/>
      <c r="C99" s="167" t="s">
        <v>158</v>
      </c>
      <c r="D99" s="174"/>
      <c r="E99" s="174"/>
      <c r="F99" s="174"/>
      <c r="G99" s="174"/>
      <c r="H99" s="169"/>
      <c r="I99" s="169"/>
      <c r="J99" s="169"/>
      <c r="K99" s="169"/>
      <c r="L99" s="170"/>
      <c r="M99" s="170"/>
      <c r="N99" s="156"/>
      <c r="O99" s="169"/>
      <c r="P99" s="169"/>
      <c r="Q99" s="156"/>
      <c r="R99" s="169">
        <f>E99*'Unit Measures'!D17</f>
        <v>0</v>
      </c>
      <c r="S99" s="169"/>
      <c r="T99" s="169"/>
      <c r="U99" s="169">
        <f>E99*'Unit Measures'!D13</f>
        <v>0</v>
      </c>
      <c r="V99" s="171">
        <f>E99*'Unit Measures'!D14</f>
        <v>0</v>
      </c>
      <c r="W99" s="169">
        <f>E99*'Unit Measures'!D16</f>
        <v>0</v>
      </c>
      <c r="X99" s="172"/>
      <c r="Y99" s="151"/>
      <c r="Z99" s="151"/>
      <c r="AA99" s="151"/>
      <c r="AB99" s="151"/>
      <c r="AC99" s="151"/>
      <c r="AD99" s="151"/>
      <c r="AE99" s="151"/>
      <c r="AF99" s="151"/>
      <c r="AG99" s="152"/>
      <c r="AH99" s="150"/>
      <c r="AI99" s="151"/>
      <c r="AJ99" s="151"/>
      <c r="AK99" s="151"/>
      <c r="AL99" s="152"/>
      <c r="AM99" s="153"/>
      <c r="AN99" s="173"/>
      <c r="AO99" s="173"/>
      <c r="AP99" s="173">
        <f t="shared" si="84"/>
        <v>0</v>
      </c>
      <c r="AR99" s="173"/>
      <c r="AS99" s="173"/>
      <c r="AT99" s="173"/>
    </row>
    <row r="100" spans="1:46" s="166" customFormat="1" collapsed="1" x14ac:dyDescent="0.2">
      <c r="A100" s="154">
        <v>25</v>
      </c>
      <c r="B100" s="133"/>
      <c r="C100" s="133"/>
      <c r="D100" s="155">
        <f>SUM(D101:D103)</f>
        <v>0</v>
      </c>
      <c r="E100" s="155">
        <f t="shared" ref="E100" si="175">SUM(E101:E103)</f>
        <v>0</v>
      </c>
      <c r="F100" s="155"/>
      <c r="G100" s="155"/>
      <c r="H100" s="156">
        <f>SUM(H101:H103)</f>
        <v>0</v>
      </c>
      <c r="I100" s="156">
        <f t="shared" ref="I100:W100" si="176">SUM(I101:I103)</f>
        <v>0</v>
      </c>
      <c r="J100" s="156">
        <f t="shared" si="176"/>
        <v>0</v>
      </c>
      <c r="K100" s="156">
        <f t="shared" si="176"/>
        <v>0</v>
      </c>
      <c r="L100" s="157">
        <f t="shared" si="176"/>
        <v>0</v>
      </c>
      <c r="M100" s="157">
        <f t="shared" si="176"/>
        <v>0</v>
      </c>
      <c r="N100" s="156">
        <f t="shared" si="176"/>
        <v>0</v>
      </c>
      <c r="O100" s="156">
        <f t="shared" si="176"/>
        <v>0</v>
      </c>
      <c r="P100" s="156">
        <f t="shared" si="176"/>
        <v>0</v>
      </c>
      <c r="Q100" s="156">
        <f t="shared" si="176"/>
        <v>0</v>
      </c>
      <c r="R100" s="156">
        <f t="shared" si="176"/>
        <v>0</v>
      </c>
      <c r="S100" s="156">
        <f t="shared" si="176"/>
        <v>0</v>
      </c>
      <c r="T100" s="156">
        <f t="shared" si="176"/>
        <v>0</v>
      </c>
      <c r="U100" s="156">
        <f t="shared" si="176"/>
        <v>0</v>
      </c>
      <c r="V100" s="159">
        <f t="shared" si="176"/>
        <v>0</v>
      </c>
      <c r="W100" s="156">
        <f t="shared" si="176"/>
        <v>0</v>
      </c>
      <c r="X100" s="160">
        <f t="shared" ref="X100:AF100" si="177">H100/8</f>
        <v>0</v>
      </c>
      <c r="Y100" s="161">
        <f t="shared" si="177"/>
        <v>0</v>
      </c>
      <c r="Z100" s="161">
        <f t="shared" si="177"/>
        <v>0</v>
      </c>
      <c r="AA100" s="161">
        <f t="shared" si="177"/>
        <v>0</v>
      </c>
      <c r="AB100" s="161">
        <f t="shared" si="177"/>
        <v>0</v>
      </c>
      <c r="AC100" s="161">
        <f t="shared" si="177"/>
        <v>0</v>
      </c>
      <c r="AD100" s="161">
        <f t="shared" si="177"/>
        <v>0</v>
      </c>
      <c r="AE100" s="161">
        <f t="shared" si="177"/>
        <v>0</v>
      </c>
      <c r="AF100" s="161">
        <f t="shared" si="177"/>
        <v>0</v>
      </c>
      <c r="AG100" s="162">
        <f t="shared" ref="AG100" si="178">P100/8</f>
        <v>0</v>
      </c>
      <c r="AH100" s="163">
        <f t="shared" ref="AH100:AK100" si="179">S100/8</f>
        <v>0</v>
      </c>
      <c r="AI100" s="161">
        <f t="shared" si="179"/>
        <v>0</v>
      </c>
      <c r="AJ100" s="161">
        <f t="shared" si="179"/>
        <v>0</v>
      </c>
      <c r="AK100" s="161">
        <f t="shared" si="179"/>
        <v>0</v>
      </c>
      <c r="AL100" s="162">
        <f>W100/8</f>
        <v>0</v>
      </c>
      <c r="AM100" s="164"/>
      <c r="AN100" s="165">
        <f>SUM(H101:R103)</f>
        <v>0</v>
      </c>
      <c r="AO100" s="165">
        <f>SUM(S101:W103)</f>
        <v>0</v>
      </c>
      <c r="AP100" s="165">
        <f>SUM(AN100:AO100)</f>
        <v>0</v>
      </c>
      <c r="AR100" s="165">
        <f>SUM(H100:R100)/8</f>
        <v>0</v>
      </c>
      <c r="AS100" s="165">
        <f>SUM(S100:W100)/8</f>
        <v>0</v>
      </c>
      <c r="AT100" s="165">
        <f>SUM(AR100:AS100)</f>
        <v>0</v>
      </c>
    </row>
    <row r="101" spans="1:46" hidden="1" outlineLevel="1" x14ac:dyDescent="0.2">
      <c r="A101" s="147"/>
      <c r="B101" s="134"/>
      <c r="C101" s="167" t="s">
        <v>3</v>
      </c>
      <c r="D101" s="174"/>
      <c r="E101" s="174"/>
      <c r="F101" s="174"/>
      <c r="G101" s="174"/>
      <c r="H101" s="169">
        <f>D101*'Unit Measures'!B2</f>
        <v>0</v>
      </c>
      <c r="I101" s="169">
        <f>D101*'Unit Measures'!B3</f>
        <v>0</v>
      </c>
      <c r="J101" s="169">
        <f>D101*'Unit Measures'!B4</f>
        <v>0</v>
      </c>
      <c r="K101" s="169">
        <f>D101*'Unit Measures'!B5</f>
        <v>0</v>
      </c>
      <c r="L101" s="170"/>
      <c r="M101" s="170"/>
      <c r="N101" s="169">
        <f>D101*'Unit Measures'!B7</f>
        <v>0</v>
      </c>
      <c r="O101" s="169">
        <f>D101*'Unit Measures'!B8</f>
        <v>0</v>
      </c>
      <c r="P101" s="169">
        <f>D101*'Unit Measures'!B9</f>
        <v>0</v>
      </c>
      <c r="Q101" s="169">
        <f>D101*'Unit Measures'!B11</f>
        <v>0</v>
      </c>
      <c r="R101" s="169"/>
      <c r="S101" s="169">
        <f>D101*'Unit Measures'!B12</f>
        <v>0</v>
      </c>
      <c r="T101" s="169">
        <f>D101*'Unit Measures'!B15</f>
        <v>0</v>
      </c>
      <c r="U101" s="169">
        <f>D101*'Unit Measures'!B13</f>
        <v>0</v>
      </c>
      <c r="V101" s="171">
        <f>D101*'Unit Measures'!B14</f>
        <v>0</v>
      </c>
      <c r="W101" s="169"/>
      <c r="X101" s="172"/>
      <c r="Y101" s="151"/>
      <c r="Z101" s="151"/>
      <c r="AA101" s="151"/>
      <c r="AB101" s="151"/>
      <c r="AC101" s="151"/>
      <c r="AD101" s="151"/>
      <c r="AE101" s="151"/>
      <c r="AF101" s="151"/>
      <c r="AG101" s="152"/>
      <c r="AH101" s="150"/>
      <c r="AI101" s="151"/>
      <c r="AJ101" s="151"/>
      <c r="AK101" s="151"/>
      <c r="AL101" s="152"/>
      <c r="AM101" s="153"/>
      <c r="AN101" s="173"/>
      <c r="AO101" s="173"/>
      <c r="AP101" s="173">
        <f>SUM(AN101:AO101)</f>
        <v>0</v>
      </c>
      <c r="AR101" s="173"/>
      <c r="AS101" s="173"/>
      <c r="AT101" s="173"/>
    </row>
    <row r="102" spans="1:46" hidden="1" outlineLevel="1" x14ac:dyDescent="0.2">
      <c r="A102" s="147"/>
      <c r="B102" s="134"/>
      <c r="C102" s="167" t="s">
        <v>4</v>
      </c>
      <c r="D102" s="174"/>
      <c r="E102" s="174"/>
      <c r="F102" s="174"/>
      <c r="G102" s="174"/>
      <c r="H102" s="169">
        <f>D102*'Unit Measures'!C2</f>
        <v>0</v>
      </c>
      <c r="I102" s="169">
        <f>D102*'Unit Measures'!C3</f>
        <v>0</v>
      </c>
      <c r="J102" s="169">
        <f>D102*'Unit Measures'!C4</f>
        <v>0</v>
      </c>
      <c r="K102" s="169">
        <f>D102*'Unit Measures'!C5</f>
        <v>0</v>
      </c>
      <c r="L102" s="170"/>
      <c r="M102" s="170"/>
      <c r="N102" s="169">
        <f>D102*'Unit Measures'!C7</f>
        <v>0</v>
      </c>
      <c r="O102" s="169">
        <f>D102*'Unit Measures'!C8</f>
        <v>0</v>
      </c>
      <c r="P102" s="169">
        <f>D102*'Unit Measures'!C9</f>
        <v>0</v>
      </c>
      <c r="Q102" s="169">
        <f>D102*'Unit Measures'!C11</f>
        <v>0</v>
      </c>
      <c r="R102" s="169"/>
      <c r="S102" s="169">
        <f>D102*'Unit Measures'!C12</f>
        <v>0</v>
      </c>
      <c r="T102" s="169">
        <f>D102*'Unit Measures'!C15</f>
        <v>0</v>
      </c>
      <c r="U102" s="169">
        <f>D102*'Unit Measures'!C13</f>
        <v>0</v>
      </c>
      <c r="V102" s="171">
        <f>D102*'Unit Measures'!C14</f>
        <v>0</v>
      </c>
      <c r="W102" s="169"/>
      <c r="X102" s="172"/>
      <c r="Y102" s="151"/>
      <c r="Z102" s="151"/>
      <c r="AA102" s="151"/>
      <c r="AB102" s="151"/>
      <c r="AC102" s="151"/>
      <c r="AD102" s="151"/>
      <c r="AE102" s="151"/>
      <c r="AF102" s="151"/>
      <c r="AG102" s="152"/>
      <c r="AH102" s="150"/>
      <c r="AI102" s="151"/>
      <c r="AJ102" s="151"/>
      <c r="AK102" s="151"/>
      <c r="AL102" s="152"/>
      <c r="AM102" s="153"/>
      <c r="AN102" s="173"/>
      <c r="AO102" s="173"/>
      <c r="AP102" s="173">
        <f t="shared" si="84"/>
        <v>0</v>
      </c>
      <c r="AR102" s="173"/>
      <c r="AS102" s="173"/>
      <c r="AT102" s="173"/>
    </row>
    <row r="103" spans="1:46" hidden="1" outlineLevel="1" x14ac:dyDescent="0.2">
      <c r="A103" s="147"/>
      <c r="B103" s="134"/>
      <c r="C103" s="167" t="s">
        <v>158</v>
      </c>
      <c r="D103" s="174"/>
      <c r="E103" s="174"/>
      <c r="F103" s="174"/>
      <c r="G103" s="174"/>
      <c r="H103" s="169"/>
      <c r="I103" s="169"/>
      <c r="J103" s="169"/>
      <c r="K103" s="169"/>
      <c r="L103" s="170"/>
      <c r="M103" s="170"/>
      <c r="N103" s="169"/>
      <c r="O103" s="169"/>
      <c r="P103" s="169"/>
      <c r="Q103" s="169"/>
      <c r="R103" s="169">
        <f>E103*'Unit Measures'!D17</f>
        <v>0</v>
      </c>
      <c r="S103" s="169"/>
      <c r="T103" s="169"/>
      <c r="U103" s="169">
        <f>E103*'Unit Measures'!D13</f>
        <v>0</v>
      </c>
      <c r="V103" s="171">
        <f>E103*'Unit Measures'!D14</f>
        <v>0</v>
      </c>
      <c r="W103" s="169">
        <f>E103*'Unit Measures'!D16</f>
        <v>0</v>
      </c>
      <c r="X103" s="172"/>
      <c r="Y103" s="151"/>
      <c r="Z103" s="151"/>
      <c r="AA103" s="151"/>
      <c r="AB103" s="151"/>
      <c r="AC103" s="151"/>
      <c r="AD103" s="151"/>
      <c r="AE103" s="151"/>
      <c r="AF103" s="151"/>
      <c r="AG103" s="152"/>
      <c r="AH103" s="150"/>
      <c r="AI103" s="151"/>
      <c r="AJ103" s="151"/>
      <c r="AK103" s="151"/>
      <c r="AL103" s="152"/>
      <c r="AM103" s="153"/>
      <c r="AN103" s="173"/>
      <c r="AO103" s="173"/>
      <c r="AP103" s="173">
        <f t="shared" si="84"/>
        <v>0</v>
      </c>
      <c r="AR103" s="173"/>
      <c r="AS103" s="173"/>
      <c r="AT103" s="173"/>
    </row>
    <row r="104" spans="1:46" s="181" customFormat="1" hidden="1" outlineLevel="1" x14ac:dyDescent="0.2">
      <c r="A104" s="175"/>
      <c r="B104" s="176"/>
      <c r="C104" s="176"/>
      <c r="D104" s="177"/>
      <c r="E104" s="177"/>
      <c r="F104" s="177"/>
      <c r="G104" s="177"/>
      <c r="H104" s="178"/>
      <c r="I104" s="178"/>
      <c r="J104" s="178"/>
      <c r="K104" s="178"/>
      <c r="L104" s="179"/>
      <c r="M104" s="179"/>
      <c r="N104" s="178"/>
      <c r="O104" s="178"/>
      <c r="P104" s="178"/>
      <c r="Q104" s="178"/>
      <c r="R104" s="178"/>
      <c r="S104" s="178"/>
      <c r="T104" s="178"/>
      <c r="U104" s="178"/>
      <c r="V104" s="178"/>
      <c r="W104" s="178"/>
      <c r="X104" s="180"/>
      <c r="Y104" s="180"/>
      <c r="Z104" s="180"/>
      <c r="AA104" s="180"/>
      <c r="AB104" s="180"/>
      <c r="AC104" s="180"/>
      <c r="AD104" s="180"/>
      <c r="AE104" s="180"/>
      <c r="AF104" s="180"/>
      <c r="AG104" s="180"/>
      <c r="AH104" s="180"/>
      <c r="AI104" s="180"/>
      <c r="AJ104" s="180"/>
      <c r="AK104" s="180"/>
      <c r="AL104" s="180"/>
      <c r="AM104" s="176"/>
      <c r="AN104" s="179"/>
      <c r="AO104" s="179"/>
      <c r="AP104" s="179"/>
      <c r="AR104" s="179"/>
      <c r="AS104" s="179"/>
      <c r="AT104" s="179"/>
    </row>
    <row r="105" spans="1:46" x14ac:dyDescent="0.2">
      <c r="W105" s="182"/>
      <c r="AG105" s="135"/>
      <c r="AH105" s="135"/>
      <c r="AI105" s="135"/>
      <c r="AJ105" s="135"/>
      <c r="AK105" s="135"/>
      <c r="AL105" s="135"/>
    </row>
    <row r="106" spans="1:46" x14ac:dyDescent="0.2">
      <c r="B106" s="136" t="s">
        <v>151</v>
      </c>
      <c r="D106" s="183">
        <f>SUM(D4,D8,D12,D16,D20,D24,D28,D32,D36,D40,D44,D48,D52,D56,D60,D64,D68,D72,D76,D80,D84,D88,D92,D96,D100)</f>
        <v>1195</v>
      </c>
      <c r="E106" s="183">
        <f>SUM(E4,E8,E12,E16,E20,E24,E28,E32,E36,E40,E44,E48,E52,E56,E60,E64,E68,E72,E76,E80,E84,E88,E92,E96,E100)</f>
        <v>700</v>
      </c>
      <c r="F106" s="183"/>
      <c r="G106" s="183"/>
      <c r="H106" s="183">
        <f>SUM(H4,H8,H12,H16,H20,H24,H28,H32,H36,H40,H44,H48,H52,H56,H60,H64,H68,H72,H76,H80,H84,H88,H92,H96,H100)</f>
        <v>545</v>
      </c>
      <c r="I106" s="183">
        <f>SUM(I4,I8,I12,I16,I20,I24,I28,I32,I36,I40,I44,I48,I52,I56,I60,I64,I68,I72,I76,I80,I84,I88,I92,I96,I100)</f>
        <v>778.125</v>
      </c>
      <c r="J106" s="183">
        <f t="shared" ref="J106:AL106" si="180">SUM(J4,J8,J12,J16,J20,J24,J28,J32,J36,J40,J44,J48,J52,J56,J60,J64,J68,J72,J76,J80,J84,J88,J92,J96,J100)</f>
        <v>389.0625</v>
      </c>
      <c r="K106" s="183">
        <f t="shared" si="180"/>
        <v>233.4375</v>
      </c>
      <c r="L106" s="183">
        <f t="shared" si="180"/>
        <v>0</v>
      </c>
      <c r="M106" s="183">
        <f t="shared" si="180"/>
        <v>0</v>
      </c>
      <c r="N106" s="183">
        <f t="shared" si="180"/>
        <v>791.25000000000011</v>
      </c>
      <c r="O106" s="183">
        <f t="shared" si="180"/>
        <v>395.62500000000006</v>
      </c>
      <c r="P106" s="183">
        <f t="shared" si="180"/>
        <v>316.5</v>
      </c>
      <c r="Q106" s="183">
        <f t="shared" si="180"/>
        <v>199.16666666666663</v>
      </c>
      <c r="R106" s="183">
        <f t="shared" si="180"/>
        <v>116.66666666666667</v>
      </c>
      <c r="S106" s="183">
        <f t="shared" si="180"/>
        <v>492.50000000000006</v>
      </c>
      <c r="T106" s="183">
        <f t="shared" si="180"/>
        <v>197</v>
      </c>
      <c r="U106" s="183">
        <f t="shared" si="180"/>
        <v>304.58333333333331</v>
      </c>
      <c r="V106" s="183">
        <f t="shared" si="180"/>
        <v>304.58333333333331</v>
      </c>
      <c r="W106" s="183">
        <f>SUM(W4,W8,W12,W16,W20,W24,W28,W32,W36,W40,W44,W48,W52,W56,W60,W64,W68,W72,W76,W80,W84,W88,W92,W96,W100)</f>
        <v>116.66666666666667</v>
      </c>
      <c r="X106" s="183">
        <f t="shared" si="180"/>
        <v>68.125</v>
      </c>
      <c r="Y106" s="183">
        <f t="shared" si="180"/>
        <v>97.265625</v>
      </c>
      <c r="Z106" s="183">
        <f t="shared" si="180"/>
        <v>48.6328125</v>
      </c>
      <c r="AA106" s="183">
        <f t="shared" si="180"/>
        <v>29.1796875</v>
      </c>
      <c r="AB106" s="183">
        <f t="shared" si="180"/>
        <v>0</v>
      </c>
      <c r="AC106" s="183">
        <f t="shared" si="180"/>
        <v>0</v>
      </c>
      <c r="AD106" s="183">
        <f t="shared" si="180"/>
        <v>98.906250000000014</v>
      </c>
      <c r="AE106" s="183">
        <f t="shared" si="180"/>
        <v>49.453125000000007</v>
      </c>
      <c r="AF106" s="183">
        <f t="shared" si="180"/>
        <v>39.5625</v>
      </c>
      <c r="AG106" s="183">
        <f t="shared" si="180"/>
        <v>39.5625</v>
      </c>
      <c r="AH106" s="183">
        <f t="shared" si="180"/>
        <v>61.562500000000007</v>
      </c>
      <c r="AI106" s="183">
        <f t="shared" si="180"/>
        <v>24.625</v>
      </c>
      <c r="AJ106" s="183">
        <f t="shared" si="180"/>
        <v>38.072916666666664</v>
      </c>
      <c r="AK106" s="183">
        <f t="shared" si="180"/>
        <v>38.072916666666664</v>
      </c>
      <c r="AL106" s="183">
        <f t="shared" si="180"/>
        <v>14.583333333333334</v>
      </c>
      <c r="AN106" s="158">
        <f>SUM(AN4,AN8,AN12,AN16,AN20,AN24,AN28,AN32,AN36,AN40,AN44,AN48,AN52,AN56,AN60,AN64,AN68,AN72,AN76,AN80,AN84,AN88,AN92,AN96,AN100)</f>
        <v>3764.833333333333</v>
      </c>
      <c r="AO106" s="158">
        <f>SUM(AO4,AO8,AO12,AO16,AO20,AO24,AO28,AO32,AO36,AO40,AO44,AO48,AO52,AO56,AO60,AO64,AO68,AO72,AO76,AO80,AO84,AO88,AO92,AO96,AO100)</f>
        <v>1415.333333333333</v>
      </c>
      <c r="AP106" s="158">
        <f>SUM(AP4,AP8,AP12,AP16,AP20,AP24,AP28,AP32,AP36,AP40,AP44,AP48,AP52,AP56,AP60,AP64,AP68,AP72,AP76,AP80,AP84,AP88,AP92,AP96,AP100)</f>
        <v>5180.1666666666661</v>
      </c>
      <c r="AR106" s="158">
        <f>SUM(AR4,AR8,AR12,AR16,AR20,AR24,AR28,AR32,AR36,AR40,AR44,AR48,AR52,AR56,AR60,AR64,AR68,AR72,AR76,AR80,AR84,AR88,AR92,AR96,AR100)</f>
        <v>470.60416666666663</v>
      </c>
      <c r="AS106" s="158">
        <f t="shared" ref="AS106:AT106" si="181">SUM(AS4,AS8,AS12,AS16,AS20,AS24,AS28,AS32,AS36,AS40,AS44,AS48,AS52,AS56,AS60,AS64,AS68,AS72,AS76,AS80,AS84,AS88,AS92,AS96,AS100)</f>
        <v>176.91666666666663</v>
      </c>
      <c r="AT106" s="158">
        <f t="shared" si="181"/>
        <v>647.52083333333326</v>
      </c>
    </row>
    <row r="107" spans="1:46" x14ac:dyDescent="0.2">
      <c r="AG107" s="135"/>
      <c r="AH107" s="135"/>
      <c r="AI107" s="135"/>
      <c r="AJ107" s="135"/>
      <c r="AK107" s="135"/>
      <c r="AL107" s="135"/>
    </row>
    <row r="108" spans="1:46" x14ac:dyDescent="0.2">
      <c r="B108" s="176"/>
      <c r="AG108" s="135"/>
      <c r="AH108" s="135"/>
      <c r="AI108" s="135"/>
      <c r="AJ108" s="135"/>
      <c r="AK108" s="135"/>
      <c r="AL108" s="135"/>
    </row>
    <row r="109" spans="1:46" x14ac:dyDescent="0.2">
      <c r="B109" s="176"/>
      <c r="H109" s="148"/>
      <c r="AG109" s="135"/>
      <c r="AH109" s="135"/>
      <c r="AI109" s="135"/>
      <c r="AJ109" s="135"/>
      <c r="AK109" s="135"/>
      <c r="AL109" s="135"/>
    </row>
  </sheetData>
  <mergeCells count="10">
    <mergeCell ref="AD1:AG1"/>
    <mergeCell ref="AH1:AL1"/>
    <mergeCell ref="AN1:AP1"/>
    <mergeCell ref="AR1:AT1"/>
    <mergeCell ref="H1:K1"/>
    <mergeCell ref="L1:M1"/>
    <mergeCell ref="N1:R1"/>
    <mergeCell ref="S1:V1"/>
    <mergeCell ref="X1:AA1"/>
    <mergeCell ref="AB1:AC1"/>
  </mergeCells>
  <pageMargins left="0.7" right="0.7" top="0.28999999999999998" bottom="0.31"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T109"/>
  <sheetViews>
    <sheetView showGridLines="0" zoomScaleNormal="100" workbookViewId="0">
      <pane xSplit="2" ySplit="2" topLeftCell="C20" activePane="bottomRight" state="frozen"/>
      <selection pane="topRight" activeCell="D1" sqref="D1"/>
      <selection pane="bottomLeft" activeCell="A3" sqref="A3"/>
      <selection pane="bottomRight" activeCell="B4" sqref="B4"/>
    </sheetView>
  </sheetViews>
  <sheetFormatPr defaultRowHeight="12.75" outlineLevelRow="1" x14ac:dyDescent="0.2"/>
  <cols>
    <col min="1" max="1" width="5.42578125" style="135" customWidth="1"/>
    <col min="2" max="2" width="37.140625" style="135" bestFit="1" customWidth="1"/>
    <col min="3" max="3" width="11.140625" style="135" customWidth="1"/>
    <col min="4" max="4" width="9.7109375" style="135" customWidth="1"/>
    <col min="5" max="5" width="4" style="135" bestFit="1" customWidth="1"/>
    <col min="6" max="6" width="11.28515625" style="135" customWidth="1"/>
    <col min="7" max="7" width="11.7109375" style="135" customWidth="1"/>
    <col min="8" max="8" width="9.85546875" style="135" customWidth="1"/>
    <col min="9" max="9" width="9.28515625" style="135" customWidth="1"/>
    <col min="10" max="10" width="10.85546875" style="135" customWidth="1"/>
    <col min="11" max="11" width="10.7109375" style="135" customWidth="1"/>
    <col min="12" max="12" width="8.42578125" style="135" hidden="1" customWidth="1"/>
    <col min="13" max="13" width="8" style="135" hidden="1" customWidth="1"/>
    <col min="14" max="14" width="8.85546875" style="135" customWidth="1"/>
    <col min="15" max="15" width="8.42578125" style="135" customWidth="1"/>
    <col min="16" max="16" width="8" style="135" customWidth="1"/>
    <col min="17" max="17" width="11.140625" style="135" customWidth="1"/>
    <col min="18" max="18" width="12.140625" style="135" customWidth="1"/>
    <col min="19" max="19" width="14" style="135" customWidth="1"/>
    <col min="20" max="23" width="11.5703125" style="135" customWidth="1"/>
    <col min="24" max="24" width="11.5703125" style="135" hidden="1" customWidth="1"/>
    <col min="25" max="28" width="11.42578125" style="135" hidden="1" customWidth="1"/>
    <col min="29" max="29" width="9.42578125" style="135" hidden="1" customWidth="1"/>
    <col min="30" max="30" width="10" style="135" hidden="1" customWidth="1"/>
    <col min="31" max="32" width="11.42578125" style="135" hidden="1" customWidth="1"/>
    <col min="33" max="33" width="12.140625" style="184" hidden="1" customWidth="1"/>
    <col min="34" max="34" width="16.42578125" style="184" hidden="1" customWidth="1"/>
    <col min="35" max="38" width="11.5703125" style="184" hidden="1" customWidth="1"/>
    <col min="39" max="39" width="11.42578125" style="135" hidden="1" customWidth="1"/>
    <col min="40" max="40" width="11.42578125" style="135" bestFit="1" customWidth="1"/>
    <col min="41" max="41" width="13.42578125" style="135" bestFit="1" customWidth="1"/>
    <col min="42" max="42" width="11.42578125" style="135" bestFit="1" customWidth="1"/>
    <col min="43" max="43" width="9.42578125" style="135" hidden="1" customWidth="1"/>
    <col min="44" max="44" width="10" style="135" customWidth="1"/>
    <col min="45" max="46" width="11.42578125" style="135" bestFit="1" customWidth="1"/>
    <col min="47" max="16384" width="9.140625" style="135"/>
  </cols>
  <sheetData>
    <row r="1" spans="1:46" ht="13.5" thickBot="1" x14ac:dyDescent="0.25">
      <c r="H1" s="255" t="s">
        <v>21</v>
      </c>
      <c r="I1" s="256"/>
      <c r="J1" s="256"/>
      <c r="K1" s="257"/>
      <c r="L1" s="258" t="s">
        <v>23</v>
      </c>
      <c r="M1" s="258"/>
      <c r="N1" s="259" t="s">
        <v>25</v>
      </c>
      <c r="O1" s="260"/>
      <c r="P1" s="260"/>
      <c r="Q1" s="260"/>
      <c r="R1" s="261"/>
      <c r="S1" s="262" t="s">
        <v>29</v>
      </c>
      <c r="T1" s="263"/>
      <c r="U1" s="263"/>
      <c r="V1" s="264"/>
      <c r="W1" s="195"/>
      <c r="X1" s="246" t="s">
        <v>21</v>
      </c>
      <c r="Y1" s="247"/>
      <c r="Z1" s="247"/>
      <c r="AA1" s="247"/>
      <c r="AB1" s="243" t="s">
        <v>23</v>
      </c>
      <c r="AC1" s="265"/>
      <c r="AD1" s="243" t="s">
        <v>25</v>
      </c>
      <c r="AE1" s="244"/>
      <c r="AF1" s="244"/>
      <c r="AG1" s="245"/>
      <c r="AH1" s="246" t="s">
        <v>29</v>
      </c>
      <c r="AI1" s="247"/>
      <c r="AJ1" s="247"/>
      <c r="AK1" s="247"/>
      <c r="AL1" s="248"/>
      <c r="AN1" s="249" t="s">
        <v>173</v>
      </c>
      <c r="AO1" s="250"/>
      <c r="AP1" s="251"/>
      <c r="AR1" s="252" t="s">
        <v>174</v>
      </c>
      <c r="AS1" s="253"/>
      <c r="AT1" s="254"/>
    </row>
    <row r="2" spans="1:46" ht="75.75" customHeight="1" thickBot="1" x14ac:dyDescent="0.25">
      <c r="A2" s="193" t="s">
        <v>0</v>
      </c>
      <c r="B2" s="194" t="s">
        <v>1</v>
      </c>
      <c r="C2" s="194" t="s">
        <v>156</v>
      </c>
      <c r="D2" s="194" t="s">
        <v>15</v>
      </c>
      <c r="E2" s="216" t="s">
        <v>175</v>
      </c>
      <c r="F2" s="217" t="s">
        <v>184</v>
      </c>
      <c r="G2" s="215" t="s">
        <v>185</v>
      </c>
      <c r="H2" s="185" t="s">
        <v>10</v>
      </c>
      <c r="I2" s="186" t="s">
        <v>199</v>
      </c>
      <c r="J2" s="186" t="s">
        <v>200</v>
      </c>
      <c r="K2" s="190" t="s">
        <v>201</v>
      </c>
      <c r="L2" s="189" t="s">
        <v>12</v>
      </c>
      <c r="M2" s="137" t="s">
        <v>22</v>
      </c>
      <c r="N2" s="191" t="s">
        <v>25</v>
      </c>
      <c r="O2" s="187" t="s">
        <v>202</v>
      </c>
      <c r="P2" s="187" t="s">
        <v>203</v>
      </c>
      <c r="Q2" s="187" t="s">
        <v>27</v>
      </c>
      <c r="R2" s="188" t="s">
        <v>148</v>
      </c>
      <c r="S2" s="138" t="s">
        <v>7</v>
      </c>
      <c r="T2" s="139" t="s">
        <v>30</v>
      </c>
      <c r="U2" s="139" t="s">
        <v>8</v>
      </c>
      <c r="V2" s="139" t="s">
        <v>11</v>
      </c>
      <c r="W2" s="140" t="s">
        <v>137</v>
      </c>
      <c r="X2" s="141" t="s">
        <v>10</v>
      </c>
      <c r="Y2" s="142" t="s">
        <v>125</v>
      </c>
      <c r="Z2" s="142" t="s">
        <v>128</v>
      </c>
      <c r="AA2" s="142" t="s">
        <v>126</v>
      </c>
      <c r="AB2" s="142" t="s">
        <v>12</v>
      </c>
      <c r="AC2" s="142" t="s">
        <v>22</v>
      </c>
      <c r="AD2" s="142" t="s">
        <v>25</v>
      </c>
      <c r="AE2" s="142" t="s">
        <v>127</v>
      </c>
      <c r="AF2" s="142" t="s">
        <v>26</v>
      </c>
      <c r="AG2" s="143" t="s">
        <v>27</v>
      </c>
      <c r="AH2" s="144" t="s">
        <v>7</v>
      </c>
      <c r="AI2" s="145" t="s">
        <v>30</v>
      </c>
      <c r="AJ2" s="145" t="s">
        <v>8</v>
      </c>
      <c r="AK2" s="145" t="s">
        <v>11</v>
      </c>
      <c r="AL2" s="146" t="s">
        <v>137</v>
      </c>
      <c r="AN2" s="196" t="s">
        <v>21</v>
      </c>
      <c r="AO2" s="197" t="s">
        <v>29</v>
      </c>
      <c r="AP2" s="198" t="s">
        <v>151</v>
      </c>
      <c r="AR2" s="199" t="s">
        <v>21</v>
      </c>
      <c r="AS2" s="200" t="s">
        <v>29</v>
      </c>
      <c r="AT2" s="201" t="s">
        <v>151</v>
      </c>
    </row>
    <row r="3" spans="1:46" x14ac:dyDescent="0.2">
      <c r="A3" s="147"/>
      <c r="B3" s="192"/>
      <c r="C3" s="192"/>
      <c r="D3" s="192"/>
      <c r="E3" s="192"/>
      <c r="F3" s="182"/>
      <c r="G3" s="182"/>
      <c r="J3" s="148"/>
      <c r="K3" s="148"/>
      <c r="L3" s="149"/>
      <c r="M3" s="149"/>
      <c r="N3" s="148"/>
      <c r="O3" s="148"/>
      <c r="P3" s="148"/>
      <c r="Q3" s="148"/>
      <c r="R3" s="148"/>
      <c r="S3" s="148"/>
      <c r="T3" s="148"/>
      <c r="U3" s="148"/>
      <c r="V3" s="148"/>
      <c r="W3" s="148"/>
      <c r="X3" s="150"/>
      <c r="Y3" s="151"/>
      <c r="Z3" s="151"/>
      <c r="AA3" s="151"/>
      <c r="AB3" s="151"/>
      <c r="AC3" s="151"/>
      <c r="AD3" s="151"/>
      <c r="AE3" s="151"/>
      <c r="AF3" s="151"/>
      <c r="AG3" s="152"/>
      <c r="AH3" s="150"/>
      <c r="AI3" s="151"/>
      <c r="AJ3" s="151"/>
      <c r="AK3" s="151"/>
      <c r="AL3" s="152"/>
      <c r="AM3" s="153"/>
      <c r="AN3" s="192"/>
      <c r="AO3" s="192"/>
      <c r="AP3" s="192"/>
    </row>
    <row r="4" spans="1:46" s="166" customFormat="1" collapsed="1" x14ac:dyDescent="0.2">
      <c r="A4" s="154">
        <v>1</v>
      </c>
      <c r="B4" s="228" t="s">
        <v>187</v>
      </c>
      <c r="C4" s="133"/>
      <c r="D4" s="155">
        <f>SUM(D5:D7)</f>
        <v>50</v>
      </c>
      <c r="E4" s="155">
        <f>SUM(E5:E7)</f>
        <v>20</v>
      </c>
      <c r="F4" s="155"/>
      <c r="G4" s="155"/>
      <c r="H4" s="156">
        <f>SUM(H5:H7)</f>
        <v>23.333333333333336</v>
      </c>
      <c r="I4" s="156">
        <f t="shared" ref="I4:W4" si="0">SUM(I5:I7)</f>
        <v>33.75</v>
      </c>
      <c r="J4" s="156">
        <f t="shared" si="0"/>
        <v>16.875</v>
      </c>
      <c r="K4" s="156">
        <f t="shared" si="0"/>
        <v>10.125</v>
      </c>
      <c r="L4" s="157">
        <f>SUM(L5:L7)</f>
        <v>0</v>
      </c>
      <c r="M4" s="157">
        <f t="shared" si="0"/>
        <v>0</v>
      </c>
      <c r="N4" s="156">
        <f>SUM(N5:N7)</f>
        <v>34.166666666666671</v>
      </c>
      <c r="O4" s="156">
        <f t="shared" si="0"/>
        <v>17.083333333333336</v>
      </c>
      <c r="P4" s="156">
        <f t="shared" si="0"/>
        <v>13.666666666666668</v>
      </c>
      <c r="Q4" s="156">
        <f t="shared" si="0"/>
        <v>8.3333333333333321</v>
      </c>
      <c r="R4" s="156">
        <f>SUM(R5:R7)</f>
        <v>3.333333333333333</v>
      </c>
      <c r="S4" s="156">
        <f t="shared" si="0"/>
        <v>21.666666666666664</v>
      </c>
      <c r="T4" s="156">
        <f>SUM(T5:T7)</f>
        <v>8.6666666666666661</v>
      </c>
      <c r="U4" s="156">
        <f t="shared" si="0"/>
        <v>12.499999999999998</v>
      </c>
      <c r="V4" s="159">
        <f t="shared" si="0"/>
        <v>12.499999999999998</v>
      </c>
      <c r="W4" s="156">
        <f t="shared" si="0"/>
        <v>3.333333333333333</v>
      </c>
      <c r="X4" s="160">
        <f t="shared" ref="X4:AF4" si="1">H4/8</f>
        <v>2.916666666666667</v>
      </c>
      <c r="Y4" s="161">
        <f t="shared" si="1"/>
        <v>4.21875</v>
      </c>
      <c r="Z4" s="161">
        <f t="shared" si="1"/>
        <v>2.109375</v>
      </c>
      <c r="AA4" s="161">
        <f t="shared" si="1"/>
        <v>1.265625</v>
      </c>
      <c r="AB4" s="161">
        <f t="shared" si="1"/>
        <v>0</v>
      </c>
      <c r="AC4" s="161">
        <f t="shared" si="1"/>
        <v>0</v>
      </c>
      <c r="AD4" s="161">
        <f t="shared" si="1"/>
        <v>4.2708333333333339</v>
      </c>
      <c r="AE4" s="161">
        <f t="shared" si="1"/>
        <v>2.135416666666667</v>
      </c>
      <c r="AF4" s="161">
        <f t="shared" si="1"/>
        <v>1.7083333333333335</v>
      </c>
      <c r="AG4" s="162">
        <f>P4/8</f>
        <v>1.7083333333333335</v>
      </c>
      <c r="AH4" s="163">
        <f t="shared" ref="AH4:AK4" si="2">S4/8</f>
        <v>2.708333333333333</v>
      </c>
      <c r="AI4" s="161">
        <f t="shared" si="2"/>
        <v>1.0833333333333333</v>
      </c>
      <c r="AJ4" s="161">
        <f t="shared" si="2"/>
        <v>1.5624999999999998</v>
      </c>
      <c r="AK4" s="161">
        <f t="shared" si="2"/>
        <v>1.5624999999999998</v>
      </c>
      <c r="AL4" s="162">
        <f>W4/8</f>
        <v>0.41666666666666663</v>
      </c>
      <c r="AM4" s="164"/>
      <c r="AN4" s="165">
        <f>SUM(H5:R7)</f>
        <v>160.66666666666666</v>
      </c>
      <c r="AO4" s="165">
        <f>SUM(S5:W7)</f>
        <v>58.666666666666664</v>
      </c>
      <c r="AP4" s="165">
        <f>SUM(AN4:AO4)</f>
        <v>219.33333333333331</v>
      </c>
      <c r="AR4" s="165">
        <f>SUM(H4:R4)/8</f>
        <v>20.083333333333336</v>
      </c>
      <c r="AS4" s="165">
        <f>SUM(S4:W4)/8</f>
        <v>7.333333333333333</v>
      </c>
      <c r="AT4" s="165">
        <f>SUM(AR4:AS4)</f>
        <v>27.416666666666668</v>
      </c>
    </row>
    <row r="5" spans="1:46" hidden="1" outlineLevel="1" x14ac:dyDescent="0.2">
      <c r="A5" s="147"/>
      <c r="B5" s="229"/>
      <c r="C5" s="167" t="s">
        <v>3</v>
      </c>
      <c r="D5" s="168">
        <v>30</v>
      </c>
      <c r="E5" s="168"/>
      <c r="F5" s="168"/>
      <c r="G5" s="168"/>
      <c r="H5" s="169">
        <f>D5*'Unit Measures'!B2</f>
        <v>15</v>
      </c>
      <c r="I5" s="169">
        <f>D5*'Unit Measures'!B3</f>
        <v>22.5</v>
      </c>
      <c r="J5" s="169">
        <f>D5*'Unit Measures'!B4</f>
        <v>11.25</v>
      </c>
      <c r="K5" s="169">
        <f>D5*'Unit Measures'!B5</f>
        <v>6.75</v>
      </c>
      <c r="L5" s="170"/>
      <c r="M5" s="170"/>
      <c r="N5" s="156">
        <f>D5*'Unit Measures'!B7</f>
        <v>22.5</v>
      </c>
      <c r="O5" s="169">
        <f>D5*'Unit Measures'!B8</f>
        <v>11.25</v>
      </c>
      <c r="P5" s="169">
        <f>D5*'Unit Measures'!B9</f>
        <v>9</v>
      </c>
      <c r="Q5" s="156">
        <f>D5*'Unit Measures'!B11</f>
        <v>5</v>
      </c>
      <c r="R5" s="169"/>
      <c r="S5" s="169">
        <f>D5*'Unit Measures'!B12</f>
        <v>15</v>
      </c>
      <c r="T5" s="169">
        <f>D5*'Unit Measures'!B15</f>
        <v>6</v>
      </c>
      <c r="U5" s="169">
        <f>D5*'Unit Measures'!B13</f>
        <v>7.5</v>
      </c>
      <c r="V5" s="171">
        <f>D5*'Unit Measures'!B14</f>
        <v>7.5</v>
      </c>
      <c r="W5" s="169"/>
      <c r="X5" s="172"/>
      <c r="Y5" s="151"/>
      <c r="Z5" s="151"/>
      <c r="AA5" s="151"/>
      <c r="AB5" s="151"/>
      <c r="AC5" s="151"/>
      <c r="AD5" s="151"/>
      <c r="AE5" s="151"/>
      <c r="AF5" s="151"/>
      <c r="AG5" s="152"/>
      <c r="AH5" s="150"/>
      <c r="AI5" s="151"/>
      <c r="AJ5" s="151"/>
      <c r="AK5" s="151"/>
      <c r="AL5" s="152"/>
      <c r="AM5" s="153"/>
      <c r="AN5" s="173"/>
      <c r="AO5" s="173"/>
      <c r="AP5" s="173">
        <f t="shared" ref="AP5:AP7" si="3">SUM(AN5:AO5)</f>
        <v>0</v>
      </c>
      <c r="AR5" s="173"/>
      <c r="AS5" s="173"/>
      <c r="AT5" s="173"/>
    </row>
    <row r="6" spans="1:46" hidden="1" outlineLevel="1" x14ac:dyDescent="0.2">
      <c r="A6" s="147"/>
      <c r="B6" s="229"/>
      <c r="C6" s="167" t="s">
        <v>4</v>
      </c>
      <c r="D6" s="168">
        <v>20</v>
      </c>
      <c r="E6" s="168"/>
      <c r="F6" s="168"/>
      <c r="G6" s="168"/>
      <c r="H6" s="169">
        <f>D6*'Unit Measures'!C2</f>
        <v>8.3333333333333339</v>
      </c>
      <c r="I6" s="169">
        <f>D6*'Unit Measures'!C3</f>
        <v>11.25</v>
      </c>
      <c r="J6" s="169">
        <f>D6*'Unit Measures'!C4</f>
        <v>5.625</v>
      </c>
      <c r="K6" s="169">
        <f>D6*'Unit Measures'!C5</f>
        <v>3.375</v>
      </c>
      <c r="L6" s="170"/>
      <c r="M6" s="170"/>
      <c r="N6" s="156">
        <f>D6*'Unit Measures'!C7</f>
        <v>11.666666666666668</v>
      </c>
      <c r="O6" s="169">
        <f>D6*'Unit Measures'!C8</f>
        <v>5.8333333333333339</v>
      </c>
      <c r="P6" s="169">
        <f>D6*'Unit Measures'!C9</f>
        <v>4.666666666666667</v>
      </c>
      <c r="Q6" s="156">
        <f>D6*'Unit Measures'!C11</f>
        <v>3.333333333333333</v>
      </c>
      <c r="R6" s="169"/>
      <c r="S6" s="169">
        <f>D6*'Unit Measures'!C12</f>
        <v>6.6666666666666661</v>
      </c>
      <c r="T6" s="169">
        <f>D6*'Unit Measures'!C15</f>
        <v>2.6666666666666665</v>
      </c>
      <c r="U6" s="169">
        <f>D6*'Unit Measures'!C13</f>
        <v>3.333333333333333</v>
      </c>
      <c r="V6" s="171">
        <f>D6*'Unit Measures'!C14</f>
        <v>3.333333333333333</v>
      </c>
      <c r="W6" s="169"/>
      <c r="X6" s="172"/>
      <c r="Y6" s="151"/>
      <c r="Z6" s="151"/>
      <c r="AA6" s="151"/>
      <c r="AB6" s="151"/>
      <c r="AC6" s="151"/>
      <c r="AD6" s="151"/>
      <c r="AE6" s="151"/>
      <c r="AF6" s="151"/>
      <c r="AG6" s="152"/>
      <c r="AH6" s="150"/>
      <c r="AI6" s="151"/>
      <c r="AJ6" s="151"/>
      <c r="AK6" s="151"/>
      <c r="AL6" s="152"/>
      <c r="AM6" s="153"/>
      <c r="AN6" s="173"/>
      <c r="AO6" s="173"/>
      <c r="AP6" s="173">
        <f t="shared" si="3"/>
        <v>0</v>
      </c>
      <c r="AR6" s="173"/>
      <c r="AS6" s="173"/>
      <c r="AT6" s="173"/>
    </row>
    <row r="7" spans="1:46" hidden="1" outlineLevel="1" x14ac:dyDescent="0.2">
      <c r="A7" s="147"/>
      <c r="B7" s="229"/>
      <c r="C7" s="167" t="s">
        <v>158</v>
      </c>
      <c r="D7" s="168"/>
      <c r="E7" s="168">
        <v>20</v>
      </c>
      <c r="F7" s="168"/>
      <c r="G7" s="168"/>
      <c r="H7" s="169"/>
      <c r="I7" s="169"/>
      <c r="J7" s="169"/>
      <c r="K7" s="169"/>
      <c r="L7" s="170"/>
      <c r="M7" s="170"/>
      <c r="N7" s="156"/>
      <c r="O7" s="169"/>
      <c r="P7" s="169"/>
      <c r="Q7" s="156"/>
      <c r="R7" s="169">
        <f>E7*'Unit Measures'!D17</f>
        <v>3.333333333333333</v>
      </c>
      <c r="S7" s="169"/>
      <c r="T7" s="169"/>
      <c r="U7" s="169">
        <f>E7*'Unit Measures'!D13</f>
        <v>1.6666666666666665</v>
      </c>
      <c r="V7" s="171">
        <f>E7*'Unit Measures'!D14</f>
        <v>1.6666666666666665</v>
      </c>
      <c r="W7" s="169">
        <f>E7*'Unit Measures'!D16</f>
        <v>3.333333333333333</v>
      </c>
      <c r="X7" s="172"/>
      <c r="Y7" s="151"/>
      <c r="Z7" s="151"/>
      <c r="AA7" s="151"/>
      <c r="AB7" s="151"/>
      <c r="AC7" s="151"/>
      <c r="AD7" s="151"/>
      <c r="AE7" s="151"/>
      <c r="AF7" s="151"/>
      <c r="AG7" s="152"/>
      <c r="AH7" s="150"/>
      <c r="AI7" s="151"/>
      <c r="AJ7" s="151"/>
      <c r="AK7" s="151"/>
      <c r="AL7" s="152"/>
      <c r="AM7" s="153"/>
      <c r="AN7" s="173"/>
      <c r="AO7" s="173"/>
      <c r="AP7" s="173">
        <f t="shared" si="3"/>
        <v>0</v>
      </c>
      <c r="AR7" s="173"/>
      <c r="AS7" s="173"/>
      <c r="AT7" s="173"/>
    </row>
    <row r="8" spans="1:46" s="166" customFormat="1" collapsed="1" x14ac:dyDescent="0.2">
      <c r="A8" s="154">
        <v>2</v>
      </c>
      <c r="B8" s="228" t="s">
        <v>188</v>
      </c>
      <c r="C8" s="133"/>
      <c r="D8" s="155">
        <f>SUM(D9:D11)</f>
        <v>75</v>
      </c>
      <c r="E8" s="155">
        <f t="shared" ref="E8" si="4">SUM(E9:E11)</f>
        <v>30</v>
      </c>
      <c r="F8" s="155"/>
      <c r="G8" s="155"/>
      <c r="H8" s="156">
        <f t="shared" ref="H8" si="5">SUM(H9:H11)</f>
        <v>34.583333333333336</v>
      </c>
      <c r="I8" s="156">
        <f t="shared" ref="I8" si="6">SUM(I9:I11)</f>
        <v>49.6875</v>
      </c>
      <c r="J8" s="156">
        <f t="shared" ref="J8" si="7">SUM(J9:J11)</f>
        <v>24.84375</v>
      </c>
      <c r="K8" s="156">
        <f t="shared" ref="K8" si="8">SUM(K9:K11)</f>
        <v>14.90625</v>
      </c>
      <c r="L8" s="157">
        <f t="shared" ref="L8" si="9">SUM(L9:L11)</f>
        <v>0</v>
      </c>
      <c r="M8" s="157">
        <f t="shared" ref="M8" si="10">SUM(M9:M11)</f>
        <v>0</v>
      </c>
      <c r="N8" s="156">
        <f t="shared" ref="N8" si="11">SUM(N9:N11)</f>
        <v>50.416666666666671</v>
      </c>
      <c r="O8" s="156">
        <f t="shared" ref="O8" si="12">SUM(O9:O11)</f>
        <v>25.208333333333336</v>
      </c>
      <c r="P8" s="156">
        <f t="shared" ref="P8" si="13">SUM(P9:P11)</f>
        <v>20.166666666666668</v>
      </c>
      <c r="Q8" s="156">
        <f t="shared" ref="Q8" si="14">SUM(Q9:Q11)</f>
        <v>12.5</v>
      </c>
      <c r="R8" s="156">
        <f>SUM(R9:R11)</f>
        <v>5</v>
      </c>
      <c r="S8" s="156">
        <f t="shared" ref="S8" si="15">SUM(S9:S11)</f>
        <v>31.666666666666664</v>
      </c>
      <c r="T8" s="156">
        <f>SUM(T9:T11)</f>
        <v>12.666666666666668</v>
      </c>
      <c r="U8" s="156">
        <f t="shared" ref="U8" si="16">SUM(U9:U11)</f>
        <v>18.333333333333332</v>
      </c>
      <c r="V8" s="159">
        <f t="shared" ref="V8" si="17">SUM(V9:V11)</f>
        <v>18.333333333333332</v>
      </c>
      <c r="W8" s="156">
        <f>SUM(W9:W11)</f>
        <v>5</v>
      </c>
      <c r="X8" s="160">
        <f t="shared" ref="X8" si="18">H8/8</f>
        <v>4.322916666666667</v>
      </c>
      <c r="Y8" s="161">
        <f t="shared" ref="Y8" si="19">I8/8</f>
        <v>6.2109375</v>
      </c>
      <c r="Z8" s="161">
        <f t="shared" ref="Z8" si="20">J8/8</f>
        <v>3.10546875</v>
      </c>
      <c r="AA8" s="161">
        <f t="shared" ref="AA8" si="21">K8/8</f>
        <v>1.86328125</v>
      </c>
      <c r="AB8" s="161">
        <f t="shared" ref="AB8" si="22">L8/8</f>
        <v>0</v>
      </c>
      <c r="AC8" s="161">
        <f t="shared" ref="AC8" si="23">M8/8</f>
        <v>0</v>
      </c>
      <c r="AD8" s="161">
        <f t="shared" ref="AD8" si="24">N8/8</f>
        <v>6.3020833333333339</v>
      </c>
      <c r="AE8" s="161">
        <f t="shared" ref="AE8" si="25">O8/8</f>
        <v>3.151041666666667</v>
      </c>
      <c r="AF8" s="161">
        <f t="shared" ref="AF8" si="26">P8/8</f>
        <v>2.5208333333333335</v>
      </c>
      <c r="AG8" s="162">
        <f t="shared" ref="AG8:AG12" si="27">P8/8</f>
        <v>2.5208333333333335</v>
      </c>
      <c r="AH8" s="163">
        <f t="shared" ref="AH8" si="28">S8/8</f>
        <v>3.958333333333333</v>
      </c>
      <c r="AI8" s="161">
        <f t="shared" ref="AI8" si="29">T8/8</f>
        <v>1.5833333333333335</v>
      </c>
      <c r="AJ8" s="161">
        <f t="shared" ref="AJ8" si="30">U8/8</f>
        <v>2.2916666666666665</v>
      </c>
      <c r="AK8" s="161">
        <f t="shared" ref="AK8" si="31">V8/8</f>
        <v>2.2916666666666665</v>
      </c>
      <c r="AL8" s="162">
        <f>W8/8</f>
        <v>0.625</v>
      </c>
      <c r="AM8" s="164"/>
      <c r="AN8" s="165">
        <f t="shared" ref="AN8" si="32">SUM(H9:R11)</f>
        <v>237.3125</v>
      </c>
      <c r="AO8" s="165">
        <f t="shared" ref="AO8" si="33">SUM(S9:W11)</f>
        <v>85.999999999999986</v>
      </c>
      <c r="AP8" s="165">
        <f t="shared" ref="AP8:AP15" si="34">SUM(AN8:AO8)</f>
        <v>323.3125</v>
      </c>
      <c r="AR8" s="165">
        <f>SUM(H8:R8)/8</f>
        <v>29.6640625</v>
      </c>
      <c r="AS8" s="165">
        <f>SUM(S8:W8)/8</f>
        <v>10.749999999999998</v>
      </c>
      <c r="AT8" s="165">
        <f>SUM(AR8:AS8)</f>
        <v>40.4140625</v>
      </c>
    </row>
    <row r="9" spans="1:46" hidden="1" outlineLevel="1" x14ac:dyDescent="0.2">
      <c r="A9" s="147"/>
      <c r="B9" s="134"/>
      <c r="C9" s="167" t="s">
        <v>3</v>
      </c>
      <c r="D9" s="174">
        <v>40</v>
      </c>
      <c r="E9" s="174"/>
      <c r="F9" s="174"/>
      <c r="G9" s="174"/>
      <c r="H9" s="169">
        <f>D9*'Unit Measures'!B2</f>
        <v>20</v>
      </c>
      <c r="I9" s="169">
        <f>D9*'Unit Measures'!B3</f>
        <v>30</v>
      </c>
      <c r="J9" s="169">
        <f>D9*'Unit Measures'!B4</f>
        <v>15</v>
      </c>
      <c r="K9" s="169">
        <f>D9*'Unit Measures'!B5</f>
        <v>9</v>
      </c>
      <c r="L9" s="170"/>
      <c r="M9" s="170"/>
      <c r="N9" s="156">
        <f>D9*'Unit Measures'!B7</f>
        <v>30</v>
      </c>
      <c r="O9" s="169">
        <f>D9*'Unit Measures'!B8</f>
        <v>15</v>
      </c>
      <c r="P9" s="169">
        <f>D9*'Unit Measures'!B9</f>
        <v>12</v>
      </c>
      <c r="Q9" s="156">
        <f>D9*'Unit Measures'!B11</f>
        <v>6.6666666666666661</v>
      </c>
      <c r="R9" s="169"/>
      <c r="S9" s="169">
        <f>D9*'Unit Measures'!B12</f>
        <v>20</v>
      </c>
      <c r="T9" s="169">
        <f>D9*'Unit Measures'!B15</f>
        <v>8</v>
      </c>
      <c r="U9" s="169">
        <f>D9*'Unit Measures'!B13</f>
        <v>10</v>
      </c>
      <c r="V9" s="171">
        <f>D9*'Unit Measures'!B14</f>
        <v>10</v>
      </c>
      <c r="W9" s="169"/>
      <c r="X9" s="172"/>
      <c r="Y9" s="151"/>
      <c r="Z9" s="151"/>
      <c r="AA9" s="151"/>
      <c r="AB9" s="151"/>
      <c r="AC9" s="151"/>
      <c r="AD9" s="151"/>
      <c r="AE9" s="151"/>
      <c r="AF9" s="151"/>
      <c r="AG9" s="152"/>
      <c r="AH9" s="150"/>
      <c r="AI9" s="151"/>
      <c r="AJ9" s="151"/>
      <c r="AK9" s="151"/>
      <c r="AL9" s="152"/>
      <c r="AM9" s="153"/>
      <c r="AN9" s="173"/>
      <c r="AO9" s="173"/>
      <c r="AP9" s="173">
        <f t="shared" si="34"/>
        <v>0</v>
      </c>
      <c r="AR9" s="173"/>
      <c r="AS9" s="173"/>
      <c r="AT9" s="173"/>
    </row>
    <row r="10" spans="1:46" hidden="1" outlineLevel="1" x14ac:dyDescent="0.2">
      <c r="A10" s="147"/>
      <c r="B10" s="134"/>
      <c r="C10" s="167" t="s">
        <v>4</v>
      </c>
      <c r="D10" s="174">
        <v>35</v>
      </c>
      <c r="E10" s="174"/>
      <c r="F10" s="174"/>
      <c r="G10" s="174"/>
      <c r="H10" s="169">
        <f>D10*'Unit Measures'!C2</f>
        <v>14.583333333333334</v>
      </c>
      <c r="I10" s="169">
        <f>D10*'Unit Measures'!C3</f>
        <v>19.6875</v>
      </c>
      <c r="J10" s="169">
        <f>D10*'Unit Measures'!C4</f>
        <v>9.84375</v>
      </c>
      <c r="K10" s="169">
        <f>D10*'Unit Measures'!C5</f>
        <v>5.90625</v>
      </c>
      <c r="L10" s="170"/>
      <c r="M10" s="170"/>
      <c r="N10" s="156">
        <f>D10*'Unit Measures'!C7</f>
        <v>20.416666666666668</v>
      </c>
      <c r="O10" s="169">
        <f>D10*'Unit Measures'!C8</f>
        <v>10.208333333333334</v>
      </c>
      <c r="P10" s="169">
        <f>D10*'Unit Measures'!C9</f>
        <v>8.1666666666666679</v>
      </c>
      <c r="Q10" s="156">
        <f>D10*'Unit Measures'!C11</f>
        <v>5.833333333333333</v>
      </c>
      <c r="R10" s="169"/>
      <c r="S10" s="169">
        <f>D10*'Unit Measures'!C12</f>
        <v>11.666666666666666</v>
      </c>
      <c r="T10" s="169">
        <f>D10*'Unit Measures'!C15</f>
        <v>4.666666666666667</v>
      </c>
      <c r="U10" s="169">
        <f>D10*'Unit Measures'!C13</f>
        <v>5.833333333333333</v>
      </c>
      <c r="V10" s="171">
        <f>D10*'Unit Measures'!C14</f>
        <v>5.833333333333333</v>
      </c>
      <c r="W10" s="169"/>
      <c r="X10" s="172"/>
      <c r="Y10" s="151"/>
      <c r="Z10" s="151"/>
      <c r="AA10" s="151"/>
      <c r="AB10" s="151"/>
      <c r="AC10" s="151"/>
      <c r="AD10" s="151"/>
      <c r="AE10" s="151"/>
      <c r="AF10" s="151"/>
      <c r="AG10" s="152"/>
      <c r="AH10" s="150"/>
      <c r="AI10" s="151"/>
      <c r="AJ10" s="151"/>
      <c r="AK10" s="151"/>
      <c r="AL10" s="152"/>
      <c r="AM10" s="153"/>
      <c r="AN10" s="173"/>
      <c r="AO10" s="173"/>
      <c r="AP10" s="173">
        <f t="shared" si="34"/>
        <v>0</v>
      </c>
      <c r="AR10" s="173"/>
      <c r="AS10" s="173"/>
      <c r="AT10" s="173"/>
    </row>
    <row r="11" spans="1:46" hidden="1" outlineLevel="1" x14ac:dyDescent="0.2">
      <c r="A11" s="147"/>
      <c r="B11" s="134"/>
      <c r="C11" s="167" t="s">
        <v>158</v>
      </c>
      <c r="D11" s="174"/>
      <c r="E11" s="174">
        <v>30</v>
      </c>
      <c r="F11" s="174"/>
      <c r="G11" s="174"/>
      <c r="H11" s="169"/>
      <c r="I11" s="169"/>
      <c r="J11" s="169"/>
      <c r="K11" s="169"/>
      <c r="L11" s="170"/>
      <c r="M11" s="170"/>
      <c r="N11" s="156"/>
      <c r="O11" s="169"/>
      <c r="P11" s="169"/>
      <c r="Q11" s="156"/>
      <c r="R11" s="169">
        <f>E11*'Unit Measures'!D17</f>
        <v>5</v>
      </c>
      <c r="S11" s="169"/>
      <c r="T11" s="169"/>
      <c r="U11" s="169">
        <f>E11*'Unit Measures'!D13</f>
        <v>2.5</v>
      </c>
      <c r="V11" s="171">
        <f>E11*'Unit Measures'!D14</f>
        <v>2.5</v>
      </c>
      <c r="W11" s="169">
        <f>E11*'Unit Measures'!D16</f>
        <v>5</v>
      </c>
      <c r="X11" s="172"/>
      <c r="Y11" s="151"/>
      <c r="Z11" s="151"/>
      <c r="AA11" s="151"/>
      <c r="AB11" s="151"/>
      <c r="AC11" s="151"/>
      <c r="AD11" s="151"/>
      <c r="AE11" s="151"/>
      <c r="AF11" s="151"/>
      <c r="AG11" s="152"/>
      <c r="AH11" s="150"/>
      <c r="AI11" s="151"/>
      <c r="AJ11" s="151"/>
      <c r="AK11" s="151"/>
      <c r="AL11" s="152"/>
      <c r="AM11" s="153"/>
      <c r="AN11" s="173"/>
      <c r="AO11" s="173"/>
      <c r="AP11" s="173">
        <f t="shared" si="34"/>
        <v>0</v>
      </c>
      <c r="AR11" s="173"/>
      <c r="AS11" s="173"/>
      <c r="AT11" s="173"/>
    </row>
    <row r="12" spans="1:46" s="166" customFormat="1" collapsed="1" x14ac:dyDescent="0.2">
      <c r="A12" s="154">
        <v>3</v>
      </c>
      <c r="B12" s="224" t="s">
        <v>206</v>
      </c>
      <c r="C12" s="133"/>
      <c r="D12" s="155">
        <f>SUM(D13:D15)</f>
        <v>12</v>
      </c>
      <c r="E12" s="155">
        <f t="shared" ref="E12" si="35">SUM(E13:E15)</f>
        <v>6</v>
      </c>
      <c r="F12" s="155"/>
      <c r="G12" s="155"/>
      <c r="H12" s="156">
        <f>SUM(H13:H15)</f>
        <v>5.5833333333333339</v>
      </c>
      <c r="I12" s="156">
        <f t="shared" ref="I12" si="36">SUM(I13:I15)</f>
        <v>8.0625</v>
      </c>
      <c r="J12" s="156">
        <f t="shared" ref="J12" si="37">SUM(J13:J15)</f>
        <v>4.03125</v>
      </c>
      <c r="K12" s="156">
        <f t="shared" ref="K12" si="38">SUM(K13:K15)</f>
        <v>2.4187500000000002</v>
      </c>
      <c r="L12" s="157">
        <f t="shared" ref="L12" si="39">SUM(L13:L15)</f>
        <v>0</v>
      </c>
      <c r="M12" s="157">
        <f t="shared" ref="M12" si="40">SUM(M13:M15)</f>
        <v>0</v>
      </c>
      <c r="N12" s="156">
        <f t="shared" ref="N12" si="41">SUM(N13:N15)</f>
        <v>8.1666666666666679</v>
      </c>
      <c r="O12" s="156">
        <f t="shared" ref="O12" si="42">SUM(O13:O15)</f>
        <v>4.0833333333333339</v>
      </c>
      <c r="P12" s="156">
        <f t="shared" ref="P12" si="43">SUM(P13:P15)</f>
        <v>3.2666666666666666</v>
      </c>
      <c r="Q12" s="156">
        <f t="shared" ref="Q12" si="44">SUM(Q13:Q15)</f>
        <v>1.9999999999999998</v>
      </c>
      <c r="R12" s="156">
        <f t="shared" ref="R12" si="45">SUM(R13:R15)</f>
        <v>1</v>
      </c>
      <c r="S12" s="156">
        <f t="shared" ref="S12" si="46">SUM(S13:S15)</f>
        <v>5.1666666666666661</v>
      </c>
      <c r="T12" s="156">
        <f t="shared" ref="T12" si="47">SUM(T13:T15)</f>
        <v>2.0666666666666669</v>
      </c>
      <c r="U12" s="156">
        <f t="shared" ref="U12" si="48">SUM(U13:U15)</f>
        <v>3.083333333333333</v>
      </c>
      <c r="V12" s="159">
        <f t="shared" ref="V12" si="49">SUM(V13:V15)</f>
        <v>3.083333333333333</v>
      </c>
      <c r="W12" s="156">
        <f t="shared" ref="W12" si="50">SUM(W13:W15)</f>
        <v>1</v>
      </c>
      <c r="X12" s="160">
        <f t="shared" ref="X12" si="51">H12/8</f>
        <v>0.69791666666666674</v>
      </c>
      <c r="Y12" s="161">
        <f t="shared" ref="Y12" si="52">I12/8</f>
        <v>1.0078125</v>
      </c>
      <c r="Z12" s="161">
        <f t="shared" ref="Z12" si="53">J12/8</f>
        <v>0.50390625</v>
      </c>
      <c r="AA12" s="161">
        <f t="shared" ref="AA12" si="54">K12/8</f>
        <v>0.30234375000000002</v>
      </c>
      <c r="AB12" s="161">
        <f t="shared" ref="AB12" si="55">L12/8</f>
        <v>0</v>
      </c>
      <c r="AC12" s="161">
        <f t="shared" ref="AC12" si="56">M12/8</f>
        <v>0</v>
      </c>
      <c r="AD12" s="161">
        <f t="shared" ref="AD12" si="57">N12/8</f>
        <v>1.0208333333333335</v>
      </c>
      <c r="AE12" s="161">
        <f t="shared" ref="AE12" si="58">O12/8</f>
        <v>0.51041666666666674</v>
      </c>
      <c r="AF12" s="161">
        <f t="shared" ref="AF12" si="59">P12/8</f>
        <v>0.40833333333333333</v>
      </c>
      <c r="AG12" s="162">
        <f t="shared" si="27"/>
        <v>0.40833333333333333</v>
      </c>
      <c r="AH12" s="163">
        <f t="shared" ref="AH12" si="60">S12/8</f>
        <v>0.64583333333333326</v>
      </c>
      <c r="AI12" s="161">
        <f t="shared" ref="AI12" si="61">T12/8</f>
        <v>0.25833333333333336</v>
      </c>
      <c r="AJ12" s="161">
        <f t="shared" ref="AJ12" si="62">U12/8</f>
        <v>0.38541666666666663</v>
      </c>
      <c r="AK12" s="161">
        <f t="shared" ref="AK12" si="63">V12/8</f>
        <v>0.38541666666666663</v>
      </c>
      <c r="AL12" s="162">
        <f>W12/8</f>
        <v>0.125</v>
      </c>
      <c r="AM12" s="164"/>
      <c r="AN12" s="165">
        <f t="shared" ref="AN12" si="64">SUM(H13:R15)</f>
        <v>38.612500000000004</v>
      </c>
      <c r="AO12" s="165">
        <f t="shared" ref="AO12" si="65">SUM(S13:W15)</f>
        <v>14.4</v>
      </c>
      <c r="AP12" s="165">
        <f t="shared" si="34"/>
        <v>53.012500000000003</v>
      </c>
      <c r="AR12" s="165">
        <f>SUM(H12:R12)/8</f>
        <v>4.8265625000000005</v>
      </c>
      <c r="AS12" s="165">
        <f>SUM(S12:W12)/8</f>
        <v>1.7999999999999998</v>
      </c>
      <c r="AT12" s="165">
        <f>SUM(AR12:AS12)</f>
        <v>6.6265625000000004</v>
      </c>
    </row>
    <row r="13" spans="1:46" hidden="1" outlineLevel="1" x14ac:dyDescent="0.2">
      <c r="A13" s="147"/>
      <c r="B13" s="225"/>
      <c r="C13" s="167" t="s">
        <v>3</v>
      </c>
      <c r="D13" s="174">
        <v>7</v>
      </c>
      <c r="E13" s="174"/>
      <c r="F13" s="174"/>
      <c r="G13" s="174"/>
      <c r="H13" s="169">
        <f>D13*'Unit Measures'!B2</f>
        <v>3.5</v>
      </c>
      <c r="I13" s="169">
        <f>D13*'Unit Measures'!B3</f>
        <v>5.25</v>
      </c>
      <c r="J13" s="169">
        <f>D13*'Unit Measures'!B4</f>
        <v>2.625</v>
      </c>
      <c r="K13" s="169">
        <f>D13*'Unit Measures'!B5</f>
        <v>1.575</v>
      </c>
      <c r="L13" s="170"/>
      <c r="M13" s="170"/>
      <c r="N13" s="156">
        <f>D13*'Unit Measures'!B7</f>
        <v>5.25</v>
      </c>
      <c r="O13" s="169">
        <f>D13*'Unit Measures'!B8</f>
        <v>2.625</v>
      </c>
      <c r="P13" s="169">
        <f>D13*'Unit Measures'!B9</f>
        <v>2.1</v>
      </c>
      <c r="Q13" s="156">
        <f>D13*'Unit Measures'!B11</f>
        <v>1.1666666666666665</v>
      </c>
      <c r="R13" s="169"/>
      <c r="S13" s="169">
        <f>D13*'Unit Measures'!B12</f>
        <v>3.5</v>
      </c>
      <c r="T13" s="169">
        <f>D13*'Unit Measures'!B15</f>
        <v>1.4000000000000001</v>
      </c>
      <c r="U13" s="169">
        <f>D13*'Unit Measures'!B13</f>
        <v>1.75</v>
      </c>
      <c r="V13" s="171">
        <f>D13*'Unit Measures'!B14</f>
        <v>1.75</v>
      </c>
      <c r="W13" s="169"/>
      <c r="X13" s="172"/>
      <c r="Y13" s="151"/>
      <c r="Z13" s="151"/>
      <c r="AA13" s="151"/>
      <c r="AB13" s="151"/>
      <c r="AC13" s="151"/>
      <c r="AD13" s="151"/>
      <c r="AE13" s="151"/>
      <c r="AF13" s="151"/>
      <c r="AG13" s="152"/>
      <c r="AH13" s="150"/>
      <c r="AI13" s="151"/>
      <c r="AJ13" s="151"/>
      <c r="AK13" s="151"/>
      <c r="AL13" s="152"/>
      <c r="AM13" s="153"/>
      <c r="AN13" s="173"/>
      <c r="AO13" s="173"/>
      <c r="AP13" s="173">
        <f t="shared" si="34"/>
        <v>0</v>
      </c>
      <c r="AR13" s="173"/>
      <c r="AS13" s="173"/>
      <c r="AT13" s="173"/>
    </row>
    <row r="14" spans="1:46" hidden="1" outlineLevel="1" x14ac:dyDescent="0.2">
      <c r="A14" s="147"/>
      <c r="B14" s="225"/>
      <c r="C14" s="167" t="s">
        <v>4</v>
      </c>
      <c r="D14" s="174">
        <v>5</v>
      </c>
      <c r="E14" s="174"/>
      <c r="F14" s="174"/>
      <c r="G14" s="174"/>
      <c r="H14" s="169">
        <f>D14*'Unit Measures'!C2</f>
        <v>2.0833333333333335</v>
      </c>
      <c r="I14" s="169">
        <f>D14*'Unit Measures'!C3</f>
        <v>2.8125</v>
      </c>
      <c r="J14" s="169">
        <f>D14*'Unit Measures'!C4</f>
        <v>1.40625</v>
      </c>
      <c r="K14" s="169">
        <f>D14*'Unit Measures'!C5</f>
        <v>0.84375</v>
      </c>
      <c r="L14" s="170"/>
      <c r="M14" s="170"/>
      <c r="N14" s="156">
        <f>D14*'Unit Measures'!C7</f>
        <v>2.916666666666667</v>
      </c>
      <c r="O14" s="169">
        <f>D14*'Unit Measures'!C8</f>
        <v>1.4583333333333335</v>
      </c>
      <c r="P14" s="169">
        <f>D14*'Unit Measures'!C9</f>
        <v>1.1666666666666667</v>
      </c>
      <c r="Q14" s="156">
        <f>D14*'Unit Measures'!C11</f>
        <v>0.83333333333333326</v>
      </c>
      <c r="R14" s="169"/>
      <c r="S14" s="169">
        <f>D14*'Unit Measures'!C12</f>
        <v>1.6666666666666665</v>
      </c>
      <c r="T14" s="169">
        <f>D14*'Unit Measures'!C15</f>
        <v>0.66666666666666663</v>
      </c>
      <c r="U14" s="169">
        <f>D14*'Unit Measures'!C13</f>
        <v>0.83333333333333326</v>
      </c>
      <c r="V14" s="171">
        <f>D14*'Unit Measures'!C14</f>
        <v>0.83333333333333326</v>
      </c>
      <c r="W14" s="169"/>
      <c r="X14" s="172"/>
      <c r="Y14" s="151"/>
      <c r="Z14" s="151"/>
      <c r="AA14" s="151"/>
      <c r="AB14" s="151"/>
      <c r="AC14" s="151"/>
      <c r="AD14" s="151"/>
      <c r="AE14" s="151"/>
      <c r="AF14" s="151"/>
      <c r="AG14" s="152"/>
      <c r="AH14" s="150"/>
      <c r="AI14" s="151"/>
      <c r="AJ14" s="151"/>
      <c r="AK14" s="151"/>
      <c r="AL14" s="152"/>
      <c r="AM14" s="153"/>
      <c r="AN14" s="173"/>
      <c r="AO14" s="173"/>
      <c r="AP14" s="173">
        <f t="shared" si="34"/>
        <v>0</v>
      </c>
      <c r="AR14" s="173"/>
      <c r="AS14" s="173"/>
      <c r="AT14" s="173"/>
    </row>
    <row r="15" spans="1:46" hidden="1" outlineLevel="1" x14ac:dyDescent="0.2">
      <c r="A15" s="147"/>
      <c r="B15" s="225"/>
      <c r="C15" s="167" t="s">
        <v>158</v>
      </c>
      <c r="D15" s="174"/>
      <c r="E15" s="174">
        <v>6</v>
      </c>
      <c r="F15" s="174"/>
      <c r="G15" s="174"/>
      <c r="H15" s="169"/>
      <c r="I15" s="169"/>
      <c r="J15" s="169"/>
      <c r="K15" s="169"/>
      <c r="L15" s="170"/>
      <c r="M15" s="170"/>
      <c r="N15" s="156"/>
      <c r="O15" s="169"/>
      <c r="P15" s="169"/>
      <c r="Q15" s="156"/>
      <c r="R15" s="169">
        <f>E15*'Unit Measures'!D17</f>
        <v>1</v>
      </c>
      <c r="S15" s="169"/>
      <c r="T15" s="169"/>
      <c r="U15" s="169">
        <f>E15*'Unit Measures'!D13</f>
        <v>0.5</v>
      </c>
      <c r="V15" s="171">
        <f>E15*'Unit Measures'!D14</f>
        <v>0.5</v>
      </c>
      <c r="W15" s="169">
        <f>E15*'Unit Measures'!D16</f>
        <v>1</v>
      </c>
      <c r="X15" s="172"/>
      <c r="Y15" s="151"/>
      <c r="Z15" s="151"/>
      <c r="AA15" s="151"/>
      <c r="AB15" s="151"/>
      <c r="AC15" s="151"/>
      <c r="AD15" s="151"/>
      <c r="AE15" s="151"/>
      <c r="AF15" s="151"/>
      <c r="AG15" s="152"/>
      <c r="AH15" s="150"/>
      <c r="AI15" s="151"/>
      <c r="AJ15" s="151"/>
      <c r="AK15" s="151"/>
      <c r="AL15" s="152"/>
      <c r="AM15" s="153"/>
      <c r="AN15" s="173"/>
      <c r="AO15" s="173"/>
      <c r="AP15" s="173">
        <f t="shared" si="34"/>
        <v>0</v>
      </c>
      <c r="AR15" s="173"/>
      <c r="AS15" s="173"/>
      <c r="AT15" s="173"/>
    </row>
    <row r="16" spans="1:46" s="166" customFormat="1" collapsed="1" x14ac:dyDescent="0.2">
      <c r="A16" s="154">
        <v>4</v>
      </c>
      <c r="B16" s="224" t="s">
        <v>208</v>
      </c>
      <c r="C16" s="133"/>
      <c r="D16" s="155">
        <f>SUM(D17:D19)</f>
        <v>15</v>
      </c>
      <c r="E16" s="155">
        <f t="shared" ref="E16" si="66">SUM(E17:E19)</f>
        <v>6</v>
      </c>
      <c r="F16" s="155"/>
      <c r="G16" s="155"/>
      <c r="H16" s="156">
        <f>SUM(H17:H19)</f>
        <v>7.0833333333333339</v>
      </c>
      <c r="I16" s="156">
        <f>SUM(I17:I19)</f>
        <v>10.3125</v>
      </c>
      <c r="J16" s="156">
        <f t="shared" ref="J16:W16" si="67">SUM(J17:J19)</f>
        <v>5.15625</v>
      </c>
      <c r="K16" s="156">
        <f t="shared" si="67"/>
        <v>3.09375</v>
      </c>
      <c r="L16" s="157">
        <f t="shared" si="67"/>
        <v>0</v>
      </c>
      <c r="M16" s="157">
        <f t="shared" si="67"/>
        <v>0</v>
      </c>
      <c r="N16" s="156">
        <f t="shared" si="67"/>
        <v>10.416666666666668</v>
      </c>
      <c r="O16" s="156">
        <f t="shared" si="67"/>
        <v>5.2083333333333339</v>
      </c>
      <c r="P16" s="156">
        <f t="shared" si="67"/>
        <v>4.166666666666667</v>
      </c>
      <c r="Q16" s="156">
        <f t="shared" si="67"/>
        <v>2.5</v>
      </c>
      <c r="R16" s="156">
        <f t="shared" si="67"/>
        <v>1</v>
      </c>
      <c r="S16" s="156">
        <f t="shared" si="67"/>
        <v>6.6666666666666661</v>
      </c>
      <c r="T16" s="156">
        <f t="shared" si="67"/>
        <v>2.6666666666666665</v>
      </c>
      <c r="U16" s="156">
        <f t="shared" si="67"/>
        <v>3.833333333333333</v>
      </c>
      <c r="V16" s="159">
        <f t="shared" si="67"/>
        <v>3.833333333333333</v>
      </c>
      <c r="W16" s="156">
        <f t="shared" si="67"/>
        <v>1</v>
      </c>
      <c r="X16" s="160">
        <f t="shared" ref="X16" si="68">H16/8</f>
        <v>0.88541666666666674</v>
      </c>
      <c r="Y16" s="161">
        <f t="shared" ref="Y16" si="69">I16/8</f>
        <v>1.2890625</v>
      </c>
      <c r="Z16" s="161">
        <f t="shared" ref="Z16" si="70">J16/8</f>
        <v>0.64453125</v>
      </c>
      <c r="AA16" s="161">
        <f t="shared" ref="AA16" si="71">K16/8</f>
        <v>0.38671875</v>
      </c>
      <c r="AB16" s="161">
        <f t="shared" ref="AB16" si="72">L16/8</f>
        <v>0</v>
      </c>
      <c r="AC16" s="161">
        <f t="shared" ref="AC16" si="73">M16/8</f>
        <v>0</v>
      </c>
      <c r="AD16" s="161">
        <f t="shared" ref="AD16" si="74">N16/8</f>
        <v>1.3020833333333335</v>
      </c>
      <c r="AE16" s="161">
        <f t="shared" ref="AE16" si="75">O16/8</f>
        <v>0.65104166666666674</v>
      </c>
      <c r="AF16" s="161">
        <f t="shared" ref="AF16" si="76">P16/8</f>
        <v>0.52083333333333337</v>
      </c>
      <c r="AG16" s="162">
        <f t="shared" ref="AG16" si="77">P16/8</f>
        <v>0.52083333333333337</v>
      </c>
      <c r="AH16" s="163">
        <f t="shared" ref="AH16" si="78">S16/8</f>
        <v>0.83333333333333326</v>
      </c>
      <c r="AI16" s="161">
        <f t="shared" ref="AI16" si="79">T16/8</f>
        <v>0.33333333333333331</v>
      </c>
      <c r="AJ16" s="161">
        <f t="shared" ref="AJ16" si="80">U16/8</f>
        <v>0.47916666666666663</v>
      </c>
      <c r="AK16" s="161">
        <f t="shared" ref="AK16" si="81">V16/8</f>
        <v>0.47916666666666663</v>
      </c>
      <c r="AL16" s="162">
        <f>W16/8</f>
        <v>0.125</v>
      </c>
      <c r="AM16" s="164"/>
      <c r="AN16" s="165">
        <f t="shared" ref="AN16" si="82">SUM(H17:R19)</f>
        <v>48.9375</v>
      </c>
      <c r="AO16" s="165">
        <f t="shared" ref="AO16" si="83">SUM(S17:W19)</f>
        <v>18</v>
      </c>
      <c r="AP16" s="165">
        <f t="shared" ref="AP16:AP19" si="84">SUM(AN16:AO16)</f>
        <v>66.9375</v>
      </c>
      <c r="AR16" s="165">
        <f>SUM(H16:R16)/8</f>
        <v>6.1171875</v>
      </c>
      <c r="AS16" s="165">
        <f>SUM(S16:W16)/8</f>
        <v>2.2499999999999996</v>
      </c>
      <c r="AT16" s="165">
        <f>SUM(AR16:AS16)</f>
        <v>8.3671875</v>
      </c>
    </row>
    <row r="17" spans="1:46" hidden="1" outlineLevel="1" x14ac:dyDescent="0.2">
      <c r="A17" s="147"/>
      <c r="B17" s="225"/>
      <c r="C17" s="167" t="s">
        <v>3</v>
      </c>
      <c r="D17" s="174">
        <v>10</v>
      </c>
      <c r="E17" s="174"/>
      <c r="F17" s="174"/>
      <c r="G17" s="174"/>
      <c r="H17" s="169">
        <f>D17*'Unit Measures'!B2</f>
        <v>5</v>
      </c>
      <c r="I17" s="169">
        <f>D17*'Unit Measures'!B3</f>
        <v>7.5</v>
      </c>
      <c r="J17" s="169">
        <f>D17*'Unit Measures'!B4</f>
        <v>3.75</v>
      </c>
      <c r="K17" s="169">
        <f>D17*'Unit Measures'!B5</f>
        <v>2.25</v>
      </c>
      <c r="L17" s="170"/>
      <c r="M17" s="170"/>
      <c r="N17" s="156">
        <f>D17*'Unit Measures'!B7</f>
        <v>7.5</v>
      </c>
      <c r="O17" s="169">
        <f>D17*'Unit Measures'!B8</f>
        <v>3.75</v>
      </c>
      <c r="P17" s="169">
        <f>D17*'Unit Measures'!B9</f>
        <v>3</v>
      </c>
      <c r="Q17" s="156">
        <f>D17*'Unit Measures'!B11</f>
        <v>1.6666666666666665</v>
      </c>
      <c r="R17" s="169"/>
      <c r="S17" s="169">
        <f>D17*'Unit Measures'!B12</f>
        <v>5</v>
      </c>
      <c r="T17" s="169">
        <f>D17*'Unit Measures'!B15</f>
        <v>2</v>
      </c>
      <c r="U17" s="169">
        <f>D17*'Unit Measures'!B13</f>
        <v>2.5</v>
      </c>
      <c r="V17" s="171">
        <f>D17*'Unit Measures'!B14</f>
        <v>2.5</v>
      </c>
      <c r="W17" s="169"/>
      <c r="X17" s="172"/>
      <c r="Y17" s="151"/>
      <c r="Z17" s="151"/>
      <c r="AA17" s="151"/>
      <c r="AB17" s="151"/>
      <c r="AC17" s="151"/>
      <c r="AD17" s="151"/>
      <c r="AE17" s="151"/>
      <c r="AF17" s="151"/>
      <c r="AG17" s="152"/>
      <c r="AH17" s="150"/>
      <c r="AI17" s="151"/>
      <c r="AJ17" s="151"/>
      <c r="AK17" s="151"/>
      <c r="AL17" s="152"/>
      <c r="AM17" s="153"/>
      <c r="AN17" s="173"/>
      <c r="AO17" s="173"/>
      <c r="AP17" s="173">
        <f t="shared" si="84"/>
        <v>0</v>
      </c>
      <c r="AR17" s="173"/>
      <c r="AS17" s="173"/>
      <c r="AT17" s="173"/>
    </row>
    <row r="18" spans="1:46" hidden="1" outlineLevel="1" x14ac:dyDescent="0.2">
      <c r="A18" s="147"/>
      <c r="B18" s="225"/>
      <c r="C18" s="167" t="s">
        <v>4</v>
      </c>
      <c r="D18" s="174">
        <v>5</v>
      </c>
      <c r="E18" s="174"/>
      <c r="F18" s="174"/>
      <c r="G18" s="174"/>
      <c r="H18" s="169">
        <f>D18*'Unit Measures'!C2</f>
        <v>2.0833333333333335</v>
      </c>
      <c r="I18" s="169">
        <f>D18*'Unit Measures'!C3</f>
        <v>2.8125</v>
      </c>
      <c r="J18" s="169">
        <f>D18*'Unit Measures'!C4</f>
        <v>1.40625</v>
      </c>
      <c r="K18" s="169">
        <f>D18*'Unit Measures'!C5</f>
        <v>0.84375</v>
      </c>
      <c r="L18" s="170"/>
      <c r="M18" s="170"/>
      <c r="N18" s="156">
        <f>D18*'Unit Measures'!C7</f>
        <v>2.916666666666667</v>
      </c>
      <c r="O18" s="169">
        <f>D18*'Unit Measures'!C8</f>
        <v>1.4583333333333335</v>
      </c>
      <c r="P18" s="169">
        <f>D18*'Unit Measures'!C9</f>
        <v>1.1666666666666667</v>
      </c>
      <c r="Q18" s="156">
        <f>D18*'Unit Measures'!C11</f>
        <v>0.83333333333333326</v>
      </c>
      <c r="R18" s="169"/>
      <c r="S18" s="169">
        <f>D18*'Unit Measures'!C12</f>
        <v>1.6666666666666665</v>
      </c>
      <c r="T18" s="169">
        <f>D18*'Unit Measures'!C15</f>
        <v>0.66666666666666663</v>
      </c>
      <c r="U18" s="169">
        <f>D18*'Unit Measures'!C13</f>
        <v>0.83333333333333326</v>
      </c>
      <c r="V18" s="171">
        <f>D18*'Unit Measures'!C14</f>
        <v>0.83333333333333326</v>
      </c>
      <c r="W18" s="169"/>
      <c r="X18" s="172"/>
      <c r="Y18" s="151"/>
      <c r="Z18" s="151"/>
      <c r="AA18" s="151"/>
      <c r="AB18" s="151"/>
      <c r="AC18" s="151"/>
      <c r="AD18" s="151"/>
      <c r="AE18" s="151"/>
      <c r="AF18" s="151"/>
      <c r="AG18" s="152"/>
      <c r="AH18" s="150"/>
      <c r="AI18" s="151"/>
      <c r="AJ18" s="151"/>
      <c r="AK18" s="151"/>
      <c r="AL18" s="152"/>
      <c r="AM18" s="153"/>
      <c r="AN18" s="173"/>
      <c r="AO18" s="173"/>
      <c r="AP18" s="173">
        <f t="shared" si="84"/>
        <v>0</v>
      </c>
      <c r="AR18" s="173"/>
      <c r="AS18" s="173"/>
      <c r="AT18" s="173"/>
    </row>
    <row r="19" spans="1:46" hidden="1" outlineLevel="1" x14ac:dyDescent="0.2">
      <c r="A19" s="147"/>
      <c r="B19" s="225"/>
      <c r="C19" s="167" t="s">
        <v>158</v>
      </c>
      <c r="D19" s="174"/>
      <c r="E19" s="174">
        <v>6</v>
      </c>
      <c r="F19" s="174"/>
      <c r="G19" s="174"/>
      <c r="H19" s="169"/>
      <c r="I19" s="169"/>
      <c r="J19" s="169"/>
      <c r="K19" s="169"/>
      <c r="L19" s="170"/>
      <c r="M19" s="170"/>
      <c r="N19" s="156"/>
      <c r="O19" s="169"/>
      <c r="P19" s="169"/>
      <c r="Q19" s="156"/>
      <c r="R19" s="169">
        <f>E19*'Unit Measures'!D17</f>
        <v>1</v>
      </c>
      <c r="S19" s="169"/>
      <c r="T19" s="169"/>
      <c r="U19" s="169">
        <f>E19*'Unit Measures'!D13</f>
        <v>0.5</v>
      </c>
      <c r="V19" s="171">
        <f>E19*'Unit Measures'!D14</f>
        <v>0.5</v>
      </c>
      <c r="W19" s="169">
        <f>E19*'Unit Measures'!D16</f>
        <v>1</v>
      </c>
      <c r="X19" s="172"/>
      <c r="Y19" s="151"/>
      <c r="Z19" s="151"/>
      <c r="AA19" s="151"/>
      <c r="AB19" s="151"/>
      <c r="AC19" s="151"/>
      <c r="AD19" s="151"/>
      <c r="AE19" s="151"/>
      <c r="AF19" s="151"/>
      <c r="AG19" s="152"/>
      <c r="AH19" s="150"/>
      <c r="AI19" s="151"/>
      <c r="AJ19" s="151"/>
      <c r="AK19" s="151"/>
      <c r="AL19" s="152"/>
      <c r="AM19" s="153"/>
      <c r="AN19" s="173"/>
      <c r="AO19" s="173"/>
      <c r="AP19" s="173">
        <f t="shared" si="84"/>
        <v>0</v>
      </c>
      <c r="AR19" s="173"/>
      <c r="AS19" s="173"/>
      <c r="AT19" s="173"/>
    </row>
    <row r="20" spans="1:46" s="166" customFormat="1" collapsed="1" x14ac:dyDescent="0.2">
      <c r="A20" s="154">
        <v>5</v>
      </c>
      <c r="B20" s="224" t="s">
        <v>209</v>
      </c>
      <c r="C20" s="133"/>
      <c r="D20" s="155">
        <f>SUM(D21:D23)</f>
        <v>34</v>
      </c>
      <c r="E20" s="155">
        <f t="shared" ref="E20" si="85">SUM(E21:E23)</f>
        <v>18</v>
      </c>
      <c r="F20" s="155"/>
      <c r="G20" s="155"/>
      <c r="H20" s="156">
        <f>SUM(H21:H23)</f>
        <v>15.583333333333334</v>
      </c>
      <c r="I20" s="156">
        <f t="shared" ref="I20:W20" si="86">SUM(I21:I23)</f>
        <v>22.3125</v>
      </c>
      <c r="J20" s="156">
        <f t="shared" si="86"/>
        <v>11.15625</v>
      </c>
      <c r="K20" s="156">
        <f t="shared" si="86"/>
        <v>6.6937500000000005</v>
      </c>
      <c r="L20" s="157">
        <f t="shared" si="86"/>
        <v>0</v>
      </c>
      <c r="M20" s="157">
        <f t="shared" si="86"/>
        <v>0</v>
      </c>
      <c r="N20" s="156">
        <f t="shared" si="86"/>
        <v>22.666666666666668</v>
      </c>
      <c r="O20" s="156">
        <f t="shared" si="86"/>
        <v>11.333333333333334</v>
      </c>
      <c r="P20" s="156">
        <f t="shared" si="86"/>
        <v>9.0666666666666664</v>
      </c>
      <c r="Q20" s="156">
        <f t="shared" si="86"/>
        <v>5.6666666666666661</v>
      </c>
      <c r="R20" s="156">
        <f t="shared" si="86"/>
        <v>3</v>
      </c>
      <c r="S20" s="156">
        <f>SUM(S21:S23)</f>
        <v>14.166666666666666</v>
      </c>
      <c r="T20" s="156">
        <f t="shared" si="86"/>
        <v>5.666666666666667</v>
      </c>
      <c r="U20" s="156">
        <f t="shared" si="86"/>
        <v>8.5833333333333321</v>
      </c>
      <c r="V20" s="159">
        <f t="shared" si="86"/>
        <v>8.5833333333333321</v>
      </c>
      <c r="W20" s="156">
        <f t="shared" si="86"/>
        <v>3</v>
      </c>
      <c r="X20" s="160">
        <f t="shared" ref="X20" si="87">H20/8</f>
        <v>1.9479166666666667</v>
      </c>
      <c r="Y20" s="161">
        <f t="shared" ref="Y20" si="88">I20/8</f>
        <v>2.7890625</v>
      </c>
      <c r="Z20" s="161">
        <f t="shared" ref="Z20" si="89">J20/8</f>
        <v>1.39453125</v>
      </c>
      <c r="AA20" s="161">
        <f t="shared" ref="AA20" si="90">K20/8</f>
        <v>0.83671875000000007</v>
      </c>
      <c r="AB20" s="161">
        <f t="shared" ref="AB20" si="91">L20/8</f>
        <v>0</v>
      </c>
      <c r="AC20" s="161">
        <f t="shared" ref="AC20" si="92">M20/8</f>
        <v>0</v>
      </c>
      <c r="AD20" s="161">
        <f t="shared" ref="AD20" si="93">N20/8</f>
        <v>2.8333333333333335</v>
      </c>
      <c r="AE20" s="161">
        <f t="shared" ref="AE20" si="94">O20/8</f>
        <v>1.4166666666666667</v>
      </c>
      <c r="AF20" s="161">
        <f t="shared" ref="AF20" si="95">P20/8</f>
        <v>1.1333333333333333</v>
      </c>
      <c r="AG20" s="162">
        <f t="shared" ref="AG20" si="96">P20/8</f>
        <v>1.1333333333333333</v>
      </c>
      <c r="AH20" s="163">
        <f t="shared" ref="AH20" si="97">S20/8</f>
        <v>1.7708333333333333</v>
      </c>
      <c r="AI20" s="161">
        <f t="shared" ref="AI20" si="98">T20/8</f>
        <v>0.70833333333333337</v>
      </c>
      <c r="AJ20" s="161">
        <f t="shared" ref="AJ20" si="99">U20/8</f>
        <v>1.0729166666666665</v>
      </c>
      <c r="AK20" s="161">
        <f t="shared" ref="AK20" si="100">V20/8</f>
        <v>1.0729166666666665</v>
      </c>
      <c r="AL20" s="162">
        <f>W20/8</f>
        <v>0.375</v>
      </c>
      <c r="AM20" s="164"/>
      <c r="AN20" s="165">
        <f t="shared" ref="AN20" si="101">SUM(H21:R23)</f>
        <v>107.47916666666667</v>
      </c>
      <c r="AO20" s="165">
        <f t="shared" ref="AO20" si="102">SUM(S21:W23)</f>
        <v>39.999999999999993</v>
      </c>
      <c r="AP20" s="165">
        <f t="shared" ref="AP20:AP23" si="103">SUM(AN20:AO20)</f>
        <v>147.47916666666666</v>
      </c>
      <c r="AR20" s="165">
        <f>SUM(H20:R20)/8</f>
        <v>13.434895833333334</v>
      </c>
      <c r="AS20" s="165">
        <f>SUM(S20:W20)/8</f>
        <v>5</v>
      </c>
      <c r="AT20" s="165">
        <f>SUM(AR20:AS20)</f>
        <v>18.434895833333336</v>
      </c>
    </row>
    <row r="21" spans="1:46" hidden="1" outlineLevel="1" x14ac:dyDescent="0.2">
      <c r="A21" s="147"/>
      <c r="B21" s="225"/>
      <c r="C21" s="167" t="s">
        <v>3</v>
      </c>
      <c r="D21" s="174">
        <v>17</v>
      </c>
      <c r="E21" s="174"/>
      <c r="F21" s="174"/>
      <c r="G21" s="174"/>
      <c r="H21" s="169">
        <f>D21*'Unit Measures'!B2</f>
        <v>8.5</v>
      </c>
      <c r="I21" s="169">
        <f>D21*'Unit Measures'!B3</f>
        <v>12.75</v>
      </c>
      <c r="J21" s="169">
        <f>D21*'Unit Measures'!B4</f>
        <v>6.375</v>
      </c>
      <c r="K21" s="169">
        <f>D21*'Unit Measures'!B5</f>
        <v>3.8250000000000002</v>
      </c>
      <c r="L21" s="170"/>
      <c r="M21" s="170"/>
      <c r="N21" s="156">
        <f>D21*'Unit Measures'!B7</f>
        <v>12.75</v>
      </c>
      <c r="O21" s="169">
        <f>D21*'Unit Measures'!B8</f>
        <v>6.375</v>
      </c>
      <c r="P21" s="169">
        <f>D21*'Unit Measures'!B9</f>
        <v>5.0999999999999996</v>
      </c>
      <c r="Q21" s="156">
        <f>D21*'Unit Measures'!B11</f>
        <v>2.833333333333333</v>
      </c>
      <c r="R21" s="169"/>
      <c r="S21" s="169">
        <f>D21*'Unit Measures'!B12</f>
        <v>8.5</v>
      </c>
      <c r="T21" s="169">
        <f>D21*'Unit Measures'!B15</f>
        <v>3.4000000000000004</v>
      </c>
      <c r="U21" s="169">
        <f>D21*'Unit Measures'!B13</f>
        <v>4.25</v>
      </c>
      <c r="V21" s="171">
        <f>D21*'Unit Measures'!B14</f>
        <v>4.25</v>
      </c>
      <c r="W21" s="169"/>
      <c r="X21" s="172"/>
      <c r="Y21" s="151"/>
      <c r="Z21" s="151"/>
      <c r="AA21" s="151"/>
      <c r="AB21" s="151"/>
      <c r="AC21" s="151"/>
      <c r="AD21" s="151"/>
      <c r="AE21" s="151"/>
      <c r="AF21" s="151"/>
      <c r="AG21" s="152"/>
      <c r="AH21" s="150"/>
      <c r="AI21" s="151"/>
      <c r="AJ21" s="151"/>
      <c r="AK21" s="151"/>
      <c r="AL21" s="152"/>
      <c r="AM21" s="153"/>
      <c r="AN21" s="173"/>
      <c r="AO21" s="173"/>
      <c r="AP21" s="173">
        <f t="shared" si="103"/>
        <v>0</v>
      </c>
      <c r="AR21" s="173"/>
      <c r="AS21" s="173"/>
      <c r="AT21" s="173"/>
    </row>
    <row r="22" spans="1:46" hidden="1" outlineLevel="1" x14ac:dyDescent="0.2">
      <c r="A22" s="147"/>
      <c r="B22" s="225"/>
      <c r="C22" s="167" t="s">
        <v>4</v>
      </c>
      <c r="D22" s="174">
        <v>17</v>
      </c>
      <c r="E22" s="174"/>
      <c r="F22" s="174"/>
      <c r="G22" s="174"/>
      <c r="H22" s="169">
        <f>D22*'Unit Measures'!C2</f>
        <v>7.0833333333333339</v>
      </c>
      <c r="I22" s="169">
        <f>D22*'Unit Measures'!C3</f>
        <v>9.5625</v>
      </c>
      <c r="J22" s="169">
        <f>D22*'Unit Measures'!C4</f>
        <v>4.78125</v>
      </c>
      <c r="K22" s="169">
        <f>D22*'Unit Measures'!C5</f>
        <v>2.8687500000000004</v>
      </c>
      <c r="L22" s="170"/>
      <c r="M22" s="170"/>
      <c r="N22" s="156">
        <f>D22*'Unit Measures'!C7</f>
        <v>9.9166666666666679</v>
      </c>
      <c r="O22" s="169">
        <f>D22*'Unit Measures'!C8</f>
        <v>4.9583333333333339</v>
      </c>
      <c r="P22" s="169">
        <f>D22*'Unit Measures'!C9</f>
        <v>3.9666666666666672</v>
      </c>
      <c r="Q22" s="156">
        <f>D22*'Unit Measures'!C11</f>
        <v>2.833333333333333</v>
      </c>
      <c r="R22" s="169"/>
      <c r="S22" s="169">
        <f>D22*'Unit Measures'!C12</f>
        <v>5.6666666666666661</v>
      </c>
      <c r="T22" s="169">
        <f>D22*'Unit Measures'!C15</f>
        <v>2.2666666666666666</v>
      </c>
      <c r="U22" s="169">
        <f>D22*'Unit Measures'!C13</f>
        <v>2.833333333333333</v>
      </c>
      <c r="V22" s="171">
        <f>D22*'Unit Measures'!C14</f>
        <v>2.833333333333333</v>
      </c>
      <c r="W22" s="169"/>
      <c r="X22" s="172"/>
      <c r="Y22" s="151"/>
      <c r="Z22" s="151"/>
      <c r="AA22" s="151"/>
      <c r="AB22" s="151"/>
      <c r="AC22" s="151"/>
      <c r="AD22" s="151"/>
      <c r="AE22" s="151"/>
      <c r="AF22" s="151"/>
      <c r="AG22" s="152"/>
      <c r="AH22" s="150"/>
      <c r="AI22" s="151"/>
      <c r="AJ22" s="151"/>
      <c r="AK22" s="151"/>
      <c r="AL22" s="152"/>
      <c r="AM22" s="153"/>
      <c r="AN22" s="173"/>
      <c r="AO22" s="173"/>
      <c r="AP22" s="173">
        <f t="shared" si="103"/>
        <v>0</v>
      </c>
      <c r="AR22" s="173"/>
      <c r="AS22" s="173"/>
      <c r="AT22" s="173"/>
    </row>
    <row r="23" spans="1:46" hidden="1" outlineLevel="1" x14ac:dyDescent="0.2">
      <c r="A23" s="147"/>
      <c r="B23" s="225"/>
      <c r="C23" s="167" t="s">
        <v>158</v>
      </c>
      <c r="D23" s="174"/>
      <c r="E23" s="174">
        <v>18</v>
      </c>
      <c r="F23" s="174"/>
      <c r="G23" s="174"/>
      <c r="H23" s="169"/>
      <c r="I23" s="169"/>
      <c r="J23" s="169"/>
      <c r="K23" s="169"/>
      <c r="L23" s="170"/>
      <c r="M23" s="170"/>
      <c r="N23" s="156"/>
      <c r="O23" s="169"/>
      <c r="P23" s="169"/>
      <c r="Q23" s="156"/>
      <c r="R23" s="169">
        <f>E23*'Unit Measures'!D17</f>
        <v>3</v>
      </c>
      <c r="S23" s="169"/>
      <c r="T23" s="169"/>
      <c r="U23" s="169">
        <f>E23*'Unit Measures'!D13</f>
        <v>1.5</v>
      </c>
      <c r="V23" s="171">
        <f>E23*'Unit Measures'!D14</f>
        <v>1.5</v>
      </c>
      <c r="W23" s="169">
        <f>E23*'Unit Measures'!D16</f>
        <v>3</v>
      </c>
      <c r="X23" s="172"/>
      <c r="Y23" s="151"/>
      <c r="Z23" s="151"/>
      <c r="AA23" s="151"/>
      <c r="AB23" s="151"/>
      <c r="AC23" s="151"/>
      <c r="AD23" s="151"/>
      <c r="AE23" s="151"/>
      <c r="AF23" s="151"/>
      <c r="AG23" s="152"/>
      <c r="AH23" s="150"/>
      <c r="AI23" s="151"/>
      <c r="AJ23" s="151"/>
      <c r="AK23" s="151"/>
      <c r="AL23" s="152"/>
      <c r="AM23" s="153"/>
      <c r="AN23" s="173"/>
      <c r="AO23" s="173"/>
      <c r="AP23" s="173">
        <f t="shared" si="103"/>
        <v>0</v>
      </c>
      <c r="AR23" s="173"/>
      <c r="AS23" s="173"/>
      <c r="AT23" s="173"/>
    </row>
    <row r="24" spans="1:46" s="166" customFormat="1" collapsed="1" x14ac:dyDescent="0.2">
      <c r="A24" s="154">
        <v>6</v>
      </c>
      <c r="B24" s="224" t="s">
        <v>210</v>
      </c>
      <c r="C24" s="133"/>
      <c r="D24" s="155">
        <f>SUM(D25:D27)</f>
        <v>24</v>
      </c>
      <c r="E24" s="155">
        <f t="shared" ref="E24" si="104">SUM(E25:E27)</f>
        <v>12</v>
      </c>
      <c r="F24" s="155"/>
      <c r="G24" s="155"/>
      <c r="H24" s="156">
        <f>SUM(H25:H27)</f>
        <v>11</v>
      </c>
      <c r="I24" s="156">
        <f t="shared" ref="I24:W24" si="105">SUM(I25:I27)</f>
        <v>15.75</v>
      </c>
      <c r="J24" s="156">
        <f t="shared" si="105"/>
        <v>7.875</v>
      </c>
      <c r="K24" s="156">
        <f t="shared" si="105"/>
        <v>4.7250000000000005</v>
      </c>
      <c r="L24" s="157">
        <f t="shared" si="105"/>
        <v>0</v>
      </c>
      <c r="M24" s="157">
        <f t="shared" si="105"/>
        <v>0</v>
      </c>
      <c r="N24" s="156">
        <f t="shared" si="105"/>
        <v>16</v>
      </c>
      <c r="O24" s="156">
        <f>SUM(O25:O27)</f>
        <v>8</v>
      </c>
      <c r="P24" s="156">
        <f t="shared" si="105"/>
        <v>6.4</v>
      </c>
      <c r="Q24" s="156">
        <f t="shared" si="105"/>
        <v>4</v>
      </c>
      <c r="R24" s="156">
        <f t="shared" si="105"/>
        <v>2</v>
      </c>
      <c r="S24" s="156">
        <f t="shared" si="105"/>
        <v>10</v>
      </c>
      <c r="T24" s="156">
        <f t="shared" si="105"/>
        <v>4</v>
      </c>
      <c r="U24" s="156">
        <f t="shared" si="105"/>
        <v>6</v>
      </c>
      <c r="V24" s="159">
        <f t="shared" si="105"/>
        <v>6</v>
      </c>
      <c r="W24" s="156">
        <f t="shared" si="105"/>
        <v>2</v>
      </c>
      <c r="X24" s="160">
        <f t="shared" ref="X24" si="106">H24/8</f>
        <v>1.375</v>
      </c>
      <c r="Y24" s="161">
        <f t="shared" ref="Y24" si="107">I24/8</f>
        <v>1.96875</v>
      </c>
      <c r="Z24" s="161">
        <f t="shared" ref="Z24" si="108">J24/8</f>
        <v>0.984375</v>
      </c>
      <c r="AA24" s="161">
        <f t="shared" ref="AA24" si="109">K24/8</f>
        <v>0.59062500000000007</v>
      </c>
      <c r="AB24" s="161">
        <f t="shared" ref="AB24" si="110">L24/8</f>
        <v>0</v>
      </c>
      <c r="AC24" s="161">
        <f t="shared" ref="AC24" si="111">M24/8</f>
        <v>0</v>
      </c>
      <c r="AD24" s="161">
        <f t="shared" ref="AD24" si="112">N24/8</f>
        <v>2</v>
      </c>
      <c r="AE24" s="161">
        <f t="shared" ref="AE24" si="113">O24/8</f>
        <v>1</v>
      </c>
      <c r="AF24" s="161">
        <f t="shared" ref="AF24" si="114">P24/8</f>
        <v>0.8</v>
      </c>
      <c r="AG24" s="162">
        <f t="shared" ref="AG24" si="115">P24/8</f>
        <v>0.8</v>
      </c>
      <c r="AH24" s="163">
        <f t="shared" ref="AH24" si="116">S24/8</f>
        <v>1.25</v>
      </c>
      <c r="AI24" s="161">
        <f t="shared" ref="AI24" si="117">T24/8</f>
        <v>0.5</v>
      </c>
      <c r="AJ24" s="161">
        <f t="shared" ref="AJ24" si="118">U24/8</f>
        <v>0.75</v>
      </c>
      <c r="AK24" s="161">
        <f t="shared" ref="AK24" si="119">V24/8</f>
        <v>0.75</v>
      </c>
      <c r="AL24" s="162">
        <f>W24/8</f>
        <v>0.25</v>
      </c>
      <c r="AM24" s="164"/>
      <c r="AN24" s="165">
        <f t="shared" ref="AN24" si="120">SUM(H25:R27)</f>
        <v>75.75</v>
      </c>
      <c r="AO24" s="165">
        <f t="shared" ref="AO24" si="121">SUM(S25:W27)</f>
        <v>28</v>
      </c>
      <c r="AP24" s="165">
        <f t="shared" ref="AP24:AP27" si="122">SUM(AN24:AO24)</f>
        <v>103.75</v>
      </c>
      <c r="AR24" s="165">
        <f>SUM(H24:R24)/8</f>
        <v>9.46875</v>
      </c>
      <c r="AS24" s="165">
        <f>SUM(S24:W24)/8</f>
        <v>3.5</v>
      </c>
      <c r="AT24" s="165">
        <f>SUM(AR24:AS24)</f>
        <v>12.96875</v>
      </c>
    </row>
    <row r="25" spans="1:46" hidden="1" outlineLevel="1" x14ac:dyDescent="0.2">
      <c r="A25" s="147"/>
      <c r="B25" s="225"/>
      <c r="C25" s="167" t="s">
        <v>3</v>
      </c>
      <c r="D25" s="174">
        <v>12</v>
      </c>
      <c r="E25" s="174"/>
      <c r="F25" s="174"/>
      <c r="G25" s="174"/>
      <c r="H25" s="169">
        <f>D25*'Unit Measures'!B2</f>
        <v>6</v>
      </c>
      <c r="I25" s="169">
        <f>D25*'Unit Measures'!B3</f>
        <v>9</v>
      </c>
      <c r="J25" s="169">
        <f>D25*'Unit Measures'!B4</f>
        <v>4.5</v>
      </c>
      <c r="K25" s="169">
        <f>D25*'Unit Measures'!B5</f>
        <v>2.7</v>
      </c>
      <c r="L25" s="170"/>
      <c r="M25" s="170"/>
      <c r="N25" s="156">
        <f>D25*'Unit Measures'!B7</f>
        <v>9</v>
      </c>
      <c r="O25" s="169">
        <f>D25*'Unit Measures'!B8</f>
        <v>4.5</v>
      </c>
      <c r="P25" s="169">
        <f>D25*'Unit Measures'!B9</f>
        <v>3.5999999999999996</v>
      </c>
      <c r="Q25" s="156">
        <f>D25*'Unit Measures'!B11</f>
        <v>2</v>
      </c>
      <c r="R25" s="169"/>
      <c r="S25" s="169">
        <f>D25*'Unit Measures'!B12</f>
        <v>6</v>
      </c>
      <c r="T25" s="169">
        <f>D25*'Unit Measures'!B15</f>
        <v>2.4000000000000004</v>
      </c>
      <c r="U25" s="169">
        <f>D25*'Unit Measures'!B13</f>
        <v>3</v>
      </c>
      <c r="V25" s="171">
        <f>D25*'Unit Measures'!B14</f>
        <v>3</v>
      </c>
      <c r="W25" s="169"/>
      <c r="X25" s="172"/>
      <c r="Y25" s="151"/>
      <c r="Z25" s="151"/>
      <c r="AA25" s="151"/>
      <c r="AB25" s="151"/>
      <c r="AC25" s="151"/>
      <c r="AD25" s="151"/>
      <c r="AE25" s="151"/>
      <c r="AF25" s="151"/>
      <c r="AG25" s="152"/>
      <c r="AH25" s="150"/>
      <c r="AI25" s="151"/>
      <c r="AJ25" s="151"/>
      <c r="AK25" s="151"/>
      <c r="AL25" s="152"/>
      <c r="AM25" s="153"/>
      <c r="AN25" s="173"/>
      <c r="AO25" s="173"/>
      <c r="AP25" s="173">
        <f t="shared" si="122"/>
        <v>0</v>
      </c>
      <c r="AR25" s="173"/>
      <c r="AS25" s="173"/>
      <c r="AT25" s="173"/>
    </row>
    <row r="26" spans="1:46" hidden="1" outlineLevel="1" x14ac:dyDescent="0.2">
      <c r="A26" s="147"/>
      <c r="B26" s="225"/>
      <c r="C26" s="167" t="s">
        <v>4</v>
      </c>
      <c r="D26" s="174">
        <v>12</v>
      </c>
      <c r="E26" s="174"/>
      <c r="F26" s="174"/>
      <c r="G26" s="174"/>
      <c r="H26" s="169">
        <f>D26*'Unit Measures'!C2</f>
        <v>5</v>
      </c>
      <c r="I26" s="169">
        <f>D26*'Unit Measures'!C3</f>
        <v>6.75</v>
      </c>
      <c r="J26" s="169">
        <f>D26*'Unit Measures'!C4</f>
        <v>3.375</v>
      </c>
      <c r="K26" s="169">
        <f>D26*'Unit Measures'!C5</f>
        <v>2.0250000000000004</v>
      </c>
      <c r="L26" s="170"/>
      <c r="M26" s="170"/>
      <c r="N26" s="156">
        <f>D26*'Unit Measures'!C7</f>
        <v>7</v>
      </c>
      <c r="O26" s="169">
        <f>D26*'Unit Measures'!C8</f>
        <v>3.5</v>
      </c>
      <c r="P26" s="169">
        <f>D26*'Unit Measures'!C9</f>
        <v>2.8000000000000003</v>
      </c>
      <c r="Q26" s="156">
        <f>D26*'Unit Measures'!C11</f>
        <v>2</v>
      </c>
      <c r="R26" s="169"/>
      <c r="S26" s="169">
        <f>D26*'Unit Measures'!C12</f>
        <v>4</v>
      </c>
      <c r="T26" s="169">
        <f>D26*'Unit Measures'!C15</f>
        <v>1.6</v>
      </c>
      <c r="U26" s="169">
        <f>D26*'Unit Measures'!C13</f>
        <v>2</v>
      </c>
      <c r="V26" s="171">
        <f>D26*'Unit Measures'!C14</f>
        <v>2</v>
      </c>
      <c r="W26" s="169"/>
      <c r="X26" s="172"/>
      <c r="Y26" s="151"/>
      <c r="Z26" s="151"/>
      <c r="AA26" s="151"/>
      <c r="AB26" s="151"/>
      <c r="AC26" s="151"/>
      <c r="AD26" s="151"/>
      <c r="AE26" s="151"/>
      <c r="AF26" s="151"/>
      <c r="AG26" s="152"/>
      <c r="AH26" s="150"/>
      <c r="AI26" s="151"/>
      <c r="AJ26" s="151"/>
      <c r="AK26" s="151"/>
      <c r="AL26" s="152"/>
      <c r="AM26" s="153"/>
      <c r="AN26" s="173"/>
      <c r="AO26" s="173"/>
      <c r="AP26" s="173">
        <f t="shared" si="122"/>
        <v>0</v>
      </c>
      <c r="AR26" s="173"/>
      <c r="AS26" s="173"/>
      <c r="AT26" s="173"/>
    </row>
    <row r="27" spans="1:46" hidden="1" outlineLevel="1" x14ac:dyDescent="0.2">
      <c r="A27" s="147"/>
      <c r="B27" s="225"/>
      <c r="C27" s="167" t="s">
        <v>158</v>
      </c>
      <c r="D27" s="174"/>
      <c r="E27" s="174">
        <v>12</v>
      </c>
      <c r="F27" s="174"/>
      <c r="G27" s="174"/>
      <c r="H27" s="169"/>
      <c r="I27" s="169"/>
      <c r="J27" s="169"/>
      <c r="K27" s="169"/>
      <c r="L27" s="170"/>
      <c r="M27" s="170"/>
      <c r="N27" s="156"/>
      <c r="O27" s="169"/>
      <c r="P27" s="169"/>
      <c r="Q27" s="156"/>
      <c r="R27" s="169">
        <f>E27*'Unit Measures'!D17</f>
        <v>2</v>
      </c>
      <c r="S27" s="169"/>
      <c r="T27" s="169"/>
      <c r="U27" s="169">
        <f>E27*'Unit Measures'!D13</f>
        <v>1</v>
      </c>
      <c r="V27" s="171">
        <f>E27*'Unit Measures'!D14</f>
        <v>1</v>
      </c>
      <c r="W27" s="169">
        <f>E27*'Unit Measures'!D16</f>
        <v>2</v>
      </c>
      <c r="X27" s="172"/>
      <c r="Y27" s="151"/>
      <c r="Z27" s="151"/>
      <c r="AA27" s="151"/>
      <c r="AB27" s="151"/>
      <c r="AC27" s="151"/>
      <c r="AD27" s="151"/>
      <c r="AE27" s="151"/>
      <c r="AF27" s="151"/>
      <c r="AG27" s="152"/>
      <c r="AH27" s="150"/>
      <c r="AI27" s="151"/>
      <c r="AJ27" s="151"/>
      <c r="AK27" s="151"/>
      <c r="AL27" s="152"/>
      <c r="AM27" s="153"/>
      <c r="AN27" s="173"/>
      <c r="AO27" s="173"/>
      <c r="AP27" s="173">
        <f t="shared" si="122"/>
        <v>0</v>
      </c>
      <c r="AR27" s="173"/>
      <c r="AS27" s="173"/>
      <c r="AT27" s="173"/>
    </row>
    <row r="28" spans="1:46" s="166" customFormat="1" collapsed="1" x14ac:dyDescent="0.2">
      <c r="A28" s="154">
        <v>7</v>
      </c>
      <c r="B28" s="224" t="s">
        <v>212</v>
      </c>
      <c r="C28" s="133"/>
      <c r="D28" s="155">
        <f>SUM(D29:D31)</f>
        <v>18</v>
      </c>
      <c r="E28" s="155">
        <f t="shared" ref="E28" si="123">SUM(E29:E31)</f>
        <v>6</v>
      </c>
      <c r="F28" s="155"/>
      <c r="G28" s="155"/>
      <c r="H28" s="156">
        <f>SUM(H29:H31)</f>
        <v>8.3333333333333339</v>
      </c>
      <c r="I28" s="156">
        <f t="shared" ref="I28:W28" si="124">SUM(I29:I31)</f>
        <v>12</v>
      </c>
      <c r="J28" s="156">
        <f>SUM(J29:J31)</f>
        <v>6</v>
      </c>
      <c r="K28" s="156">
        <f t="shared" si="124"/>
        <v>3.6</v>
      </c>
      <c r="L28" s="157">
        <f t="shared" si="124"/>
        <v>0</v>
      </c>
      <c r="M28" s="157">
        <f t="shared" si="124"/>
        <v>0</v>
      </c>
      <c r="N28" s="156">
        <f t="shared" si="124"/>
        <v>12.166666666666668</v>
      </c>
      <c r="O28" s="156">
        <f t="shared" si="124"/>
        <v>6.0833333333333339</v>
      </c>
      <c r="P28" s="156">
        <f t="shared" si="124"/>
        <v>4.8666666666666671</v>
      </c>
      <c r="Q28" s="156">
        <f t="shared" si="124"/>
        <v>3</v>
      </c>
      <c r="R28" s="156">
        <f t="shared" si="124"/>
        <v>1</v>
      </c>
      <c r="S28" s="156">
        <f t="shared" si="124"/>
        <v>7.6666666666666661</v>
      </c>
      <c r="T28" s="156">
        <f t="shared" si="124"/>
        <v>3.0666666666666664</v>
      </c>
      <c r="U28" s="156">
        <f t="shared" si="124"/>
        <v>4.333333333333333</v>
      </c>
      <c r="V28" s="159">
        <f t="shared" si="124"/>
        <v>4.333333333333333</v>
      </c>
      <c r="W28" s="156">
        <f t="shared" si="124"/>
        <v>1</v>
      </c>
      <c r="X28" s="160">
        <f t="shared" ref="X28" si="125">H28/8</f>
        <v>1.0416666666666667</v>
      </c>
      <c r="Y28" s="161">
        <f t="shared" ref="Y28" si="126">I28/8</f>
        <v>1.5</v>
      </c>
      <c r="Z28" s="161">
        <f t="shared" ref="Z28" si="127">J28/8</f>
        <v>0.75</v>
      </c>
      <c r="AA28" s="161">
        <f t="shared" ref="AA28" si="128">K28/8</f>
        <v>0.45</v>
      </c>
      <c r="AB28" s="161">
        <f t="shared" ref="AB28" si="129">L28/8</f>
        <v>0</v>
      </c>
      <c r="AC28" s="161">
        <f t="shared" ref="AC28" si="130">M28/8</f>
        <v>0</v>
      </c>
      <c r="AD28" s="161">
        <f t="shared" ref="AD28" si="131">N28/8</f>
        <v>1.5208333333333335</v>
      </c>
      <c r="AE28" s="161">
        <f t="shared" ref="AE28" si="132">O28/8</f>
        <v>0.76041666666666674</v>
      </c>
      <c r="AF28" s="161">
        <f t="shared" ref="AF28" si="133">P28/8</f>
        <v>0.60833333333333339</v>
      </c>
      <c r="AG28" s="162">
        <f t="shared" ref="AG28" si="134">P28/8</f>
        <v>0.60833333333333339</v>
      </c>
      <c r="AH28" s="163">
        <f t="shared" ref="AH28" si="135">S28/8</f>
        <v>0.95833333333333326</v>
      </c>
      <c r="AI28" s="161">
        <f t="shared" ref="AI28" si="136">T28/8</f>
        <v>0.3833333333333333</v>
      </c>
      <c r="AJ28" s="161">
        <f t="shared" ref="AJ28" si="137">U28/8</f>
        <v>0.54166666666666663</v>
      </c>
      <c r="AK28" s="161">
        <f t="shared" ref="AK28" si="138">V28/8</f>
        <v>0.54166666666666663</v>
      </c>
      <c r="AL28" s="162">
        <f>W28/8</f>
        <v>0.125</v>
      </c>
      <c r="AM28" s="164"/>
      <c r="AN28" s="165">
        <f t="shared" ref="AN28" si="139">SUM(H29:R31)</f>
        <v>57.050000000000004</v>
      </c>
      <c r="AO28" s="165">
        <f t="shared" ref="AO28" si="140">SUM(S29:W31)</f>
        <v>20.399999999999999</v>
      </c>
      <c r="AP28" s="165">
        <f t="shared" ref="AP28:AP31" si="141">SUM(AN28:AO28)</f>
        <v>77.45</v>
      </c>
      <c r="AR28" s="165">
        <f>SUM(H28:R28)/8</f>
        <v>7.1312500000000014</v>
      </c>
      <c r="AS28" s="165">
        <f>SUM(S28:W28)/8</f>
        <v>2.5499999999999998</v>
      </c>
      <c r="AT28" s="165">
        <f>SUM(AR28:AS28)</f>
        <v>9.6812500000000021</v>
      </c>
    </row>
    <row r="29" spans="1:46" hidden="1" outlineLevel="1" x14ac:dyDescent="0.2">
      <c r="A29" s="147"/>
      <c r="B29" s="225"/>
      <c r="C29" s="167" t="s">
        <v>3</v>
      </c>
      <c r="D29" s="174">
        <v>10</v>
      </c>
      <c r="E29" s="174"/>
      <c r="F29" s="174"/>
      <c r="G29" s="174"/>
      <c r="H29" s="169">
        <f>D29*'Unit Measures'!B2</f>
        <v>5</v>
      </c>
      <c r="I29" s="169">
        <f>D29*'Unit Measures'!B3</f>
        <v>7.5</v>
      </c>
      <c r="J29" s="169">
        <f>D29*'Unit Measures'!B4</f>
        <v>3.75</v>
      </c>
      <c r="K29" s="169">
        <f>D29*'Unit Measures'!B5</f>
        <v>2.25</v>
      </c>
      <c r="L29" s="170"/>
      <c r="M29" s="170"/>
      <c r="N29" s="156">
        <f>D29*'Unit Measures'!B7</f>
        <v>7.5</v>
      </c>
      <c r="O29" s="169">
        <f>D29*'Unit Measures'!B8</f>
        <v>3.75</v>
      </c>
      <c r="P29" s="169">
        <f>D29*'Unit Measures'!B9</f>
        <v>3</v>
      </c>
      <c r="Q29" s="156">
        <f>D29*'Unit Measures'!B11</f>
        <v>1.6666666666666665</v>
      </c>
      <c r="R29" s="169"/>
      <c r="S29" s="169">
        <f>D29*'Unit Measures'!B12</f>
        <v>5</v>
      </c>
      <c r="T29" s="169">
        <f>D29*'Unit Measures'!B15</f>
        <v>2</v>
      </c>
      <c r="U29" s="169">
        <f>D29*'Unit Measures'!B13</f>
        <v>2.5</v>
      </c>
      <c r="V29" s="171">
        <f>D29*'Unit Measures'!B14</f>
        <v>2.5</v>
      </c>
      <c r="W29" s="169"/>
      <c r="X29" s="172"/>
      <c r="Y29" s="151"/>
      <c r="Z29" s="151"/>
      <c r="AA29" s="151"/>
      <c r="AB29" s="151"/>
      <c r="AC29" s="151"/>
      <c r="AD29" s="151"/>
      <c r="AE29" s="151"/>
      <c r="AF29" s="151"/>
      <c r="AG29" s="152"/>
      <c r="AH29" s="150"/>
      <c r="AI29" s="151"/>
      <c r="AJ29" s="151"/>
      <c r="AK29" s="151"/>
      <c r="AL29" s="152"/>
      <c r="AM29" s="153"/>
      <c r="AN29" s="173"/>
      <c r="AO29" s="173"/>
      <c r="AP29" s="173">
        <f t="shared" si="141"/>
        <v>0</v>
      </c>
      <c r="AR29" s="173"/>
      <c r="AS29" s="173"/>
      <c r="AT29" s="173"/>
    </row>
    <row r="30" spans="1:46" hidden="1" outlineLevel="1" x14ac:dyDescent="0.2">
      <c r="A30" s="147"/>
      <c r="B30" s="225"/>
      <c r="C30" s="167" t="s">
        <v>4</v>
      </c>
      <c r="D30" s="174">
        <v>8</v>
      </c>
      <c r="E30" s="174"/>
      <c r="F30" s="174"/>
      <c r="G30" s="174"/>
      <c r="H30" s="169">
        <f>D30*'Unit Measures'!C2</f>
        <v>3.3333333333333335</v>
      </c>
      <c r="I30" s="169">
        <f>D30*'Unit Measures'!C3</f>
        <v>4.5</v>
      </c>
      <c r="J30" s="169">
        <f>D30*'Unit Measures'!C4</f>
        <v>2.25</v>
      </c>
      <c r="K30" s="169">
        <f>D30*'Unit Measures'!C5</f>
        <v>1.35</v>
      </c>
      <c r="L30" s="170"/>
      <c r="M30" s="170"/>
      <c r="N30" s="156">
        <f>D30*'Unit Measures'!C7</f>
        <v>4.666666666666667</v>
      </c>
      <c r="O30" s="169">
        <f>D30*'Unit Measures'!C8</f>
        <v>2.3333333333333335</v>
      </c>
      <c r="P30" s="169">
        <f>D30*'Unit Measures'!C9</f>
        <v>1.8666666666666669</v>
      </c>
      <c r="Q30" s="156">
        <f>D30*'Unit Measures'!C11</f>
        <v>1.3333333333333333</v>
      </c>
      <c r="R30" s="169"/>
      <c r="S30" s="169">
        <f>D30*'Unit Measures'!C12</f>
        <v>2.6666666666666665</v>
      </c>
      <c r="T30" s="169">
        <f>D30*'Unit Measures'!C15</f>
        <v>1.0666666666666667</v>
      </c>
      <c r="U30" s="169">
        <f>D30*'Unit Measures'!C13</f>
        <v>1.3333333333333333</v>
      </c>
      <c r="V30" s="171">
        <f>D30*'Unit Measures'!C14</f>
        <v>1.3333333333333333</v>
      </c>
      <c r="W30" s="169"/>
      <c r="X30" s="172"/>
      <c r="Y30" s="151"/>
      <c r="Z30" s="151"/>
      <c r="AA30" s="151"/>
      <c r="AB30" s="151"/>
      <c r="AC30" s="151"/>
      <c r="AD30" s="151"/>
      <c r="AE30" s="151"/>
      <c r="AF30" s="151"/>
      <c r="AG30" s="152"/>
      <c r="AH30" s="150"/>
      <c r="AI30" s="151"/>
      <c r="AJ30" s="151"/>
      <c r="AK30" s="151"/>
      <c r="AL30" s="152"/>
      <c r="AM30" s="153"/>
      <c r="AN30" s="173"/>
      <c r="AO30" s="173"/>
      <c r="AP30" s="173">
        <f t="shared" si="141"/>
        <v>0</v>
      </c>
      <c r="AR30" s="173"/>
      <c r="AS30" s="173"/>
      <c r="AT30" s="173"/>
    </row>
    <row r="31" spans="1:46" hidden="1" outlineLevel="1" x14ac:dyDescent="0.2">
      <c r="A31" s="147"/>
      <c r="B31" s="225"/>
      <c r="C31" s="167" t="s">
        <v>158</v>
      </c>
      <c r="D31" s="174"/>
      <c r="E31" s="174">
        <v>6</v>
      </c>
      <c r="F31" s="174"/>
      <c r="G31" s="174"/>
      <c r="H31" s="169"/>
      <c r="I31" s="169"/>
      <c r="J31" s="169"/>
      <c r="K31" s="169"/>
      <c r="L31" s="170"/>
      <c r="M31" s="170"/>
      <c r="N31" s="156"/>
      <c r="O31" s="169"/>
      <c r="P31" s="169"/>
      <c r="Q31" s="156"/>
      <c r="R31" s="169">
        <f>E31*'Unit Measures'!D17</f>
        <v>1</v>
      </c>
      <c r="S31" s="169"/>
      <c r="T31" s="169"/>
      <c r="U31" s="169">
        <f>E31*'Unit Measures'!D13</f>
        <v>0.5</v>
      </c>
      <c r="V31" s="171">
        <f>E31*'Unit Measures'!D14</f>
        <v>0.5</v>
      </c>
      <c r="W31" s="169">
        <f>E31*'Unit Measures'!D16</f>
        <v>1</v>
      </c>
      <c r="X31" s="172"/>
      <c r="Y31" s="151"/>
      <c r="Z31" s="151"/>
      <c r="AA31" s="151"/>
      <c r="AB31" s="151"/>
      <c r="AC31" s="151"/>
      <c r="AD31" s="151"/>
      <c r="AE31" s="151"/>
      <c r="AF31" s="151"/>
      <c r="AG31" s="152"/>
      <c r="AH31" s="150"/>
      <c r="AI31" s="151"/>
      <c r="AJ31" s="151"/>
      <c r="AK31" s="151"/>
      <c r="AL31" s="152"/>
      <c r="AM31" s="153"/>
      <c r="AN31" s="173"/>
      <c r="AO31" s="173"/>
      <c r="AP31" s="173">
        <f t="shared" si="141"/>
        <v>0</v>
      </c>
      <c r="AR31" s="173"/>
      <c r="AS31" s="173"/>
      <c r="AT31" s="173"/>
    </row>
    <row r="32" spans="1:46" s="166" customFormat="1" ht="27.75" customHeight="1" collapsed="1" x14ac:dyDescent="0.2">
      <c r="A32" s="154">
        <v>8</v>
      </c>
      <c r="B32" s="224" t="s">
        <v>218</v>
      </c>
      <c r="C32" s="133"/>
      <c r="D32" s="155">
        <f>SUM(D33:D35)</f>
        <v>50</v>
      </c>
      <c r="E32" s="155">
        <f t="shared" ref="E32" si="142">SUM(E33:E35)</f>
        <v>15</v>
      </c>
      <c r="F32" s="155"/>
      <c r="G32" s="155"/>
      <c r="H32" s="156">
        <f>SUM(H33:H35)</f>
        <v>22.916666666666668</v>
      </c>
      <c r="I32" s="156">
        <f t="shared" ref="I32:W32" si="143">SUM(I33:I35)</f>
        <v>32.8125</v>
      </c>
      <c r="J32" s="156">
        <f t="shared" si="143"/>
        <v>16.40625</v>
      </c>
      <c r="K32" s="156">
        <f t="shared" si="143"/>
        <v>9.84375</v>
      </c>
      <c r="L32" s="157">
        <f t="shared" si="143"/>
        <v>0</v>
      </c>
      <c r="M32" s="157">
        <f t="shared" si="143"/>
        <v>0</v>
      </c>
      <c r="N32" s="156">
        <f t="shared" si="143"/>
        <v>33.333333333333336</v>
      </c>
      <c r="O32" s="156">
        <f t="shared" si="143"/>
        <v>16.666666666666668</v>
      </c>
      <c r="P32" s="156">
        <f t="shared" si="143"/>
        <v>13.333333333333334</v>
      </c>
      <c r="Q32" s="156">
        <f t="shared" si="143"/>
        <v>8.3333333333333321</v>
      </c>
      <c r="R32" s="156">
        <f t="shared" si="143"/>
        <v>2.5</v>
      </c>
      <c r="S32" s="156">
        <f t="shared" si="143"/>
        <v>20.833333333333332</v>
      </c>
      <c r="T32" s="156">
        <f t="shared" si="143"/>
        <v>8.3333333333333339</v>
      </c>
      <c r="U32" s="156">
        <f t="shared" si="143"/>
        <v>11.666666666666666</v>
      </c>
      <c r="V32" s="159">
        <f t="shared" si="143"/>
        <v>11.666666666666666</v>
      </c>
      <c r="W32" s="156">
        <f t="shared" si="143"/>
        <v>2.5</v>
      </c>
      <c r="X32" s="160">
        <f t="shared" ref="X32" si="144">H32/8</f>
        <v>2.8645833333333335</v>
      </c>
      <c r="Y32" s="161">
        <f t="shared" ref="Y32" si="145">I32/8</f>
        <v>4.1015625</v>
      </c>
      <c r="Z32" s="161">
        <f t="shared" ref="Z32" si="146">J32/8</f>
        <v>2.05078125</v>
      </c>
      <c r="AA32" s="161">
        <f t="shared" ref="AA32" si="147">K32/8</f>
        <v>1.23046875</v>
      </c>
      <c r="AB32" s="161">
        <f t="shared" ref="AB32" si="148">L32/8</f>
        <v>0</v>
      </c>
      <c r="AC32" s="161">
        <f t="shared" ref="AC32" si="149">M32/8</f>
        <v>0</v>
      </c>
      <c r="AD32" s="161">
        <f t="shared" ref="AD32" si="150">N32/8</f>
        <v>4.166666666666667</v>
      </c>
      <c r="AE32" s="161">
        <f t="shared" ref="AE32" si="151">O32/8</f>
        <v>2.0833333333333335</v>
      </c>
      <c r="AF32" s="161">
        <f t="shared" ref="AF32" si="152">P32/8</f>
        <v>1.6666666666666667</v>
      </c>
      <c r="AG32" s="162">
        <f t="shared" ref="AG32" si="153">P32/8</f>
        <v>1.6666666666666667</v>
      </c>
      <c r="AH32" s="163">
        <f t="shared" ref="AH32" si="154">S32/8</f>
        <v>2.6041666666666665</v>
      </c>
      <c r="AI32" s="161">
        <f t="shared" ref="AI32" si="155">T32/8</f>
        <v>1.0416666666666667</v>
      </c>
      <c r="AJ32" s="161">
        <f t="shared" ref="AJ32" si="156">U32/8</f>
        <v>1.4583333333333333</v>
      </c>
      <c r="AK32" s="161">
        <f t="shared" ref="AK32" si="157">V32/8</f>
        <v>1.4583333333333333</v>
      </c>
      <c r="AL32" s="162">
        <f>W32/8</f>
        <v>0.3125</v>
      </c>
      <c r="AM32" s="164"/>
      <c r="AN32" s="165">
        <f t="shared" ref="AN32" si="158">SUM(H33:R35)</f>
        <v>156.14583333333334</v>
      </c>
      <c r="AO32" s="165">
        <f t="shared" ref="AO32" si="159">SUM(S33:W35)</f>
        <v>54.999999999999993</v>
      </c>
      <c r="AP32" s="165">
        <f t="shared" ref="AP32:AP35" si="160">SUM(AN32:AO32)</f>
        <v>211.14583333333334</v>
      </c>
      <c r="AR32" s="165">
        <f>SUM(H32:R32)/8</f>
        <v>19.518229166666668</v>
      </c>
      <c r="AS32" s="165">
        <f>SUM(S32:W32)/8</f>
        <v>6.8749999999999991</v>
      </c>
      <c r="AT32" s="165">
        <f>SUM(AR32:AS32)</f>
        <v>26.393229166666668</v>
      </c>
    </row>
    <row r="33" spans="1:46" hidden="1" outlineLevel="1" x14ac:dyDescent="0.2">
      <c r="A33" s="147"/>
      <c r="B33" s="134"/>
      <c r="C33" s="167" t="s">
        <v>3</v>
      </c>
      <c r="D33" s="174">
        <v>25</v>
      </c>
      <c r="E33" s="174"/>
      <c r="F33" s="174"/>
      <c r="G33" s="174"/>
      <c r="H33" s="169">
        <f>D33*'Unit Measures'!B2</f>
        <v>12.5</v>
      </c>
      <c r="I33" s="169">
        <f>D33*'Unit Measures'!B3</f>
        <v>18.75</v>
      </c>
      <c r="J33" s="169">
        <f>D33*'Unit Measures'!B4</f>
        <v>9.375</v>
      </c>
      <c r="K33" s="169">
        <f>D33*'Unit Measures'!B5</f>
        <v>5.625</v>
      </c>
      <c r="L33" s="170"/>
      <c r="M33" s="170"/>
      <c r="N33" s="156">
        <f>D33*'Unit Measures'!B7</f>
        <v>18.75</v>
      </c>
      <c r="O33" s="169">
        <f>D33*'Unit Measures'!B8</f>
        <v>9.375</v>
      </c>
      <c r="P33" s="169">
        <f>D33*'Unit Measures'!B9</f>
        <v>7.5</v>
      </c>
      <c r="Q33" s="156">
        <f>D33*'Unit Measures'!B11</f>
        <v>4.1666666666666661</v>
      </c>
      <c r="R33" s="169"/>
      <c r="S33" s="169">
        <f>D33*'Unit Measures'!B12</f>
        <v>12.5</v>
      </c>
      <c r="T33" s="169">
        <f>D33*'Unit Measures'!B15</f>
        <v>5</v>
      </c>
      <c r="U33" s="169">
        <f>D33*'Unit Measures'!B13</f>
        <v>6.25</v>
      </c>
      <c r="V33" s="171">
        <f>D33*'Unit Measures'!B14</f>
        <v>6.25</v>
      </c>
      <c r="W33" s="169"/>
      <c r="X33" s="172"/>
      <c r="Y33" s="151"/>
      <c r="Z33" s="151"/>
      <c r="AA33" s="151"/>
      <c r="AB33" s="151"/>
      <c r="AC33" s="151"/>
      <c r="AD33" s="151"/>
      <c r="AE33" s="151"/>
      <c r="AF33" s="151"/>
      <c r="AG33" s="152"/>
      <c r="AH33" s="150"/>
      <c r="AI33" s="151"/>
      <c r="AJ33" s="151"/>
      <c r="AK33" s="151"/>
      <c r="AL33" s="152"/>
      <c r="AM33" s="153"/>
      <c r="AN33" s="173"/>
      <c r="AO33" s="173"/>
      <c r="AP33" s="173">
        <f t="shared" si="160"/>
        <v>0</v>
      </c>
      <c r="AR33" s="173"/>
      <c r="AS33" s="173"/>
      <c r="AT33" s="173"/>
    </row>
    <row r="34" spans="1:46" hidden="1" outlineLevel="1" x14ac:dyDescent="0.2">
      <c r="A34" s="147"/>
      <c r="B34" s="134"/>
      <c r="C34" s="167" t="s">
        <v>4</v>
      </c>
      <c r="D34" s="174">
        <v>25</v>
      </c>
      <c r="E34" s="174"/>
      <c r="F34" s="174"/>
      <c r="G34" s="174"/>
      <c r="H34" s="169">
        <f>D34*'Unit Measures'!C2</f>
        <v>10.416666666666668</v>
      </c>
      <c r="I34" s="169">
        <f>D34*'Unit Measures'!C3</f>
        <v>14.0625</v>
      </c>
      <c r="J34" s="169">
        <f>D34*'Unit Measures'!C4</f>
        <v>7.03125</v>
      </c>
      <c r="K34" s="169">
        <f>D34*'Unit Measures'!C5</f>
        <v>4.21875</v>
      </c>
      <c r="L34" s="170"/>
      <c r="M34" s="170"/>
      <c r="N34" s="156">
        <f>D34*'Unit Measures'!C7</f>
        <v>14.583333333333334</v>
      </c>
      <c r="O34" s="169">
        <f>D34*'Unit Measures'!C8</f>
        <v>7.291666666666667</v>
      </c>
      <c r="P34" s="169">
        <f>D34*'Unit Measures'!C9</f>
        <v>5.8333333333333339</v>
      </c>
      <c r="Q34" s="156">
        <f>D34*'Unit Measures'!C11</f>
        <v>4.1666666666666661</v>
      </c>
      <c r="R34" s="169"/>
      <c r="S34" s="169">
        <f>D34*'Unit Measures'!C12</f>
        <v>8.3333333333333321</v>
      </c>
      <c r="T34" s="169">
        <f>D34*'Unit Measures'!C15</f>
        <v>3.3333333333333335</v>
      </c>
      <c r="U34" s="169">
        <f>D34*'Unit Measures'!C13</f>
        <v>4.1666666666666661</v>
      </c>
      <c r="V34" s="171">
        <f>D34*'Unit Measures'!C14</f>
        <v>4.1666666666666661</v>
      </c>
      <c r="W34" s="169"/>
      <c r="X34" s="172"/>
      <c r="Y34" s="151"/>
      <c r="Z34" s="151"/>
      <c r="AA34" s="151"/>
      <c r="AB34" s="151"/>
      <c r="AC34" s="151"/>
      <c r="AD34" s="151"/>
      <c r="AE34" s="151"/>
      <c r="AF34" s="151"/>
      <c r="AG34" s="152"/>
      <c r="AH34" s="150"/>
      <c r="AI34" s="151"/>
      <c r="AJ34" s="151"/>
      <c r="AK34" s="151"/>
      <c r="AL34" s="152"/>
      <c r="AM34" s="153"/>
      <c r="AN34" s="173"/>
      <c r="AO34" s="173"/>
      <c r="AP34" s="173">
        <f t="shared" si="160"/>
        <v>0</v>
      </c>
      <c r="AR34" s="173"/>
      <c r="AS34" s="173"/>
      <c r="AT34" s="173"/>
    </row>
    <row r="35" spans="1:46" hidden="1" outlineLevel="1" x14ac:dyDescent="0.2">
      <c r="A35" s="147"/>
      <c r="B35" s="134"/>
      <c r="C35" s="167" t="s">
        <v>158</v>
      </c>
      <c r="D35" s="174"/>
      <c r="E35" s="174">
        <v>15</v>
      </c>
      <c r="F35" s="174"/>
      <c r="G35" s="174"/>
      <c r="H35" s="169"/>
      <c r="I35" s="169"/>
      <c r="J35" s="169"/>
      <c r="K35" s="169"/>
      <c r="L35" s="170"/>
      <c r="M35" s="170"/>
      <c r="N35" s="156"/>
      <c r="O35" s="169"/>
      <c r="P35" s="169"/>
      <c r="Q35" s="156"/>
      <c r="R35" s="169">
        <f>E35*'Unit Measures'!D17</f>
        <v>2.5</v>
      </c>
      <c r="S35" s="169"/>
      <c r="T35" s="169"/>
      <c r="U35" s="169">
        <f>E35*'Unit Measures'!D13</f>
        <v>1.25</v>
      </c>
      <c r="V35" s="171">
        <f>E35*'Unit Measures'!D14</f>
        <v>1.25</v>
      </c>
      <c r="W35" s="169">
        <f>E35*'Unit Measures'!D16</f>
        <v>2.5</v>
      </c>
      <c r="X35" s="172"/>
      <c r="Y35" s="151"/>
      <c r="Z35" s="151"/>
      <c r="AA35" s="151"/>
      <c r="AB35" s="151"/>
      <c r="AC35" s="151"/>
      <c r="AD35" s="151"/>
      <c r="AE35" s="151"/>
      <c r="AF35" s="151"/>
      <c r="AG35" s="152"/>
      <c r="AH35" s="150"/>
      <c r="AI35" s="151"/>
      <c r="AJ35" s="151"/>
      <c r="AK35" s="151"/>
      <c r="AL35" s="152"/>
      <c r="AM35" s="153"/>
      <c r="AN35" s="173"/>
      <c r="AO35" s="173"/>
      <c r="AP35" s="173">
        <f t="shared" si="160"/>
        <v>0</v>
      </c>
      <c r="AR35" s="173"/>
      <c r="AS35" s="173"/>
      <c r="AT35" s="173"/>
    </row>
    <row r="36" spans="1:46" s="166" customFormat="1" collapsed="1" x14ac:dyDescent="0.2">
      <c r="A36" s="154">
        <v>9</v>
      </c>
      <c r="B36" s="227" t="s">
        <v>396</v>
      </c>
      <c r="C36" s="133"/>
      <c r="D36" s="155">
        <f>SUM(D37:D39)</f>
        <v>90</v>
      </c>
      <c r="E36" s="155">
        <f t="shared" ref="E36" si="161">SUM(E37:E39)</f>
        <v>20</v>
      </c>
      <c r="F36" s="155"/>
      <c r="G36" s="155"/>
      <c r="H36" s="156">
        <f>SUM(H37:H39)</f>
        <v>42.5</v>
      </c>
      <c r="I36" s="156">
        <f t="shared" ref="I36:W36" si="162">SUM(I37:I39)</f>
        <v>61.875</v>
      </c>
      <c r="J36" s="156">
        <f t="shared" si="162"/>
        <v>30.9375</v>
      </c>
      <c r="K36" s="156">
        <f t="shared" si="162"/>
        <v>18.5625</v>
      </c>
      <c r="L36" s="157">
        <f t="shared" si="162"/>
        <v>0</v>
      </c>
      <c r="M36" s="157">
        <f t="shared" si="162"/>
        <v>0</v>
      </c>
      <c r="N36" s="156">
        <f t="shared" si="162"/>
        <v>62.5</v>
      </c>
      <c r="O36" s="156">
        <f>SUM(O37:O39)</f>
        <v>31.25</v>
      </c>
      <c r="P36" s="156">
        <f t="shared" si="162"/>
        <v>25</v>
      </c>
      <c r="Q36" s="156">
        <f t="shared" si="162"/>
        <v>15</v>
      </c>
      <c r="R36" s="156">
        <f t="shared" si="162"/>
        <v>3.333333333333333</v>
      </c>
      <c r="S36" s="156">
        <f t="shared" si="162"/>
        <v>40</v>
      </c>
      <c r="T36" s="156">
        <f t="shared" si="162"/>
        <v>16</v>
      </c>
      <c r="U36" s="156">
        <f t="shared" si="162"/>
        <v>21.666666666666668</v>
      </c>
      <c r="V36" s="159">
        <f t="shared" si="162"/>
        <v>21.666666666666668</v>
      </c>
      <c r="W36" s="156">
        <f t="shared" si="162"/>
        <v>3.333333333333333</v>
      </c>
      <c r="X36" s="160">
        <f t="shared" ref="X36" si="163">H36/8</f>
        <v>5.3125</v>
      </c>
      <c r="Y36" s="161">
        <f t="shared" ref="Y36" si="164">I36/8</f>
        <v>7.734375</v>
      </c>
      <c r="Z36" s="161">
        <f t="shared" ref="Z36" si="165">J36/8</f>
        <v>3.8671875</v>
      </c>
      <c r="AA36" s="161">
        <f t="shared" ref="AA36" si="166">K36/8</f>
        <v>2.3203125</v>
      </c>
      <c r="AB36" s="161">
        <f t="shared" ref="AB36" si="167">L36/8</f>
        <v>0</v>
      </c>
      <c r="AC36" s="161">
        <f t="shared" ref="AC36" si="168">M36/8</f>
        <v>0</v>
      </c>
      <c r="AD36" s="161">
        <f t="shared" ref="AD36" si="169">N36/8</f>
        <v>7.8125</v>
      </c>
      <c r="AE36" s="161">
        <f t="shared" ref="AE36" si="170">O36/8</f>
        <v>3.90625</v>
      </c>
      <c r="AF36" s="161">
        <f t="shared" ref="AF36" si="171">P36/8</f>
        <v>3.125</v>
      </c>
      <c r="AG36" s="162">
        <f t="shared" ref="AG36" si="172">P36/8</f>
        <v>3.125</v>
      </c>
      <c r="AH36" s="163">
        <f t="shared" ref="AH36" si="173">S36/8</f>
        <v>5</v>
      </c>
      <c r="AI36" s="161">
        <f t="shared" ref="AI36" si="174">T36/8</f>
        <v>2</v>
      </c>
      <c r="AJ36" s="161">
        <f t="shared" ref="AJ36" si="175">U36/8</f>
        <v>2.7083333333333335</v>
      </c>
      <c r="AK36" s="161">
        <f t="shared" ref="AK36" si="176">V36/8</f>
        <v>2.7083333333333335</v>
      </c>
      <c r="AL36" s="162">
        <f>W36/8</f>
        <v>0.41666666666666663</v>
      </c>
      <c r="AM36" s="164"/>
      <c r="AN36" s="165">
        <f t="shared" ref="AN36" si="177">SUM(H37:R39)</f>
        <v>290.95833333333331</v>
      </c>
      <c r="AO36" s="165">
        <f t="shared" ref="AO36" si="178">SUM(S37:W39)</f>
        <v>102.66666666666667</v>
      </c>
      <c r="AP36" s="165">
        <f t="shared" ref="AP36:AP39" si="179">SUM(AN36:AO36)</f>
        <v>393.625</v>
      </c>
      <c r="AR36" s="165">
        <f>SUM(H36:R36)/8</f>
        <v>36.369791666666664</v>
      </c>
      <c r="AS36" s="165">
        <f>SUM(S36:W36)/8</f>
        <v>12.833333333333334</v>
      </c>
      <c r="AT36" s="165">
        <f>SUM(AR36:AS36)</f>
        <v>49.203125</v>
      </c>
    </row>
    <row r="37" spans="1:46" hidden="1" outlineLevel="1" x14ac:dyDescent="0.2">
      <c r="A37" s="147"/>
      <c r="B37" s="225"/>
      <c r="C37" s="167" t="s">
        <v>3</v>
      </c>
      <c r="D37" s="174">
        <v>60</v>
      </c>
      <c r="E37" s="174"/>
      <c r="F37" s="174"/>
      <c r="G37" s="174"/>
      <c r="H37" s="169">
        <f>D37*'Unit Measures'!B2</f>
        <v>30</v>
      </c>
      <c r="I37" s="169">
        <f>D37*'Unit Measures'!B3</f>
        <v>45</v>
      </c>
      <c r="J37" s="169">
        <f>D37*'Unit Measures'!B4</f>
        <v>22.5</v>
      </c>
      <c r="K37" s="169">
        <f>D37*'Unit Measures'!B5</f>
        <v>13.5</v>
      </c>
      <c r="L37" s="170"/>
      <c r="M37" s="170"/>
      <c r="N37" s="156">
        <f>D37*'Unit Measures'!B7</f>
        <v>45</v>
      </c>
      <c r="O37" s="169">
        <f>D37*'Unit Measures'!B8</f>
        <v>22.5</v>
      </c>
      <c r="P37" s="169">
        <f>D37*'Unit Measures'!B9</f>
        <v>18</v>
      </c>
      <c r="Q37" s="156">
        <f>D37*'Unit Measures'!B11</f>
        <v>10</v>
      </c>
      <c r="R37" s="169"/>
      <c r="S37" s="169">
        <f>D37*'Unit Measures'!B12</f>
        <v>30</v>
      </c>
      <c r="T37" s="169">
        <f>D37*'Unit Measures'!B15</f>
        <v>12</v>
      </c>
      <c r="U37" s="169">
        <f>D37*'Unit Measures'!B13</f>
        <v>15</v>
      </c>
      <c r="V37" s="171">
        <f>D37*'Unit Measures'!B14</f>
        <v>15</v>
      </c>
      <c r="W37" s="169"/>
      <c r="X37" s="172"/>
      <c r="Y37" s="151"/>
      <c r="Z37" s="151"/>
      <c r="AA37" s="151"/>
      <c r="AB37" s="151"/>
      <c r="AC37" s="151"/>
      <c r="AD37" s="151"/>
      <c r="AE37" s="151"/>
      <c r="AF37" s="151"/>
      <c r="AG37" s="152"/>
      <c r="AH37" s="150"/>
      <c r="AI37" s="151"/>
      <c r="AJ37" s="151"/>
      <c r="AK37" s="151"/>
      <c r="AL37" s="152"/>
      <c r="AM37" s="153"/>
      <c r="AN37" s="173"/>
      <c r="AO37" s="173"/>
      <c r="AP37" s="173">
        <f t="shared" si="179"/>
        <v>0</v>
      </c>
      <c r="AR37" s="173"/>
      <c r="AS37" s="173"/>
      <c r="AT37" s="173"/>
    </row>
    <row r="38" spans="1:46" hidden="1" outlineLevel="1" x14ac:dyDescent="0.2">
      <c r="A38" s="147"/>
      <c r="B38" s="225"/>
      <c r="C38" s="167" t="s">
        <v>4</v>
      </c>
      <c r="D38" s="174">
        <v>30</v>
      </c>
      <c r="E38" s="174"/>
      <c r="F38" s="174"/>
      <c r="G38" s="174"/>
      <c r="H38" s="169">
        <f>D38*'Unit Measures'!C2</f>
        <v>12.5</v>
      </c>
      <c r="I38" s="169">
        <f>D38*'Unit Measures'!C3</f>
        <v>16.875</v>
      </c>
      <c r="J38" s="169">
        <f>D38*'Unit Measures'!C4</f>
        <v>8.4375</v>
      </c>
      <c r="K38" s="169">
        <f>D38*'Unit Measures'!C5</f>
        <v>5.0625</v>
      </c>
      <c r="L38" s="170"/>
      <c r="M38" s="170"/>
      <c r="N38" s="156">
        <f>D38*'Unit Measures'!C7</f>
        <v>17.5</v>
      </c>
      <c r="O38" s="169">
        <f>D38*'Unit Measures'!C8</f>
        <v>8.75</v>
      </c>
      <c r="P38" s="169">
        <f>D38*'Unit Measures'!C9</f>
        <v>7.0000000000000009</v>
      </c>
      <c r="Q38" s="156">
        <f>D38*'Unit Measures'!C11</f>
        <v>5</v>
      </c>
      <c r="R38" s="169"/>
      <c r="S38" s="169">
        <f>D38*'Unit Measures'!C12</f>
        <v>10</v>
      </c>
      <c r="T38" s="169">
        <f>D38*'Unit Measures'!C15</f>
        <v>4</v>
      </c>
      <c r="U38" s="169">
        <f>D38*'Unit Measures'!C13</f>
        <v>5</v>
      </c>
      <c r="V38" s="171">
        <f>D38*'Unit Measures'!C14</f>
        <v>5</v>
      </c>
      <c r="W38" s="169"/>
      <c r="X38" s="172"/>
      <c r="Y38" s="151"/>
      <c r="Z38" s="151"/>
      <c r="AA38" s="151"/>
      <c r="AB38" s="151"/>
      <c r="AC38" s="151"/>
      <c r="AD38" s="151"/>
      <c r="AE38" s="151"/>
      <c r="AF38" s="151"/>
      <c r="AG38" s="152"/>
      <c r="AH38" s="150"/>
      <c r="AI38" s="151"/>
      <c r="AJ38" s="151"/>
      <c r="AK38" s="151"/>
      <c r="AL38" s="152"/>
      <c r="AM38" s="153"/>
      <c r="AN38" s="173"/>
      <c r="AO38" s="173"/>
      <c r="AP38" s="173">
        <f t="shared" si="179"/>
        <v>0</v>
      </c>
      <c r="AR38" s="173"/>
      <c r="AS38" s="173"/>
      <c r="AT38" s="173"/>
    </row>
    <row r="39" spans="1:46" hidden="1" outlineLevel="1" x14ac:dyDescent="0.2">
      <c r="A39" s="147"/>
      <c r="B39" s="225"/>
      <c r="C39" s="167" t="s">
        <v>158</v>
      </c>
      <c r="D39" s="174"/>
      <c r="E39" s="174">
        <v>20</v>
      </c>
      <c r="F39" s="174"/>
      <c r="G39" s="174"/>
      <c r="H39" s="169"/>
      <c r="I39" s="169"/>
      <c r="J39" s="169"/>
      <c r="K39" s="169"/>
      <c r="L39" s="170"/>
      <c r="M39" s="170"/>
      <c r="N39" s="156"/>
      <c r="O39" s="169"/>
      <c r="P39" s="169"/>
      <c r="Q39" s="156"/>
      <c r="R39" s="169">
        <f>E39*'Unit Measures'!D17</f>
        <v>3.333333333333333</v>
      </c>
      <c r="S39" s="169"/>
      <c r="T39" s="169"/>
      <c r="U39" s="169">
        <f>E39*'Unit Measures'!D13</f>
        <v>1.6666666666666665</v>
      </c>
      <c r="V39" s="171">
        <f>E39*'Unit Measures'!D14</f>
        <v>1.6666666666666665</v>
      </c>
      <c r="W39" s="169">
        <f>E39*'Unit Measures'!D16</f>
        <v>3.333333333333333</v>
      </c>
      <c r="X39" s="172"/>
      <c r="Y39" s="151"/>
      <c r="Z39" s="151"/>
      <c r="AA39" s="151"/>
      <c r="AB39" s="151"/>
      <c r="AC39" s="151"/>
      <c r="AD39" s="151"/>
      <c r="AE39" s="151"/>
      <c r="AF39" s="151"/>
      <c r="AG39" s="152"/>
      <c r="AH39" s="150"/>
      <c r="AI39" s="151"/>
      <c r="AJ39" s="151"/>
      <c r="AK39" s="151"/>
      <c r="AL39" s="152"/>
      <c r="AM39" s="153"/>
      <c r="AN39" s="173"/>
      <c r="AO39" s="173"/>
      <c r="AP39" s="173">
        <f t="shared" si="179"/>
        <v>0</v>
      </c>
      <c r="AR39" s="173"/>
      <c r="AS39" s="173"/>
      <c r="AT39" s="173"/>
    </row>
    <row r="40" spans="1:46" s="166" customFormat="1" collapsed="1" x14ac:dyDescent="0.2">
      <c r="A40" s="154">
        <v>10</v>
      </c>
      <c r="B40" s="227" t="s">
        <v>221</v>
      </c>
      <c r="C40" s="133"/>
      <c r="D40" s="155">
        <f>SUM(D41:D43)</f>
        <v>55</v>
      </c>
      <c r="E40" s="155">
        <f t="shared" ref="E40" si="180">SUM(E41:E43)</f>
        <v>25</v>
      </c>
      <c r="F40" s="155"/>
      <c r="G40" s="155"/>
      <c r="H40" s="156">
        <f>SUM(H41:H43)</f>
        <v>24.583333333333336</v>
      </c>
      <c r="I40" s="156">
        <f t="shared" ref="I40:W40" si="181">SUM(I41:I43)</f>
        <v>34.6875</v>
      </c>
      <c r="J40" s="156">
        <f t="shared" si="181"/>
        <v>17.34375</v>
      </c>
      <c r="K40" s="156">
        <f t="shared" si="181"/>
        <v>10.40625</v>
      </c>
      <c r="L40" s="157">
        <f t="shared" si="181"/>
        <v>0</v>
      </c>
      <c r="M40" s="157">
        <f t="shared" si="181"/>
        <v>0</v>
      </c>
      <c r="N40" s="156">
        <f t="shared" si="181"/>
        <v>35.416666666666671</v>
      </c>
      <c r="O40" s="156">
        <f t="shared" si="181"/>
        <v>17.708333333333336</v>
      </c>
      <c r="P40" s="156">
        <f t="shared" si="181"/>
        <v>14.166666666666668</v>
      </c>
      <c r="Q40" s="156">
        <f t="shared" si="181"/>
        <v>9.1666666666666661</v>
      </c>
      <c r="R40" s="156">
        <f t="shared" si="181"/>
        <v>4.1666666666666661</v>
      </c>
      <c r="S40" s="156">
        <f t="shared" si="181"/>
        <v>21.666666666666664</v>
      </c>
      <c r="T40" s="156">
        <f t="shared" si="181"/>
        <v>8.6666666666666679</v>
      </c>
      <c r="U40" s="156">
        <f t="shared" si="181"/>
        <v>12.916666666666664</v>
      </c>
      <c r="V40" s="159">
        <f t="shared" si="181"/>
        <v>12.916666666666664</v>
      </c>
      <c r="W40" s="156">
        <f t="shared" si="181"/>
        <v>4.1666666666666661</v>
      </c>
      <c r="X40" s="160">
        <f t="shared" ref="X40" si="182">H40/8</f>
        <v>3.072916666666667</v>
      </c>
      <c r="Y40" s="161">
        <f t="shared" ref="Y40" si="183">I40/8</f>
        <v>4.3359375</v>
      </c>
      <c r="Z40" s="161">
        <f t="shared" ref="Z40" si="184">J40/8</f>
        <v>2.16796875</v>
      </c>
      <c r="AA40" s="161">
        <f t="shared" ref="AA40" si="185">K40/8</f>
        <v>1.30078125</v>
      </c>
      <c r="AB40" s="161">
        <f t="shared" ref="AB40" si="186">L40/8</f>
        <v>0</v>
      </c>
      <c r="AC40" s="161">
        <f t="shared" ref="AC40" si="187">M40/8</f>
        <v>0</v>
      </c>
      <c r="AD40" s="161">
        <f t="shared" ref="AD40" si="188">N40/8</f>
        <v>4.4270833333333339</v>
      </c>
      <c r="AE40" s="161">
        <f t="shared" ref="AE40" si="189">O40/8</f>
        <v>2.213541666666667</v>
      </c>
      <c r="AF40" s="161">
        <f t="shared" ref="AF40" si="190">P40/8</f>
        <v>1.7708333333333335</v>
      </c>
      <c r="AG40" s="162">
        <f t="shared" ref="AG40" si="191">P40/8</f>
        <v>1.7708333333333335</v>
      </c>
      <c r="AH40" s="163">
        <f t="shared" ref="AH40" si="192">S40/8</f>
        <v>2.708333333333333</v>
      </c>
      <c r="AI40" s="161">
        <f t="shared" ref="AI40" si="193">T40/8</f>
        <v>1.0833333333333335</v>
      </c>
      <c r="AJ40" s="161">
        <f t="shared" ref="AJ40" si="194">U40/8</f>
        <v>1.614583333333333</v>
      </c>
      <c r="AK40" s="161">
        <f t="shared" ref="AK40" si="195">V40/8</f>
        <v>1.614583333333333</v>
      </c>
      <c r="AL40" s="162">
        <f>W40/8</f>
        <v>0.52083333333333326</v>
      </c>
      <c r="AM40" s="164"/>
      <c r="AN40" s="165">
        <f>SUM(H41:R43)</f>
        <v>167.64583333333331</v>
      </c>
      <c r="AO40" s="165">
        <f t="shared" ref="AO40" si="196">SUM(S41:W43)</f>
        <v>60.333333333333336</v>
      </c>
      <c r="AP40" s="165">
        <f t="shared" ref="AP40:AP43" si="197">SUM(AN40:AO40)</f>
        <v>227.97916666666666</v>
      </c>
      <c r="AR40" s="165">
        <f>SUM(H40:R40)/8</f>
        <v>20.955729166666664</v>
      </c>
      <c r="AS40" s="165">
        <f>SUM(S40:W40)/8</f>
        <v>7.5416666666666661</v>
      </c>
      <c r="AT40" s="165">
        <f>SUM(AR40:AS40)</f>
        <v>28.497395833333329</v>
      </c>
    </row>
    <row r="41" spans="1:46" hidden="1" outlineLevel="1" x14ac:dyDescent="0.2">
      <c r="A41" s="147"/>
      <c r="B41" s="225"/>
      <c r="C41" s="167" t="s">
        <v>3</v>
      </c>
      <c r="D41" s="174">
        <v>20</v>
      </c>
      <c r="E41" s="174"/>
      <c r="F41" s="174"/>
      <c r="G41" s="174"/>
      <c r="H41" s="169">
        <f>D41*'Unit Measures'!B2</f>
        <v>10</v>
      </c>
      <c r="I41" s="169">
        <f>D41*'Unit Measures'!B3</f>
        <v>15</v>
      </c>
      <c r="J41" s="169">
        <f>D41*'Unit Measures'!B4</f>
        <v>7.5</v>
      </c>
      <c r="K41" s="169">
        <f>D41*'Unit Measures'!B5</f>
        <v>4.5</v>
      </c>
      <c r="L41" s="170"/>
      <c r="M41" s="170"/>
      <c r="N41" s="156">
        <f>D41*'Unit Measures'!B7</f>
        <v>15</v>
      </c>
      <c r="O41" s="169">
        <f>D41*'Unit Measures'!B8</f>
        <v>7.5</v>
      </c>
      <c r="P41" s="169">
        <f>D41*'Unit Measures'!B9</f>
        <v>6</v>
      </c>
      <c r="Q41" s="156">
        <f>D41*'Unit Measures'!B11</f>
        <v>3.333333333333333</v>
      </c>
      <c r="R41" s="169"/>
      <c r="S41" s="169">
        <f>D41*'Unit Measures'!B12</f>
        <v>10</v>
      </c>
      <c r="T41" s="169">
        <f>D41*'Unit Measures'!B15</f>
        <v>4</v>
      </c>
      <c r="U41" s="169">
        <f>D41*'Unit Measures'!B13</f>
        <v>5</v>
      </c>
      <c r="V41" s="171">
        <f>D41*'Unit Measures'!B14</f>
        <v>5</v>
      </c>
      <c r="W41" s="169"/>
      <c r="X41" s="172"/>
      <c r="Y41" s="151"/>
      <c r="Z41" s="151"/>
      <c r="AA41" s="151"/>
      <c r="AB41" s="151"/>
      <c r="AC41" s="151"/>
      <c r="AD41" s="151"/>
      <c r="AE41" s="151"/>
      <c r="AF41" s="151"/>
      <c r="AG41" s="152"/>
      <c r="AH41" s="150"/>
      <c r="AI41" s="151"/>
      <c r="AJ41" s="151"/>
      <c r="AK41" s="151"/>
      <c r="AL41" s="152"/>
      <c r="AM41" s="153"/>
      <c r="AN41" s="173"/>
      <c r="AO41" s="173"/>
      <c r="AP41" s="173">
        <f t="shared" si="197"/>
        <v>0</v>
      </c>
      <c r="AR41" s="173"/>
      <c r="AS41" s="173"/>
      <c r="AT41" s="173"/>
    </row>
    <row r="42" spans="1:46" hidden="1" outlineLevel="1" x14ac:dyDescent="0.2">
      <c r="A42" s="147"/>
      <c r="B42" s="225"/>
      <c r="C42" s="167" t="s">
        <v>4</v>
      </c>
      <c r="D42" s="174">
        <v>35</v>
      </c>
      <c r="E42" s="174"/>
      <c r="F42" s="174"/>
      <c r="G42" s="174"/>
      <c r="H42" s="169">
        <f>D42*'Unit Measures'!C2</f>
        <v>14.583333333333334</v>
      </c>
      <c r="I42" s="169">
        <f>D42*'Unit Measures'!C3</f>
        <v>19.6875</v>
      </c>
      <c r="J42" s="169">
        <f>D42*'Unit Measures'!C4</f>
        <v>9.84375</v>
      </c>
      <c r="K42" s="169">
        <f>D42*'Unit Measures'!C5</f>
        <v>5.90625</v>
      </c>
      <c r="L42" s="170"/>
      <c r="M42" s="170"/>
      <c r="N42" s="156">
        <f>D42*'Unit Measures'!C7</f>
        <v>20.416666666666668</v>
      </c>
      <c r="O42" s="169">
        <f>D42*'Unit Measures'!C8</f>
        <v>10.208333333333334</v>
      </c>
      <c r="P42" s="169">
        <f>D42*'Unit Measures'!C9</f>
        <v>8.1666666666666679</v>
      </c>
      <c r="Q42" s="156">
        <f>D42*'Unit Measures'!C11</f>
        <v>5.833333333333333</v>
      </c>
      <c r="R42" s="169"/>
      <c r="S42" s="169">
        <f>D42*'Unit Measures'!C12</f>
        <v>11.666666666666666</v>
      </c>
      <c r="T42" s="169">
        <f>D42*'Unit Measures'!C15</f>
        <v>4.666666666666667</v>
      </c>
      <c r="U42" s="169">
        <f>D42*'Unit Measures'!C13</f>
        <v>5.833333333333333</v>
      </c>
      <c r="V42" s="171">
        <f>D42*'Unit Measures'!C14</f>
        <v>5.833333333333333</v>
      </c>
      <c r="W42" s="169"/>
      <c r="X42" s="172"/>
      <c r="Y42" s="151"/>
      <c r="Z42" s="151"/>
      <c r="AA42" s="151"/>
      <c r="AB42" s="151"/>
      <c r="AC42" s="151"/>
      <c r="AD42" s="151"/>
      <c r="AE42" s="151"/>
      <c r="AF42" s="151"/>
      <c r="AG42" s="152"/>
      <c r="AH42" s="150"/>
      <c r="AI42" s="151"/>
      <c r="AJ42" s="151"/>
      <c r="AK42" s="151"/>
      <c r="AL42" s="152"/>
      <c r="AM42" s="153"/>
      <c r="AN42" s="173"/>
      <c r="AO42" s="173"/>
      <c r="AP42" s="173">
        <f t="shared" si="197"/>
        <v>0</v>
      </c>
      <c r="AR42" s="173"/>
      <c r="AS42" s="173"/>
      <c r="AT42" s="173"/>
    </row>
    <row r="43" spans="1:46" hidden="1" outlineLevel="1" x14ac:dyDescent="0.2">
      <c r="A43" s="147"/>
      <c r="B43" s="225"/>
      <c r="C43" s="167" t="s">
        <v>158</v>
      </c>
      <c r="D43" s="174"/>
      <c r="E43" s="174">
        <v>25</v>
      </c>
      <c r="F43" s="174"/>
      <c r="G43" s="174"/>
      <c r="H43" s="169"/>
      <c r="I43" s="169"/>
      <c r="J43" s="169"/>
      <c r="K43" s="169"/>
      <c r="L43" s="170"/>
      <c r="M43" s="170"/>
      <c r="N43" s="156"/>
      <c r="O43" s="169"/>
      <c r="P43" s="169"/>
      <c r="Q43" s="156"/>
      <c r="R43" s="169">
        <f>E43*'Unit Measures'!D17</f>
        <v>4.1666666666666661</v>
      </c>
      <c r="S43" s="169"/>
      <c r="T43" s="169"/>
      <c r="U43" s="169">
        <f>E43*'Unit Measures'!D13</f>
        <v>2.083333333333333</v>
      </c>
      <c r="V43" s="171">
        <f>E43*'Unit Measures'!D14</f>
        <v>2.083333333333333</v>
      </c>
      <c r="W43" s="169">
        <f>E43*'Unit Measures'!D16</f>
        <v>4.1666666666666661</v>
      </c>
      <c r="X43" s="172"/>
      <c r="Y43" s="151"/>
      <c r="Z43" s="151"/>
      <c r="AA43" s="151"/>
      <c r="AB43" s="151"/>
      <c r="AC43" s="151"/>
      <c r="AD43" s="151"/>
      <c r="AE43" s="151"/>
      <c r="AF43" s="151"/>
      <c r="AG43" s="152"/>
      <c r="AH43" s="150"/>
      <c r="AI43" s="151"/>
      <c r="AJ43" s="151"/>
      <c r="AK43" s="151"/>
      <c r="AL43" s="152"/>
      <c r="AM43" s="153"/>
      <c r="AN43" s="173"/>
      <c r="AO43" s="173"/>
      <c r="AP43" s="173">
        <f t="shared" si="197"/>
        <v>0</v>
      </c>
      <c r="AR43" s="173"/>
      <c r="AS43" s="173"/>
      <c r="AT43" s="173"/>
    </row>
    <row r="44" spans="1:46" s="166" customFormat="1" collapsed="1" x14ac:dyDescent="0.2">
      <c r="A44" s="154">
        <v>11</v>
      </c>
      <c r="B44" s="227" t="s">
        <v>226</v>
      </c>
      <c r="C44" s="133"/>
      <c r="D44" s="155">
        <f>SUM(D45:D47)</f>
        <v>35</v>
      </c>
      <c r="E44" s="155">
        <f t="shared" ref="E44" si="198">SUM(E45:E47)</f>
        <v>20</v>
      </c>
      <c r="F44" s="155"/>
      <c r="G44" s="155"/>
      <c r="H44" s="156">
        <f>SUM(H45:H47)</f>
        <v>15.833333333333334</v>
      </c>
      <c r="I44" s="156">
        <f t="shared" ref="I44:K44" si="199">SUM(I45:I47)</f>
        <v>22.5</v>
      </c>
      <c r="J44" s="156">
        <f t="shared" si="199"/>
        <v>11.25</v>
      </c>
      <c r="K44" s="156">
        <f t="shared" si="199"/>
        <v>6.75</v>
      </c>
      <c r="L44" s="157">
        <f>SUM(L45:L47)</f>
        <v>0</v>
      </c>
      <c r="M44" s="157">
        <f t="shared" ref="M44" si="200">SUM(M45:M47)</f>
        <v>0</v>
      </c>
      <c r="N44" s="156">
        <f>SUM(N45:N47)</f>
        <v>22.916666666666668</v>
      </c>
      <c r="O44" s="156">
        <f t="shared" ref="O44:Q44" si="201">SUM(O45:O47)</f>
        <v>11.458333333333334</v>
      </c>
      <c r="P44" s="156">
        <f t="shared" si="201"/>
        <v>9.1666666666666679</v>
      </c>
      <c r="Q44" s="156">
        <f t="shared" si="201"/>
        <v>5.833333333333333</v>
      </c>
      <c r="R44" s="156">
        <f>SUM(R45:R47)</f>
        <v>3.333333333333333</v>
      </c>
      <c r="S44" s="156">
        <f t="shared" ref="S44" si="202">SUM(S45:S47)</f>
        <v>14.166666666666666</v>
      </c>
      <c r="T44" s="156">
        <f>SUM(T45:T47)</f>
        <v>5.6666666666666661</v>
      </c>
      <c r="U44" s="156">
        <f t="shared" ref="U44:W44" si="203">SUM(U45:U47)</f>
        <v>8.75</v>
      </c>
      <c r="V44" s="159">
        <f t="shared" si="203"/>
        <v>8.75</v>
      </c>
      <c r="W44" s="156">
        <f t="shared" si="203"/>
        <v>3.333333333333333</v>
      </c>
      <c r="X44" s="160">
        <f t="shared" ref="X44" si="204">H44/8</f>
        <v>1.9791666666666667</v>
      </c>
      <c r="Y44" s="161">
        <f t="shared" ref="Y44" si="205">I44/8</f>
        <v>2.8125</v>
      </c>
      <c r="Z44" s="161">
        <f t="shared" ref="Z44" si="206">J44/8</f>
        <v>1.40625</v>
      </c>
      <c r="AA44" s="161">
        <f t="shared" ref="AA44" si="207">K44/8</f>
        <v>0.84375</v>
      </c>
      <c r="AB44" s="161">
        <f t="shared" ref="AB44" si="208">L44/8</f>
        <v>0</v>
      </c>
      <c r="AC44" s="161">
        <f t="shared" ref="AC44" si="209">M44/8</f>
        <v>0</v>
      </c>
      <c r="AD44" s="161">
        <f t="shared" ref="AD44" si="210">N44/8</f>
        <v>2.8645833333333335</v>
      </c>
      <c r="AE44" s="161">
        <f t="shared" ref="AE44" si="211">O44/8</f>
        <v>1.4322916666666667</v>
      </c>
      <c r="AF44" s="161">
        <f t="shared" ref="AF44" si="212">P44/8</f>
        <v>1.1458333333333335</v>
      </c>
      <c r="AG44" s="162">
        <f>P44/8</f>
        <v>1.1458333333333335</v>
      </c>
      <c r="AH44" s="163">
        <f t="shared" ref="AH44" si="213">S44/8</f>
        <v>1.7708333333333333</v>
      </c>
      <c r="AI44" s="161">
        <f t="shared" ref="AI44" si="214">T44/8</f>
        <v>0.70833333333333326</v>
      </c>
      <c r="AJ44" s="161">
        <f t="shared" ref="AJ44" si="215">U44/8</f>
        <v>1.09375</v>
      </c>
      <c r="AK44" s="161">
        <f t="shared" ref="AK44" si="216">V44/8</f>
        <v>1.09375</v>
      </c>
      <c r="AL44" s="162">
        <f>W44/8</f>
        <v>0.41666666666666663</v>
      </c>
      <c r="AM44" s="164"/>
      <c r="AN44" s="165">
        <f>SUM(H45:R47)</f>
        <v>109.04166666666667</v>
      </c>
      <c r="AO44" s="165">
        <f>SUM(S45:W47)</f>
        <v>40.666666666666664</v>
      </c>
      <c r="AP44" s="165">
        <f>SUM(AN44:AO44)</f>
        <v>149.70833333333334</v>
      </c>
      <c r="AR44" s="165">
        <f>SUM(H44:R44)/8</f>
        <v>13.630208333333332</v>
      </c>
      <c r="AS44" s="165">
        <f>SUM(S44:W44)/8</f>
        <v>5.083333333333333</v>
      </c>
      <c r="AT44" s="165">
        <f>SUM(AR44:AS44)</f>
        <v>18.713541666666664</v>
      </c>
    </row>
    <row r="45" spans="1:46" hidden="1" outlineLevel="1" x14ac:dyDescent="0.2">
      <c r="A45" s="147"/>
      <c r="B45" s="225"/>
      <c r="C45" s="167" t="s">
        <v>3</v>
      </c>
      <c r="D45" s="168">
        <v>15</v>
      </c>
      <c r="E45" s="168"/>
      <c r="F45" s="168"/>
      <c r="G45" s="168"/>
      <c r="H45" s="169">
        <f>D45*'Unit Measures'!B2</f>
        <v>7.5</v>
      </c>
      <c r="I45" s="169">
        <f>D45*'Unit Measures'!B3</f>
        <v>11.25</v>
      </c>
      <c r="J45" s="169">
        <f>D45*'Unit Measures'!B4</f>
        <v>5.625</v>
      </c>
      <c r="K45" s="169">
        <f>D45*'Unit Measures'!B5</f>
        <v>3.375</v>
      </c>
      <c r="L45" s="170"/>
      <c r="M45" s="170"/>
      <c r="N45" s="156">
        <f>D45*'Unit Measures'!B7</f>
        <v>11.25</v>
      </c>
      <c r="O45" s="169">
        <f>D45*'Unit Measures'!B8</f>
        <v>5.625</v>
      </c>
      <c r="P45" s="169">
        <f>D45*'Unit Measures'!B9</f>
        <v>4.5</v>
      </c>
      <c r="Q45" s="156">
        <f>D45*'Unit Measures'!B11</f>
        <v>2.5</v>
      </c>
      <c r="R45" s="169"/>
      <c r="S45" s="169">
        <f>D45*'Unit Measures'!B12</f>
        <v>7.5</v>
      </c>
      <c r="T45" s="169">
        <f>D45*'Unit Measures'!B15</f>
        <v>3</v>
      </c>
      <c r="U45" s="169">
        <f>D45*'Unit Measures'!B13</f>
        <v>3.75</v>
      </c>
      <c r="V45" s="171">
        <f>D45*'Unit Measures'!B14</f>
        <v>3.75</v>
      </c>
      <c r="W45" s="169"/>
      <c r="X45" s="172"/>
      <c r="Y45" s="151"/>
      <c r="Z45" s="151"/>
      <c r="AA45" s="151"/>
      <c r="AB45" s="151"/>
      <c r="AC45" s="151"/>
      <c r="AD45" s="151"/>
      <c r="AE45" s="151"/>
      <c r="AF45" s="151"/>
      <c r="AG45" s="152"/>
      <c r="AH45" s="150"/>
      <c r="AI45" s="151"/>
      <c r="AJ45" s="151"/>
      <c r="AK45" s="151"/>
      <c r="AL45" s="152"/>
      <c r="AM45" s="153"/>
      <c r="AN45" s="173"/>
      <c r="AO45" s="173"/>
      <c r="AP45" s="173">
        <f t="shared" ref="AP45:AP47" si="217">SUM(AN45:AO45)</f>
        <v>0</v>
      </c>
      <c r="AR45" s="173"/>
      <c r="AS45" s="173"/>
      <c r="AT45" s="173"/>
    </row>
    <row r="46" spans="1:46" hidden="1" outlineLevel="1" x14ac:dyDescent="0.2">
      <c r="A46" s="147"/>
      <c r="B46" s="225"/>
      <c r="C46" s="167" t="s">
        <v>4</v>
      </c>
      <c r="D46" s="168">
        <v>20</v>
      </c>
      <c r="E46" s="168"/>
      <c r="F46" s="168"/>
      <c r="G46" s="168"/>
      <c r="H46" s="169">
        <f>D46*'Unit Measures'!C2</f>
        <v>8.3333333333333339</v>
      </c>
      <c r="I46" s="169">
        <f>D46*'Unit Measures'!C3</f>
        <v>11.25</v>
      </c>
      <c r="J46" s="169">
        <f>D46*'Unit Measures'!C4</f>
        <v>5.625</v>
      </c>
      <c r="K46" s="169">
        <f>D46*'Unit Measures'!C5</f>
        <v>3.375</v>
      </c>
      <c r="L46" s="170"/>
      <c r="M46" s="170"/>
      <c r="N46" s="156">
        <f>D46*'Unit Measures'!C7</f>
        <v>11.666666666666668</v>
      </c>
      <c r="O46" s="169">
        <f>D46*'Unit Measures'!C8</f>
        <v>5.8333333333333339</v>
      </c>
      <c r="P46" s="169">
        <f>D46*'Unit Measures'!C9</f>
        <v>4.666666666666667</v>
      </c>
      <c r="Q46" s="156">
        <f>D46*'Unit Measures'!C11</f>
        <v>3.333333333333333</v>
      </c>
      <c r="R46" s="169"/>
      <c r="S46" s="169">
        <f>D46*'Unit Measures'!C12</f>
        <v>6.6666666666666661</v>
      </c>
      <c r="T46" s="169">
        <f>D46*'Unit Measures'!C15</f>
        <v>2.6666666666666665</v>
      </c>
      <c r="U46" s="169">
        <f>D46*'Unit Measures'!C13</f>
        <v>3.333333333333333</v>
      </c>
      <c r="V46" s="171">
        <f>D46*'Unit Measures'!C14</f>
        <v>3.333333333333333</v>
      </c>
      <c r="W46" s="169"/>
      <c r="X46" s="172"/>
      <c r="Y46" s="151"/>
      <c r="Z46" s="151"/>
      <c r="AA46" s="151"/>
      <c r="AB46" s="151"/>
      <c r="AC46" s="151"/>
      <c r="AD46" s="151"/>
      <c r="AE46" s="151"/>
      <c r="AF46" s="151"/>
      <c r="AG46" s="152"/>
      <c r="AH46" s="150"/>
      <c r="AI46" s="151"/>
      <c r="AJ46" s="151"/>
      <c r="AK46" s="151"/>
      <c r="AL46" s="152"/>
      <c r="AM46" s="153"/>
      <c r="AN46" s="173"/>
      <c r="AO46" s="173"/>
      <c r="AP46" s="173">
        <f t="shared" si="217"/>
        <v>0</v>
      </c>
      <c r="AR46" s="173"/>
      <c r="AS46" s="173"/>
      <c r="AT46" s="173"/>
    </row>
    <row r="47" spans="1:46" hidden="1" outlineLevel="1" x14ac:dyDescent="0.2">
      <c r="A47" s="147"/>
      <c r="B47" s="225"/>
      <c r="C47" s="167" t="s">
        <v>158</v>
      </c>
      <c r="D47" s="168"/>
      <c r="E47" s="168">
        <v>20</v>
      </c>
      <c r="F47" s="168"/>
      <c r="G47" s="168"/>
      <c r="H47" s="169"/>
      <c r="I47" s="169"/>
      <c r="J47" s="169"/>
      <c r="K47" s="169"/>
      <c r="L47" s="170"/>
      <c r="M47" s="170"/>
      <c r="N47" s="156"/>
      <c r="O47" s="169"/>
      <c r="P47" s="169"/>
      <c r="Q47" s="156"/>
      <c r="R47" s="169">
        <f>E47*'Unit Measures'!D17</f>
        <v>3.333333333333333</v>
      </c>
      <c r="S47" s="169"/>
      <c r="T47" s="169"/>
      <c r="U47" s="169">
        <f>E47*'Unit Measures'!D13</f>
        <v>1.6666666666666665</v>
      </c>
      <c r="V47" s="171">
        <f>E47*'Unit Measures'!D14</f>
        <v>1.6666666666666665</v>
      </c>
      <c r="W47" s="169">
        <f>E47*'Unit Measures'!D16</f>
        <v>3.333333333333333</v>
      </c>
      <c r="X47" s="172"/>
      <c r="Y47" s="151"/>
      <c r="Z47" s="151"/>
      <c r="AA47" s="151"/>
      <c r="AB47" s="151"/>
      <c r="AC47" s="151"/>
      <c r="AD47" s="151"/>
      <c r="AE47" s="151"/>
      <c r="AF47" s="151"/>
      <c r="AG47" s="152"/>
      <c r="AH47" s="150"/>
      <c r="AI47" s="151"/>
      <c r="AJ47" s="151"/>
      <c r="AK47" s="151"/>
      <c r="AL47" s="152"/>
      <c r="AM47" s="153"/>
      <c r="AN47" s="173"/>
      <c r="AO47" s="173"/>
      <c r="AP47" s="173">
        <f t="shared" si="217"/>
        <v>0</v>
      </c>
      <c r="AR47" s="173"/>
      <c r="AS47" s="173"/>
      <c r="AT47" s="173"/>
    </row>
    <row r="48" spans="1:46" s="166" customFormat="1" collapsed="1" x14ac:dyDescent="0.2">
      <c r="A48" s="154">
        <v>12</v>
      </c>
      <c r="B48" s="227" t="s">
        <v>228</v>
      </c>
      <c r="C48" s="133"/>
      <c r="D48" s="155">
        <f>SUM(D49:D51)</f>
        <v>40</v>
      </c>
      <c r="E48" s="155">
        <f t="shared" ref="E48:Q48" si="218">SUM(E49:E51)</f>
        <v>20</v>
      </c>
      <c r="F48" s="155"/>
      <c r="G48" s="155"/>
      <c r="H48" s="156">
        <f t="shared" si="218"/>
        <v>18.333333333333336</v>
      </c>
      <c r="I48" s="156">
        <f t="shared" si="218"/>
        <v>26.25</v>
      </c>
      <c r="J48" s="156">
        <f t="shared" si="218"/>
        <v>13.125</v>
      </c>
      <c r="K48" s="156">
        <f t="shared" si="218"/>
        <v>7.875</v>
      </c>
      <c r="L48" s="157">
        <f t="shared" si="218"/>
        <v>0</v>
      </c>
      <c r="M48" s="157">
        <f t="shared" si="218"/>
        <v>0</v>
      </c>
      <c r="N48" s="156">
        <f t="shared" si="218"/>
        <v>26.666666666666668</v>
      </c>
      <c r="O48" s="156">
        <f t="shared" si="218"/>
        <v>13.333333333333334</v>
      </c>
      <c r="P48" s="156">
        <f t="shared" si="218"/>
        <v>10.666666666666668</v>
      </c>
      <c r="Q48" s="156">
        <f t="shared" si="218"/>
        <v>6.6666666666666661</v>
      </c>
      <c r="R48" s="156">
        <f>SUM(R49:R51)</f>
        <v>3.333333333333333</v>
      </c>
      <c r="S48" s="156">
        <f t="shared" ref="S48" si="219">SUM(S49:S51)</f>
        <v>16.666666666666664</v>
      </c>
      <c r="T48" s="156">
        <f>SUM(T49:T51)</f>
        <v>6.6666666666666661</v>
      </c>
      <c r="U48" s="156">
        <f t="shared" ref="U48:V48" si="220">SUM(U49:U51)</f>
        <v>9.9999999999999982</v>
      </c>
      <c r="V48" s="159">
        <f t="shared" si="220"/>
        <v>9.9999999999999982</v>
      </c>
      <c r="W48" s="156">
        <f>SUM(W49:W51)</f>
        <v>3.333333333333333</v>
      </c>
      <c r="X48" s="160">
        <f t="shared" ref="X48" si="221">H48/8</f>
        <v>2.291666666666667</v>
      </c>
      <c r="Y48" s="161">
        <f t="shared" ref="Y48" si="222">I48/8</f>
        <v>3.28125</v>
      </c>
      <c r="Z48" s="161">
        <f t="shared" ref="Z48" si="223">J48/8</f>
        <v>1.640625</v>
      </c>
      <c r="AA48" s="161">
        <f t="shared" ref="AA48" si="224">K48/8</f>
        <v>0.984375</v>
      </c>
      <c r="AB48" s="161">
        <f t="shared" ref="AB48" si="225">L48/8</f>
        <v>0</v>
      </c>
      <c r="AC48" s="161">
        <f t="shared" ref="AC48" si="226">M48/8</f>
        <v>0</v>
      </c>
      <c r="AD48" s="161">
        <f t="shared" ref="AD48" si="227">N48/8</f>
        <v>3.3333333333333335</v>
      </c>
      <c r="AE48" s="161">
        <f t="shared" ref="AE48" si="228">O48/8</f>
        <v>1.6666666666666667</v>
      </c>
      <c r="AF48" s="161">
        <f t="shared" ref="AF48" si="229">P48/8</f>
        <v>1.3333333333333335</v>
      </c>
      <c r="AG48" s="162">
        <f t="shared" ref="AG48" si="230">P48/8</f>
        <v>1.3333333333333335</v>
      </c>
      <c r="AH48" s="163">
        <f t="shared" ref="AH48" si="231">S48/8</f>
        <v>2.083333333333333</v>
      </c>
      <c r="AI48" s="161">
        <f t="shared" ref="AI48" si="232">T48/8</f>
        <v>0.83333333333333326</v>
      </c>
      <c r="AJ48" s="161">
        <f t="shared" ref="AJ48" si="233">U48/8</f>
        <v>1.2499999999999998</v>
      </c>
      <c r="AK48" s="161">
        <f t="shared" ref="AK48" si="234">V48/8</f>
        <v>1.2499999999999998</v>
      </c>
      <c r="AL48" s="162">
        <f>W48/8</f>
        <v>0.41666666666666663</v>
      </c>
      <c r="AM48" s="164"/>
      <c r="AN48" s="165">
        <f>SUM(H49:R51)</f>
        <v>126.24999999999999</v>
      </c>
      <c r="AO48" s="165">
        <f t="shared" ref="AO48" si="235">SUM(S49:W51)</f>
        <v>46.666666666666664</v>
      </c>
      <c r="AP48" s="165">
        <f t="shared" ref="AP48:AP83" si="236">SUM(AN48:AO48)</f>
        <v>172.91666666666666</v>
      </c>
      <c r="AR48" s="165">
        <f>SUM(H48:R48)/8</f>
        <v>15.781250000000002</v>
      </c>
      <c r="AS48" s="165">
        <f>SUM(S48:W48)/8</f>
        <v>5.833333333333333</v>
      </c>
      <c r="AT48" s="165">
        <f>SUM(AR48:AS48)</f>
        <v>21.614583333333336</v>
      </c>
    </row>
    <row r="49" spans="1:46" hidden="1" outlineLevel="1" x14ac:dyDescent="0.2">
      <c r="A49" s="147"/>
      <c r="B49" s="134"/>
      <c r="C49" s="167" t="s">
        <v>3</v>
      </c>
      <c r="D49" s="174">
        <v>20</v>
      </c>
      <c r="E49" s="174"/>
      <c r="F49" s="174"/>
      <c r="G49" s="174"/>
      <c r="H49" s="169">
        <f>D49*'Unit Measures'!B2</f>
        <v>10</v>
      </c>
      <c r="I49" s="169">
        <f>D49*'Unit Measures'!B3</f>
        <v>15</v>
      </c>
      <c r="J49" s="169">
        <f>D49*'Unit Measures'!B4</f>
        <v>7.5</v>
      </c>
      <c r="K49" s="169">
        <f>D49*'Unit Measures'!B5</f>
        <v>4.5</v>
      </c>
      <c r="L49" s="170"/>
      <c r="M49" s="170"/>
      <c r="N49" s="156">
        <f>D49*'Unit Measures'!B7</f>
        <v>15</v>
      </c>
      <c r="O49" s="169">
        <f>D49*'Unit Measures'!B8</f>
        <v>7.5</v>
      </c>
      <c r="P49" s="169">
        <f>D49*'Unit Measures'!B9</f>
        <v>6</v>
      </c>
      <c r="Q49" s="156">
        <f>D49*'Unit Measures'!B11</f>
        <v>3.333333333333333</v>
      </c>
      <c r="R49" s="169"/>
      <c r="S49" s="169">
        <f>D49*'Unit Measures'!B12</f>
        <v>10</v>
      </c>
      <c r="T49" s="169">
        <f>D49*'Unit Measures'!B15</f>
        <v>4</v>
      </c>
      <c r="U49" s="169">
        <f>D49*'Unit Measures'!B13</f>
        <v>5</v>
      </c>
      <c r="V49" s="171">
        <f>D49*'Unit Measures'!B14</f>
        <v>5</v>
      </c>
      <c r="W49" s="169"/>
      <c r="X49" s="172"/>
      <c r="Y49" s="151"/>
      <c r="Z49" s="151"/>
      <c r="AA49" s="151"/>
      <c r="AB49" s="151"/>
      <c r="AC49" s="151"/>
      <c r="AD49" s="151"/>
      <c r="AE49" s="151"/>
      <c r="AF49" s="151"/>
      <c r="AG49" s="152"/>
      <c r="AH49" s="150"/>
      <c r="AI49" s="151"/>
      <c r="AJ49" s="151"/>
      <c r="AK49" s="151"/>
      <c r="AL49" s="152"/>
      <c r="AM49" s="153"/>
      <c r="AN49" s="173"/>
      <c r="AO49" s="173"/>
      <c r="AP49" s="173">
        <f t="shared" si="236"/>
        <v>0</v>
      </c>
      <c r="AR49" s="173"/>
      <c r="AS49" s="173"/>
      <c r="AT49" s="173"/>
    </row>
    <row r="50" spans="1:46" hidden="1" outlineLevel="1" x14ac:dyDescent="0.2">
      <c r="A50" s="147"/>
      <c r="B50" s="134"/>
      <c r="C50" s="167" t="s">
        <v>4</v>
      </c>
      <c r="D50" s="174">
        <v>20</v>
      </c>
      <c r="E50" s="174"/>
      <c r="F50" s="174"/>
      <c r="G50" s="174"/>
      <c r="H50" s="169">
        <f>D50*'Unit Measures'!C2</f>
        <v>8.3333333333333339</v>
      </c>
      <c r="I50" s="169">
        <f>D50*'Unit Measures'!C3</f>
        <v>11.25</v>
      </c>
      <c r="J50" s="169">
        <f>D50*'Unit Measures'!C4</f>
        <v>5.625</v>
      </c>
      <c r="K50" s="169">
        <f>D50*'Unit Measures'!C5</f>
        <v>3.375</v>
      </c>
      <c r="L50" s="170"/>
      <c r="M50" s="170"/>
      <c r="N50" s="156">
        <f>D50*'Unit Measures'!C7</f>
        <v>11.666666666666668</v>
      </c>
      <c r="O50" s="169">
        <f>D50*'Unit Measures'!C8</f>
        <v>5.8333333333333339</v>
      </c>
      <c r="P50" s="169">
        <f>D50*'Unit Measures'!C9</f>
        <v>4.666666666666667</v>
      </c>
      <c r="Q50" s="156">
        <f>D50*'Unit Measures'!C11</f>
        <v>3.333333333333333</v>
      </c>
      <c r="R50" s="169"/>
      <c r="S50" s="169">
        <f>D50*'Unit Measures'!C12</f>
        <v>6.6666666666666661</v>
      </c>
      <c r="T50" s="169">
        <f>D50*'Unit Measures'!C15</f>
        <v>2.6666666666666665</v>
      </c>
      <c r="U50" s="169">
        <f>D50*'Unit Measures'!C13</f>
        <v>3.333333333333333</v>
      </c>
      <c r="V50" s="171">
        <f>D50*'Unit Measures'!C14</f>
        <v>3.333333333333333</v>
      </c>
      <c r="W50" s="169"/>
      <c r="X50" s="172"/>
      <c r="Y50" s="151"/>
      <c r="Z50" s="151"/>
      <c r="AA50" s="151"/>
      <c r="AB50" s="151"/>
      <c r="AC50" s="151"/>
      <c r="AD50" s="151"/>
      <c r="AE50" s="151"/>
      <c r="AF50" s="151"/>
      <c r="AG50" s="152"/>
      <c r="AH50" s="150"/>
      <c r="AI50" s="151"/>
      <c r="AJ50" s="151"/>
      <c r="AK50" s="151"/>
      <c r="AL50" s="152"/>
      <c r="AM50" s="153"/>
      <c r="AN50" s="173"/>
      <c r="AO50" s="173"/>
      <c r="AP50" s="173">
        <f t="shared" si="236"/>
        <v>0</v>
      </c>
      <c r="AR50" s="173"/>
      <c r="AS50" s="173"/>
      <c r="AT50" s="173"/>
    </row>
    <row r="51" spans="1:46" hidden="1" outlineLevel="1" x14ac:dyDescent="0.2">
      <c r="A51" s="147"/>
      <c r="B51" s="134"/>
      <c r="C51" s="167" t="s">
        <v>158</v>
      </c>
      <c r="D51" s="174"/>
      <c r="E51" s="174">
        <v>20</v>
      </c>
      <c r="F51" s="174"/>
      <c r="G51" s="174"/>
      <c r="H51" s="169"/>
      <c r="I51" s="169"/>
      <c r="J51" s="169"/>
      <c r="K51" s="169"/>
      <c r="L51" s="170"/>
      <c r="M51" s="170"/>
      <c r="N51" s="156"/>
      <c r="O51" s="169"/>
      <c r="P51" s="169"/>
      <c r="Q51" s="156"/>
      <c r="R51" s="169">
        <f>E51*'Unit Measures'!D17</f>
        <v>3.333333333333333</v>
      </c>
      <c r="S51" s="169"/>
      <c r="T51" s="169"/>
      <c r="U51" s="169">
        <f>E51*'Unit Measures'!D13</f>
        <v>1.6666666666666665</v>
      </c>
      <c r="V51" s="171">
        <f>E51*'Unit Measures'!D14</f>
        <v>1.6666666666666665</v>
      </c>
      <c r="W51" s="169">
        <f>E51*'Unit Measures'!D16</f>
        <v>3.333333333333333</v>
      </c>
      <c r="X51" s="172"/>
      <c r="Y51" s="151"/>
      <c r="Z51" s="151"/>
      <c r="AA51" s="151"/>
      <c r="AB51" s="151"/>
      <c r="AC51" s="151"/>
      <c r="AD51" s="151"/>
      <c r="AE51" s="151"/>
      <c r="AF51" s="151"/>
      <c r="AG51" s="152"/>
      <c r="AH51" s="150"/>
      <c r="AI51" s="151"/>
      <c r="AJ51" s="151"/>
      <c r="AK51" s="151"/>
      <c r="AL51" s="152"/>
      <c r="AM51" s="153"/>
      <c r="AN51" s="173"/>
      <c r="AO51" s="173"/>
      <c r="AP51" s="173">
        <f t="shared" si="236"/>
        <v>0</v>
      </c>
      <c r="AR51" s="173"/>
      <c r="AS51" s="173"/>
      <c r="AT51" s="173"/>
    </row>
    <row r="52" spans="1:46" s="166" customFormat="1" collapsed="1" x14ac:dyDescent="0.2">
      <c r="A52" s="154">
        <v>13</v>
      </c>
      <c r="B52" s="226" t="s">
        <v>250</v>
      </c>
      <c r="C52" s="133"/>
      <c r="D52" s="155">
        <f>SUM(D53:D55)</f>
        <v>20</v>
      </c>
      <c r="E52" s="155">
        <f t="shared" ref="E52" si="237">SUM(E53:E55)</f>
        <v>20</v>
      </c>
      <c r="F52" s="155"/>
      <c r="G52" s="155"/>
      <c r="H52" s="156">
        <f>SUM(H53:H55)</f>
        <v>9.1666666666666679</v>
      </c>
      <c r="I52" s="156">
        <f t="shared" ref="I52:W52" si="238">SUM(I53:I55)</f>
        <v>13.125</v>
      </c>
      <c r="J52" s="156">
        <f t="shared" si="238"/>
        <v>6.5625</v>
      </c>
      <c r="K52" s="156">
        <f t="shared" si="238"/>
        <v>3.9375</v>
      </c>
      <c r="L52" s="157">
        <f t="shared" si="238"/>
        <v>0</v>
      </c>
      <c r="M52" s="157">
        <f t="shared" si="238"/>
        <v>0</v>
      </c>
      <c r="N52" s="156">
        <f t="shared" si="238"/>
        <v>13.333333333333334</v>
      </c>
      <c r="O52" s="156">
        <f t="shared" si="238"/>
        <v>6.666666666666667</v>
      </c>
      <c r="P52" s="156">
        <f t="shared" si="238"/>
        <v>5.3333333333333339</v>
      </c>
      <c r="Q52" s="156">
        <f t="shared" si="238"/>
        <v>3.333333333333333</v>
      </c>
      <c r="R52" s="156">
        <f t="shared" si="238"/>
        <v>3.333333333333333</v>
      </c>
      <c r="S52" s="156">
        <f t="shared" si="238"/>
        <v>8.3333333333333321</v>
      </c>
      <c r="T52" s="156">
        <f t="shared" si="238"/>
        <v>3.333333333333333</v>
      </c>
      <c r="U52" s="156">
        <f t="shared" si="238"/>
        <v>5.8333333333333321</v>
      </c>
      <c r="V52" s="159">
        <f t="shared" si="238"/>
        <v>5.8333333333333321</v>
      </c>
      <c r="W52" s="156">
        <f t="shared" si="238"/>
        <v>3.333333333333333</v>
      </c>
      <c r="X52" s="160">
        <f t="shared" ref="X52" si="239">H52/8</f>
        <v>1.1458333333333335</v>
      </c>
      <c r="Y52" s="161">
        <f t="shared" ref="Y52" si="240">I52/8</f>
        <v>1.640625</v>
      </c>
      <c r="Z52" s="161">
        <f t="shared" ref="Z52" si="241">J52/8</f>
        <v>0.8203125</v>
      </c>
      <c r="AA52" s="161">
        <f t="shared" ref="AA52" si="242">K52/8</f>
        <v>0.4921875</v>
      </c>
      <c r="AB52" s="161">
        <f t="shared" ref="AB52" si="243">L52/8</f>
        <v>0</v>
      </c>
      <c r="AC52" s="161">
        <f t="shared" ref="AC52" si="244">M52/8</f>
        <v>0</v>
      </c>
      <c r="AD52" s="161">
        <f t="shared" ref="AD52" si="245">N52/8</f>
        <v>1.6666666666666667</v>
      </c>
      <c r="AE52" s="161">
        <f t="shared" ref="AE52" si="246">O52/8</f>
        <v>0.83333333333333337</v>
      </c>
      <c r="AF52" s="161">
        <f t="shared" ref="AF52" si="247">P52/8</f>
        <v>0.66666666666666674</v>
      </c>
      <c r="AG52" s="162">
        <f t="shared" ref="AG52" si="248">P52/8</f>
        <v>0.66666666666666674</v>
      </c>
      <c r="AH52" s="163">
        <f t="shared" ref="AH52" si="249">S52/8</f>
        <v>1.0416666666666665</v>
      </c>
      <c r="AI52" s="161">
        <f t="shared" ref="AI52" si="250">T52/8</f>
        <v>0.41666666666666663</v>
      </c>
      <c r="AJ52" s="161">
        <f t="shared" ref="AJ52" si="251">U52/8</f>
        <v>0.72916666666666652</v>
      </c>
      <c r="AK52" s="161">
        <f t="shared" ref="AK52" si="252">V52/8</f>
        <v>0.72916666666666652</v>
      </c>
      <c r="AL52" s="162">
        <f>W52/8</f>
        <v>0.41666666666666663</v>
      </c>
      <c r="AM52" s="164"/>
      <c r="AN52" s="165">
        <f t="shared" ref="AN52" si="253">SUM(H53:R55)</f>
        <v>64.791666666666657</v>
      </c>
      <c r="AO52" s="165">
        <f t="shared" ref="AO52" si="254">SUM(S53:W55)</f>
        <v>26.666666666666668</v>
      </c>
      <c r="AP52" s="165">
        <f t="shared" si="236"/>
        <v>91.458333333333329</v>
      </c>
      <c r="AR52" s="165">
        <f>SUM(H52:R52)/8</f>
        <v>8.0989583333333339</v>
      </c>
      <c r="AS52" s="165">
        <f>SUM(S52:W52)/8</f>
        <v>3.3333333333333326</v>
      </c>
      <c r="AT52" s="165">
        <f>SUM(AR52:AS52)</f>
        <v>11.432291666666666</v>
      </c>
    </row>
    <row r="53" spans="1:46" hidden="1" outlineLevel="1" x14ac:dyDescent="0.2">
      <c r="A53" s="147"/>
      <c r="B53" s="230"/>
      <c r="C53" s="167" t="s">
        <v>3</v>
      </c>
      <c r="D53" s="174">
        <v>10</v>
      </c>
      <c r="E53" s="174"/>
      <c r="F53" s="174"/>
      <c r="G53" s="174"/>
      <c r="H53" s="169">
        <f>D53*'Unit Measures'!B2</f>
        <v>5</v>
      </c>
      <c r="I53" s="169">
        <f>D53*'Unit Measures'!B3</f>
        <v>7.5</v>
      </c>
      <c r="J53" s="169">
        <f>D53*'Unit Measures'!B4</f>
        <v>3.75</v>
      </c>
      <c r="K53" s="169">
        <f>D53*'Unit Measures'!B5</f>
        <v>2.25</v>
      </c>
      <c r="L53" s="170"/>
      <c r="M53" s="170"/>
      <c r="N53" s="156">
        <f>D53*'Unit Measures'!B7</f>
        <v>7.5</v>
      </c>
      <c r="O53" s="169">
        <f>D53*'Unit Measures'!B8</f>
        <v>3.75</v>
      </c>
      <c r="P53" s="169">
        <f>D53*'Unit Measures'!B9</f>
        <v>3</v>
      </c>
      <c r="Q53" s="156">
        <f>D53*'Unit Measures'!B11</f>
        <v>1.6666666666666665</v>
      </c>
      <c r="R53" s="169"/>
      <c r="S53" s="169">
        <f>D53*'Unit Measures'!B12</f>
        <v>5</v>
      </c>
      <c r="T53" s="169">
        <f>D53*'Unit Measures'!B15</f>
        <v>2</v>
      </c>
      <c r="U53" s="169">
        <f>D53*'Unit Measures'!B13</f>
        <v>2.5</v>
      </c>
      <c r="V53" s="171">
        <f>D53*'Unit Measures'!B14</f>
        <v>2.5</v>
      </c>
      <c r="W53" s="169"/>
      <c r="X53" s="172"/>
      <c r="Y53" s="151"/>
      <c r="Z53" s="151"/>
      <c r="AA53" s="151"/>
      <c r="AB53" s="151"/>
      <c r="AC53" s="151"/>
      <c r="AD53" s="151"/>
      <c r="AE53" s="151"/>
      <c r="AF53" s="151"/>
      <c r="AG53" s="152"/>
      <c r="AH53" s="150"/>
      <c r="AI53" s="151"/>
      <c r="AJ53" s="151"/>
      <c r="AK53" s="151"/>
      <c r="AL53" s="152"/>
      <c r="AM53" s="153"/>
      <c r="AN53" s="173"/>
      <c r="AO53" s="173"/>
      <c r="AP53" s="173">
        <f t="shared" si="236"/>
        <v>0</v>
      </c>
      <c r="AR53" s="173"/>
      <c r="AS53" s="173"/>
      <c r="AT53" s="173"/>
    </row>
    <row r="54" spans="1:46" hidden="1" outlineLevel="1" x14ac:dyDescent="0.2">
      <c r="A54" s="147"/>
      <c r="B54" s="230"/>
      <c r="C54" s="167" t="s">
        <v>4</v>
      </c>
      <c r="D54" s="174">
        <v>10</v>
      </c>
      <c r="E54" s="174"/>
      <c r="F54" s="174"/>
      <c r="G54" s="174"/>
      <c r="H54" s="169">
        <f>D54*'Unit Measures'!C2</f>
        <v>4.166666666666667</v>
      </c>
      <c r="I54" s="169">
        <f>D54*'Unit Measures'!C3</f>
        <v>5.625</v>
      </c>
      <c r="J54" s="169">
        <f>D54*'Unit Measures'!C4</f>
        <v>2.8125</v>
      </c>
      <c r="K54" s="169">
        <f>D54*'Unit Measures'!C5</f>
        <v>1.6875</v>
      </c>
      <c r="L54" s="170"/>
      <c r="M54" s="170"/>
      <c r="N54" s="156">
        <f>D54*'Unit Measures'!C7</f>
        <v>5.8333333333333339</v>
      </c>
      <c r="O54" s="169">
        <f>D54*'Unit Measures'!C8</f>
        <v>2.916666666666667</v>
      </c>
      <c r="P54" s="169">
        <f>D54*'Unit Measures'!C9</f>
        <v>2.3333333333333335</v>
      </c>
      <c r="Q54" s="156">
        <f>D54*'Unit Measures'!C11</f>
        <v>1.6666666666666665</v>
      </c>
      <c r="R54" s="169"/>
      <c r="S54" s="169">
        <f>D54*'Unit Measures'!C12</f>
        <v>3.333333333333333</v>
      </c>
      <c r="T54" s="169">
        <f>D54*'Unit Measures'!C15</f>
        <v>1.3333333333333333</v>
      </c>
      <c r="U54" s="169">
        <f>D54*'Unit Measures'!C13</f>
        <v>1.6666666666666665</v>
      </c>
      <c r="V54" s="171">
        <f>D54*'Unit Measures'!C14</f>
        <v>1.6666666666666665</v>
      </c>
      <c r="W54" s="169"/>
      <c r="X54" s="172"/>
      <c r="Y54" s="151"/>
      <c r="Z54" s="151"/>
      <c r="AA54" s="151"/>
      <c r="AB54" s="151"/>
      <c r="AC54" s="151"/>
      <c r="AD54" s="151"/>
      <c r="AE54" s="151"/>
      <c r="AF54" s="151"/>
      <c r="AG54" s="152"/>
      <c r="AH54" s="150"/>
      <c r="AI54" s="151"/>
      <c r="AJ54" s="151"/>
      <c r="AK54" s="151"/>
      <c r="AL54" s="152"/>
      <c r="AM54" s="153"/>
      <c r="AN54" s="173"/>
      <c r="AO54" s="173"/>
      <c r="AP54" s="173">
        <f t="shared" si="236"/>
        <v>0</v>
      </c>
      <c r="AR54" s="173"/>
      <c r="AS54" s="173"/>
      <c r="AT54" s="173"/>
    </row>
    <row r="55" spans="1:46" hidden="1" outlineLevel="1" x14ac:dyDescent="0.2">
      <c r="A55" s="147"/>
      <c r="B55" s="230"/>
      <c r="C55" s="167" t="s">
        <v>158</v>
      </c>
      <c r="D55" s="174"/>
      <c r="E55" s="174">
        <v>20</v>
      </c>
      <c r="F55" s="174"/>
      <c r="G55" s="174"/>
      <c r="H55" s="169"/>
      <c r="I55" s="169"/>
      <c r="J55" s="169"/>
      <c r="K55" s="169"/>
      <c r="L55" s="170"/>
      <c r="M55" s="170"/>
      <c r="N55" s="156"/>
      <c r="O55" s="169"/>
      <c r="P55" s="169"/>
      <c r="Q55" s="156"/>
      <c r="R55" s="169">
        <f>E55*'Unit Measures'!D17</f>
        <v>3.333333333333333</v>
      </c>
      <c r="S55" s="169"/>
      <c r="T55" s="169"/>
      <c r="U55" s="169">
        <f>E55*'Unit Measures'!D13</f>
        <v>1.6666666666666665</v>
      </c>
      <c r="V55" s="171">
        <f>E55*'Unit Measures'!D14</f>
        <v>1.6666666666666665</v>
      </c>
      <c r="W55" s="169">
        <f>E55*'Unit Measures'!D16</f>
        <v>3.333333333333333</v>
      </c>
      <c r="X55" s="172"/>
      <c r="Y55" s="151"/>
      <c r="Z55" s="151"/>
      <c r="AA55" s="151"/>
      <c r="AB55" s="151"/>
      <c r="AC55" s="151"/>
      <c r="AD55" s="151"/>
      <c r="AE55" s="151"/>
      <c r="AF55" s="151"/>
      <c r="AG55" s="152"/>
      <c r="AH55" s="150"/>
      <c r="AI55" s="151"/>
      <c r="AJ55" s="151"/>
      <c r="AK55" s="151"/>
      <c r="AL55" s="152"/>
      <c r="AM55" s="153"/>
      <c r="AN55" s="173"/>
      <c r="AO55" s="173"/>
      <c r="AP55" s="173">
        <f t="shared" si="236"/>
        <v>0</v>
      </c>
      <c r="AR55" s="173"/>
      <c r="AS55" s="173"/>
      <c r="AT55" s="173"/>
    </row>
    <row r="56" spans="1:46" s="166" customFormat="1" collapsed="1" x14ac:dyDescent="0.2">
      <c r="A56" s="154">
        <v>14</v>
      </c>
      <c r="B56" s="226" t="s">
        <v>252</v>
      </c>
      <c r="C56" s="133"/>
      <c r="D56" s="155">
        <f>SUM(D57:D59)</f>
        <v>20</v>
      </c>
      <c r="E56" s="155">
        <f t="shared" ref="E56" si="255">SUM(E57:E59)</f>
        <v>30</v>
      </c>
      <c r="F56" s="155"/>
      <c r="G56" s="155"/>
      <c r="H56" s="156">
        <f>SUM(H57:H59)</f>
        <v>9.1666666666666679</v>
      </c>
      <c r="I56" s="156">
        <f t="shared" ref="I56:W56" si="256">SUM(I57:I59)</f>
        <v>13.125</v>
      </c>
      <c r="J56" s="156">
        <f t="shared" si="256"/>
        <v>6.5625</v>
      </c>
      <c r="K56" s="156">
        <f t="shared" si="256"/>
        <v>3.9375</v>
      </c>
      <c r="L56" s="157">
        <f t="shared" si="256"/>
        <v>0</v>
      </c>
      <c r="M56" s="157">
        <f t="shared" si="256"/>
        <v>0</v>
      </c>
      <c r="N56" s="156">
        <f t="shared" si="256"/>
        <v>13.333333333333334</v>
      </c>
      <c r="O56" s="156">
        <f t="shared" si="256"/>
        <v>6.666666666666667</v>
      </c>
      <c r="P56" s="156">
        <f t="shared" si="256"/>
        <v>5.3333333333333339</v>
      </c>
      <c r="Q56" s="156">
        <f t="shared" si="256"/>
        <v>3.333333333333333</v>
      </c>
      <c r="R56" s="156">
        <f t="shared" si="256"/>
        <v>5</v>
      </c>
      <c r="S56" s="156">
        <f>SUM(S57:S59)</f>
        <v>8.3333333333333321</v>
      </c>
      <c r="T56" s="156">
        <f t="shared" si="256"/>
        <v>3.333333333333333</v>
      </c>
      <c r="U56" s="156">
        <f t="shared" si="256"/>
        <v>6.6666666666666661</v>
      </c>
      <c r="V56" s="159">
        <f t="shared" si="256"/>
        <v>6.6666666666666661</v>
      </c>
      <c r="W56" s="156">
        <f t="shared" si="256"/>
        <v>5</v>
      </c>
      <c r="X56" s="160">
        <f t="shared" ref="X56" si="257">H56/8</f>
        <v>1.1458333333333335</v>
      </c>
      <c r="Y56" s="161">
        <f t="shared" ref="Y56" si="258">I56/8</f>
        <v>1.640625</v>
      </c>
      <c r="Z56" s="161">
        <f t="shared" ref="Z56" si="259">J56/8</f>
        <v>0.8203125</v>
      </c>
      <c r="AA56" s="161">
        <f t="shared" ref="AA56" si="260">K56/8</f>
        <v>0.4921875</v>
      </c>
      <c r="AB56" s="161">
        <f t="shared" ref="AB56" si="261">L56/8</f>
        <v>0</v>
      </c>
      <c r="AC56" s="161">
        <f t="shared" ref="AC56" si="262">M56/8</f>
        <v>0</v>
      </c>
      <c r="AD56" s="161">
        <f t="shared" ref="AD56" si="263">N56/8</f>
        <v>1.6666666666666667</v>
      </c>
      <c r="AE56" s="161">
        <f t="shared" ref="AE56" si="264">O56/8</f>
        <v>0.83333333333333337</v>
      </c>
      <c r="AF56" s="161">
        <f t="shared" ref="AF56" si="265">P56/8</f>
        <v>0.66666666666666674</v>
      </c>
      <c r="AG56" s="162">
        <f t="shared" ref="AG56" si="266">P56/8</f>
        <v>0.66666666666666674</v>
      </c>
      <c r="AH56" s="163">
        <f t="shared" ref="AH56" si="267">S56/8</f>
        <v>1.0416666666666665</v>
      </c>
      <c r="AI56" s="161">
        <f t="shared" ref="AI56" si="268">T56/8</f>
        <v>0.41666666666666663</v>
      </c>
      <c r="AJ56" s="161">
        <f t="shared" ref="AJ56" si="269">U56/8</f>
        <v>0.83333333333333326</v>
      </c>
      <c r="AK56" s="161">
        <f t="shared" ref="AK56" si="270">V56/8</f>
        <v>0.83333333333333326</v>
      </c>
      <c r="AL56" s="162">
        <f>W56/8</f>
        <v>0.625</v>
      </c>
      <c r="AM56" s="164"/>
      <c r="AN56" s="165">
        <f t="shared" ref="AN56" si="271">SUM(H57:R59)</f>
        <v>66.458333333333329</v>
      </c>
      <c r="AO56" s="165">
        <f t="shared" ref="AO56" si="272">SUM(S57:W59)</f>
        <v>30</v>
      </c>
      <c r="AP56" s="165">
        <f t="shared" si="236"/>
        <v>96.458333333333329</v>
      </c>
      <c r="AR56" s="165">
        <f>SUM(H56:R56)/8</f>
        <v>8.3072916666666679</v>
      </c>
      <c r="AS56" s="165">
        <f>SUM(S56:W56)/8</f>
        <v>3.7499999999999991</v>
      </c>
      <c r="AT56" s="165">
        <f>SUM(AR56:AS56)</f>
        <v>12.057291666666668</v>
      </c>
    </row>
    <row r="57" spans="1:46" hidden="1" outlineLevel="1" x14ac:dyDescent="0.2">
      <c r="A57" s="147"/>
      <c r="B57" s="230"/>
      <c r="C57" s="167" t="s">
        <v>3</v>
      </c>
      <c r="D57" s="174">
        <v>10</v>
      </c>
      <c r="E57" s="174"/>
      <c r="F57" s="174"/>
      <c r="G57" s="174"/>
      <c r="H57" s="169">
        <f>D57*'Unit Measures'!B2</f>
        <v>5</v>
      </c>
      <c r="I57" s="169">
        <f>D57*'Unit Measures'!B3</f>
        <v>7.5</v>
      </c>
      <c r="J57" s="169">
        <f>D57*'Unit Measures'!B4</f>
        <v>3.75</v>
      </c>
      <c r="K57" s="169">
        <f>D57*'Unit Measures'!B5</f>
        <v>2.25</v>
      </c>
      <c r="L57" s="170"/>
      <c r="M57" s="170"/>
      <c r="N57" s="156">
        <f>D57*'Unit Measures'!B7</f>
        <v>7.5</v>
      </c>
      <c r="O57" s="169">
        <f>D57*'Unit Measures'!B8</f>
        <v>3.75</v>
      </c>
      <c r="P57" s="169">
        <f>D57*'Unit Measures'!B9</f>
        <v>3</v>
      </c>
      <c r="Q57" s="156">
        <f>D57*'Unit Measures'!B11</f>
        <v>1.6666666666666665</v>
      </c>
      <c r="R57" s="169"/>
      <c r="S57" s="169">
        <f>D57*'Unit Measures'!B12</f>
        <v>5</v>
      </c>
      <c r="T57" s="169">
        <f>D57*'Unit Measures'!B15</f>
        <v>2</v>
      </c>
      <c r="U57" s="169">
        <f>D57*'Unit Measures'!B13</f>
        <v>2.5</v>
      </c>
      <c r="V57" s="171">
        <f>D57*'Unit Measures'!B14</f>
        <v>2.5</v>
      </c>
      <c r="W57" s="169"/>
      <c r="X57" s="172"/>
      <c r="Y57" s="151"/>
      <c r="Z57" s="151"/>
      <c r="AA57" s="151"/>
      <c r="AB57" s="151"/>
      <c r="AC57" s="151"/>
      <c r="AD57" s="151"/>
      <c r="AE57" s="151"/>
      <c r="AF57" s="151"/>
      <c r="AG57" s="152"/>
      <c r="AH57" s="150"/>
      <c r="AI57" s="151"/>
      <c r="AJ57" s="151"/>
      <c r="AK57" s="151"/>
      <c r="AL57" s="152"/>
      <c r="AM57" s="153"/>
      <c r="AN57" s="173"/>
      <c r="AO57" s="173"/>
      <c r="AP57" s="173">
        <f t="shared" si="236"/>
        <v>0</v>
      </c>
      <c r="AR57" s="173"/>
      <c r="AS57" s="173"/>
      <c r="AT57" s="173"/>
    </row>
    <row r="58" spans="1:46" hidden="1" outlineLevel="1" x14ac:dyDescent="0.2">
      <c r="A58" s="147"/>
      <c r="B58" s="230"/>
      <c r="C58" s="167" t="s">
        <v>4</v>
      </c>
      <c r="D58" s="174">
        <v>10</v>
      </c>
      <c r="E58" s="174"/>
      <c r="F58" s="174"/>
      <c r="G58" s="174"/>
      <c r="H58" s="169">
        <f>D58*'Unit Measures'!C2</f>
        <v>4.166666666666667</v>
      </c>
      <c r="I58" s="169">
        <f>D58*'Unit Measures'!C3</f>
        <v>5.625</v>
      </c>
      <c r="J58" s="169">
        <f>D58*'Unit Measures'!C4</f>
        <v>2.8125</v>
      </c>
      <c r="K58" s="169">
        <f>D58*'Unit Measures'!C5</f>
        <v>1.6875</v>
      </c>
      <c r="L58" s="170"/>
      <c r="M58" s="170"/>
      <c r="N58" s="156">
        <f>D58*'Unit Measures'!C7</f>
        <v>5.8333333333333339</v>
      </c>
      <c r="O58" s="169">
        <f>D58*'Unit Measures'!C8</f>
        <v>2.916666666666667</v>
      </c>
      <c r="P58" s="169">
        <f>D58*'Unit Measures'!C9</f>
        <v>2.3333333333333335</v>
      </c>
      <c r="Q58" s="156">
        <f>D58*'Unit Measures'!C11</f>
        <v>1.6666666666666665</v>
      </c>
      <c r="R58" s="169"/>
      <c r="S58" s="169">
        <f>D58*'Unit Measures'!C12</f>
        <v>3.333333333333333</v>
      </c>
      <c r="T58" s="169">
        <f>D58*'Unit Measures'!C15</f>
        <v>1.3333333333333333</v>
      </c>
      <c r="U58" s="169">
        <f>D58*'Unit Measures'!C13</f>
        <v>1.6666666666666665</v>
      </c>
      <c r="V58" s="171">
        <f>D58*'Unit Measures'!C14</f>
        <v>1.6666666666666665</v>
      </c>
      <c r="W58" s="169"/>
      <c r="X58" s="172"/>
      <c r="Y58" s="151"/>
      <c r="Z58" s="151"/>
      <c r="AA58" s="151"/>
      <c r="AB58" s="151"/>
      <c r="AC58" s="151"/>
      <c r="AD58" s="151"/>
      <c r="AE58" s="151"/>
      <c r="AF58" s="151"/>
      <c r="AG58" s="152"/>
      <c r="AH58" s="150"/>
      <c r="AI58" s="151"/>
      <c r="AJ58" s="151"/>
      <c r="AK58" s="151"/>
      <c r="AL58" s="152"/>
      <c r="AM58" s="153"/>
      <c r="AN58" s="173"/>
      <c r="AO58" s="173"/>
      <c r="AP58" s="173">
        <f t="shared" si="236"/>
        <v>0</v>
      </c>
      <c r="AR58" s="173"/>
      <c r="AS58" s="173"/>
      <c r="AT58" s="173"/>
    </row>
    <row r="59" spans="1:46" hidden="1" outlineLevel="1" x14ac:dyDescent="0.2">
      <c r="A59" s="147"/>
      <c r="B59" s="230"/>
      <c r="C59" s="167" t="s">
        <v>158</v>
      </c>
      <c r="D59" s="174"/>
      <c r="E59" s="174">
        <v>30</v>
      </c>
      <c r="F59" s="174"/>
      <c r="G59" s="174"/>
      <c r="H59" s="169"/>
      <c r="I59" s="169"/>
      <c r="J59" s="169"/>
      <c r="K59" s="169"/>
      <c r="L59" s="170"/>
      <c r="M59" s="170"/>
      <c r="N59" s="156"/>
      <c r="O59" s="169"/>
      <c r="P59" s="169"/>
      <c r="Q59" s="156"/>
      <c r="R59" s="169">
        <f>E59*'Unit Measures'!D17</f>
        <v>5</v>
      </c>
      <c r="S59" s="169"/>
      <c r="T59" s="169"/>
      <c r="U59" s="169">
        <f>E59*'Unit Measures'!D13</f>
        <v>2.5</v>
      </c>
      <c r="V59" s="171">
        <f>E59*'Unit Measures'!D14</f>
        <v>2.5</v>
      </c>
      <c r="W59" s="169">
        <f>E59*'Unit Measures'!D16</f>
        <v>5</v>
      </c>
      <c r="X59" s="172"/>
      <c r="Y59" s="151"/>
      <c r="Z59" s="151"/>
      <c r="AA59" s="151"/>
      <c r="AB59" s="151"/>
      <c r="AC59" s="151"/>
      <c r="AD59" s="151"/>
      <c r="AE59" s="151"/>
      <c r="AF59" s="151"/>
      <c r="AG59" s="152"/>
      <c r="AH59" s="150"/>
      <c r="AI59" s="151"/>
      <c r="AJ59" s="151"/>
      <c r="AK59" s="151"/>
      <c r="AL59" s="152"/>
      <c r="AM59" s="153"/>
      <c r="AN59" s="173"/>
      <c r="AO59" s="173"/>
      <c r="AP59" s="173">
        <f t="shared" si="236"/>
        <v>0</v>
      </c>
      <c r="AR59" s="173"/>
      <c r="AS59" s="173"/>
      <c r="AT59" s="173"/>
    </row>
    <row r="60" spans="1:46" s="166" customFormat="1" collapsed="1" x14ac:dyDescent="0.2">
      <c r="A60" s="154">
        <v>15</v>
      </c>
      <c r="B60" s="226" t="s">
        <v>253</v>
      </c>
      <c r="C60" s="133"/>
      <c r="D60" s="155">
        <f>SUM(D61:D63)</f>
        <v>30</v>
      </c>
      <c r="E60" s="155">
        <f t="shared" ref="E60" si="273">SUM(E61:E63)</f>
        <v>45</v>
      </c>
      <c r="F60" s="155"/>
      <c r="G60" s="155"/>
      <c r="H60" s="156">
        <f>SUM(H61:H63)</f>
        <v>13.75</v>
      </c>
      <c r="I60" s="156">
        <f t="shared" ref="I60:R60" si="274">SUM(I61:I63)</f>
        <v>19.6875</v>
      </c>
      <c r="J60" s="156">
        <f t="shared" si="274"/>
        <v>9.84375</v>
      </c>
      <c r="K60" s="156">
        <f t="shared" si="274"/>
        <v>5.90625</v>
      </c>
      <c r="L60" s="157">
        <f t="shared" si="274"/>
        <v>0</v>
      </c>
      <c r="M60" s="157">
        <f t="shared" si="274"/>
        <v>0</v>
      </c>
      <c r="N60" s="156">
        <f t="shared" si="274"/>
        <v>20</v>
      </c>
      <c r="O60" s="156">
        <f t="shared" si="274"/>
        <v>10</v>
      </c>
      <c r="P60" s="156">
        <f t="shared" si="274"/>
        <v>8</v>
      </c>
      <c r="Q60" s="156">
        <f t="shared" si="274"/>
        <v>5</v>
      </c>
      <c r="R60" s="156">
        <f t="shared" si="274"/>
        <v>7.5</v>
      </c>
      <c r="S60" s="156">
        <f>SUM(S61:S63)</f>
        <v>12.5</v>
      </c>
      <c r="T60" s="156">
        <f t="shared" ref="T60:W60" si="275">SUM(T61:T63)</f>
        <v>5</v>
      </c>
      <c r="U60" s="156">
        <f t="shared" si="275"/>
        <v>10</v>
      </c>
      <c r="V60" s="159">
        <f t="shared" si="275"/>
        <v>10</v>
      </c>
      <c r="W60" s="156">
        <f t="shared" si="275"/>
        <v>7.5</v>
      </c>
      <c r="X60" s="160">
        <f t="shared" ref="X60" si="276">H60/8</f>
        <v>1.71875</v>
      </c>
      <c r="Y60" s="161">
        <f t="shared" ref="Y60" si="277">I60/8</f>
        <v>2.4609375</v>
      </c>
      <c r="Z60" s="161">
        <f t="shared" ref="Z60" si="278">J60/8</f>
        <v>1.23046875</v>
      </c>
      <c r="AA60" s="161">
        <f t="shared" ref="AA60" si="279">K60/8</f>
        <v>0.73828125</v>
      </c>
      <c r="AB60" s="161">
        <f t="shared" ref="AB60" si="280">L60/8</f>
        <v>0</v>
      </c>
      <c r="AC60" s="161">
        <f t="shared" ref="AC60" si="281">M60/8</f>
        <v>0</v>
      </c>
      <c r="AD60" s="161">
        <f t="shared" ref="AD60" si="282">N60/8</f>
        <v>2.5</v>
      </c>
      <c r="AE60" s="161">
        <f t="shared" ref="AE60" si="283">O60/8</f>
        <v>1.25</v>
      </c>
      <c r="AF60" s="161">
        <f t="shared" ref="AF60" si="284">P60/8</f>
        <v>1</v>
      </c>
      <c r="AG60" s="162">
        <f t="shared" ref="AG60" si="285">P60/8</f>
        <v>1</v>
      </c>
      <c r="AH60" s="163">
        <f t="shared" ref="AH60" si="286">S60/8</f>
        <v>1.5625</v>
      </c>
      <c r="AI60" s="161">
        <f t="shared" ref="AI60" si="287">T60/8</f>
        <v>0.625</v>
      </c>
      <c r="AJ60" s="161">
        <f t="shared" ref="AJ60" si="288">U60/8</f>
        <v>1.25</v>
      </c>
      <c r="AK60" s="161">
        <f t="shared" ref="AK60" si="289">V60/8</f>
        <v>1.25</v>
      </c>
      <c r="AL60" s="162">
        <f>W60/8</f>
        <v>0.9375</v>
      </c>
      <c r="AM60" s="164"/>
      <c r="AN60" s="165">
        <f t="shared" ref="AN60" si="290">SUM(H61:R63)</f>
        <v>99.6875</v>
      </c>
      <c r="AO60" s="165">
        <f t="shared" ref="AO60" si="291">SUM(S61:W63)</f>
        <v>45</v>
      </c>
      <c r="AP60" s="165">
        <f t="shared" si="236"/>
        <v>144.6875</v>
      </c>
      <c r="AR60" s="165">
        <f>SUM(H60:R60)/8</f>
        <v>12.4609375</v>
      </c>
      <c r="AS60" s="165">
        <f>SUM(S60:W60)/8</f>
        <v>5.625</v>
      </c>
      <c r="AT60" s="165">
        <f>SUM(AR60:AS60)</f>
        <v>18.0859375</v>
      </c>
    </row>
    <row r="61" spans="1:46" hidden="1" outlineLevel="1" x14ac:dyDescent="0.2">
      <c r="A61" s="147"/>
      <c r="B61" s="230"/>
      <c r="C61" s="167" t="s">
        <v>3</v>
      </c>
      <c r="D61" s="174">
        <v>15</v>
      </c>
      <c r="E61" s="174"/>
      <c r="F61" s="174"/>
      <c r="G61" s="174"/>
      <c r="H61" s="169">
        <f>D61*'Unit Measures'!B2</f>
        <v>7.5</v>
      </c>
      <c r="I61" s="169">
        <f>D61*'Unit Measures'!B3</f>
        <v>11.25</v>
      </c>
      <c r="J61" s="169">
        <f>D61*'Unit Measures'!B4</f>
        <v>5.625</v>
      </c>
      <c r="K61" s="169">
        <f>D61*'Unit Measures'!B5</f>
        <v>3.375</v>
      </c>
      <c r="L61" s="170"/>
      <c r="M61" s="170"/>
      <c r="N61" s="156">
        <f>D61*'Unit Measures'!B7</f>
        <v>11.25</v>
      </c>
      <c r="O61" s="169">
        <f>D61*'Unit Measures'!B8</f>
        <v>5.625</v>
      </c>
      <c r="P61" s="169">
        <f>D61*'Unit Measures'!B9</f>
        <v>4.5</v>
      </c>
      <c r="Q61" s="156">
        <f>D61*'Unit Measures'!B11</f>
        <v>2.5</v>
      </c>
      <c r="R61" s="169"/>
      <c r="S61" s="169">
        <f>D61*'Unit Measures'!B12</f>
        <v>7.5</v>
      </c>
      <c r="T61" s="169">
        <f>D61*'Unit Measures'!B15</f>
        <v>3</v>
      </c>
      <c r="U61" s="169">
        <f>D61*'Unit Measures'!B13</f>
        <v>3.75</v>
      </c>
      <c r="V61" s="171">
        <f>D61*'Unit Measures'!B14</f>
        <v>3.75</v>
      </c>
      <c r="W61" s="169"/>
      <c r="X61" s="172"/>
      <c r="Y61" s="151"/>
      <c r="Z61" s="151"/>
      <c r="AA61" s="151"/>
      <c r="AB61" s="151"/>
      <c r="AC61" s="151"/>
      <c r="AD61" s="151"/>
      <c r="AE61" s="151"/>
      <c r="AF61" s="151"/>
      <c r="AG61" s="152"/>
      <c r="AH61" s="150"/>
      <c r="AI61" s="151"/>
      <c r="AJ61" s="151"/>
      <c r="AK61" s="151"/>
      <c r="AL61" s="152"/>
      <c r="AM61" s="153"/>
      <c r="AN61" s="173"/>
      <c r="AO61" s="173"/>
      <c r="AP61" s="173">
        <f t="shared" si="236"/>
        <v>0</v>
      </c>
      <c r="AR61" s="173"/>
      <c r="AS61" s="173"/>
      <c r="AT61" s="173"/>
    </row>
    <row r="62" spans="1:46" hidden="1" outlineLevel="1" x14ac:dyDescent="0.2">
      <c r="A62" s="147"/>
      <c r="B62" s="230"/>
      <c r="C62" s="167" t="s">
        <v>4</v>
      </c>
      <c r="D62" s="174">
        <v>15</v>
      </c>
      <c r="E62" s="174"/>
      <c r="F62" s="174"/>
      <c r="G62" s="174"/>
      <c r="H62" s="169">
        <f>D62*'Unit Measures'!C2</f>
        <v>6.25</v>
      </c>
      <c r="I62" s="169">
        <f>D62*'Unit Measures'!C3</f>
        <v>8.4375</v>
      </c>
      <c r="J62" s="169">
        <f>D62*'Unit Measures'!C4</f>
        <v>4.21875</v>
      </c>
      <c r="K62" s="169">
        <f>D62*'Unit Measures'!C5</f>
        <v>2.53125</v>
      </c>
      <c r="L62" s="170"/>
      <c r="M62" s="170"/>
      <c r="N62" s="156">
        <f>D62*'Unit Measures'!C7</f>
        <v>8.75</v>
      </c>
      <c r="O62" s="169">
        <f>D62*'Unit Measures'!C8</f>
        <v>4.375</v>
      </c>
      <c r="P62" s="169">
        <f>D62*'Unit Measures'!C9</f>
        <v>3.5000000000000004</v>
      </c>
      <c r="Q62" s="156">
        <f>D62*'Unit Measures'!C11</f>
        <v>2.5</v>
      </c>
      <c r="R62" s="169"/>
      <c r="S62" s="169">
        <f>D62*'Unit Measures'!C12</f>
        <v>5</v>
      </c>
      <c r="T62" s="169">
        <f>D62*'Unit Measures'!C15</f>
        <v>2</v>
      </c>
      <c r="U62" s="169">
        <f>D62*'Unit Measures'!C13</f>
        <v>2.5</v>
      </c>
      <c r="V62" s="171">
        <f>D62*'Unit Measures'!C14</f>
        <v>2.5</v>
      </c>
      <c r="W62" s="169"/>
      <c r="X62" s="172"/>
      <c r="Y62" s="151"/>
      <c r="Z62" s="151"/>
      <c r="AA62" s="151"/>
      <c r="AB62" s="151"/>
      <c r="AC62" s="151"/>
      <c r="AD62" s="151"/>
      <c r="AE62" s="151"/>
      <c r="AF62" s="151"/>
      <c r="AG62" s="152"/>
      <c r="AH62" s="150"/>
      <c r="AI62" s="151"/>
      <c r="AJ62" s="151"/>
      <c r="AK62" s="151"/>
      <c r="AL62" s="152"/>
      <c r="AM62" s="153"/>
      <c r="AN62" s="173"/>
      <c r="AO62" s="173"/>
      <c r="AP62" s="173">
        <f t="shared" si="236"/>
        <v>0</v>
      </c>
      <c r="AR62" s="173"/>
      <c r="AS62" s="173"/>
      <c r="AT62" s="173"/>
    </row>
    <row r="63" spans="1:46" hidden="1" outlineLevel="1" x14ac:dyDescent="0.2">
      <c r="A63" s="147"/>
      <c r="B63" s="230"/>
      <c r="C63" s="167" t="s">
        <v>158</v>
      </c>
      <c r="D63" s="174"/>
      <c r="E63" s="174">
        <v>45</v>
      </c>
      <c r="F63" s="174"/>
      <c r="G63" s="174"/>
      <c r="H63" s="169"/>
      <c r="I63" s="169"/>
      <c r="J63" s="169"/>
      <c r="K63" s="169"/>
      <c r="L63" s="170"/>
      <c r="M63" s="170"/>
      <c r="N63" s="156"/>
      <c r="O63" s="169"/>
      <c r="P63" s="169"/>
      <c r="Q63" s="156"/>
      <c r="R63" s="169">
        <f>E63*'Unit Measures'!D17</f>
        <v>7.5</v>
      </c>
      <c r="S63" s="169"/>
      <c r="T63" s="169"/>
      <c r="U63" s="169">
        <f>E63*'Unit Measures'!D13</f>
        <v>3.75</v>
      </c>
      <c r="V63" s="171">
        <f>E63*'Unit Measures'!D14</f>
        <v>3.75</v>
      </c>
      <c r="W63" s="169">
        <f>E63*'Unit Measures'!D16</f>
        <v>7.5</v>
      </c>
      <c r="X63" s="172"/>
      <c r="Y63" s="151"/>
      <c r="Z63" s="151"/>
      <c r="AA63" s="151"/>
      <c r="AB63" s="151"/>
      <c r="AC63" s="151"/>
      <c r="AD63" s="151"/>
      <c r="AE63" s="151"/>
      <c r="AF63" s="151"/>
      <c r="AG63" s="152"/>
      <c r="AH63" s="150"/>
      <c r="AI63" s="151"/>
      <c r="AJ63" s="151"/>
      <c r="AK63" s="151"/>
      <c r="AL63" s="152"/>
      <c r="AM63" s="153"/>
      <c r="AN63" s="173"/>
      <c r="AO63" s="173"/>
      <c r="AP63" s="173">
        <f t="shared" si="236"/>
        <v>0</v>
      </c>
      <c r="AR63" s="173"/>
      <c r="AS63" s="173"/>
      <c r="AT63" s="173"/>
    </row>
    <row r="64" spans="1:46" s="166" customFormat="1" collapsed="1" x14ac:dyDescent="0.2">
      <c r="A64" s="154">
        <v>16</v>
      </c>
      <c r="B64" s="226" t="s">
        <v>254</v>
      </c>
      <c r="C64" s="133"/>
      <c r="D64" s="155">
        <f>SUM(D65:D67)</f>
        <v>88</v>
      </c>
      <c r="E64" s="155">
        <f t="shared" ref="E64" si="292">SUM(E65:E67)</f>
        <v>132</v>
      </c>
      <c r="F64" s="155"/>
      <c r="G64" s="155"/>
      <c r="H64" s="156">
        <f>SUM(H65:H67)</f>
        <v>40.333333333333336</v>
      </c>
      <c r="I64" s="156">
        <f t="shared" ref="I64:N64" si="293">SUM(I65:I67)</f>
        <v>57.75</v>
      </c>
      <c r="J64" s="156">
        <f t="shared" si="293"/>
        <v>28.875</v>
      </c>
      <c r="K64" s="156">
        <f t="shared" si="293"/>
        <v>17.325000000000003</v>
      </c>
      <c r="L64" s="157">
        <f t="shared" si="293"/>
        <v>0</v>
      </c>
      <c r="M64" s="157">
        <f t="shared" si="293"/>
        <v>0</v>
      </c>
      <c r="N64" s="156">
        <f t="shared" si="293"/>
        <v>58.666666666666671</v>
      </c>
      <c r="O64" s="156">
        <f>SUM(O65:O67)</f>
        <v>29.333333333333336</v>
      </c>
      <c r="P64" s="156">
        <f t="shared" ref="P64:W64" si="294">SUM(P65:P67)</f>
        <v>23.466666666666669</v>
      </c>
      <c r="Q64" s="156">
        <f t="shared" si="294"/>
        <v>14.666666666666666</v>
      </c>
      <c r="R64" s="156">
        <f t="shared" si="294"/>
        <v>22</v>
      </c>
      <c r="S64" s="156">
        <f t="shared" si="294"/>
        <v>36.666666666666664</v>
      </c>
      <c r="T64" s="156">
        <f t="shared" si="294"/>
        <v>14.666666666666668</v>
      </c>
      <c r="U64" s="156">
        <f t="shared" si="294"/>
        <v>29.333333333333332</v>
      </c>
      <c r="V64" s="159">
        <f t="shared" si="294"/>
        <v>29.333333333333332</v>
      </c>
      <c r="W64" s="156">
        <f t="shared" si="294"/>
        <v>22</v>
      </c>
      <c r="X64" s="160">
        <f t="shared" ref="X64" si="295">H64/8</f>
        <v>5.041666666666667</v>
      </c>
      <c r="Y64" s="161">
        <f t="shared" ref="Y64" si="296">I64/8</f>
        <v>7.21875</v>
      </c>
      <c r="Z64" s="161">
        <f t="shared" ref="Z64" si="297">J64/8</f>
        <v>3.609375</v>
      </c>
      <c r="AA64" s="161">
        <f t="shared" ref="AA64" si="298">K64/8</f>
        <v>2.1656250000000004</v>
      </c>
      <c r="AB64" s="161">
        <f t="shared" ref="AB64" si="299">L64/8</f>
        <v>0</v>
      </c>
      <c r="AC64" s="161">
        <f t="shared" ref="AC64" si="300">M64/8</f>
        <v>0</v>
      </c>
      <c r="AD64" s="161">
        <f t="shared" ref="AD64" si="301">N64/8</f>
        <v>7.3333333333333339</v>
      </c>
      <c r="AE64" s="161">
        <f t="shared" ref="AE64" si="302">O64/8</f>
        <v>3.666666666666667</v>
      </c>
      <c r="AF64" s="161">
        <f t="shared" ref="AF64" si="303">P64/8</f>
        <v>2.9333333333333336</v>
      </c>
      <c r="AG64" s="162">
        <f t="shared" ref="AG64" si="304">P64/8</f>
        <v>2.9333333333333336</v>
      </c>
      <c r="AH64" s="163">
        <f t="shared" ref="AH64" si="305">S64/8</f>
        <v>4.583333333333333</v>
      </c>
      <c r="AI64" s="161">
        <f t="shared" ref="AI64" si="306">T64/8</f>
        <v>1.8333333333333335</v>
      </c>
      <c r="AJ64" s="161">
        <f t="shared" ref="AJ64" si="307">U64/8</f>
        <v>3.6666666666666665</v>
      </c>
      <c r="AK64" s="161">
        <f t="shared" ref="AK64" si="308">V64/8</f>
        <v>3.6666666666666665</v>
      </c>
      <c r="AL64" s="162">
        <f>W64/8</f>
        <v>2.75</v>
      </c>
      <c r="AM64" s="164"/>
      <c r="AN64" s="165">
        <f t="shared" ref="AN64" si="309">SUM(H65:R67)</f>
        <v>292.41666666666669</v>
      </c>
      <c r="AO64" s="165">
        <f t="shared" ref="AO64" si="310">SUM(S65:W67)</f>
        <v>132</v>
      </c>
      <c r="AP64" s="165">
        <f t="shared" si="236"/>
        <v>424.41666666666669</v>
      </c>
      <c r="AR64" s="165">
        <f>SUM(H64:R64)/8</f>
        <v>36.552083333333343</v>
      </c>
      <c r="AS64" s="165">
        <f>SUM(S64:W64)/8</f>
        <v>16.5</v>
      </c>
      <c r="AT64" s="165">
        <f>SUM(AR64:AS64)</f>
        <v>53.052083333333343</v>
      </c>
    </row>
    <row r="65" spans="1:46" hidden="1" outlineLevel="1" x14ac:dyDescent="0.2">
      <c r="A65" s="147"/>
      <c r="B65" s="230"/>
      <c r="C65" s="167" t="s">
        <v>3</v>
      </c>
      <c r="D65" s="174">
        <v>44</v>
      </c>
      <c r="E65" s="174"/>
      <c r="F65" s="174"/>
      <c r="G65" s="174"/>
      <c r="H65" s="169">
        <f>D65*'Unit Measures'!B2</f>
        <v>22</v>
      </c>
      <c r="I65" s="169">
        <f>D65*'Unit Measures'!B3</f>
        <v>33</v>
      </c>
      <c r="J65" s="169">
        <f>D65*'Unit Measures'!B4</f>
        <v>16.5</v>
      </c>
      <c r="K65" s="169">
        <f>D65*'Unit Measures'!B5</f>
        <v>9.9</v>
      </c>
      <c r="L65" s="170"/>
      <c r="M65" s="170"/>
      <c r="N65" s="156">
        <f>D65*'Unit Measures'!B7</f>
        <v>33</v>
      </c>
      <c r="O65" s="169">
        <f>D65*'Unit Measures'!B8</f>
        <v>16.5</v>
      </c>
      <c r="P65" s="169">
        <f>D65*'Unit Measures'!B9</f>
        <v>13.2</v>
      </c>
      <c r="Q65" s="156">
        <f>D65*'Unit Measures'!B11</f>
        <v>7.333333333333333</v>
      </c>
      <c r="R65" s="169"/>
      <c r="S65" s="169">
        <f>D65*'Unit Measures'!B12</f>
        <v>22</v>
      </c>
      <c r="T65" s="169">
        <f>D65*'Unit Measures'!B15</f>
        <v>8.8000000000000007</v>
      </c>
      <c r="U65" s="169">
        <f>D65*'Unit Measures'!B13</f>
        <v>11</v>
      </c>
      <c r="V65" s="171">
        <f>D65*'Unit Measures'!B14</f>
        <v>11</v>
      </c>
      <c r="W65" s="169"/>
      <c r="X65" s="172"/>
      <c r="Y65" s="151"/>
      <c r="Z65" s="151"/>
      <c r="AA65" s="151"/>
      <c r="AB65" s="151"/>
      <c r="AC65" s="151"/>
      <c r="AD65" s="151"/>
      <c r="AE65" s="151"/>
      <c r="AF65" s="151"/>
      <c r="AG65" s="152"/>
      <c r="AH65" s="150"/>
      <c r="AI65" s="151"/>
      <c r="AJ65" s="151"/>
      <c r="AK65" s="151"/>
      <c r="AL65" s="152"/>
      <c r="AM65" s="153"/>
      <c r="AN65" s="173"/>
      <c r="AO65" s="173"/>
      <c r="AP65" s="173">
        <f t="shared" si="236"/>
        <v>0</v>
      </c>
      <c r="AR65" s="173"/>
      <c r="AS65" s="173"/>
      <c r="AT65" s="173"/>
    </row>
    <row r="66" spans="1:46" hidden="1" outlineLevel="1" x14ac:dyDescent="0.2">
      <c r="A66" s="147"/>
      <c r="B66" s="230"/>
      <c r="C66" s="167" t="s">
        <v>4</v>
      </c>
      <c r="D66" s="174">
        <v>44</v>
      </c>
      <c r="E66" s="174"/>
      <c r="F66" s="174"/>
      <c r="G66" s="174"/>
      <c r="H66" s="169">
        <f>D66*'Unit Measures'!C2</f>
        <v>18.333333333333336</v>
      </c>
      <c r="I66" s="169">
        <f>D66*'Unit Measures'!C3</f>
        <v>24.75</v>
      </c>
      <c r="J66" s="169">
        <f>D66*'Unit Measures'!C4</f>
        <v>12.375</v>
      </c>
      <c r="K66" s="169">
        <f>D66*'Unit Measures'!C5</f>
        <v>7.4250000000000007</v>
      </c>
      <c r="L66" s="170"/>
      <c r="M66" s="170"/>
      <c r="N66" s="156">
        <f>D66*'Unit Measures'!C7</f>
        <v>25.666666666666668</v>
      </c>
      <c r="O66" s="169">
        <f>D66*'Unit Measures'!C8</f>
        <v>12.833333333333334</v>
      </c>
      <c r="P66" s="169">
        <f>D66*'Unit Measures'!C9</f>
        <v>10.266666666666667</v>
      </c>
      <c r="Q66" s="156">
        <f>D66*'Unit Measures'!C11</f>
        <v>7.333333333333333</v>
      </c>
      <c r="R66" s="169"/>
      <c r="S66" s="169">
        <f>D66*'Unit Measures'!C12</f>
        <v>14.666666666666666</v>
      </c>
      <c r="T66" s="169">
        <f>D66*'Unit Measures'!C15</f>
        <v>5.8666666666666663</v>
      </c>
      <c r="U66" s="169">
        <f>D66*'Unit Measures'!C13</f>
        <v>7.333333333333333</v>
      </c>
      <c r="V66" s="171">
        <f>D66*'Unit Measures'!C14</f>
        <v>7.333333333333333</v>
      </c>
      <c r="W66" s="169"/>
      <c r="X66" s="172"/>
      <c r="Y66" s="151"/>
      <c r="Z66" s="151"/>
      <c r="AA66" s="151"/>
      <c r="AB66" s="151"/>
      <c r="AC66" s="151"/>
      <c r="AD66" s="151"/>
      <c r="AE66" s="151"/>
      <c r="AF66" s="151"/>
      <c r="AG66" s="152"/>
      <c r="AH66" s="150"/>
      <c r="AI66" s="151"/>
      <c r="AJ66" s="151"/>
      <c r="AK66" s="151"/>
      <c r="AL66" s="152"/>
      <c r="AM66" s="153"/>
      <c r="AN66" s="173"/>
      <c r="AO66" s="173"/>
      <c r="AP66" s="173">
        <f t="shared" si="236"/>
        <v>0</v>
      </c>
      <c r="AR66" s="173"/>
      <c r="AS66" s="173"/>
      <c r="AT66" s="173"/>
    </row>
    <row r="67" spans="1:46" hidden="1" outlineLevel="1" x14ac:dyDescent="0.2">
      <c r="A67" s="147"/>
      <c r="B67" s="230"/>
      <c r="C67" s="167" t="s">
        <v>158</v>
      </c>
      <c r="D67" s="174"/>
      <c r="E67" s="174">
        <v>132</v>
      </c>
      <c r="F67" s="174"/>
      <c r="G67" s="174"/>
      <c r="H67" s="169"/>
      <c r="I67" s="169"/>
      <c r="J67" s="169"/>
      <c r="K67" s="169"/>
      <c r="L67" s="170"/>
      <c r="M67" s="170"/>
      <c r="N67" s="156"/>
      <c r="O67" s="169"/>
      <c r="P67" s="169"/>
      <c r="Q67" s="156"/>
      <c r="R67" s="169">
        <f>E67*'Unit Measures'!D17</f>
        <v>22</v>
      </c>
      <c r="S67" s="169"/>
      <c r="T67" s="169"/>
      <c r="U67" s="169">
        <f>E67*'Unit Measures'!D13</f>
        <v>11</v>
      </c>
      <c r="V67" s="171">
        <f>E67*'Unit Measures'!D14</f>
        <v>11</v>
      </c>
      <c r="W67" s="169">
        <f>E67*'Unit Measures'!D16</f>
        <v>22</v>
      </c>
      <c r="X67" s="172"/>
      <c r="Y67" s="151"/>
      <c r="Z67" s="151"/>
      <c r="AA67" s="151"/>
      <c r="AB67" s="151"/>
      <c r="AC67" s="151"/>
      <c r="AD67" s="151"/>
      <c r="AE67" s="151"/>
      <c r="AF67" s="151"/>
      <c r="AG67" s="152"/>
      <c r="AH67" s="150"/>
      <c r="AI67" s="151"/>
      <c r="AJ67" s="151"/>
      <c r="AK67" s="151"/>
      <c r="AL67" s="152"/>
      <c r="AM67" s="153"/>
      <c r="AN67" s="173"/>
      <c r="AO67" s="173"/>
      <c r="AP67" s="173">
        <f t="shared" si="236"/>
        <v>0</v>
      </c>
      <c r="AR67" s="173"/>
      <c r="AS67" s="173"/>
      <c r="AT67" s="173"/>
    </row>
    <row r="68" spans="1:46" s="166" customFormat="1" collapsed="1" x14ac:dyDescent="0.2">
      <c r="A68" s="154">
        <v>17</v>
      </c>
      <c r="B68" s="226" t="s">
        <v>255</v>
      </c>
      <c r="C68" s="133"/>
      <c r="D68" s="155">
        <f>SUM(D69:D71)</f>
        <v>2</v>
      </c>
      <c r="E68" s="155">
        <f t="shared" ref="E68" si="311">SUM(E69:E71)</f>
        <v>3</v>
      </c>
      <c r="F68" s="155"/>
      <c r="G68" s="155"/>
      <c r="H68" s="156">
        <f>SUM(H69:H71)</f>
        <v>0.91666666666666674</v>
      </c>
      <c r="I68" s="156">
        <f t="shared" ref="I68" si="312">SUM(I69:I71)</f>
        <v>1.3125</v>
      </c>
      <c r="J68" s="156">
        <f>SUM(J69:J71)</f>
        <v>0.65625</v>
      </c>
      <c r="K68" s="156">
        <f t="shared" ref="K68:W68" si="313">SUM(K69:K71)</f>
        <v>0.39375000000000004</v>
      </c>
      <c r="L68" s="157">
        <f t="shared" si="313"/>
        <v>0</v>
      </c>
      <c r="M68" s="157">
        <f t="shared" si="313"/>
        <v>0</v>
      </c>
      <c r="N68" s="156">
        <f t="shared" si="313"/>
        <v>1.3333333333333335</v>
      </c>
      <c r="O68" s="156">
        <f t="shared" si="313"/>
        <v>0.66666666666666674</v>
      </c>
      <c r="P68" s="156">
        <f t="shared" si="313"/>
        <v>0.53333333333333333</v>
      </c>
      <c r="Q68" s="156">
        <f t="shared" si="313"/>
        <v>0.33333333333333331</v>
      </c>
      <c r="R68" s="156">
        <f t="shared" si="313"/>
        <v>0.5</v>
      </c>
      <c r="S68" s="156">
        <f t="shared" si="313"/>
        <v>0.83333333333333326</v>
      </c>
      <c r="T68" s="156">
        <f t="shared" si="313"/>
        <v>0.33333333333333337</v>
      </c>
      <c r="U68" s="156">
        <f t="shared" si="313"/>
        <v>0.66666666666666663</v>
      </c>
      <c r="V68" s="159">
        <f t="shared" si="313"/>
        <v>0.66666666666666663</v>
      </c>
      <c r="W68" s="156">
        <f t="shared" si="313"/>
        <v>0.5</v>
      </c>
      <c r="X68" s="160">
        <f t="shared" ref="X68" si="314">H68/8</f>
        <v>0.11458333333333334</v>
      </c>
      <c r="Y68" s="161">
        <f t="shared" ref="Y68" si="315">I68/8</f>
        <v>0.1640625</v>
      </c>
      <c r="Z68" s="161">
        <f t="shared" ref="Z68" si="316">J68/8</f>
        <v>8.203125E-2</v>
      </c>
      <c r="AA68" s="161">
        <f t="shared" ref="AA68" si="317">K68/8</f>
        <v>4.9218750000000006E-2</v>
      </c>
      <c r="AB68" s="161">
        <f t="shared" ref="AB68" si="318">L68/8</f>
        <v>0</v>
      </c>
      <c r="AC68" s="161">
        <f t="shared" ref="AC68" si="319">M68/8</f>
        <v>0</v>
      </c>
      <c r="AD68" s="161">
        <f t="shared" ref="AD68" si="320">N68/8</f>
        <v>0.16666666666666669</v>
      </c>
      <c r="AE68" s="161">
        <f t="shared" ref="AE68" si="321">O68/8</f>
        <v>8.3333333333333343E-2</v>
      </c>
      <c r="AF68" s="161">
        <f t="shared" ref="AF68" si="322">P68/8</f>
        <v>6.6666666666666666E-2</v>
      </c>
      <c r="AG68" s="162">
        <f t="shared" ref="AG68" si="323">P68/8</f>
        <v>6.6666666666666666E-2</v>
      </c>
      <c r="AH68" s="163">
        <f t="shared" ref="AH68" si="324">S68/8</f>
        <v>0.10416666666666666</v>
      </c>
      <c r="AI68" s="161">
        <f t="shared" ref="AI68" si="325">T68/8</f>
        <v>4.1666666666666671E-2</v>
      </c>
      <c r="AJ68" s="161">
        <f t="shared" ref="AJ68" si="326">U68/8</f>
        <v>8.3333333333333329E-2</v>
      </c>
      <c r="AK68" s="161">
        <f t="shared" ref="AK68" si="327">V68/8</f>
        <v>8.3333333333333329E-2</v>
      </c>
      <c r="AL68" s="162">
        <f>W68/8</f>
        <v>6.25E-2</v>
      </c>
      <c r="AM68" s="164"/>
      <c r="AN68" s="165">
        <f t="shared" ref="AN68" si="328">SUM(H69:R71)</f>
        <v>6.645833333333333</v>
      </c>
      <c r="AO68" s="165">
        <f t="shared" ref="AO68" si="329">SUM(S69:W71)</f>
        <v>3</v>
      </c>
      <c r="AP68" s="165">
        <f t="shared" si="236"/>
        <v>9.6458333333333321</v>
      </c>
      <c r="AR68" s="165">
        <f>SUM(H68:R68)/8</f>
        <v>0.83072916666666674</v>
      </c>
      <c r="AS68" s="165">
        <f>SUM(S68:W68)/8</f>
        <v>0.37499999999999994</v>
      </c>
      <c r="AT68" s="165">
        <f>SUM(AR68:AS68)</f>
        <v>1.2057291666666667</v>
      </c>
    </row>
    <row r="69" spans="1:46" hidden="1" outlineLevel="1" x14ac:dyDescent="0.2">
      <c r="A69" s="147"/>
      <c r="B69" s="230"/>
      <c r="C69" s="167" t="s">
        <v>3</v>
      </c>
      <c r="D69" s="174">
        <v>1</v>
      </c>
      <c r="E69" s="174"/>
      <c r="F69" s="174"/>
      <c r="G69" s="174"/>
      <c r="H69" s="169">
        <f>D69*'Unit Measures'!B2</f>
        <v>0.5</v>
      </c>
      <c r="I69" s="169">
        <f>D69*'Unit Measures'!B3</f>
        <v>0.75</v>
      </c>
      <c r="J69" s="169">
        <f>D69*'Unit Measures'!B4</f>
        <v>0.375</v>
      </c>
      <c r="K69" s="169">
        <f>D69*'Unit Measures'!B5</f>
        <v>0.22500000000000001</v>
      </c>
      <c r="L69" s="170"/>
      <c r="M69" s="170"/>
      <c r="N69" s="156">
        <f>D69*'Unit Measures'!B7</f>
        <v>0.75</v>
      </c>
      <c r="O69" s="169">
        <f>D69*'Unit Measures'!B8</f>
        <v>0.375</v>
      </c>
      <c r="P69" s="169">
        <f>D69*'Unit Measures'!B9</f>
        <v>0.3</v>
      </c>
      <c r="Q69" s="156">
        <f>D69*'Unit Measures'!B11</f>
        <v>0.16666666666666666</v>
      </c>
      <c r="R69" s="169"/>
      <c r="S69" s="169">
        <f>D69*'Unit Measures'!B12</f>
        <v>0.5</v>
      </c>
      <c r="T69" s="169">
        <f>D69*'Unit Measures'!B15</f>
        <v>0.2</v>
      </c>
      <c r="U69" s="169">
        <f>D69*'Unit Measures'!B13</f>
        <v>0.25</v>
      </c>
      <c r="V69" s="171">
        <f>D69*'Unit Measures'!B14</f>
        <v>0.25</v>
      </c>
      <c r="W69" s="169"/>
      <c r="X69" s="172"/>
      <c r="Y69" s="151"/>
      <c r="Z69" s="151"/>
      <c r="AA69" s="151"/>
      <c r="AB69" s="151"/>
      <c r="AC69" s="151"/>
      <c r="AD69" s="151"/>
      <c r="AE69" s="151"/>
      <c r="AF69" s="151"/>
      <c r="AG69" s="152"/>
      <c r="AH69" s="150"/>
      <c r="AI69" s="151"/>
      <c r="AJ69" s="151"/>
      <c r="AK69" s="151"/>
      <c r="AL69" s="152"/>
      <c r="AM69" s="153"/>
      <c r="AN69" s="173"/>
      <c r="AO69" s="173"/>
      <c r="AP69" s="173">
        <f t="shared" si="236"/>
        <v>0</v>
      </c>
      <c r="AR69" s="173"/>
      <c r="AS69" s="173"/>
      <c r="AT69" s="173"/>
    </row>
    <row r="70" spans="1:46" hidden="1" outlineLevel="1" x14ac:dyDescent="0.2">
      <c r="A70" s="147"/>
      <c r="B70" s="230"/>
      <c r="C70" s="167" t="s">
        <v>4</v>
      </c>
      <c r="D70" s="174">
        <v>1</v>
      </c>
      <c r="E70" s="174"/>
      <c r="F70" s="174"/>
      <c r="G70" s="174"/>
      <c r="H70" s="169">
        <f>D70*'Unit Measures'!C2</f>
        <v>0.41666666666666669</v>
      </c>
      <c r="I70" s="169">
        <f>D70*'Unit Measures'!C3</f>
        <v>0.5625</v>
      </c>
      <c r="J70" s="169">
        <f>D70*'Unit Measures'!C4</f>
        <v>0.28125</v>
      </c>
      <c r="K70" s="169">
        <f>D70*'Unit Measures'!C5</f>
        <v>0.16875000000000001</v>
      </c>
      <c r="L70" s="170"/>
      <c r="M70" s="170"/>
      <c r="N70" s="156">
        <f>D70*'Unit Measures'!C7</f>
        <v>0.58333333333333337</v>
      </c>
      <c r="O70" s="169">
        <f>D70*'Unit Measures'!C8</f>
        <v>0.29166666666666669</v>
      </c>
      <c r="P70" s="169">
        <f>D70*'Unit Measures'!C9</f>
        <v>0.23333333333333336</v>
      </c>
      <c r="Q70" s="156">
        <f>D70*'Unit Measures'!C11</f>
        <v>0.16666666666666666</v>
      </c>
      <c r="R70" s="169"/>
      <c r="S70" s="169">
        <f>D70*'Unit Measures'!C12</f>
        <v>0.33333333333333331</v>
      </c>
      <c r="T70" s="169">
        <f>D70*'Unit Measures'!C15</f>
        <v>0.13333333333333333</v>
      </c>
      <c r="U70" s="169">
        <f>D70*'Unit Measures'!C13</f>
        <v>0.16666666666666666</v>
      </c>
      <c r="V70" s="171">
        <f>D70*'Unit Measures'!C14</f>
        <v>0.16666666666666666</v>
      </c>
      <c r="W70" s="169"/>
      <c r="X70" s="172"/>
      <c r="Y70" s="151"/>
      <c r="Z70" s="151"/>
      <c r="AA70" s="151"/>
      <c r="AB70" s="151"/>
      <c r="AC70" s="151"/>
      <c r="AD70" s="151"/>
      <c r="AE70" s="151"/>
      <c r="AF70" s="151"/>
      <c r="AG70" s="152"/>
      <c r="AH70" s="150"/>
      <c r="AI70" s="151"/>
      <c r="AJ70" s="151"/>
      <c r="AK70" s="151"/>
      <c r="AL70" s="152"/>
      <c r="AM70" s="153"/>
      <c r="AN70" s="173"/>
      <c r="AO70" s="173"/>
      <c r="AP70" s="173">
        <f t="shared" si="236"/>
        <v>0</v>
      </c>
      <c r="AR70" s="173"/>
      <c r="AS70" s="173"/>
      <c r="AT70" s="173"/>
    </row>
    <row r="71" spans="1:46" hidden="1" outlineLevel="1" x14ac:dyDescent="0.2">
      <c r="A71" s="147"/>
      <c r="B71" s="230"/>
      <c r="C71" s="167" t="s">
        <v>158</v>
      </c>
      <c r="D71" s="174"/>
      <c r="E71" s="174">
        <v>3</v>
      </c>
      <c r="F71" s="174"/>
      <c r="G71" s="174"/>
      <c r="H71" s="169"/>
      <c r="I71" s="169"/>
      <c r="J71" s="169"/>
      <c r="K71" s="169"/>
      <c r="L71" s="170"/>
      <c r="M71" s="170"/>
      <c r="N71" s="156"/>
      <c r="O71" s="169"/>
      <c r="P71" s="169"/>
      <c r="Q71" s="156"/>
      <c r="R71" s="169">
        <f>E71*'Unit Measures'!D17</f>
        <v>0.5</v>
      </c>
      <c r="S71" s="169"/>
      <c r="T71" s="169"/>
      <c r="U71" s="169">
        <f>E71*'Unit Measures'!D13</f>
        <v>0.25</v>
      </c>
      <c r="V71" s="171">
        <f>E71*'Unit Measures'!D14</f>
        <v>0.25</v>
      </c>
      <c r="W71" s="169">
        <f>E71*'Unit Measures'!D16</f>
        <v>0.5</v>
      </c>
      <c r="X71" s="172"/>
      <c r="Y71" s="151"/>
      <c r="Z71" s="151"/>
      <c r="AA71" s="151"/>
      <c r="AB71" s="151"/>
      <c r="AC71" s="151"/>
      <c r="AD71" s="151"/>
      <c r="AE71" s="151"/>
      <c r="AF71" s="151"/>
      <c r="AG71" s="152"/>
      <c r="AH71" s="150"/>
      <c r="AI71" s="151"/>
      <c r="AJ71" s="151"/>
      <c r="AK71" s="151"/>
      <c r="AL71" s="152"/>
      <c r="AM71" s="153"/>
      <c r="AN71" s="173"/>
      <c r="AO71" s="173"/>
      <c r="AP71" s="173">
        <f t="shared" si="236"/>
        <v>0</v>
      </c>
      <c r="AR71" s="173"/>
      <c r="AS71" s="173"/>
      <c r="AT71" s="173"/>
    </row>
    <row r="72" spans="1:46" s="166" customFormat="1" collapsed="1" x14ac:dyDescent="0.2">
      <c r="A72" s="154">
        <v>18</v>
      </c>
      <c r="B72" s="226" t="s">
        <v>256</v>
      </c>
      <c r="C72" s="133"/>
      <c r="D72" s="155">
        <f>SUM(D73:D75)</f>
        <v>46</v>
      </c>
      <c r="E72" s="155">
        <f t="shared" ref="E72" si="330">SUM(E73:E75)</f>
        <v>69</v>
      </c>
      <c r="F72" s="155"/>
      <c r="G72" s="155"/>
      <c r="H72" s="156">
        <f>SUM(H73:H75)</f>
        <v>21.083333333333336</v>
      </c>
      <c r="I72" s="156">
        <f t="shared" ref="I72:W72" si="331">SUM(I73:I75)</f>
        <v>30.1875</v>
      </c>
      <c r="J72" s="156">
        <f t="shared" si="331"/>
        <v>15.09375</v>
      </c>
      <c r="K72" s="156">
        <f t="shared" si="331"/>
        <v>9.0562500000000004</v>
      </c>
      <c r="L72" s="157">
        <f t="shared" si="331"/>
        <v>0</v>
      </c>
      <c r="M72" s="157">
        <f t="shared" si="331"/>
        <v>0</v>
      </c>
      <c r="N72" s="156">
        <f t="shared" si="331"/>
        <v>30.666666666666668</v>
      </c>
      <c r="O72" s="156">
        <f t="shared" si="331"/>
        <v>15.333333333333334</v>
      </c>
      <c r="P72" s="156">
        <f t="shared" si="331"/>
        <v>12.266666666666666</v>
      </c>
      <c r="Q72" s="156">
        <f t="shared" si="331"/>
        <v>7.6666666666666661</v>
      </c>
      <c r="R72" s="156">
        <f t="shared" si="331"/>
        <v>11.5</v>
      </c>
      <c r="S72" s="156">
        <f t="shared" si="331"/>
        <v>19.166666666666664</v>
      </c>
      <c r="T72" s="156">
        <f t="shared" si="331"/>
        <v>7.666666666666667</v>
      </c>
      <c r="U72" s="156">
        <f t="shared" si="331"/>
        <v>15.333333333333332</v>
      </c>
      <c r="V72" s="159">
        <f t="shared" si="331"/>
        <v>15.333333333333332</v>
      </c>
      <c r="W72" s="156">
        <f t="shared" si="331"/>
        <v>11.5</v>
      </c>
      <c r="X72" s="160">
        <f t="shared" ref="X72" si="332">H72/8</f>
        <v>2.635416666666667</v>
      </c>
      <c r="Y72" s="161">
        <f t="shared" ref="Y72" si="333">I72/8</f>
        <v>3.7734375</v>
      </c>
      <c r="Z72" s="161">
        <f t="shared" ref="Z72" si="334">J72/8</f>
        <v>1.88671875</v>
      </c>
      <c r="AA72" s="161">
        <f t="shared" ref="AA72" si="335">K72/8</f>
        <v>1.13203125</v>
      </c>
      <c r="AB72" s="161">
        <f t="shared" ref="AB72" si="336">L72/8</f>
        <v>0</v>
      </c>
      <c r="AC72" s="161">
        <f t="shared" ref="AC72" si="337">M72/8</f>
        <v>0</v>
      </c>
      <c r="AD72" s="161">
        <f t="shared" ref="AD72" si="338">N72/8</f>
        <v>3.8333333333333335</v>
      </c>
      <c r="AE72" s="161">
        <f t="shared" ref="AE72" si="339">O72/8</f>
        <v>1.9166666666666667</v>
      </c>
      <c r="AF72" s="161">
        <f t="shared" ref="AF72" si="340">P72/8</f>
        <v>1.5333333333333332</v>
      </c>
      <c r="AG72" s="162">
        <f t="shared" ref="AG72" si="341">P72/8</f>
        <v>1.5333333333333332</v>
      </c>
      <c r="AH72" s="163">
        <f t="shared" ref="AH72" si="342">S72/8</f>
        <v>2.395833333333333</v>
      </c>
      <c r="AI72" s="161">
        <f t="shared" ref="AI72" si="343">T72/8</f>
        <v>0.95833333333333337</v>
      </c>
      <c r="AJ72" s="161">
        <f t="shared" ref="AJ72" si="344">U72/8</f>
        <v>1.9166666666666665</v>
      </c>
      <c r="AK72" s="161">
        <f t="shared" ref="AK72" si="345">V72/8</f>
        <v>1.9166666666666665</v>
      </c>
      <c r="AL72" s="162">
        <f>W72/8</f>
        <v>1.4375</v>
      </c>
      <c r="AM72" s="164"/>
      <c r="AN72" s="165">
        <f t="shared" ref="AN72" si="346">SUM(H73:R75)</f>
        <v>152.85416666666669</v>
      </c>
      <c r="AO72" s="165">
        <f t="shared" ref="AO72" si="347">SUM(S73:W75)</f>
        <v>69</v>
      </c>
      <c r="AP72" s="165">
        <f t="shared" si="236"/>
        <v>221.85416666666669</v>
      </c>
      <c r="AR72" s="165">
        <f>SUM(H72:R72)/8</f>
        <v>19.106770833333332</v>
      </c>
      <c r="AS72" s="165">
        <f>SUM(S72:W72)/8</f>
        <v>8.625</v>
      </c>
      <c r="AT72" s="165">
        <f>SUM(AR72:AS72)</f>
        <v>27.731770833333332</v>
      </c>
    </row>
    <row r="73" spans="1:46" hidden="1" outlineLevel="1" x14ac:dyDescent="0.2">
      <c r="A73" s="147"/>
      <c r="B73" s="230"/>
      <c r="C73" s="167" t="s">
        <v>3</v>
      </c>
      <c r="D73" s="174">
        <v>23</v>
      </c>
      <c r="E73" s="174"/>
      <c r="F73" s="174"/>
      <c r="G73" s="174"/>
      <c r="H73" s="169">
        <f>D73*'Unit Measures'!B2</f>
        <v>11.5</v>
      </c>
      <c r="I73" s="169">
        <f>D73*'Unit Measures'!B3</f>
        <v>17.25</v>
      </c>
      <c r="J73" s="169">
        <f>D73*'Unit Measures'!B4</f>
        <v>8.625</v>
      </c>
      <c r="K73" s="169">
        <f>D73*'Unit Measures'!B5</f>
        <v>5.1749999999999998</v>
      </c>
      <c r="L73" s="170"/>
      <c r="M73" s="170"/>
      <c r="N73" s="156">
        <f>D73*'Unit Measures'!B7</f>
        <v>17.25</v>
      </c>
      <c r="O73" s="169">
        <f>D73*'Unit Measures'!B8</f>
        <v>8.625</v>
      </c>
      <c r="P73" s="169">
        <f>D73*'Unit Measures'!B9</f>
        <v>6.8999999999999995</v>
      </c>
      <c r="Q73" s="156">
        <f>D73*'Unit Measures'!B11</f>
        <v>3.833333333333333</v>
      </c>
      <c r="R73" s="169"/>
      <c r="S73" s="169">
        <f>D73*'Unit Measures'!B12</f>
        <v>11.5</v>
      </c>
      <c r="T73" s="169">
        <f>D73*'Unit Measures'!B15</f>
        <v>4.6000000000000005</v>
      </c>
      <c r="U73" s="169">
        <f>D73*'Unit Measures'!B13</f>
        <v>5.75</v>
      </c>
      <c r="V73" s="171">
        <f>D73*'Unit Measures'!B14</f>
        <v>5.75</v>
      </c>
      <c r="W73" s="169"/>
      <c r="X73" s="172"/>
      <c r="Y73" s="151"/>
      <c r="Z73" s="151"/>
      <c r="AA73" s="151"/>
      <c r="AB73" s="151"/>
      <c r="AC73" s="151"/>
      <c r="AD73" s="151"/>
      <c r="AE73" s="151"/>
      <c r="AF73" s="151"/>
      <c r="AG73" s="152"/>
      <c r="AH73" s="150"/>
      <c r="AI73" s="151"/>
      <c r="AJ73" s="151"/>
      <c r="AK73" s="151"/>
      <c r="AL73" s="152"/>
      <c r="AM73" s="153"/>
      <c r="AN73" s="173"/>
      <c r="AO73" s="173"/>
      <c r="AP73" s="173">
        <f t="shared" si="236"/>
        <v>0</v>
      </c>
      <c r="AR73" s="173"/>
      <c r="AS73" s="173"/>
      <c r="AT73" s="173"/>
    </row>
    <row r="74" spans="1:46" hidden="1" outlineLevel="1" x14ac:dyDescent="0.2">
      <c r="A74" s="147"/>
      <c r="B74" s="230"/>
      <c r="C74" s="167" t="s">
        <v>4</v>
      </c>
      <c r="D74" s="174">
        <v>23</v>
      </c>
      <c r="E74" s="174"/>
      <c r="F74" s="174"/>
      <c r="G74" s="174"/>
      <c r="H74" s="169">
        <f>D74*'Unit Measures'!C2</f>
        <v>9.5833333333333339</v>
      </c>
      <c r="I74" s="169">
        <f>D74*'Unit Measures'!C3</f>
        <v>12.9375</v>
      </c>
      <c r="J74" s="169">
        <f>D74*'Unit Measures'!C4</f>
        <v>6.46875</v>
      </c>
      <c r="K74" s="169">
        <f>D74*'Unit Measures'!C5</f>
        <v>3.8812500000000001</v>
      </c>
      <c r="L74" s="170"/>
      <c r="M74" s="170"/>
      <c r="N74" s="156">
        <f>D74*'Unit Measures'!C7</f>
        <v>13.416666666666668</v>
      </c>
      <c r="O74" s="169">
        <f>D74*'Unit Measures'!C8</f>
        <v>6.7083333333333339</v>
      </c>
      <c r="P74" s="169">
        <f>D74*'Unit Measures'!C9</f>
        <v>5.3666666666666671</v>
      </c>
      <c r="Q74" s="156">
        <f>D74*'Unit Measures'!C11</f>
        <v>3.833333333333333</v>
      </c>
      <c r="R74" s="169"/>
      <c r="S74" s="169">
        <f>D74*'Unit Measures'!C12</f>
        <v>7.6666666666666661</v>
      </c>
      <c r="T74" s="169">
        <f>D74*'Unit Measures'!C15</f>
        <v>3.0666666666666664</v>
      </c>
      <c r="U74" s="169">
        <f>D74*'Unit Measures'!C13</f>
        <v>3.833333333333333</v>
      </c>
      <c r="V74" s="171">
        <f>D74*'Unit Measures'!C14</f>
        <v>3.833333333333333</v>
      </c>
      <c r="W74" s="169"/>
      <c r="X74" s="172"/>
      <c r="Y74" s="151"/>
      <c r="Z74" s="151"/>
      <c r="AA74" s="151"/>
      <c r="AB74" s="151"/>
      <c r="AC74" s="151"/>
      <c r="AD74" s="151"/>
      <c r="AE74" s="151"/>
      <c r="AF74" s="151"/>
      <c r="AG74" s="152"/>
      <c r="AH74" s="150"/>
      <c r="AI74" s="151"/>
      <c r="AJ74" s="151"/>
      <c r="AK74" s="151"/>
      <c r="AL74" s="152"/>
      <c r="AM74" s="153"/>
      <c r="AN74" s="173"/>
      <c r="AO74" s="173"/>
      <c r="AP74" s="173">
        <f t="shared" si="236"/>
        <v>0</v>
      </c>
      <c r="AR74" s="173"/>
      <c r="AS74" s="173"/>
      <c r="AT74" s="173"/>
    </row>
    <row r="75" spans="1:46" hidden="1" outlineLevel="1" x14ac:dyDescent="0.2">
      <c r="A75" s="147"/>
      <c r="B75" s="230"/>
      <c r="C75" s="167" t="s">
        <v>158</v>
      </c>
      <c r="D75" s="174"/>
      <c r="E75" s="174">
        <v>69</v>
      </c>
      <c r="F75" s="174"/>
      <c r="G75" s="174"/>
      <c r="H75" s="169"/>
      <c r="I75" s="169"/>
      <c r="J75" s="169"/>
      <c r="K75" s="169"/>
      <c r="L75" s="170"/>
      <c r="M75" s="170"/>
      <c r="N75" s="156"/>
      <c r="O75" s="169"/>
      <c r="P75" s="169"/>
      <c r="Q75" s="156"/>
      <c r="R75" s="169">
        <f>E75*'Unit Measures'!D17</f>
        <v>11.5</v>
      </c>
      <c r="S75" s="169"/>
      <c r="T75" s="169"/>
      <c r="U75" s="169">
        <f>E75*'Unit Measures'!D13</f>
        <v>5.75</v>
      </c>
      <c r="V75" s="171">
        <f>E75*'Unit Measures'!D14</f>
        <v>5.75</v>
      </c>
      <c r="W75" s="169">
        <f>E75*'Unit Measures'!D16</f>
        <v>11.5</v>
      </c>
      <c r="X75" s="172"/>
      <c r="Y75" s="151"/>
      <c r="Z75" s="151"/>
      <c r="AA75" s="151"/>
      <c r="AB75" s="151"/>
      <c r="AC75" s="151"/>
      <c r="AD75" s="151"/>
      <c r="AE75" s="151"/>
      <c r="AF75" s="151"/>
      <c r="AG75" s="152"/>
      <c r="AH75" s="150"/>
      <c r="AI75" s="151"/>
      <c r="AJ75" s="151"/>
      <c r="AK75" s="151"/>
      <c r="AL75" s="152"/>
      <c r="AM75" s="153"/>
      <c r="AN75" s="173"/>
      <c r="AO75" s="173"/>
      <c r="AP75" s="173">
        <f t="shared" si="236"/>
        <v>0</v>
      </c>
      <c r="AR75" s="173"/>
      <c r="AS75" s="173"/>
      <c r="AT75" s="173"/>
    </row>
    <row r="76" spans="1:46" s="166" customFormat="1" collapsed="1" x14ac:dyDescent="0.2">
      <c r="A76" s="154">
        <v>19</v>
      </c>
      <c r="B76" s="226" t="s">
        <v>257</v>
      </c>
      <c r="C76" s="133"/>
      <c r="D76" s="155">
        <f>SUM(D77:D79)</f>
        <v>12</v>
      </c>
      <c r="E76" s="155">
        <f t="shared" ref="E76" si="348">SUM(E77:E79)</f>
        <v>12</v>
      </c>
      <c r="F76" s="155"/>
      <c r="G76" s="155"/>
      <c r="H76" s="156">
        <f>SUM(H77:H79)</f>
        <v>5.5</v>
      </c>
      <c r="I76" s="156">
        <f t="shared" ref="I76:N76" si="349">SUM(I77:I79)</f>
        <v>7.875</v>
      </c>
      <c r="J76" s="156">
        <f t="shared" si="349"/>
        <v>3.9375</v>
      </c>
      <c r="K76" s="156">
        <f t="shared" si="349"/>
        <v>2.3625000000000003</v>
      </c>
      <c r="L76" s="157">
        <f t="shared" si="349"/>
        <v>0</v>
      </c>
      <c r="M76" s="157">
        <f t="shared" si="349"/>
        <v>0</v>
      </c>
      <c r="N76" s="156">
        <f t="shared" si="349"/>
        <v>8</v>
      </c>
      <c r="O76" s="156">
        <f>SUM(O77:O79)</f>
        <v>4</v>
      </c>
      <c r="P76" s="156">
        <f t="shared" ref="P76:W76" si="350">SUM(P77:P79)</f>
        <v>3.2</v>
      </c>
      <c r="Q76" s="156">
        <f t="shared" si="350"/>
        <v>2</v>
      </c>
      <c r="R76" s="156">
        <f t="shared" si="350"/>
        <v>2</v>
      </c>
      <c r="S76" s="156">
        <f t="shared" si="350"/>
        <v>5</v>
      </c>
      <c r="T76" s="156">
        <f t="shared" si="350"/>
        <v>2</v>
      </c>
      <c r="U76" s="156">
        <f t="shared" si="350"/>
        <v>3.5</v>
      </c>
      <c r="V76" s="159">
        <f t="shared" si="350"/>
        <v>3.5</v>
      </c>
      <c r="W76" s="156">
        <f t="shared" si="350"/>
        <v>2</v>
      </c>
      <c r="X76" s="160">
        <f t="shared" ref="X76" si="351">H76/8</f>
        <v>0.6875</v>
      </c>
      <c r="Y76" s="161">
        <f t="shared" ref="Y76" si="352">I76/8</f>
        <v>0.984375</v>
      </c>
      <c r="Z76" s="161">
        <f t="shared" ref="Z76" si="353">J76/8</f>
        <v>0.4921875</v>
      </c>
      <c r="AA76" s="161">
        <f t="shared" ref="AA76" si="354">K76/8</f>
        <v>0.29531250000000003</v>
      </c>
      <c r="AB76" s="161">
        <f t="shared" ref="AB76" si="355">L76/8</f>
        <v>0</v>
      </c>
      <c r="AC76" s="161">
        <f t="shared" ref="AC76" si="356">M76/8</f>
        <v>0</v>
      </c>
      <c r="AD76" s="161">
        <f t="shared" ref="AD76" si="357">N76/8</f>
        <v>1</v>
      </c>
      <c r="AE76" s="161">
        <f t="shared" ref="AE76" si="358">O76/8</f>
        <v>0.5</v>
      </c>
      <c r="AF76" s="161">
        <f t="shared" ref="AF76" si="359">P76/8</f>
        <v>0.4</v>
      </c>
      <c r="AG76" s="162">
        <f t="shared" ref="AG76" si="360">P76/8</f>
        <v>0.4</v>
      </c>
      <c r="AH76" s="163">
        <f t="shared" ref="AH76" si="361">S76/8</f>
        <v>0.625</v>
      </c>
      <c r="AI76" s="161">
        <f t="shared" ref="AI76" si="362">T76/8</f>
        <v>0.25</v>
      </c>
      <c r="AJ76" s="161">
        <f t="shared" ref="AJ76" si="363">U76/8</f>
        <v>0.4375</v>
      </c>
      <c r="AK76" s="161">
        <f t="shared" ref="AK76" si="364">V76/8</f>
        <v>0.4375</v>
      </c>
      <c r="AL76" s="162">
        <f>W76/8</f>
        <v>0.25</v>
      </c>
      <c r="AM76" s="164"/>
      <c r="AN76" s="165">
        <f t="shared" ref="AN76" si="365">SUM(H77:R79)</f>
        <v>38.875</v>
      </c>
      <c r="AO76" s="165">
        <f t="shared" ref="AO76" si="366">SUM(S77:W79)</f>
        <v>16</v>
      </c>
      <c r="AP76" s="165">
        <f t="shared" si="236"/>
        <v>54.875</v>
      </c>
      <c r="AR76" s="165">
        <f>SUM(H76:R76)/8</f>
        <v>4.859375</v>
      </c>
      <c r="AS76" s="165">
        <f>SUM(S76:W76)/8</f>
        <v>2</v>
      </c>
      <c r="AT76" s="165">
        <f>SUM(AR76:AS76)</f>
        <v>6.859375</v>
      </c>
    </row>
    <row r="77" spans="1:46" hidden="1" outlineLevel="1" x14ac:dyDescent="0.2">
      <c r="A77" s="147"/>
      <c r="B77" s="230"/>
      <c r="C77" s="167" t="s">
        <v>3</v>
      </c>
      <c r="D77" s="174">
        <v>6</v>
      </c>
      <c r="E77" s="174"/>
      <c r="F77" s="174"/>
      <c r="G77" s="174"/>
      <c r="H77" s="169">
        <f>D77*'Unit Measures'!B2</f>
        <v>3</v>
      </c>
      <c r="I77" s="169">
        <f>D77*'Unit Measures'!B3</f>
        <v>4.5</v>
      </c>
      <c r="J77" s="169">
        <f>D77*'Unit Measures'!B4</f>
        <v>2.25</v>
      </c>
      <c r="K77" s="169">
        <f>D77*'Unit Measures'!B5</f>
        <v>1.35</v>
      </c>
      <c r="L77" s="170"/>
      <c r="M77" s="170"/>
      <c r="N77" s="156">
        <f>D77*'Unit Measures'!B7</f>
        <v>4.5</v>
      </c>
      <c r="O77" s="169">
        <f>D77*'Unit Measures'!B8</f>
        <v>2.25</v>
      </c>
      <c r="P77" s="169">
        <f>D77*'Unit Measures'!B9</f>
        <v>1.7999999999999998</v>
      </c>
      <c r="Q77" s="156">
        <f>D77*'Unit Measures'!B11</f>
        <v>1</v>
      </c>
      <c r="R77" s="169"/>
      <c r="S77" s="169">
        <f>D77*'Unit Measures'!B12</f>
        <v>3</v>
      </c>
      <c r="T77" s="169">
        <f>D77*'Unit Measures'!B15</f>
        <v>1.2000000000000002</v>
      </c>
      <c r="U77" s="169">
        <f>D77*'Unit Measures'!B13</f>
        <v>1.5</v>
      </c>
      <c r="V77" s="171">
        <f>D77*'Unit Measures'!B14</f>
        <v>1.5</v>
      </c>
      <c r="W77" s="169"/>
      <c r="X77" s="172"/>
      <c r="Y77" s="151"/>
      <c r="Z77" s="151"/>
      <c r="AA77" s="151"/>
      <c r="AB77" s="151"/>
      <c r="AC77" s="151"/>
      <c r="AD77" s="151"/>
      <c r="AE77" s="151"/>
      <c r="AF77" s="151"/>
      <c r="AG77" s="152"/>
      <c r="AH77" s="150"/>
      <c r="AI77" s="151"/>
      <c r="AJ77" s="151"/>
      <c r="AK77" s="151"/>
      <c r="AL77" s="152"/>
      <c r="AM77" s="153"/>
      <c r="AN77" s="173"/>
      <c r="AO77" s="173"/>
      <c r="AP77" s="173">
        <f t="shared" si="236"/>
        <v>0</v>
      </c>
      <c r="AR77" s="173"/>
      <c r="AS77" s="173"/>
      <c r="AT77" s="173"/>
    </row>
    <row r="78" spans="1:46" hidden="1" outlineLevel="1" x14ac:dyDescent="0.2">
      <c r="A78" s="147"/>
      <c r="B78" s="230"/>
      <c r="C78" s="167" t="s">
        <v>4</v>
      </c>
      <c r="D78" s="174">
        <v>6</v>
      </c>
      <c r="E78" s="174"/>
      <c r="F78" s="174"/>
      <c r="G78" s="174"/>
      <c r="H78" s="169">
        <f>D78*'Unit Measures'!C2</f>
        <v>2.5</v>
      </c>
      <c r="I78" s="169">
        <f>D78*'Unit Measures'!C3</f>
        <v>3.375</v>
      </c>
      <c r="J78" s="169">
        <f>D78*'Unit Measures'!C4</f>
        <v>1.6875</v>
      </c>
      <c r="K78" s="169">
        <f>D78*'Unit Measures'!C5</f>
        <v>1.0125000000000002</v>
      </c>
      <c r="L78" s="170"/>
      <c r="M78" s="170"/>
      <c r="N78" s="156">
        <f>D78*'Unit Measures'!C7</f>
        <v>3.5</v>
      </c>
      <c r="O78" s="169">
        <f>D78*'Unit Measures'!C8</f>
        <v>1.75</v>
      </c>
      <c r="P78" s="169">
        <f>D78*'Unit Measures'!C9</f>
        <v>1.4000000000000001</v>
      </c>
      <c r="Q78" s="156">
        <f>D78*'Unit Measures'!C11</f>
        <v>1</v>
      </c>
      <c r="R78" s="169"/>
      <c r="S78" s="169">
        <f>D78*'Unit Measures'!C12</f>
        <v>2</v>
      </c>
      <c r="T78" s="169">
        <f>D78*'Unit Measures'!C15</f>
        <v>0.8</v>
      </c>
      <c r="U78" s="169">
        <f>D78*'Unit Measures'!C13</f>
        <v>1</v>
      </c>
      <c r="V78" s="171">
        <f>D78*'Unit Measures'!C14</f>
        <v>1</v>
      </c>
      <c r="W78" s="169"/>
      <c r="X78" s="172"/>
      <c r="Y78" s="151"/>
      <c r="Z78" s="151"/>
      <c r="AA78" s="151"/>
      <c r="AB78" s="151"/>
      <c r="AC78" s="151"/>
      <c r="AD78" s="151"/>
      <c r="AE78" s="151"/>
      <c r="AF78" s="151"/>
      <c r="AG78" s="152"/>
      <c r="AH78" s="150"/>
      <c r="AI78" s="151"/>
      <c r="AJ78" s="151"/>
      <c r="AK78" s="151"/>
      <c r="AL78" s="152"/>
      <c r="AM78" s="153"/>
      <c r="AN78" s="173"/>
      <c r="AO78" s="173"/>
      <c r="AP78" s="173">
        <f t="shared" si="236"/>
        <v>0</v>
      </c>
      <c r="AR78" s="173"/>
      <c r="AS78" s="173"/>
      <c r="AT78" s="173"/>
    </row>
    <row r="79" spans="1:46" hidden="1" outlineLevel="1" x14ac:dyDescent="0.2">
      <c r="A79" s="147"/>
      <c r="B79" s="230"/>
      <c r="C79" s="167" t="s">
        <v>158</v>
      </c>
      <c r="D79" s="174"/>
      <c r="E79" s="174">
        <v>12</v>
      </c>
      <c r="F79" s="174"/>
      <c r="G79" s="174"/>
      <c r="H79" s="169"/>
      <c r="I79" s="169"/>
      <c r="J79" s="169"/>
      <c r="K79" s="169"/>
      <c r="L79" s="170"/>
      <c r="M79" s="170"/>
      <c r="N79" s="156"/>
      <c r="O79" s="169"/>
      <c r="P79" s="169"/>
      <c r="Q79" s="156"/>
      <c r="R79" s="169">
        <f>E79*'Unit Measures'!D17</f>
        <v>2</v>
      </c>
      <c r="S79" s="169"/>
      <c r="T79" s="169"/>
      <c r="U79" s="169">
        <f>E79*'Unit Measures'!D13</f>
        <v>1</v>
      </c>
      <c r="V79" s="171">
        <f>E79*'Unit Measures'!D14</f>
        <v>1</v>
      </c>
      <c r="W79" s="169">
        <f>E79*'Unit Measures'!D16</f>
        <v>2</v>
      </c>
      <c r="X79" s="172"/>
      <c r="Y79" s="151"/>
      <c r="Z79" s="151"/>
      <c r="AA79" s="151"/>
      <c r="AB79" s="151"/>
      <c r="AC79" s="151"/>
      <c r="AD79" s="151"/>
      <c r="AE79" s="151"/>
      <c r="AF79" s="151"/>
      <c r="AG79" s="152"/>
      <c r="AH79" s="150"/>
      <c r="AI79" s="151"/>
      <c r="AJ79" s="151"/>
      <c r="AK79" s="151"/>
      <c r="AL79" s="152"/>
      <c r="AM79" s="153"/>
      <c r="AN79" s="173"/>
      <c r="AO79" s="173"/>
      <c r="AP79" s="173">
        <f t="shared" si="236"/>
        <v>0</v>
      </c>
      <c r="AR79" s="173"/>
      <c r="AS79" s="173"/>
      <c r="AT79" s="173"/>
    </row>
    <row r="80" spans="1:46" s="166" customFormat="1" ht="12" customHeight="1" collapsed="1" x14ac:dyDescent="0.2">
      <c r="A80" s="154">
        <v>20</v>
      </c>
      <c r="B80" s="226" t="s">
        <v>258</v>
      </c>
      <c r="C80" s="133"/>
      <c r="D80" s="155">
        <f>SUM(D81:D83)</f>
        <v>6</v>
      </c>
      <c r="E80" s="155">
        <f t="shared" ref="E80" si="367">SUM(E81:E83)</f>
        <v>6</v>
      </c>
      <c r="F80" s="155"/>
      <c r="G80" s="155"/>
      <c r="H80" s="156">
        <f>SUM(H81:H83)</f>
        <v>2.75</v>
      </c>
      <c r="I80" s="156">
        <f t="shared" ref="I80:W80" si="368">SUM(I81:I83)</f>
        <v>3.9375</v>
      </c>
      <c r="J80" s="156">
        <f t="shared" si="368"/>
        <v>1.96875</v>
      </c>
      <c r="K80" s="156">
        <f t="shared" si="368"/>
        <v>1.1812500000000001</v>
      </c>
      <c r="L80" s="157">
        <f t="shared" si="368"/>
        <v>0</v>
      </c>
      <c r="M80" s="157">
        <f t="shared" si="368"/>
        <v>0</v>
      </c>
      <c r="N80" s="156">
        <f t="shared" si="368"/>
        <v>4</v>
      </c>
      <c r="O80" s="156">
        <f t="shared" si="368"/>
        <v>2</v>
      </c>
      <c r="P80" s="156">
        <f>SUM(P81:P83)</f>
        <v>1.6</v>
      </c>
      <c r="Q80" s="156">
        <f t="shared" si="368"/>
        <v>1</v>
      </c>
      <c r="R80" s="156">
        <f t="shared" si="368"/>
        <v>1</v>
      </c>
      <c r="S80" s="156">
        <f t="shared" si="368"/>
        <v>2.5</v>
      </c>
      <c r="T80" s="156">
        <f t="shared" si="368"/>
        <v>1</v>
      </c>
      <c r="U80" s="156">
        <f t="shared" si="368"/>
        <v>1.75</v>
      </c>
      <c r="V80" s="159">
        <f t="shared" si="368"/>
        <v>1.75</v>
      </c>
      <c r="W80" s="156">
        <f t="shared" si="368"/>
        <v>1</v>
      </c>
      <c r="X80" s="160">
        <f t="shared" ref="X80" si="369">H80/8</f>
        <v>0.34375</v>
      </c>
      <c r="Y80" s="161">
        <f t="shared" ref="Y80" si="370">I80/8</f>
        <v>0.4921875</v>
      </c>
      <c r="Z80" s="161">
        <f t="shared" ref="Z80" si="371">J80/8</f>
        <v>0.24609375</v>
      </c>
      <c r="AA80" s="161">
        <f t="shared" ref="AA80" si="372">K80/8</f>
        <v>0.14765625000000002</v>
      </c>
      <c r="AB80" s="161">
        <f t="shared" ref="AB80" si="373">L80/8</f>
        <v>0</v>
      </c>
      <c r="AC80" s="161">
        <f t="shared" ref="AC80" si="374">M80/8</f>
        <v>0</v>
      </c>
      <c r="AD80" s="161">
        <f t="shared" ref="AD80" si="375">N80/8</f>
        <v>0.5</v>
      </c>
      <c r="AE80" s="161">
        <f t="shared" ref="AE80" si="376">O80/8</f>
        <v>0.25</v>
      </c>
      <c r="AF80" s="161">
        <f t="shared" ref="AF80" si="377">P80/8</f>
        <v>0.2</v>
      </c>
      <c r="AG80" s="162">
        <f t="shared" ref="AG80" si="378">P80/8</f>
        <v>0.2</v>
      </c>
      <c r="AH80" s="163">
        <f t="shared" ref="AH80" si="379">S80/8</f>
        <v>0.3125</v>
      </c>
      <c r="AI80" s="161">
        <f t="shared" ref="AI80" si="380">T80/8</f>
        <v>0.125</v>
      </c>
      <c r="AJ80" s="161">
        <f t="shared" ref="AJ80" si="381">U80/8</f>
        <v>0.21875</v>
      </c>
      <c r="AK80" s="161">
        <f t="shared" ref="AK80" si="382">V80/8</f>
        <v>0.21875</v>
      </c>
      <c r="AL80" s="162">
        <f>W80/8</f>
        <v>0.125</v>
      </c>
      <c r="AM80" s="164"/>
      <c r="AN80" s="165">
        <f t="shared" ref="AN80" si="383">SUM(H81:R83)</f>
        <v>19.4375</v>
      </c>
      <c r="AO80" s="165">
        <f t="shared" ref="AO80" si="384">SUM(S81:W83)</f>
        <v>8</v>
      </c>
      <c r="AP80" s="165">
        <f t="shared" si="236"/>
        <v>27.4375</v>
      </c>
      <c r="AR80" s="165">
        <f>SUM(H80:R80)/8</f>
        <v>2.4296875</v>
      </c>
      <c r="AS80" s="165">
        <f>SUM(S80:W80)/8</f>
        <v>1</v>
      </c>
      <c r="AT80" s="165">
        <f>SUM(AR80:AS80)</f>
        <v>3.4296875</v>
      </c>
    </row>
    <row r="81" spans="1:46" hidden="1" outlineLevel="1" x14ac:dyDescent="0.2">
      <c r="A81" s="147"/>
      <c r="B81" s="230"/>
      <c r="C81" s="167" t="s">
        <v>3</v>
      </c>
      <c r="D81" s="174">
        <v>3</v>
      </c>
      <c r="E81" s="174"/>
      <c r="F81" s="174"/>
      <c r="G81" s="174"/>
      <c r="H81" s="169">
        <f>D81*'Unit Measures'!B2</f>
        <v>1.5</v>
      </c>
      <c r="I81" s="169">
        <f>D81*'Unit Measures'!B3</f>
        <v>2.25</v>
      </c>
      <c r="J81" s="169">
        <f>D81*'Unit Measures'!B4</f>
        <v>1.125</v>
      </c>
      <c r="K81" s="169">
        <f>D81*'Unit Measures'!B5</f>
        <v>0.67500000000000004</v>
      </c>
      <c r="L81" s="170"/>
      <c r="M81" s="170"/>
      <c r="N81" s="156">
        <f>D81*'Unit Measures'!B7</f>
        <v>2.25</v>
      </c>
      <c r="O81" s="169">
        <f>D81*'Unit Measures'!B8</f>
        <v>1.125</v>
      </c>
      <c r="P81" s="169">
        <f>D81*'Unit Measures'!B9</f>
        <v>0.89999999999999991</v>
      </c>
      <c r="Q81" s="156">
        <f>D81*'Unit Measures'!B11</f>
        <v>0.5</v>
      </c>
      <c r="R81" s="169"/>
      <c r="S81" s="169">
        <f>D81*'Unit Measures'!B12</f>
        <v>1.5</v>
      </c>
      <c r="T81" s="169">
        <f>D81*'Unit Measures'!B15</f>
        <v>0.60000000000000009</v>
      </c>
      <c r="U81" s="169">
        <f>D81*'Unit Measures'!B13</f>
        <v>0.75</v>
      </c>
      <c r="V81" s="171">
        <f>D81*'Unit Measures'!B14</f>
        <v>0.75</v>
      </c>
      <c r="W81" s="169"/>
      <c r="X81" s="172"/>
      <c r="Y81" s="151"/>
      <c r="Z81" s="151"/>
      <c r="AA81" s="151"/>
      <c r="AB81" s="151"/>
      <c r="AC81" s="151"/>
      <c r="AD81" s="151"/>
      <c r="AE81" s="151"/>
      <c r="AF81" s="151"/>
      <c r="AG81" s="152"/>
      <c r="AH81" s="150"/>
      <c r="AI81" s="151"/>
      <c r="AJ81" s="151"/>
      <c r="AK81" s="151"/>
      <c r="AL81" s="152"/>
      <c r="AM81" s="153"/>
      <c r="AN81" s="173"/>
      <c r="AO81" s="173"/>
      <c r="AP81" s="173">
        <f t="shared" si="236"/>
        <v>0</v>
      </c>
      <c r="AR81" s="173"/>
      <c r="AS81" s="173"/>
      <c r="AT81" s="173"/>
    </row>
    <row r="82" spans="1:46" hidden="1" outlineLevel="1" x14ac:dyDescent="0.2">
      <c r="A82" s="147"/>
      <c r="B82" s="230"/>
      <c r="C82" s="167" t="s">
        <v>4</v>
      </c>
      <c r="D82" s="174">
        <v>3</v>
      </c>
      <c r="E82" s="174"/>
      <c r="F82" s="174"/>
      <c r="G82" s="174"/>
      <c r="H82" s="169">
        <f>D82*'Unit Measures'!C2</f>
        <v>1.25</v>
      </c>
      <c r="I82" s="169">
        <f>D82*'Unit Measures'!C3</f>
        <v>1.6875</v>
      </c>
      <c r="J82" s="169">
        <f>D82*'Unit Measures'!C4</f>
        <v>0.84375</v>
      </c>
      <c r="K82" s="169">
        <f>D82*'Unit Measures'!C5</f>
        <v>0.50625000000000009</v>
      </c>
      <c r="L82" s="170"/>
      <c r="M82" s="170"/>
      <c r="N82" s="156">
        <f>D82*'Unit Measures'!C7</f>
        <v>1.75</v>
      </c>
      <c r="O82" s="169">
        <f>D82*'Unit Measures'!C8</f>
        <v>0.875</v>
      </c>
      <c r="P82" s="169">
        <f>D82*'Unit Measures'!C9</f>
        <v>0.70000000000000007</v>
      </c>
      <c r="Q82" s="156">
        <f>D82*'Unit Measures'!C11</f>
        <v>0.5</v>
      </c>
      <c r="R82" s="169"/>
      <c r="S82" s="169">
        <f>D82*'Unit Measures'!C12</f>
        <v>1</v>
      </c>
      <c r="T82" s="169">
        <f>D82*'Unit Measures'!C15</f>
        <v>0.4</v>
      </c>
      <c r="U82" s="169">
        <f>D82*'Unit Measures'!C13</f>
        <v>0.5</v>
      </c>
      <c r="V82" s="171">
        <f>D82*'Unit Measures'!C14</f>
        <v>0.5</v>
      </c>
      <c r="W82" s="169"/>
      <c r="X82" s="172"/>
      <c r="Y82" s="151"/>
      <c r="Z82" s="151"/>
      <c r="AA82" s="151"/>
      <c r="AB82" s="151"/>
      <c r="AC82" s="151"/>
      <c r="AD82" s="151"/>
      <c r="AE82" s="151"/>
      <c r="AF82" s="151"/>
      <c r="AG82" s="152"/>
      <c r="AH82" s="150"/>
      <c r="AI82" s="151"/>
      <c r="AJ82" s="151"/>
      <c r="AK82" s="151"/>
      <c r="AL82" s="152"/>
      <c r="AM82" s="153"/>
      <c r="AN82" s="173"/>
      <c r="AO82" s="173"/>
      <c r="AP82" s="173">
        <f t="shared" si="236"/>
        <v>0</v>
      </c>
      <c r="AR82" s="173"/>
      <c r="AS82" s="173"/>
      <c r="AT82" s="173"/>
    </row>
    <row r="83" spans="1:46" hidden="1" outlineLevel="1" x14ac:dyDescent="0.2">
      <c r="A83" s="147"/>
      <c r="B83" s="230"/>
      <c r="C83" s="167" t="s">
        <v>158</v>
      </c>
      <c r="D83" s="174"/>
      <c r="E83" s="174">
        <v>6</v>
      </c>
      <c r="F83" s="174"/>
      <c r="G83" s="174"/>
      <c r="H83" s="169"/>
      <c r="I83" s="169"/>
      <c r="J83" s="169"/>
      <c r="K83" s="169"/>
      <c r="L83" s="170"/>
      <c r="M83" s="170"/>
      <c r="N83" s="156"/>
      <c r="O83" s="169"/>
      <c r="P83" s="169"/>
      <c r="Q83" s="156"/>
      <c r="R83" s="169">
        <f>E83*'Unit Measures'!D17</f>
        <v>1</v>
      </c>
      <c r="S83" s="169"/>
      <c r="T83" s="169"/>
      <c r="U83" s="169">
        <f>E83*'Unit Measures'!D13</f>
        <v>0.5</v>
      </c>
      <c r="V83" s="171">
        <f>E83*'Unit Measures'!D14</f>
        <v>0.5</v>
      </c>
      <c r="W83" s="169">
        <f>E83*'Unit Measures'!D16</f>
        <v>1</v>
      </c>
      <c r="X83" s="172"/>
      <c r="Y83" s="151"/>
      <c r="Z83" s="151"/>
      <c r="AA83" s="151"/>
      <c r="AB83" s="151"/>
      <c r="AC83" s="151"/>
      <c r="AD83" s="151"/>
      <c r="AE83" s="151"/>
      <c r="AF83" s="151"/>
      <c r="AG83" s="152"/>
      <c r="AH83" s="150"/>
      <c r="AI83" s="151"/>
      <c r="AJ83" s="151"/>
      <c r="AK83" s="151"/>
      <c r="AL83" s="152"/>
      <c r="AM83" s="153"/>
      <c r="AN83" s="173"/>
      <c r="AO83" s="173"/>
      <c r="AP83" s="173">
        <f t="shared" si="236"/>
        <v>0</v>
      </c>
      <c r="AR83" s="173"/>
      <c r="AS83" s="173"/>
      <c r="AT83" s="173"/>
    </row>
    <row r="84" spans="1:46" s="166" customFormat="1" collapsed="1" x14ac:dyDescent="0.2">
      <c r="A84" s="154">
        <v>21</v>
      </c>
      <c r="B84" s="226" t="s">
        <v>259</v>
      </c>
      <c r="C84" s="133"/>
      <c r="D84" s="155">
        <f>SUM(D85:D87)</f>
        <v>2</v>
      </c>
      <c r="E84" s="155">
        <f t="shared" ref="E84" si="385">SUM(E85:E87)</f>
        <v>3</v>
      </c>
      <c r="F84" s="155"/>
      <c r="G84" s="155"/>
      <c r="H84" s="156">
        <f>SUM(H85:H87)</f>
        <v>0.91666666666666674</v>
      </c>
      <c r="I84" s="156">
        <f t="shared" ref="I84:N84" si="386">SUM(I85:I87)</f>
        <v>1.3125</v>
      </c>
      <c r="J84" s="156">
        <f t="shared" si="386"/>
        <v>0.65625</v>
      </c>
      <c r="K84" s="156">
        <f t="shared" si="386"/>
        <v>0.39375000000000004</v>
      </c>
      <c r="L84" s="157">
        <f t="shared" si="386"/>
        <v>0</v>
      </c>
      <c r="M84" s="157">
        <f t="shared" si="386"/>
        <v>0</v>
      </c>
      <c r="N84" s="156">
        <f t="shared" si="386"/>
        <v>1.3333333333333335</v>
      </c>
      <c r="O84" s="156">
        <f>SUM(O85:O87)</f>
        <v>0.66666666666666674</v>
      </c>
      <c r="P84" s="156">
        <f t="shared" ref="P84:W84" si="387">SUM(P85:P87)</f>
        <v>0.53333333333333333</v>
      </c>
      <c r="Q84" s="156">
        <f t="shared" si="387"/>
        <v>0.33333333333333331</v>
      </c>
      <c r="R84" s="156">
        <f t="shared" si="387"/>
        <v>0.5</v>
      </c>
      <c r="S84" s="156">
        <f t="shared" si="387"/>
        <v>0.83333333333333326</v>
      </c>
      <c r="T84" s="156">
        <f t="shared" si="387"/>
        <v>0.33333333333333337</v>
      </c>
      <c r="U84" s="156">
        <f t="shared" si="387"/>
        <v>0.66666666666666663</v>
      </c>
      <c r="V84" s="159">
        <f t="shared" si="387"/>
        <v>0.66666666666666663</v>
      </c>
      <c r="W84" s="156">
        <f t="shared" si="387"/>
        <v>0.5</v>
      </c>
      <c r="X84" s="160">
        <f t="shared" ref="X84" si="388">H84/8</f>
        <v>0.11458333333333334</v>
      </c>
      <c r="Y84" s="161">
        <f t="shared" ref="Y84" si="389">I84/8</f>
        <v>0.1640625</v>
      </c>
      <c r="Z84" s="161">
        <f t="shared" ref="Z84" si="390">J84/8</f>
        <v>8.203125E-2</v>
      </c>
      <c r="AA84" s="161">
        <f t="shared" ref="AA84" si="391">K84/8</f>
        <v>4.9218750000000006E-2</v>
      </c>
      <c r="AB84" s="161">
        <f t="shared" ref="AB84" si="392">L84/8</f>
        <v>0</v>
      </c>
      <c r="AC84" s="161">
        <f t="shared" ref="AC84" si="393">M84/8</f>
        <v>0</v>
      </c>
      <c r="AD84" s="161">
        <f t="shared" ref="AD84" si="394">N84/8</f>
        <v>0.16666666666666669</v>
      </c>
      <c r="AE84" s="161">
        <f t="shared" ref="AE84" si="395">O84/8</f>
        <v>8.3333333333333343E-2</v>
      </c>
      <c r="AF84" s="161">
        <f t="shared" ref="AF84" si="396">P84/8</f>
        <v>6.6666666666666666E-2</v>
      </c>
      <c r="AG84" s="162">
        <f t="shared" ref="AG84" si="397">P84/8</f>
        <v>6.6666666666666666E-2</v>
      </c>
      <c r="AH84" s="163">
        <f t="shared" ref="AH84" si="398">S84/8</f>
        <v>0.10416666666666666</v>
      </c>
      <c r="AI84" s="161">
        <f t="shared" ref="AI84" si="399">T84/8</f>
        <v>4.1666666666666671E-2</v>
      </c>
      <c r="AJ84" s="161">
        <f t="shared" ref="AJ84" si="400">U84/8</f>
        <v>8.3333333333333329E-2</v>
      </c>
      <c r="AK84" s="161">
        <f t="shared" ref="AK84" si="401">V84/8</f>
        <v>8.3333333333333329E-2</v>
      </c>
      <c r="AL84" s="162">
        <f>W84/8</f>
        <v>6.25E-2</v>
      </c>
      <c r="AM84" s="164"/>
      <c r="AN84" s="165">
        <f t="shared" ref="AN84" si="402">SUM(H85:R87)</f>
        <v>6.645833333333333</v>
      </c>
      <c r="AO84" s="165">
        <f t="shared" ref="AO84" si="403">SUM(S85:W87)</f>
        <v>3</v>
      </c>
      <c r="AP84" s="165">
        <f t="shared" ref="AP84:AP103" si="404">SUM(AN84:AO84)</f>
        <v>9.6458333333333321</v>
      </c>
      <c r="AR84" s="165">
        <f>SUM(H84:R84)/8</f>
        <v>0.83072916666666674</v>
      </c>
      <c r="AS84" s="165">
        <f>SUM(S84:W84)/8</f>
        <v>0.37499999999999994</v>
      </c>
      <c r="AT84" s="165">
        <f>SUM(AR84:AS84)</f>
        <v>1.2057291666666667</v>
      </c>
    </row>
    <row r="85" spans="1:46" hidden="1" outlineLevel="1" x14ac:dyDescent="0.2">
      <c r="A85" s="147"/>
      <c r="B85" s="230"/>
      <c r="C85" s="167" t="s">
        <v>3</v>
      </c>
      <c r="D85" s="174">
        <v>1</v>
      </c>
      <c r="E85" s="174"/>
      <c r="F85" s="174"/>
      <c r="G85" s="174"/>
      <c r="H85" s="169">
        <f>D85*'Unit Measures'!B2</f>
        <v>0.5</v>
      </c>
      <c r="I85" s="169">
        <f>D85*'Unit Measures'!B3</f>
        <v>0.75</v>
      </c>
      <c r="J85" s="169">
        <f>D85*'Unit Measures'!B4</f>
        <v>0.375</v>
      </c>
      <c r="K85" s="169">
        <f>D85*'Unit Measures'!B5</f>
        <v>0.22500000000000001</v>
      </c>
      <c r="L85" s="170"/>
      <c r="M85" s="170"/>
      <c r="N85" s="156">
        <f>D85*'Unit Measures'!B7</f>
        <v>0.75</v>
      </c>
      <c r="O85" s="169">
        <f>D85*'Unit Measures'!B8</f>
        <v>0.375</v>
      </c>
      <c r="P85" s="169">
        <f>D85*'Unit Measures'!B9</f>
        <v>0.3</v>
      </c>
      <c r="Q85" s="156">
        <f>D85*'Unit Measures'!B11</f>
        <v>0.16666666666666666</v>
      </c>
      <c r="R85" s="169"/>
      <c r="S85" s="169">
        <f>D85*'Unit Measures'!B12</f>
        <v>0.5</v>
      </c>
      <c r="T85" s="169">
        <f>D85*'Unit Measures'!B15</f>
        <v>0.2</v>
      </c>
      <c r="U85" s="169">
        <f>D85*'Unit Measures'!B13</f>
        <v>0.25</v>
      </c>
      <c r="V85" s="171">
        <f>D85*'Unit Measures'!B14</f>
        <v>0.25</v>
      </c>
      <c r="W85" s="169"/>
      <c r="X85" s="172"/>
      <c r="Y85" s="151"/>
      <c r="Z85" s="151"/>
      <c r="AA85" s="151"/>
      <c r="AB85" s="151"/>
      <c r="AC85" s="151"/>
      <c r="AD85" s="151"/>
      <c r="AE85" s="151"/>
      <c r="AF85" s="151"/>
      <c r="AG85" s="152"/>
      <c r="AH85" s="150"/>
      <c r="AI85" s="151"/>
      <c r="AJ85" s="151"/>
      <c r="AK85" s="151"/>
      <c r="AL85" s="152"/>
      <c r="AM85" s="153"/>
      <c r="AN85" s="173"/>
      <c r="AO85" s="173"/>
      <c r="AP85" s="173">
        <f t="shared" si="404"/>
        <v>0</v>
      </c>
      <c r="AR85" s="173"/>
      <c r="AS85" s="173"/>
      <c r="AT85" s="173"/>
    </row>
    <row r="86" spans="1:46" hidden="1" outlineLevel="1" x14ac:dyDescent="0.2">
      <c r="A86" s="147"/>
      <c r="B86" s="230"/>
      <c r="C86" s="167" t="s">
        <v>4</v>
      </c>
      <c r="D86" s="174">
        <v>1</v>
      </c>
      <c r="E86" s="174"/>
      <c r="F86" s="174"/>
      <c r="G86" s="174"/>
      <c r="H86" s="169">
        <f>D86*'Unit Measures'!C2</f>
        <v>0.41666666666666669</v>
      </c>
      <c r="I86" s="169">
        <f>D86*'Unit Measures'!C3</f>
        <v>0.5625</v>
      </c>
      <c r="J86" s="169">
        <f>D86*'Unit Measures'!C4</f>
        <v>0.28125</v>
      </c>
      <c r="K86" s="169">
        <f>D86*'Unit Measures'!C5</f>
        <v>0.16875000000000001</v>
      </c>
      <c r="L86" s="170"/>
      <c r="M86" s="170"/>
      <c r="N86" s="156">
        <f>D86*'Unit Measures'!C7</f>
        <v>0.58333333333333337</v>
      </c>
      <c r="O86" s="169">
        <f>D86*'Unit Measures'!C8</f>
        <v>0.29166666666666669</v>
      </c>
      <c r="P86" s="169">
        <f>D86*'Unit Measures'!C9</f>
        <v>0.23333333333333336</v>
      </c>
      <c r="Q86" s="156">
        <f>D86*'Unit Measures'!C11</f>
        <v>0.16666666666666666</v>
      </c>
      <c r="R86" s="169"/>
      <c r="S86" s="169">
        <f>D86*'Unit Measures'!C12</f>
        <v>0.33333333333333331</v>
      </c>
      <c r="T86" s="169">
        <f>D86*'Unit Measures'!C15</f>
        <v>0.13333333333333333</v>
      </c>
      <c r="U86" s="169">
        <f>D86*'Unit Measures'!C13</f>
        <v>0.16666666666666666</v>
      </c>
      <c r="V86" s="171">
        <f>D86*'Unit Measures'!C14</f>
        <v>0.16666666666666666</v>
      </c>
      <c r="W86" s="169"/>
      <c r="X86" s="172"/>
      <c r="Y86" s="151"/>
      <c r="Z86" s="151"/>
      <c r="AA86" s="151"/>
      <c r="AB86" s="151"/>
      <c r="AC86" s="151"/>
      <c r="AD86" s="151"/>
      <c r="AE86" s="151"/>
      <c r="AF86" s="151"/>
      <c r="AG86" s="152"/>
      <c r="AH86" s="150"/>
      <c r="AI86" s="151"/>
      <c r="AJ86" s="151"/>
      <c r="AK86" s="151"/>
      <c r="AL86" s="152"/>
      <c r="AM86" s="153"/>
      <c r="AN86" s="173"/>
      <c r="AO86" s="173"/>
      <c r="AP86" s="173">
        <f t="shared" si="404"/>
        <v>0</v>
      </c>
      <c r="AR86" s="173"/>
      <c r="AS86" s="173"/>
      <c r="AT86" s="173"/>
    </row>
    <row r="87" spans="1:46" hidden="1" outlineLevel="1" x14ac:dyDescent="0.2">
      <c r="A87" s="147"/>
      <c r="B87" s="230"/>
      <c r="C87" s="167" t="s">
        <v>158</v>
      </c>
      <c r="D87" s="174"/>
      <c r="E87" s="174">
        <v>3</v>
      </c>
      <c r="F87" s="174"/>
      <c r="G87" s="174"/>
      <c r="H87" s="169"/>
      <c r="I87" s="169"/>
      <c r="J87" s="169"/>
      <c r="K87" s="169"/>
      <c r="L87" s="170"/>
      <c r="M87" s="170"/>
      <c r="N87" s="156"/>
      <c r="O87" s="169"/>
      <c r="P87" s="169"/>
      <c r="Q87" s="156"/>
      <c r="R87" s="169">
        <f>E87*'Unit Measures'!D17</f>
        <v>0.5</v>
      </c>
      <c r="S87" s="169"/>
      <c r="T87" s="169"/>
      <c r="U87" s="169">
        <f>E87*'Unit Measures'!D13</f>
        <v>0.25</v>
      </c>
      <c r="V87" s="171">
        <f>E87*'Unit Measures'!D14</f>
        <v>0.25</v>
      </c>
      <c r="W87" s="169">
        <f>E87*'Unit Measures'!D16</f>
        <v>0.5</v>
      </c>
      <c r="X87" s="172"/>
      <c r="Y87" s="151"/>
      <c r="Z87" s="151"/>
      <c r="AA87" s="151"/>
      <c r="AB87" s="151"/>
      <c r="AC87" s="151"/>
      <c r="AD87" s="151"/>
      <c r="AE87" s="151"/>
      <c r="AF87" s="151"/>
      <c r="AG87" s="152"/>
      <c r="AH87" s="150"/>
      <c r="AI87" s="151"/>
      <c r="AJ87" s="151"/>
      <c r="AK87" s="151"/>
      <c r="AL87" s="152"/>
      <c r="AM87" s="153"/>
      <c r="AN87" s="173"/>
      <c r="AO87" s="173"/>
      <c r="AP87" s="173">
        <f t="shared" si="404"/>
        <v>0</v>
      </c>
      <c r="AR87" s="173"/>
      <c r="AS87" s="173"/>
      <c r="AT87" s="173"/>
    </row>
    <row r="88" spans="1:46" s="166" customFormat="1" collapsed="1" x14ac:dyDescent="0.2">
      <c r="A88" s="154">
        <v>22</v>
      </c>
      <c r="B88" s="226" t="s">
        <v>395</v>
      </c>
      <c r="C88" s="133"/>
      <c r="D88" s="155">
        <f>SUM(D89:D91)</f>
        <v>14</v>
      </c>
      <c r="E88" s="155">
        <f t="shared" ref="E88" si="405">SUM(E89:E91)</f>
        <v>21</v>
      </c>
      <c r="F88" s="155"/>
      <c r="G88" s="155"/>
      <c r="H88" s="156">
        <f>SUM(H89:H91)</f>
        <v>6.416666666666667</v>
      </c>
      <c r="I88" s="156">
        <f t="shared" ref="I88" si="406">SUM(I89:I91)</f>
        <v>9.1875</v>
      </c>
      <c r="J88" s="156">
        <f>SUM(J89:J91)</f>
        <v>4.59375</v>
      </c>
      <c r="K88" s="156">
        <f t="shared" ref="K88:W88" si="407">SUM(K89:K91)</f>
        <v>2.7562500000000001</v>
      </c>
      <c r="L88" s="157">
        <f t="shared" si="407"/>
        <v>0</v>
      </c>
      <c r="M88" s="157">
        <f t="shared" si="407"/>
        <v>0</v>
      </c>
      <c r="N88" s="156">
        <f t="shared" si="407"/>
        <v>9.3333333333333339</v>
      </c>
      <c r="O88" s="156">
        <f t="shared" si="407"/>
        <v>4.666666666666667</v>
      </c>
      <c r="P88" s="156">
        <f t="shared" si="407"/>
        <v>3.7333333333333334</v>
      </c>
      <c r="Q88" s="156">
        <f t="shared" si="407"/>
        <v>2.333333333333333</v>
      </c>
      <c r="R88" s="156">
        <f t="shared" si="407"/>
        <v>3.5</v>
      </c>
      <c r="S88" s="156">
        <f t="shared" si="407"/>
        <v>5.833333333333333</v>
      </c>
      <c r="T88" s="156">
        <f>SUM(T89:T91)</f>
        <v>2.3333333333333335</v>
      </c>
      <c r="U88" s="156">
        <f t="shared" si="407"/>
        <v>4.6666666666666661</v>
      </c>
      <c r="V88" s="159">
        <f t="shared" si="407"/>
        <v>4.6666666666666661</v>
      </c>
      <c r="W88" s="156">
        <f t="shared" si="407"/>
        <v>3.5</v>
      </c>
      <c r="X88" s="160">
        <f t="shared" ref="X88" si="408">H88/8</f>
        <v>0.80208333333333337</v>
      </c>
      <c r="Y88" s="161">
        <f t="shared" ref="Y88" si="409">I88/8</f>
        <v>1.1484375</v>
      </c>
      <c r="Z88" s="161">
        <f t="shared" ref="Z88" si="410">J88/8</f>
        <v>0.57421875</v>
      </c>
      <c r="AA88" s="161">
        <f t="shared" ref="AA88" si="411">K88/8</f>
        <v>0.34453125000000001</v>
      </c>
      <c r="AB88" s="161">
        <f t="shared" ref="AB88" si="412">L88/8</f>
        <v>0</v>
      </c>
      <c r="AC88" s="161">
        <f t="shared" ref="AC88" si="413">M88/8</f>
        <v>0</v>
      </c>
      <c r="AD88" s="161">
        <f t="shared" ref="AD88" si="414">N88/8</f>
        <v>1.1666666666666667</v>
      </c>
      <c r="AE88" s="161">
        <f t="shared" ref="AE88" si="415">O88/8</f>
        <v>0.58333333333333337</v>
      </c>
      <c r="AF88" s="161">
        <f t="shared" ref="AF88" si="416">P88/8</f>
        <v>0.46666666666666667</v>
      </c>
      <c r="AG88" s="162">
        <f t="shared" ref="AG88" si="417">P88/8</f>
        <v>0.46666666666666667</v>
      </c>
      <c r="AH88" s="163">
        <f t="shared" ref="AH88" si="418">S88/8</f>
        <v>0.72916666666666663</v>
      </c>
      <c r="AI88" s="161">
        <f t="shared" ref="AI88" si="419">T88/8</f>
        <v>0.29166666666666669</v>
      </c>
      <c r="AJ88" s="161">
        <f t="shared" ref="AJ88" si="420">U88/8</f>
        <v>0.58333333333333326</v>
      </c>
      <c r="AK88" s="161">
        <f t="shared" ref="AK88" si="421">V88/8</f>
        <v>0.58333333333333326</v>
      </c>
      <c r="AL88" s="162">
        <f>W88/8</f>
        <v>0.4375</v>
      </c>
      <c r="AM88" s="164"/>
      <c r="AN88" s="165">
        <f t="shared" ref="AN88" si="422">SUM(H89:R91)</f>
        <v>46.520833333333336</v>
      </c>
      <c r="AO88" s="165">
        <f t="shared" ref="AO88" si="423">SUM(S89:W91)</f>
        <v>21</v>
      </c>
      <c r="AP88" s="165">
        <f t="shared" si="404"/>
        <v>67.520833333333343</v>
      </c>
      <c r="AR88" s="165">
        <f>SUM(H88:R88)/8</f>
        <v>5.815104166666667</v>
      </c>
      <c r="AS88" s="165">
        <f>SUM(S88:W88)/8</f>
        <v>2.625</v>
      </c>
      <c r="AT88" s="165">
        <f>SUM(AR88:AS88)</f>
        <v>8.4401041666666679</v>
      </c>
    </row>
    <row r="89" spans="1:46" hidden="1" outlineLevel="1" x14ac:dyDescent="0.2">
      <c r="A89" s="147"/>
      <c r="B89" s="134"/>
      <c r="C89" s="167" t="s">
        <v>3</v>
      </c>
      <c r="D89" s="174">
        <v>7</v>
      </c>
      <c r="E89" s="174"/>
      <c r="F89" s="174"/>
      <c r="G89" s="174"/>
      <c r="H89" s="169">
        <f>D89*'Unit Measures'!B2</f>
        <v>3.5</v>
      </c>
      <c r="I89" s="169">
        <f>D89*'Unit Measures'!B3</f>
        <v>5.25</v>
      </c>
      <c r="J89" s="169">
        <f>D89*'Unit Measures'!B4</f>
        <v>2.625</v>
      </c>
      <c r="K89" s="169">
        <f>D89*'Unit Measures'!B5</f>
        <v>1.575</v>
      </c>
      <c r="L89" s="170"/>
      <c r="M89" s="170"/>
      <c r="N89" s="156">
        <f>D89*'Unit Measures'!B7</f>
        <v>5.25</v>
      </c>
      <c r="O89" s="169">
        <f>D89*'Unit Measures'!B8</f>
        <v>2.625</v>
      </c>
      <c r="P89" s="169">
        <f>D89*'Unit Measures'!B9</f>
        <v>2.1</v>
      </c>
      <c r="Q89" s="156">
        <f>D89*'Unit Measures'!B11</f>
        <v>1.1666666666666665</v>
      </c>
      <c r="R89" s="169"/>
      <c r="S89" s="169">
        <f>D89*'Unit Measures'!B12</f>
        <v>3.5</v>
      </c>
      <c r="T89" s="169">
        <f>D89*'Unit Measures'!B15</f>
        <v>1.4000000000000001</v>
      </c>
      <c r="U89" s="169">
        <f>D89*'Unit Measures'!B13</f>
        <v>1.75</v>
      </c>
      <c r="V89" s="171">
        <f>D89*'Unit Measures'!B14</f>
        <v>1.75</v>
      </c>
      <c r="W89" s="169"/>
      <c r="X89" s="172"/>
      <c r="Y89" s="151"/>
      <c r="Z89" s="151"/>
      <c r="AA89" s="151"/>
      <c r="AB89" s="151"/>
      <c r="AC89" s="151"/>
      <c r="AD89" s="151"/>
      <c r="AE89" s="151"/>
      <c r="AF89" s="151"/>
      <c r="AG89" s="152"/>
      <c r="AH89" s="150"/>
      <c r="AI89" s="151"/>
      <c r="AJ89" s="151"/>
      <c r="AK89" s="151"/>
      <c r="AL89" s="152"/>
      <c r="AM89" s="153"/>
      <c r="AN89" s="173"/>
      <c r="AO89" s="173"/>
      <c r="AP89" s="173">
        <f t="shared" si="404"/>
        <v>0</v>
      </c>
      <c r="AR89" s="173"/>
      <c r="AS89" s="173"/>
      <c r="AT89" s="173"/>
    </row>
    <row r="90" spans="1:46" hidden="1" outlineLevel="1" x14ac:dyDescent="0.2">
      <c r="A90" s="147"/>
      <c r="B90" s="134"/>
      <c r="C90" s="167" t="s">
        <v>4</v>
      </c>
      <c r="D90" s="174">
        <v>7</v>
      </c>
      <c r="E90" s="174"/>
      <c r="F90" s="174"/>
      <c r="G90" s="174"/>
      <c r="H90" s="169">
        <f>D90*'Unit Measures'!C2</f>
        <v>2.916666666666667</v>
      </c>
      <c r="I90" s="169">
        <f>D90*'Unit Measures'!C3</f>
        <v>3.9375</v>
      </c>
      <c r="J90" s="169">
        <f>D90*'Unit Measures'!C4</f>
        <v>1.96875</v>
      </c>
      <c r="K90" s="169">
        <f>D90*'Unit Measures'!C5</f>
        <v>1.1812500000000001</v>
      </c>
      <c r="L90" s="170"/>
      <c r="M90" s="170"/>
      <c r="N90" s="156">
        <f>D90*'Unit Measures'!C7</f>
        <v>4.0833333333333339</v>
      </c>
      <c r="O90" s="169">
        <f>D90*'Unit Measures'!C8</f>
        <v>2.041666666666667</v>
      </c>
      <c r="P90" s="169">
        <f>D90*'Unit Measures'!C9</f>
        <v>1.6333333333333335</v>
      </c>
      <c r="Q90" s="156">
        <f>D90*'Unit Measures'!C11</f>
        <v>1.1666666666666665</v>
      </c>
      <c r="R90" s="169"/>
      <c r="S90" s="169">
        <f>D90*'Unit Measures'!C12</f>
        <v>2.333333333333333</v>
      </c>
      <c r="T90" s="169">
        <f>D90*'Unit Measures'!C15</f>
        <v>0.93333333333333335</v>
      </c>
      <c r="U90" s="169">
        <f>D90*'Unit Measures'!C13</f>
        <v>1.1666666666666665</v>
      </c>
      <c r="V90" s="171">
        <f>D90*'Unit Measures'!C14</f>
        <v>1.1666666666666665</v>
      </c>
      <c r="W90" s="169"/>
      <c r="X90" s="172"/>
      <c r="Y90" s="151"/>
      <c r="Z90" s="151"/>
      <c r="AA90" s="151"/>
      <c r="AB90" s="151"/>
      <c r="AC90" s="151"/>
      <c r="AD90" s="151"/>
      <c r="AE90" s="151"/>
      <c r="AF90" s="151"/>
      <c r="AG90" s="152"/>
      <c r="AH90" s="150"/>
      <c r="AI90" s="151"/>
      <c r="AJ90" s="151"/>
      <c r="AK90" s="151"/>
      <c r="AL90" s="152"/>
      <c r="AM90" s="153"/>
      <c r="AN90" s="173"/>
      <c r="AO90" s="173"/>
      <c r="AP90" s="173">
        <f t="shared" si="404"/>
        <v>0</v>
      </c>
      <c r="AR90" s="173"/>
      <c r="AS90" s="173"/>
      <c r="AT90" s="173"/>
    </row>
    <row r="91" spans="1:46" hidden="1" outlineLevel="1" x14ac:dyDescent="0.2">
      <c r="A91" s="147"/>
      <c r="B91" s="134"/>
      <c r="C91" s="167" t="s">
        <v>158</v>
      </c>
      <c r="D91" s="174"/>
      <c r="E91" s="174">
        <v>21</v>
      </c>
      <c r="F91" s="174"/>
      <c r="G91" s="174"/>
      <c r="H91" s="169"/>
      <c r="I91" s="169"/>
      <c r="J91" s="169"/>
      <c r="K91" s="169"/>
      <c r="L91" s="170"/>
      <c r="M91" s="170"/>
      <c r="N91" s="156"/>
      <c r="O91" s="169"/>
      <c r="P91" s="169"/>
      <c r="Q91" s="156"/>
      <c r="R91" s="169">
        <f>E91*'Unit Measures'!D17</f>
        <v>3.5</v>
      </c>
      <c r="S91" s="169"/>
      <c r="T91" s="169"/>
      <c r="U91" s="169">
        <f>E91*'Unit Measures'!D13</f>
        <v>1.75</v>
      </c>
      <c r="V91" s="171">
        <f>E91*'Unit Measures'!D14</f>
        <v>1.75</v>
      </c>
      <c r="W91" s="169">
        <f>E91*'Unit Measures'!D16</f>
        <v>3.5</v>
      </c>
      <c r="X91" s="172"/>
      <c r="Y91" s="151"/>
      <c r="Z91" s="151"/>
      <c r="AA91" s="151"/>
      <c r="AB91" s="151"/>
      <c r="AC91" s="151"/>
      <c r="AD91" s="151"/>
      <c r="AE91" s="151"/>
      <c r="AF91" s="151"/>
      <c r="AG91" s="152"/>
      <c r="AH91" s="150"/>
      <c r="AI91" s="151"/>
      <c r="AJ91" s="151"/>
      <c r="AK91" s="151"/>
      <c r="AL91" s="152"/>
      <c r="AM91" s="153"/>
      <c r="AN91" s="173"/>
      <c r="AO91" s="173"/>
      <c r="AP91" s="173">
        <f t="shared" si="404"/>
        <v>0</v>
      </c>
      <c r="AR91" s="173"/>
      <c r="AS91" s="173"/>
      <c r="AT91" s="173"/>
    </row>
    <row r="92" spans="1:46" s="166" customFormat="1" collapsed="1" x14ac:dyDescent="0.2">
      <c r="A92" s="154">
        <v>23</v>
      </c>
      <c r="B92" s="133"/>
      <c r="C92" s="133"/>
      <c r="D92" s="155">
        <f>SUM(D93:D95)</f>
        <v>0</v>
      </c>
      <c r="E92" s="155">
        <f t="shared" ref="E92" si="424">SUM(E93:E95)</f>
        <v>0</v>
      </c>
      <c r="F92" s="155"/>
      <c r="G92" s="155"/>
      <c r="H92" s="156">
        <f>SUM(H93:H95)</f>
        <v>0</v>
      </c>
      <c r="I92" s="156">
        <f t="shared" ref="I92:W92" si="425">SUM(I93:I95)</f>
        <v>0</v>
      </c>
      <c r="J92" s="156">
        <f t="shared" si="425"/>
        <v>0</v>
      </c>
      <c r="K92" s="156">
        <f t="shared" si="425"/>
        <v>0</v>
      </c>
      <c r="L92" s="157">
        <f t="shared" si="425"/>
        <v>0</v>
      </c>
      <c r="M92" s="157">
        <f t="shared" si="425"/>
        <v>0</v>
      </c>
      <c r="N92" s="156">
        <f t="shared" si="425"/>
        <v>0</v>
      </c>
      <c r="O92" s="156">
        <f t="shared" si="425"/>
        <v>0</v>
      </c>
      <c r="P92" s="156">
        <f t="shared" si="425"/>
        <v>0</v>
      </c>
      <c r="Q92" s="156">
        <f t="shared" si="425"/>
        <v>0</v>
      </c>
      <c r="R92" s="156">
        <f t="shared" si="425"/>
        <v>0</v>
      </c>
      <c r="S92" s="156">
        <f t="shared" si="425"/>
        <v>0</v>
      </c>
      <c r="T92" s="156">
        <f t="shared" si="425"/>
        <v>0</v>
      </c>
      <c r="U92" s="156">
        <f t="shared" si="425"/>
        <v>0</v>
      </c>
      <c r="V92" s="159">
        <f t="shared" si="425"/>
        <v>0</v>
      </c>
      <c r="W92" s="156">
        <f t="shared" si="425"/>
        <v>0</v>
      </c>
      <c r="X92" s="160">
        <f t="shared" ref="X92" si="426">H92/8</f>
        <v>0</v>
      </c>
      <c r="Y92" s="161">
        <f t="shared" ref="Y92" si="427">I92/8</f>
        <v>0</v>
      </c>
      <c r="Z92" s="161">
        <f t="shared" ref="Z92" si="428">J92/8</f>
        <v>0</v>
      </c>
      <c r="AA92" s="161">
        <f t="shared" ref="AA92" si="429">K92/8</f>
        <v>0</v>
      </c>
      <c r="AB92" s="161">
        <f t="shared" ref="AB92" si="430">L92/8</f>
        <v>0</v>
      </c>
      <c r="AC92" s="161">
        <f t="shared" ref="AC92" si="431">M92/8</f>
        <v>0</v>
      </c>
      <c r="AD92" s="161">
        <f t="shared" ref="AD92" si="432">N92/8</f>
        <v>0</v>
      </c>
      <c r="AE92" s="161">
        <f t="shared" ref="AE92" si="433">O92/8</f>
        <v>0</v>
      </c>
      <c r="AF92" s="161">
        <f t="shared" ref="AF92" si="434">P92/8</f>
        <v>0</v>
      </c>
      <c r="AG92" s="162">
        <f t="shared" ref="AG92" si="435">P92/8</f>
        <v>0</v>
      </c>
      <c r="AH92" s="163">
        <f t="shared" ref="AH92" si="436">S92/8</f>
        <v>0</v>
      </c>
      <c r="AI92" s="161">
        <f t="shared" ref="AI92" si="437">T92/8</f>
        <v>0</v>
      </c>
      <c r="AJ92" s="161">
        <f t="shared" ref="AJ92" si="438">U92/8</f>
        <v>0</v>
      </c>
      <c r="AK92" s="161">
        <f t="shared" ref="AK92" si="439">V92/8</f>
        <v>0</v>
      </c>
      <c r="AL92" s="162">
        <f>W92/8</f>
        <v>0</v>
      </c>
      <c r="AM92" s="164"/>
      <c r="AN92" s="165">
        <f t="shared" ref="AN92" si="440">SUM(H93:R95)</f>
        <v>0</v>
      </c>
      <c r="AO92" s="165">
        <f t="shared" ref="AO92" si="441">SUM(S93:W95)</f>
        <v>0</v>
      </c>
      <c r="AP92" s="165">
        <f t="shared" si="404"/>
        <v>0</v>
      </c>
      <c r="AR92" s="165">
        <f>SUM(H92:R92)/8</f>
        <v>0</v>
      </c>
      <c r="AS92" s="165">
        <f>SUM(S92:W92)/8</f>
        <v>0</v>
      </c>
      <c r="AT92" s="165">
        <f>SUM(AR92:AS92)</f>
        <v>0</v>
      </c>
    </row>
    <row r="93" spans="1:46" hidden="1" outlineLevel="1" x14ac:dyDescent="0.2">
      <c r="A93" s="147"/>
      <c r="B93" s="134"/>
      <c r="C93" s="167" t="s">
        <v>3</v>
      </c>
      <c r="D93" s="174"/>
      <c r="E93" s="174"/>
      <c r="F93" s="174"/>
      <c r="G93" s="174"/>
      <c r="H93" s="169">
        <f>D93*'Unit Measures'!B2</f>
        <v>0</v>
      </c>
      <c r="I93" s="169">
        <f>D93*'Unit Measures'!B3</f>
        <v>0</v>
      </c>
      <c r="J93" s="169">
        <f>D93*'Unit Measures'!B4</f>
        <v>0</v>
      </c>
      <c r="K93" s="169">
        <f>D93*'Unit Measures'!B5</f>
        <v>0</v>
      </c>
      <c r="L93" s="170"/>
      <c r="M93" s="170"/>
      <c r="N93" s="156">
        <f>D93*'Unit Measures'!B7</f>
        <v>0</v>
      </c>
      <c r="O93" s="169">
        <f>D93*'Unit Measures'!B8</f>
        <v>0</v>
      </c>
      <c r="P93" s="169">
        <f>D93*'Unit Measures'!B9</f>
        <v>0</v>
      </c>
      <c r="Q93" s="156">
        <f>D93*'Unit Measures'!B11</f>
        <v>0</v>
      </c>
      <c r="R93" s="169"/>
      <c r="S93" s="169">
        <f>D93*'Unit Measures'!B12</f>
        <v>0</v>
      </c>
      <c r="T93" s="169">
        <f>D93*'Unit Measures'!B15</f>
        <v>0</v>
      </c>
      <c r="U93" s="169">
        <f>D93*'Unit Measures'!B13</f>
        <v>0</v>
      </c>
      <c r="V93" s="171">
        <f>D93*'Unit Measures'!B14</f>
        <v>0</v>
      </c>
      <c r="W93" s="169"/>
      <c r="X93" s="172"/>
      <c r="Y93" s="151"/>
      <c r="Z93" s="151"/>
      <c r="AA93" s="151"/>
      <c r="AB93" s="151"/>
      <c r="AC93" s="151"/>
      <c r="AD93" s="151"/>
      <c r="AE93" s="151"/>
      <c r="AF93" s="151"/>
      <c r="AG93" s="152"/>
      <c r="AH93" s="150"/>
      <c r="AI93" s="151"/>
      <c r="AJ93" s="151"/>
      <c r="AK93" s="151"/>
      <c r="AL93" s="152"/>
      <c r="AM93" s="153"/>
      <c r="AN93" s="173"/>
      <c r="AO93" s="173"/>
      <c r="AP93" s="173">
        <f t="shared" si="404"/>
        <v>0</v>
      </c>
      <c r="AR93" s="173"/>
      <c r="AS93" s="173"/>
      <c r="AT93" s="173"/>
    </row>
    <row r="94" spans="1:46" hidden="1" outlineLevel="1" x14ac:dyDescent="0.2">
      <c r="A94" s="147"/>
      <c r="B94" s="134"/>
      <c r="C94" s="167" t="s">
        <v>4</v>
      </c>
      <c r="D94" s="174"/>
      <c r="E94" s="174"/>
      <c r="F94" s="174"/>
      <c r="G94" s="174"/>
      <c r="H94" s="169">
        <f>D94*'Unit Measures'!C2</f>
        <v>0</v>
      </c>
      <c r="I94" s="169">
        <f>D94*'Unit Measures'!C3</f>
        <v>0</v>
      </c>
      <c r="J94" s="169">
        <f>D94*'Unit Measures'!C4</f>
        <v>0</v>
      </c>
      <c r="K94" s="169">
        <f>D94*'Unit Measures'!C5</f>
        <v>0</v>
      </c>
      <c r="L94" s="170"/>
      <c r="M94" s="170"/>
      <c r="N94" s="156">
        <f>D94*'Unit Measures'!C7</f>
        <v>0</v>
      </c>
      <c r="O94" s="169">
        <f>D94*'Unit Measures'!C8</f>
        <v>0</v>
      </c>
      <c r="P94" s="169">
        <f>D94*'Unit Measures'!C9</f>
        <v>0</v>
      </c>
      <c r="Q94" s="156">
        <f>D94*'Unit Measures'!C11</f>
        <v>0</v>
      </c>
      <c r="R94" s="169"/>
      <c r="S94" s="169">
        <f>D94*'Unit Measures'!C12</f>
        <v>0</v>
      </c>
      <c r="T94" s="169">
        <f>D94*'Unit Measures'!C15</f>
        <v>0</v>
      </c>
      <c r="U94" s="169">
        <f>D94*'Unit Measures'!C13</f>
        <v>0</v>
      </c>
      <c r="V94" s="171">
        <f>D94*'Unit Measures'!C14</f>
        <v>0</v>
      </c>
      <c r="W94" s="169"/>
      <c r="X94" s="172"/>
      <c r="Y94" s="151"/>
      <c r="Z94" s="151"/>
      <c r="AA94" s="151"/>
      <c r="AB94" s="151"/>
      <c r="AC94" s="151"/>
      <c r="AD94" s="151"/>
      <c r="AE94" s="151"/>
      <c r="AF94" s="151"/>
      <c r="AG94" s="152"/>
      <c r="AH94" s="150"/>
      <c r="AI94" s="151"/>
      <c r="AJ94" s="151"/>
      <c r="AK94" s="151"/>
      <c r="AL94" s="152"/>
      <c r="AM94" s="153"/>
      <c r="AN94" s="173"/>
      <c r="AO94" s="173"/>
      <c r="AP94" s="173">
        <f t="shared" si="404"/>
        <v>0</v>
      </c>
      <c r="AR94" s="173"/>
      <c r="AS94" s="173"/>
      <c r="AT94" s="173"/>
    </row>
    <row r="95" spans="1:46" hidden="1" outlineLevel="1" x14ac:dyDescent="0.2">
      <c r="A95" s="147"/>
      <c r="B95" s="134"/>
      <c r="C95" s="167" t="s">
        <v>158</v>
      </c>
      <c r="D95" s="174"/>
      <c r="E95" s="174"/>
      <c r="F95" s="174"/>
      <c r="G95" s="174"/>
      <c r="H95" s="169"/>
      <c r="I95" s="169"/>
      <c r="J95" s="169"/>
      <c r="K95" s="169"/>
      <c r="L95" s="170"/>
      <c r="M95" s="170"/>
      <c r="N95" s="156"/>
      <c r="O95" s="169"/>
      <c r="P95" s="169"/>
      <c r="Q95" s="156"/>
      <c r="R95" s="169">
        <f>E95*'Unit Measures'!D17</f>
        <v>0</v>
      </c>
      <c r="S95" s="169"/>
      <c r="T95" s="169"/>
      <c r="U95" s="169">
        <f>E95*'Unit Measures'!D13</f>
        <v>0</v>
      </c>
      <c r="V95" s="171">
        <f>E95*'Unit Measures'!D14</f>
        <v>0</v>
      </c>
      <c r="W95" s="169">
        <f>E95*'Unit Measures'!D16</f>
        <v>0</v>
      </c>
      <c r="X95" s="172"/>
      <c r="Y95" s="151"/>
      <c r="Z95" s="151"/>
      <c r="AA95" s="151"/>
      <c r="AB95" s="151"/>
      <c r="AC95" s="151"/>
      <c r="AD95" s="151"/>
      <c r="AE95" s="151"/>
      <c r="AF95" s="151"/>
      <c r="AG95" s="152"/>
      <c r="AH95" s="150"/>
      <c r="AI95" s="151"/>
      <c r="AJ95" s="151"/>
      <c r="AK95" s="151"/>
      <c r="AL95" s="152"/>
      <c r="AM95" s="153"/>
      <c r="AN95" s="173"/>
      <c r="AO95" s="173"/>
      <c r="AP95" s="173">
        <f t="shared" si="404"/>
        <v>0</v>
      </c>
      <c r="AR95" s="173"/>
      <c r="AS95" s="173"/>
      <c r="AT95" s="173"/>
    </row>
    <row r="96" spans="1:46" s="166" customFormat="1" collapsed="1" x14ac:dyDescent="0.2">
      <c r="A96" s="154">
        <v>24</v>
      </c>
      <c r="B96" s="133"/>
      <c r="C96" s="133"/>
      <c r="D96" s="155">
        <f>SUM(D97:D99)</f>
        <v>0</v>
      </c>
      <c r="E96" s="155">
        <f t="shared" ref="E96" si="442">SUM(E97:E99)</f>
        <v>0</v>
      </c>
      <c r="F96" s="155"/>
      <c r="G96" s="155"/>
      <c r="H96" s="156">
        <f>SUM(H97:H99)</f>
        <v>0</v>
      </c>
      <c r="I96" s="156">
        <f t="shared" ref="I96:N96" si="443">SUM(I97:I99)</f>
        <v>0</v>
      </c>
      <c r="J96" s="156">
        <f t="shared" si="443"/>
        <v>0</v>
      </c>
      <c r="K96" s="156">
        <f t="shared" si="443"/>
        <v>0</v>
      </c>
      <c r="L96" s="157">
        <f t="shared" si="443"/>
        <v>0</v>
      </c>
      <c r="M96" s="157">
        <f t="shared" si="443"/>
        <v>0</v>
      </c>
      <c r="N96" s="156">
        <f t="shared" si="443"/>
        <v>0</v>
      </c>
      <c r="O96" s="156">
        <f>SUM(O97:O99)</f>
        <v>0</v>
      </c>
      <c r="P96" s="156">
        <f t="shared" ref="P96:W96" si="444">SUM(P97:P99)</f>
        <v>0</v>
      </c>
      <c r="Q96" s="156">
        <f t="shared" si="444"/>
        <v>0</v>
      </c>
      <c r="R96" s="156">
        <f t="shared" si="444"/>
        <v>0</v>
      </c>
      <c r="S96" s="156">
        <f t="shared" si="444"/>
        <v>0</v>
      </c>
      <c r="T96" s="156">
        <f t="shared" si="444"/>
        <v>0</v>
      </c>
      <c r="U96" s="156">
        <f t="shared" si="444"/>
        <v>0</v>
      </c>
      <c r="V96" s="159">
        <f t="shared" si="444"/>
        <v>0</v>
      </c>
      <c r="W96" s="156">
        <f t="shared" si="444"/>
        <v>0</v>
      </c>
      <c r="X96" s="160">
        <f t="shared" ref="X96" si="445">H96/8</f>
        <v>0</v>
      </c>
      <c r="Y96" s="161">
        <f t="shared" ref="Y96" si="446">I96/8</f>
        <v>0</v>
      </c>
      <c r="Z96" s="161">
        <f t="shared" ref="Z96" si="447">J96/8</f>
        <v>0</v>
      </c>
      <c r="AA96" s="161">
        <f t="shared" ref="AA96" si="448">K96/8</f>
        <v>0</v>
      </c>
      <c r="AB96" s="161">
        <f t="shared" ref="AB96" si="449">L96/8</f>
        <v>0</v>
      </c>
      <c r="AC96" s="161">
        <f t="shared" ref="AC96" si="450">M96/8</f>
        <v>0</v>
      </c>
      <c r="AD96" s="161">
        <f t="shared" ref="AD96" si="451">N96/8</f>
        <v>0</v>
      </c>
      <c r="AE96" s="161">
        <f t="shared" ref="AE96" si="452">O96/8</f>
        <v>0</v>
      </c>
      <c r="AF96" s="161">
        <f t="shared" ref="AF96" si="453">P96/8</f>
        <v>0</v>
      </c>
      <c r="AG96" s="162">
        <f t="shared" ref="AG96" si="454">P96/8</f>
        <v>0</v>
      </c>
      <c r="AH96" s="163">
        <f t="shared" ref="AH96" si="455">S96/8</f>
        <v>0</v>
      </c>
      <c r="AI96" s="161">
        <f t="shared" ref="AI96" si="456">T96/8</f>
        <v>0</v>
      </c>
      <c r="AJ96" s="161">
        <f t="shared" ref="AJ96" si="457">U96/8</f>
        <v>0</v>
      </c>
      <c r="AK96" s="161">
        <f t="shared" ref="AK96" si="458">V96/8</f>
        <v>0</v>
      </c>
      <c r="AL96" s="162">
        <f>W96/8</f>
        <v>0</v>
      </c>
      <c r="AM96" s="164"/>
      <c r="AN96" s="165">
        <f>SUM(H97:R99)</f>
        <v>0</v>
      </c>
      <c r="AO96" s="165">
        <f t="shared" ref="AO96" si="459">SUM(S97:W99)</f>
        <v>0</v>
      </c>
      <c r="AP96" s="165">
        <f>SUM(AN96:AO96)</f>
        <v>0</v>
      </c>
      <c r="AR96" s="165">
        <f>SUM(H96:R96)/8</f>
        <v>0</v>
      </c>
      <c r="AS96" s="165">
        <f>SUM(S96:W96)/8</f>
        <v>0</v>
      </c>
      <c r="AT96" s="165">
        <f>SUM(AR96:AS96)</f>
        <v>0</v>
      </c>
    </row>
    <row r="97" spans="1:46" hidden="1" outlineLevel="1" x14ac:dyDescent="0.2">
      <c r="A97" s="147"/>
      <c r="B97" s="134"/>
      <c r="C97" s="167" t="s">
        <v>3</v>
      </c>
      <c r="D97" s="174"/>
      <c r="E97" s="174"/>
      <c r="F97" s="174"/>
      <c r="G97" s="174"/>
      <c r="H97" s="169">
        <f>D97*'Unit Measures'!B2</f>
        <v>0</v>
      </c>
      <c r="I97" s="169">
        <f>D97*'Unit Measures'!B3</f>
        <v>0</v>
      </c>
      <c r="J97" s="169">
        <f>D97*'Unit Measures'!B4</f>
        <v>0</v>
      </c>
      <c r="K97" s="169">
        <f>D97*'Unit Measures'!B5</f>
        <v>0</v>
      </c>
      <c r="L97" s="170"/>
      <c r="M97" s="170"/>
      <c r="N97" s="156">
        <f>D97*'Unit Measures'!B7</f>
        <v>0</v>
      </c>
      <c r="O97" s="169">
        <f>D97*'Unit Measures'!B8</f>
        <v>0</v>
      </c>
      <c r="P97" s="169">
        <f>D97*'Unit Measures'!B9</f>
        <v>0</v>
      </c>
      <c r="Q97" s="156">
        <f>D97*'Unit Measures'!B11</f>
        <v>0</v>
      </c>
      <c r="R97" s="169"/>
      <c r="S97" s="169">
        <f>D97*'Unit Measures'!B12</f>
        <v>0</v>
      </c>
      <c r="T97" s="169">
        <f>D97*'Unit Measures'!B15</f>
        <v>0</v>
      </c>
      <c r="U97" s="169">
        <f>D97*'Unit Measures'!B13</f>
        <v>0</v>
      </c>
      <c r="V97" s="171">
        <f>D97*'Unit Measures'!B14</f>
        <v>0</v>
      </c>
      <c r="W97" s="169"/>
      <c r="X97" s="172"/>
      <c r="Y97" s="151"/>
      <c r="Z97" s="151"/>
      <c r="AA97" s="151"/>
      <c r="AB97" s="151"/>
      <c r="AC97" s="151"/>
      <c r="AD97" s="151"/>
      <c r="AE97" s="151"/>
      <c r="AF97" s="151"/>
      <c r="AG97" s="152"/>
      <c r="AH97" s="150"/>
      <c r="AI97" s="151"/>
      <c r="AJ97" s="151"/>
      <c r="AK97" s="151"/>
      <c r="AL97" s="152"/>
      <c r="AM97" s="153"/>
      <c r="AN97" s="173"/>
      <c r="AO97" s="173"/>
      <c r="AP97" s="173">
        <f t="shared" si="404"/>
        <v>0</v>
      </c>
      <c r="AR97" s="173"/>
      <c r="AS97" s="173"/>
      <c r="AT97" s="173"/>
    </row>
    <row r="98" spans="1:46" hidden="1" outlineLevel="1" x14ac:dyDescent="0.2">
      <c r="A98" s="147"/>
      <c r="B98" s="134"/>
      <c r="C98" s="167" t="s">
        <v>4</v>
      </c>
      <c r="D98" s="174"/>
      <c r="E98" s="174"/>
      <c r="F98" s="174"/>
      <c r="G98" s="174"/>
      <c r="H98" s="169">
        <f>D98*'Unit Measures'!C2</f>
        <v>0</v>
      </c>
      <c r="I98" s="169">
        <f>D98*'Unit Measures'!C3</f>
        <v>0</v>
      </c>
      <c r="J98" s="169">
        <f>D98*'Unit Measures'!C4</f>
        <v>0</v>
      </c>
      <c r="K98" s="169">
        <f>D98*'Unit Measures'!C5</f>
        <v>0</v>
      </c>
      <c r="L98" s="170"/>
      <c r="M98" s="170"/>
      <c r="N98" s="156">
        <f>D98*'Unit Measures'!C7</f>
        <v>0</v>
      </c>
      <c r="O98" s="169">
        <f>D98*'Unit Measures'!C8</f>
        <v>0</v>
      </c>
      <c r="P98" s="169">
        <f>D98*'Unit Measures'!C9</f>
        <v>0</v>
      </c>
      <c r="Q98" s="156">
        <f>D98*'Unit Measures'!C11</f>
        <v>0</v>
      </c>
      <c r="R98" s="169"/>
      <c r="S98" s="169">
        <f>D98*'Unit Measures'!C12</f>
        <v>0</v>
      </c>
      <c r="T98" s="169">
        <f>D98*'Unit Measures'!C15</f>
        <v>0</v>
      </c>
      <c r="U98" s="169">
        <f>D98*'Unit Measures'!C13</f>
        <v>0</v>
      </c>
      <c r="V98" s="171">
        <f>D98*'Unit Measures'!C14</f>
        <v>0</v>
      </c>
      <c r="W98" s="169"/>
      <c r="X98" s="172"/>
      <c r="Y98" s="151"/>
      <c r="Z98" s="151"/>
      <c r="AA98" s="151"/>
      <c r="AB98" s="151"/>
      <c r="AC98" s="151"/>
      <c r="AD98" s="151"/>
      <c r="AE98" s="151"/>
      <c r="AF98" s="151"/>
      <c r="AG98" s="152"/>
      <c r="AH98" s="150"/>
      <c r="AI98" s="151"/>
      <c r="AJ98" s="151"/>
      <c r="AK98" s="151"/>
      <c r="AL98" s="152"/>
      <c r="AM98" s="153"/>
      <c r="AN98" s="173"/>
      <c r="AO98" s="173"/>
      <c r="AP98" s="173">
        <f t="shared" si="404"/>
        <v>0</v>
      </c>
      <c r="AR98" s="173"/>
      <c r="AS98" s="173"/>
      <c r="AT98" s="173"/>
    </row>
    <row r="99" spans="1:46" hidden="1" outlineLevel="1" x14ac:dyDescent="0.2">
      <c r="A99" s="147"/>
      <c r="B99" s="134"/>
      <c r="C99" s="167" t="s">
        <v>158</v>
      </c>
      <c r="D99" s="174"/>
      <c r="E99" s="174"/>
      <c r="F99" s="174"/>
      <c r="G99" s="174"/>
      <c r="H99" s="169"/>
      <c r="I99" s="169"/>
      <c r="J99" s="169"/>
      <c r="K99" s="169"/>
      <c r="L99" s="170"/>
      <c r="M99" s="170"/>
      <c r="N99" s="156"/>
      <c r="O99" s="169"/>
      <c r="P99" s="169"/>
      <c r="Q99" s="156"/>
      <c r="R99" s="169">
        <f>E99*'Unit Measures'!D17</f>
        <v>0</v>
      </c>
      <c r="S99" s="169"/>
      <c r="T99" s="169"/>
      <c r="U99" s="169">
        <f>E99*'Unit Measures'!D13</f>
        <v>0</v>
      </c>
      <c r="V99" s="171">
        <f>E99*'Unit Measures'!D14</f>
        <v>0</v>
      </c>
      <c r="W99" s="169">
        <f>E99*'Unit Measures'!D16</f>
        <v>0</v>
      </c>
      <c r="X99" s="172"/>
      <c r="Y99" s="151"/>
      <c r="Z99" s="151"/>
      <c r="AA99" s="151"/>
      <c r="AB99" s="151"/>
      <c r="AC99" s="151"/>
      <c r="AD99" s="151"/>
      <c r="AE99" s="151"/>
      <c r="AF99" s="151"/>
      <c r="AG99" s="152"/>
      <c r="AH99" s="150"/>
      <c r="AI99" s="151"/>
      <c r="AJ99" s="151"/>
      <c r="AK99" s="151"/>
      <c r="AL99" s="152"/>
      <c r="AM99" s="153"/>
      <c r="AN99" s="173"/>
      <c r="AO99" s="173"/>
      <c r="AP99" s="173">
        <f t="shared" si="404"/>
        <v>0</v>
      </c>
      <c r="AR99" s="173"/>
      <c r="AS99" s="173"/>
      <c r="AT99" s="173"/>
    </row>
    <row r="100" spans="1:46" s="166" customFormat="1" collapsed="1" x14ac:dyDescent="0.2">
      <c r="A100" s="154">
        <v>25</v>
      </c>
      <c r="B100" s="133"/>
      <c r="C100" s="133"/>
      <c r="D100" s="155">
        <f>SUM(D101:D103)</f>
        <v>0</v>
      </c>
      <c r="E100" s="155">
        <f t="shared" ref="E100" si="460">SUM(E101:E103)</f>
        <v>0</v>
      </c>
      <c r="F100" s="155"/>
      <c r="G100" s="155"/>
      <c r="H100" s="156">
        <f>SUM(H101:H103)</f>
        <v>0</v>
      </c>
      <c r="I100" s="156">
        <f t="shared" ref="I100:W100" si="461">SUM(I101:I103)</f>
        <v>0</v>
      </c>
      <c r="J100" s="156">
        <f t="shared" si="461"/>
        <v>0</v>
      </c>
      <c r="K100" s="156">
        <f t="shared" si="461"/>
        <v>0</v>
      </c>
      <c r="L100" s="157">
        <f t="shared" si="461"/>
        <v>0</v>
      </c>
      <c r="M100" s="157">
        <f t="shared" si="461"/>
        <v>0</v>
      </c>
      <c r="N100" s="156">
        <f t="shared" si="461"/>
        <v>0</v>
      </c>
      <c r="O100" s="156">
        <f t="shared" si="461"/>
        <v>0</v>
      </c>
      <c r="P100" s="156">
        <f t="shared" si="461"/>
        <v>0</v>
      </c>
      <c r="Q100" s="156">
        <f t="shared" si="461"/>
        <v>0</v>
      </c>
      <c r="R100" s="156">
        <f t="shared" si="461"/>
        <v>0</v>
      </c>
      <c r="S100" s="156">
        <f t="shared" si="461"/>
        <v>0</v>
      </c>
      <c r="T100" s="156">
        <f t="shared" si="461"/>
        <v>0</v>
      </c>
      <c r="U100" s="156">
        <f t="shared" si="461"/>
        <v>0</v>
      </c>
      <c r="V100" s="159">
        <f t="shared" si="461"/>
        <v>0</v>
      </c>
      <c r="W100" s="156">
        <f t="shared" si="461"/>
        <v>0</v>
      </c>
      <c r="X100" s="160">
        <f t="shared" ref="X100" si="462">H100/8</f>
        <v>0</v>
      </c>
      <c r="Y100" s="161">
        <f t="shared" ref="Y100" si="463">I100/8</f>
        <v>0</v>
      </c>
      <c r="Z100" s="161">
        <f t="shared" ref="Z100" si="464">J100/8</f>
        <v>0</v>
      </c>
      <c r="AA100" s="161">
        <f t="shared" ref="AA100" si="465">K100/8</f>
        <v>0</v>
      </c>
      <c r="AB100" s="161">
        <f t="shared" ref="AB100" si="466">L100/8</f>
        <v>0</v>
      </c>
      <c r="AC100" s="161">
        <f t="shared" ref="AC100" si="467">M100/8</f>
        <v>0</v>
      </c>
      <c r="AD100" s="161">
        <f t="shared" ref="AD100" si="468">N100/8</f>
        <v>0</v>
      </c>
      <c r="AE100" s="161">
        <f t="shared" ref="AE100" si="469">O100/8</f>
        <v>0</v>
      </c>
      <c r="AF100" s="161">
        <f t="shared" ref="AF100" si="470">P100/8</f>
        <v>0</v>
      </c>
      <c r="AG100" s="162">
        <f t="shared" ref="AG100" si="471">P100/8</f>
        <v>0</v>
      </c>
      <c r="AH100" s="163">
        <f t="shared" ref="AH100" si="472">S100/8</f>
        <v>0</v>
      </c>
      <c r="AI100" s="161">
        <f t="shared" ref="AI100" si="473">T100/8</f>
        <v>0</v>
      </c>
      <c r="AJ100" s="161">
        <f t="shared" ref="AJ100" si="474">U100/8</f>
        <v>0</v>
      </c>
      <c r="AK100" s="161">
        <f t="shared" ref="AK100" si="475">V100/8</f>
        <v>0</v>
      </c>
      <c r="AL100" s="162">
        <f>W100/8</f>
        <v>0</v>
      </c>
      <c r="AM100" s="164"/>
      <c r="AN100" s="165">
        <f>SUM(H101:R103)</f>
        <v>0</v>
      </c>
      <c r="AO100" s="165">
        <f>SUM(S101:W103)</f>
        <v>0</v>
      </c>
      <c r="AP100" s="165">
        <f>SUM(AN100:AO100)</f>
        <v>0</v>
      </c>
      <c r="AR100" s="165">
        <f>SUM(H100:R100)/8</f>
        <v>0</v>
      </c>
      <c r="AS100" s="165">
        <f>SUM(S100:W100)/8</f>
        <v>0</v>
      </c>
      <c r="AT100" s="165">
        <f>SUM(AR100:AS100)</f>
        <v>0</v>
      </c>
    </row>
    <row r="101" spans="1:46" hidden="1" outlineLevel="1" x14ac:dyDescent="0.2">
      <c r="A101" s="147"/>
      <c r="B101" s="134"/>
      <c r="C101" s="167" t="s">
        <v>3</v>
      </c>
      <c r="D101" s="174"/>
      <c r="E101" s="174"/>
      <c r="F101" s="174"/>
      <c r="G101" s="174"/>
      <c r="H101" s="169">
        <f>D101*'Unit Measures'!B2</f>
        <v>0</v>
      </c>
      <c r="I101" s="169">
        <f>D101*'Unit Measures'!B3</f>
        <v>0</v>
      </c>
      <c r="J101" s="169">
        <f>D101*'Unit Measures'!B4</f>
        <v>0</v>
      </c>
      <c r="K101" s="169">
        <f>D101*'Unit Measures'!B5</f>
        <v>0</v>
      </c>
      <c r="L101" s="170"/>
      <c r="M101" s="170"/>
      <c r="N101" s="169">
        <f>D101*'Unit Measures'!B7</f>
        <v>0</v>
      </c>
      <c r="O101" s="169">
        <f>D101*'Unit Measures'!B8</f>
        <v>0</v>
      </c>
      <c r="P101" s="169">
        <f>D101*'Unit Measures'!B9</f>
        <v>0</v>
      </c>
      <c r="Q101" s="169">
        <f>D101*'Unit Measures'!B11</f>
        <v>0</v>
      </c>
      <c r="R101" s="169"/>
      <c r="S101" s="169">
        <f>D101*'Unit Measures'!B12</f>
        <v>0</v>
      </c>
      <c r="T101" s="169">
        <f>D101*'Unit Measures'!B15</f>
        <v>0</v>
      </c>
      <c r="U101" s="169">
        <f>D101*'Unit Measures'!B13</f>
        <v>0</v>
      </c>
      <c r="V101" s="171">
        <f>D101*'Unit Measures'!B14</f>
        <v>0</v>
      </c>
      <c r="W101" s="169"/>
      <c r="X101" s="172"/>
      <c r="Y101" s="151"/>
      <c r="Z101" s="151"/>
      <c r="AA101" s="151"/>
      <c r="AB101" s="151"/>
      <c r="AC101" s="151"/>
      <c r="AD101" s="151"/>
      <c r="AE101" s="151"/>
      <c r="AF101" s="151"/>
      <c r="AG101" s="152"/>
      <c r="AH101" s="150"/>
      <c r="AI101" s="151"/>
      <c r="AJ101" s="151"/>
      <c r="AK101" s="151"/>
      <c r="AL101" s="152"/>
      <c r="AM101" s="153"/>
      <c r="AN101" s="173"/>
      <c r="AO101" s="173"/>
      <c r="AP101" s="173">
        <f>SUM(AN101:AO101)</f>
        <v>0</v>
      </c>
      <c r="AR101" s="173"/>
      <c r="AS101" s="173"/>
      <c r="AT101" s="173"/>
    </row>
    <row r="102" spans="1:46" hidden="1" outlineLevel="1" x14ac:dyDescent="0.2">
      <c r="A102" s="147"/>
      <c r="B102" s="134"/>
      <c r="C102" s="167" t="s">
        <v>4</v>
      </c>
      <c r="D102" s="174"/>
      <c r="E102" s="174"/>
      <c r="F102" s="174"/>
      <c r="G102" s="174"/>
      <c r="H102" s="169">
        <f>D102*'Unit Measures'!C2</f>
        <v>0</v>
      </c>
      <c r="I102" s="169">
        <f>D102*'Unit Measures'!C3</f>
        <v>0</v>
      </c>
      <c r="J102" s="169">
        <f>D102*'Unit Measures'!C4</f>
        <v>0</v>
      </c>
      <c r="K102" s="169">
        <f>D102*'Unit Measures'!C5</f>
        <v>0</v>
      </c>
      <c r="L102" s="170"/>
      <c r="M102" s="170"/>
      <c r="N102" s="169">
        <f>D102*'Unit Measures'!C7</f>
        <v>0</v>
      </c>
      <c r="O102" s="169">
        <f>D102*'Unit Measures'!C8</f>
        <v>0</v>
      </c>
      <c r="P102" s="169">
        <f>D102*'Unit Measures'!C9</f>
        <v>0</v>
      </c>
      <c r="Q102" s="169">
        <f>D102*'Unit Measures'!C11</f>
        <v>0</v>
      </c>
      <c r="R102" s="169"/>
      <c r="S102" s="169">
        <f>D102*'Unit Measures'!C12</f>
        <v>0</v>
      </c>
      <c r="T102" s="169">
        <f>D102*'Unit Measures'!C15</f>
        <v>0</v>
      </c>
      <c r="U102" s="169">
        <f>D102*'Unit Measures'!C13</f>
        <v>0</v>
      </c>
      <c r="V102" s="171">
        <f>D102*'Unit Measures'!C14</f>
        <v>0</v>
      </c>
      <c r="W102" s="169"/>
      <c r="X102" s="172"/>
      <c r="Y102" s="151"/>
      <c r="Z102" s="151"/>
      <c r="AA102" s="151"/>
      <c r="AB102" s="151"/>
      <c r="AC102" s="151"/>
      <c r="AD102" s="151"/>
      <c r="AE102" s="151"/>
      <c r="AF102" s="151"/>
      <c r="AG102" s="152"/>
      <c r="AH102" s="150"/>
      <c r="AI102" s="151"/>
      <c r="AJ102" s="151"/>
      <c r="AK102" s="151"/>
      <c r="AL102" s="152"/>
      <c r="AM102" s="153"/>
      <c r="AN102" s="173"/>
      <c r="AO102" s="173"/>
      <c r="AP102" s="173">
        <f t="shared" si="404"/>
        <v>0</v>
      </c>
      <c r="AR102" s="173"/>
      <c r="AS102" s="173"/>
      <c r="AT102" s="173"/>
    </row>
    <row r="103" spans="1:46" hidden="1" outlineLevel="1" x14ac:dyDescent="0.2">
      <c r="A103" s="147"/>
      <c r="B103" s="134"/>
      <c r="C103" s="167" t="s">
        <v>158</v>
      </c>
      <c r="D103" s="174"/>
      <c r="E103" s="174"/>
      <c r="F103" s="174"/>
      <c r="G103" s="174"/>
      <c r="H103" s="169"/>
      <c r="I103" s="169"/>
      <c r="J103" s="169"/>
      <c r="K103" s="169"/>
      <c r="L103" s="170"/>
      <c r="M103" s="170"/>
      <c r="N103" s="169"/>
      <c r="O103" s="169"/>
      <c r="P103" s="169"/>
      <c r="Q103" s="169"/>
      <c r="R103" s="169">
        <f>E103*'Unit Measures'!D17</f>
        <v>0</v>
      </c>
      <c r="S103" s="169"/>
      <c r="T103" s="169"/>
      <c r="U103" s="169">
        <f>E103*'Unit Measures'!D13</f>
        <v>0</v>
      </c>
      <c r="V103" s="171">
        <f>E103*'Unit Measures'!D14</f>
        <v>0</v>
      </c>
      <c r="W103" s="169">
        <f>E103*'Unit Measures'!D16</f>
        <v>0</v>
      </c>
      <c r="X103" s="172"/>
      <c r="Y103" s="151"/>
      <c r="Z103" s="151"/>
      <c r="AA103" s="151"/>
      <c r="AB103" s="151"/>
      <c r="AC103" s="151"/>
      <c r="AD103" s="151"/>
      <c r="AE103" s="151"/>
      <c r="AF103" s="151"/>
      <c r="AG103" s="152"/>
      <c r="AH103" s="150"/>
      <c r="AI103" s="151"/>
      <c r="AJ103" s="151"/>
      <c r="AK103" s="151"/>
      <c r="AL103" s="152"/>
      <c r="AM103" s="153"/>
      <c r="AN103" s="173"/>
      <c r="AO103" s="173"/>
      <c r="AP103" s="173">
        <f t="shared" si="404"/>
        <v>0</v>
      </c>
      <c r="AR103" s="173"/>
      <c r="AS103" s="173"/>
      <c r="AT103" s="173"/>
    </row>
    <row r="104" spans="1:46" s="181" customFormat="1" hidden="1" outlineLevel="1" x14ac:dyDescent="0.2">
      <c r="A104" s="175"/>
      <c r="B104" s="176"/>
      <c r="C104" s="176"/>
      <c r="D104" s="177"/>
      <c r="E104" s="177"/>
      <c r="F104" s="177"/>
      <c r="G104" s="177"/>
      <c r="H104" s="178"/>
      <c r="I104" s="178"/>
      <c r="J104" s="178"/>
      <c r="K104" s="178"/>
      <c r="L104" s="179"/>
      <c r="M104" s="179"/>
      <c r="N104" s="178"/>
      <c r="O104" s="178"/>
      <c r="P104" s="178"/>
      <c r="Q104" s="178"/>
      <c r="R104" s="178"/>
      <c r="S104" s="178"/>
      <c r="T104" s="178"/>
      <c r="U104" s="178"/>
      <c r="V104" s="178"/>
      <c r="W104" s="178"/>
      <c r="X104" s="180"/>
      <c r="Y104" s="180"/>
      <c r="Z104" s="180"/>
      <c r="AA104" s="180"/>
      <c r="AB104" s="180"/>
      <c r="AC104" s="180"/>
      <c r="AD104" s="180"/>
      <c r="AE104" s="180"/>
      <c r="AF104" s="180"/>
      <c r="AG104" s="180"/>
      <c r="AH104" s="180"/>
      <c r="AI104" s="180"/>
      <c r="AJ104" s="180"/>
      <c r="AK104" s="180"/>
      <c r="AL104" s="180"/>
      <c r="AM104" s="176"/>
      <c r="AN104" s="179"/>
      <c r="AO104" s="179"/>
      <c r="AP104" s="179"/>
      <c r="AR104" s="179"/>
      <c r="AS104" s="179"/>
      <c r="AT104" s="179"/>
    </row>
    <row r="105" spans="1:46" x14ac:dyDescent="0.2">
      <c r="W105" s="182"/>
      <c r="AG105" s="135"/>
      <c r="AH105" s="135"/>
      <c r="AI105" s="135"/>
      <c r="AJ105" s="135"/>
      <c r="AK105" s="135"/>
      <c r="AL105" s="135"/>
    </row>
    <row r="106" spans="1:46" x14ac:dyDescent="0.2">
      <c r="B106" s="136" t="s">
        <v>151</v>
      </c>
      <c r="D106" s="183">
        <f>SUM(D4,D8,D12,D16,D20,D24,D28,D32,D36,D40,D44,D48,D52,D56,D60,D64,D68,D72,D76,D80,D84,D88,D92,D96,D100)</f>
        <v>738</v>
      </c>
      <c r="E106" s="183">
        <f>SUM(E4,E8,E12,E16,E20,E24,E28,E32,E36,E40,E44,E48,E52,E56,E60,E64,E68,E72,E76,E80,E84,E88,E92,E96,E100)</f>
        <v>539</v>
      </c>
      <c r="F106" s="183"/>
      <c r="G106" s="183"/>
      <c r="H106" s="183">
        <f>SUM(H4,H8,H12,H16,H20,H24,H28,H32,H36,H40,H44,H48,H52,H56,H60,H64,H68,H72,H76,H80,H84,H88,H92,H96,H100)</f>
        <v>339.66666666666669</v>
      </c>
      <c r="I106" s="183">
        <f>SUM(I4,I8,I12,I16,I20,I24,I28,I32,I36,I40,I44,I48,I52,I56,I60,I64,I68,I72,I76,I80,I84,I88,I92,I96,I100)</f>
        <v>487.5</v>
      </c>
      <c r="J106" s="183">
        <f t="shared" ref="J106:AL106" si="476">SUM(J4,J8,J12,J16,J20,J24,J28,J32,J36,J40,J44,J48,J52,J56,J60,J64,J68,J72,J76,J80,J84,J88,J92,J96,J100)</f>
        <v>243.75</v>
      </c>
      <c r="K106" s="183">
        <f t="shared" si="476"/>
        <v>146.25000000000003</v>
      </c>
      <c r="L106" s="183">
        <f t="shared" si="476"/>
        <v>0</v>
      </c>
      <c r="M106" s="183">
        <f t="shared" si="476"/>
        <v>0</v>
      </c>
      <c r="N106" s="183">
        <f t="shared" si="476"/>
        <v>494.83333333333337</v>
      </c>
      <c r="O106" s="183">
        <f t="shared" si="476"/>
        <v>247.41666666666669</v>
      </c>
      <c r="P106" s="183">
        <f t="shared" si="476"/>
        <v>197.93333333333331</v>
      </c>
      <c r="Q106" s="183">
        <f t="shared" si="476"/>
        <v>122.99999999999999</v>
      </c>
      <c r="R106" s="183">
        <f t="shared" si="476"/>
        <v>89.833333333333329</v>
      </c>
      <c r="S106" s="183">
        <f t="shared" si="476"/>
        <v>310.33333333333326</v>
      </c>
      <c r="T106" s="183">
        <f t="shared" si="476"/>
        <v>124.13333333333333</v>
      </c>
      <c r="U106" s="183">
        <f t="shared" si="476"/>
        <v>200.08333333333331</v>
      </c>
      <c r="V106" s="183">
        <f t="shared" si="476"/>
        <v>200.08333333333331</v>
      </c>
      <c r="W106" s="183">
        <f>SUM(W4,W8,W12,W16,W20,W24,W28,W32,W36,W40,W44,W48,W52,W56,W60,W64,W68,W72,W76,W80,W84,W88,W92,W96,W100)</f>
        <v>89.833333333333329</v>
      </c>
      <c r="X106" s="183">
        <f t="shared" si="476"/>
        <v>42.458333333333336</v>
      </c>
      <c r="Y106" s="183">
        <f t="shared" si="476"/>
        <v>60.9375</v>
      </c>
      <c r="Z106" s="183">
        <f t="shared" si="476"/>
        <v>30.46875</v>
      </c>
      <c r="AA106" s="183">
        <f t="shared" si="476"/>
        <v>18.281250000000004</v>
      </c>
      <c r="AB106" s="183">
        <f t="shared" si="476"/>
        <v>0</v>
      </c>
      <c r="AC106" s="183">
        <f t="shared" si="476"/>
        <v>0</v>
      </c>
      <c r="AD106" s="183">
        <f t="shared" si="476"/>
        <v>61.854166666666671</v>
      </c>
      <c r="AE106" s="183">
        <f t="shared" si="476"/>
        <v>30.927083333333336</v>
      </c>
      <c r="AF106" s="183">
        <f t="shared" si="476"/>
        <v>24.741666666666664</v>
      </c>
      <c r="AG106" s="183">
        <f t="shared" si="476"/>
        <v>24.741666666666664</v>
      </c>
      <c r="AH106" s="183">
        <f t="shared" si="476"/>
        <v>38.791666666666657</v>
      </c>
      <c r="AI106" s="183">
        <f t="shared" si="476"/>
        <v>15.516666666666666</v>
      </c>
      <c r="AJ106" s="183">
        <f t="shared" si="476"/>
        <v>25.010416666666664</v>
      </c>
      <c r="AK106" s="183">
        <f t="shared" si="476"/>
        <v>25.010416666666664</v>
      </c>
      <c r="AL106" s="183">
        <f t="shared" si="476"/>
        <v>11.229166666666666</v>
      </c>
      <c r="AN106" s="158">
        <f>SUM(AN4,AN8,AN12,AN16,AN20,AN24,AN28,AN32,AN36,AN40,AN44,AN48,AN52,AN56,AN60,AN64,AN68,AN72,AN76,AN80,AN84,AN88,AN92,AN96,AN100)</f>
        <v>2370.1833333333334</v>
      </c>
      <c r="AO106" s="158">
        <f>SUM(AO4,AO8,AO12,AO16,AO20,AO24,AO28,AO32,AO36,AO40,AO44,AO48,AO52,AO56,AO60,AO64,AO68,AO72,AO76,AO80,AO84,AO88,AO92,AO96,AO100)</f>
        <v>924.46666666666658</v>
      </c>
      <c r="AP106" s="158">
        <f>SUM(AP4,AP8,AP12,AP16,AP20,AP24,AP28,AP32,AP36,AP40,AP44,AP48,AP52,AP56,AP60,AP64,AP68,AP72,AP76,AP80,AP84,AP88,AP92,AP96,AP100)</f>
        <v>3294.6500000000005</v>
      </c>
      <c r="AR106" s="158">
        <f>SUM(AR4,AR8,AR12,AR16,AR20,AR24,AR28,AR32,AR36,AR40,AR44,AR48,AR52,AR56,AR60,AR64,AR68,AR72,AR76,AR80,AR84,AR88,AR92,AR96,AR100)</f>
        <v>296.27291666666673</v>
      </c>
      <c r="AS106" s="158">
        <f t="shared" ref="AS106:AT106" si="477">SUM(AS4,AS8,AS12,AS16,AS20,AS24,AS28,AS32,AS36,AS40,AS44,AS48,AS52,AS56,AS60,AS64,AS68,AS72,AS76,AS80,AS84,AS88,AS92,AS96,AS100)</f>
        <v>115.55833333333332</v>
      </c>
      <c r="AT106" s="158">
        <f t="shared" si="477"/>
        <v>411.83125000000007</v>
      </c>
    </row>
    <row r="107" spans="1:46" x14ac:dyDescent="0.2">
      <c r="AG107" s="135"/>
      <c r="AH107" s="135"/>
      <c r="AI107" s="135"/>
      <c r="AJ107" s="135"/>
      <c r="AK107" s="135"/>
      <c r="AL107" s="135"/>
    </row>
    <row r="108" spans="1:46" x14ac:dyDescent="0.2">
      <c r="B108" s="176"/>
      <c r="AG108" s="135"/>
      <c r="AH108" s="135"/>
      <c r="AI108" s="135"/>
      <c r="AJ108" s="135"/>
      <c r="AK108" s="135"/>
      <c r="AL108" s="135"/>
    </row>
    <row r="109" spans="1:46" x14ac:dyDescent="0.2">
      <c r="B109" s="176"/>
      <c r="H109" s="148"/>
      <c r="AG109" s="135"/>
      <c r="AH109" s="135"/>
      <c r="AI109" s="135"/>
      <c r="AJ109" s="135"/>
      <c r="AK109" s="135"/>
      <c r="AL109" s="135"/>
    </row>
  </sheetData>
  <mergeCells count="10">
    <mergeCell ref="S1:V1"/>
    <mergeCell ref="H1:K1"/>
    <mergeCell ref="L1:M1"/>
    <mergeCell ref="N1:R1"/>
    <mergeCell ref="AN1:AP1"/>
    <mergeCell ref="AR1:AT1"/>
    <mergeCell ref="X1:AA1"/>
    <mergeCell ref="AB1:AC1"/>
    <mergeCell ref="AD1:AG1"/>
    <mergeCell ref="AH1:AL1"/>
  </mergeCells>
  <pageMargins left="0.7" right="0.7" top="0.28999999999999998" bottom="0.31"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T109"/>
  <sheetViews>
    <sheetView showGridLines="0" zoomScaleNormal="100" workbookViewId="0">
      <pane xSplit="2" ySplit="2" topLeftCell="C3" activePane="bottomRight" state="frozen"/>
      <selection pane="topRight" activeCell="D1" sqref="D1"/>
      <selection pane="bottomLeft" activeCell="A3" sqref="A3"/>
      <selection pane="bottomRight" activeCell="B4" sqref="B4"/>
    </sheetView>
  </sheetViews>
  <sheetFormatPr defaultRowHeight="12.75" outlineLevelRow="1" x14ac:dyDescent="0.2"/>
  <cols>
    <col min="1" max="1" width="5.42578125" style="135" customWidth="1"/>
    <col min="2" max="2" width="37.140625" style="135" bestFit="1" customWidth="1"/>
    <col min="3" max="3" width="11.140625" style="135" customWidth="1"/>
    <col min="4" max="4" width="9.7109375" style="135" customWidth="1"/>
    <col min="5" max="5" width="4" style="135" bestFit="1" customWidth="1"/>
    <col min="6" max="6" width="11.28515625" style="135" customWidth="1"/>
    <col min="7" max="7" width="11.7109375" style="135" customWidth="1"/>
    <col min="8" max="8" width="9.85546875" style="135" customWidth="1"/>
    <col min="9" max="9" width="9.28515625" style="135" customWidth="1"/>
    <col min="10" max="10" width="10.85546875" style="135" customWidth="1"/>
    <col min="11" max="11" width="10.7109375" style="135" customWidth="1"/>
    <col min="12" max="12" width="8.42578125" style="135" hidden="1" customWidth="1"/>
    <col min="13" max="13" width="8" style="135" hidden="1" customWidth="1"/>
    <col min="14" max="14" width="8.85546875" style="135" customWidth="1"/>
    <col min="15" max="15" width="8.42578125" style="135" customWidth="1"/>
    <col min="16" max="16" width="8" style="135" customWidth="1"/>
    <col min="17" max="17" width="11.140625" style="135" customWidth="1"/>
    <col min="18" max="18" width="12.140625" style="135" customWidth="1"/>
    <col min="19" max="19" width="14" style="135" customWidth="1"/>
    <col min="20" max="23" width="11.5703125" style="135" customWidth="1"/>
    <col min="24" max="24" width="11.5703125" style="135" hidden="1" customWidth="1"/>
    <col min="25" max="28" width="11.42578125" style="135" hidden="1" customWidth="1"/>
    <col min="29" max="29" width="9.42578125" style="135" hidden="1" customWidth="1"/>
    <col min="30" max="30" width="10" style="135" hidden="1" customWidth="1"/>
    <col min="31" max="32" width="11.42578125" style="135" hidden="1" customWidth="1"/>
    <col min="33" max="33" width="12.140625" style="184" hidden="1" customWidth="1"/>
    <col min="34" max="34" width="16.42578125" style="184" hidden="1" customWidth="1"/>
    <col min="35" max="38" width="11.5703125" style="184" hidden="1" customWidth="1"/>
    <col min="39" max="39" width="11.42578125" style="135" hidden="1" customWidth="1"/>
    <col min="40" max="40" width="11.42578125" style="135" bestFit="1" customWidth="1"/>
    <col min="41" max="41" width="13.42578125" style="135" bestFit="1" customWidth="1"/>
    <col min="42" max="42" width="11.42578125" style="135" bestFit="1" customWidth="1"/>
    <col min="43" max="43" width="9.42578125" style="135" hidden="1" customWidth="1"/>
    <col min="44" max="44" width="10" style="135" customWidth="1"/>
    <col min="45" max="46" width="11.42578125" style="135" bestFit="1" customWidth="1"/>
    <col min="47" max="16384" width="9.140625" style="135"/>
  </cols>
  <sheetData>
    <row r="1" spans="1:46" ht="13.5" thickBot="1" x14ac:dyDescent="0.25">
      <c r="H1" s="255" t="s">
        <v>21</v>
      </c>
      <c r="I1" s="256"/>
      <c r="J1" s="256"/>
      <c r="K1" s="257"/>
      <c r="L1" s="258" t="s">
        <v>23</v>
      </c>
      <c r="M1" s="258"/>
      <c r="N1" s="259" t="s">
        <v>25</v>
      </c>
      <c r="O1" s="260"/>
      <c r="P1" s="260"/>
      <c r="Q1" s="260"/>
      <c r="R1" s="261"/>
      <c r="S1" s="262" t="s">
        <v>29</v>
      </c>
      <c r="T1" s="263"/>
      <c r="U1" s="263"/>
      <c r="V1" s="264"/>
      <c r="W1" s="195"/>
      <c r="X1" s="246" t="s">
        <v>21</v>
      </c>
      <c r="Y1" s="247"/>
      <c r="Z1" s="247"/>
      <c r="AA1" s="247"/>
      <c r="AB1" s="243" t="s">
        <v>23</v>
      </c>
      <c r="AC1" s="265"/>
      <c r="AD1" s="243" t="s">
        <v>25</v>
      </c>
      <c r="AE1" s="244"/>
      <c r="AF1" s="244"/>
      <c r="AG1" s="245"/>
      <c r="AH1" s="246" t="s">
        <v>29</v>
      </c>
      <c r="AI1" s="247"/>
      <c r="AJ1" s="247"/>
      <c r="AK1" s="247"/>
      <c r="AL1" s="248"/>
      <c r="AN1" s="249" t="s">
        <v>173</v>
      </c>
      <c r="AO1" s="250"/>
      <c r="AP1" s="251"/>
      <c r="AR1" s="252" t="s">
        <v>174</v>
      </c>
      <c r="AS1" s="253"/>
      <c r="AT1" s="254"/>
    </row>
    <row r="2" spans="1:46" ht="75.75" customHeight="1" thickBot="1" x14ac:dyDescent="0.25">
      <c r="A2" s="193" t="s">
        <v>0</v>
      </c>
      <c r="B2" s="194" t="s">
        <v>1</v>
      </c>
      <c r="C2" s="194" t="s">
        <v>156</v>
      </c>
      <c r="D2" s="194" t="s">
        <v>15</v>
      </c>
      <c r="E2" s="216" t="s">
        <v>175</v>
      </c>
      <c r="F2" s="217" t="s">
        <v>184</v>
      </c>
      <c r="G2" s="215" t="s">
        <v>185</v>
      </c>
      <c r="H2" s="185" t="s">
        <v>10</v>
      </c>
      <c r="I2" s="186" t="s">
        <v>199</v>
      </c>
      <c r="J2" s="186" t="s">
        <v>200</v>
      </c>
      <c r="K2" s="190" t="s">
        <v>201</v>
      </c>
      <c r="L2" s="189" t="s">
        <v>12</v>
      </c>
      <c r="M2" s="137" t="s">
        <v>22</v>
      </c>
      <c r="N2" s="191" t="s">
        <v>25</v>
      </c>
      <c r="O2" s="187" t="s">
        <v>202</v>
      </c>
      <c r="P2" s="187" t="s">
        <v>203</v>
      </c>
      <c r="Q2" s="187" t="s">
        <v>27</v>
      </c>
      <c r="R2" s="188" t="s">
        <v>148</v>
      </c>
      <c r="S2" s="138" t="s">
        <v>7</v>
      </c>
      <c r="T2" s="139" t="s">
        <v>30</v>
      </c>
      <c r="U2" s="139" t="s">
        <v>8</v>
      </c>
      <c r="V2" s="139" t="s">
        <v>11</v>
      </c>
      <c r="W2" s="140" t="s">
        <v>137</v>
      </c>
      <c r="X2" s="141" t="s">
        <v>10</v>
      </c>
      <c r="Y2" s="142" t="s">
        <v>125</v>
      </c>
      <c r="Z2" s="142" t="s">
        <v>128</v>
      </c>
      <c r="AA2" s="142" t="s">
        <v>126</v>
      </c>
      <c r="AB2" s="142" t="s">
        <v>12</v>
      </c>
      <c r="AC2" s="142" t="s">
        <v>22</v>
      </c>
      <c r="AD2" s="142" t="s">
        <v>25</v>
      </c>
      <c r="AE2" s="142" t="s">
        <v>127</v>
      </c>
      <c r="AF2" s="142" t="s">
        <v>26</v>
      </c>
      <c r="AG2" s="143" t="s">
        <v>27</v>
      </c>
      <c r="AH2" s="144" t="s">
        <v>7</v>
      </c>
      <c r="AI2" s="145" t="s">
        <v>30</v>
      </c>
      <c r="AJ2" s="145" t="s">
        <v>8</v>
      </c>
      <c r="AK2" s="145" t="s">
        <v>11</v>
      </c>
      <c r="AL2" s="146" t="s">
        <v>137</v>
      </c>
      <c r="AN2" s="196" t="s">
        <v>21</v>
      </c>
      <c r="AO2" s="197" t="s">
        <v>29</v>
      </c>
      <c r="AP2" s="198" t="s">
        <v>151</v>
      </c>
      <c r="AR2" s="199" t="s">
        <v>21</v>
      </c>
      <c r="AS2" s="200" t="s">
        <v>29</v>
      </c>
      <c r="AT2" s="201" t="s">
        <v>151</v>
      </c>
    </row>
    <row r="3" spans="1:46" x14ac:dyDescent="0.2">
      <c r="A3" s="147"/>
      <c r="B3" s="192"/>
      <c r="C3" s="192"/>
      <c r="D3" s="192"/>
      <c r="E3" s="192"/>
      <c r="F3" s="182"/>
      <c r="G3" s="182"/>
      <c r="J3" s="148"/>
      <c r="K3" s="148"/>
      <c r="L3" s="149"/>
      <c r="M3" s="149"/>
      <c r="N3" s="148"/>
      <c r="O3" s="148"/>
      <c r="P3" s="148"/>
      <c r="Q3" s="148"/>
      <c r="R3" s="148"/>
      <c r="S3" s="148"/>
      <c r="T3" s="148"/>
      <c r="U3" s="148"/>
      <c r="V3" s="148"/>
      <c r="W3" s="148"/>
      <c r="X3" s="150"/>
      <c r="Y3" s="151"/>
      <c r="Z3" s="151"/>
      <c r="AA3" s="151"/>
      <c r="AB3" s="151"/>
      <c r="AC3" s="151"/>
      <c r="AD3" s="151"/>
      <c r="AE3" s="151"/>
      <c r="AF3" s="151"/>
      <c r="AG3" s="152"/>
      <c r="AH3" s="150"/>
      <c r="AI3" s="151"/>
      <c r="AJ3" s="151"/>
      <c r="AK3" s="151"/>
      <c r="AL3" s="152"/>
      <c r="AM3" s="153"/>
      <c r="AN3" s="192"/>
      <c r="AO3" s="192"/>
      <c r="AP3" s="192"/>
    </row>
    <row r="4" spans="1:46" s="166" customFormat="1" collapsed="1" x14ac:dyDescent="0.2">
      <c r="A4" s="154">
        <v>1</v>
      </c>
      <c r="B4" s="228" t="s">
        <v>329</v>
      </c>
      <c r="C4" s="133"/>
      <c r="D4" s="155">
        <f>SUM(D5:D7)</f>
        <v>60</v>
      </c>
      <c r="E4" s="155">
        <f>SUM(E5:E7)</f>
        <v>15</v>
      </c>
      <c r="F4" s="155"/>
      <c r="G4" s="155"/>
      <c r="H4" s="156">
        <f>SUM(H5:H7)</f>
        <v>27.5</v>
      </c>
      <c r="I4" s="156">
        <f t="shared" ref="I4:W4" si="0">SUM(I5:I7)</f>
        <v>39.375</v>
      </c>
      <c r="J4" s="156">
        <f t="shared" si="0"/>
        <v>19.6875</v>
      </c>
      <c r="K4" s="156">
        <f t="shared" si="0"/>
        <v>11.8125</v>
      </c>
      <c r="L4" s="157">
        <f>SUM(L5:L7)</f>
        <v>0</v>
      </c>
      <c r="M4" s="157">
        <f t="shared" si="0"/>
        <v>0</v>
      </c>
      <c r="N4" s="156">
        <f>SUM(N5:N7)</f>
        <v>40</v>
      </c>
      <c r="O4" s="156">
        <f t="shared" si="0"/>
        <v>20</v>
      </c>
      <c r="P4" s="156">
        <f t="shared" si="0"/>
        <v>16</v>
      </c>
      <c r="Q4" s="156">
        <f t="shared" si="0"/>
        <v>10</v>
      </c>
      <c r="R4" s="156">
        <f>SUM(R5:R7)</f>
        <v>2.5</v>
      </c>
      <c r="S4" s="156">
        <f t="shared" si="0"/>
        <v>25</v>
      </c>
      <c r="T4" s="156">
        <f>SUM(T5:T7)</f>
        <v>10</v>
      </c>
      <c r="U4" s="156">
        <f t="shared" si="0"/>
        <v>13.75</v>
      </c>
      <c r="V4" s="159">
        <f t="shared" si="0"/>
        <v>13.75</v>
      </c>
      <c r="W4" s="156">
        <f t="shared" si="0"/>
        <v>2.5</v>
      </c>
      <c r="X4" s="160">
        <f t="shared" ref="X4:AF4" si="1">H4/8</f>
        <v>3.4375</v>
      </c>
      <c r="Y4" s="161">
        <f t="shared" si="1"/>
        <v>4.921875</v>
      </c>
      <c r="Z4" s="161">
        <f t="shared" si="1"/>
        <v>2.4609375</v>
      </c>
      <c r="AA4" s="161">
        <f t="shared" si="1"/>
        <v>1.4765625</v>
      </c>
      <c r="AB4" s="161">
        <f t="shared" si="1"/>
        <v>0</v>
      </c>
      <c r="AC4" s="161">
        <f t="shared" si="1"/>
        <v>0</v>
      </c>
      <c r="AD4" s="161">
        <f t="shared" si="1"/>
        <v>5</v>
      </c>
      <c r="AE4" s="161">
        <f t="shared" si="1"/>
        <v>2.5</v>
      </c>
      <c r="AF4" s="161">
        <f t="shared" si="1"/>
        <v>2</v>
      </c>
      <c r="AG4" s="162">
        <f>P4/8</f>
        <v>2</v>
      </c>
      <c r="AH4" s="163">
        <f t="shared" ref="AH4:AK4" si="2">S4/8</f>
        <v>3.125</v>
      </c>
      <c r="AI4" s="161">
        <f t="shared" si="2"/>
        <v>1.25</v>
      </c>
      <c r="AJ4" s="161">
        <f t="shared" si="2"/>
        <v>1.71875</v>
      </c>
      <c r="AK4" s="161">
        <f t="shared" si="2"/>
        <v>1.71875</v>
      </c>
      <c r="AL4" s="162">
        <f>W4/8</f>
        <v>0.3125</v>
      </c>
      <c r="AM4" s="164"/>
      <c r="AN4" s="165">
        <f>SUM(H5:R7)</f>
        <v>186.875</v>
      </c>
      <c r="AO4" s="165">
        <f>SUM(S5:W7)</f>
        <v>65</v>
      </c>
      <c r="AP4" s="165">
        <f>SUM(AN4:AO4)</f>
        <v>251.875</v>
      </c>
      <c r="AR4" s="165">
        <f>SUM(H4:R4)/8</f>
        <v>23.359375</v>
      </c>
      <c r="AS4" s="165">
        <f>SUM(S4:W4)/8</f>
        <v>8.125</v>
      </c>
      <c r="AT4" s="165">
        <f>SUM(AR4:AS4)</f>
        <v>31.484375</v>
      </c>
    </row>
    <row r="5" spans="1:46" hidden="1" outlineLevel="1" x14ac:dyDescent="0.2">
      <c r="A5" s="147"/>
      <c r="B5" s="229"/>
      <c r="C5" s="167" t="s">
        <v>3</v>
      </c>
      <c r="D5" s="168">
        <v>30</v>
      </c>
      <c r="E5" s="168"/>
      <c r="F5" s="168"/>
      <c r="G5" s="168"/>
      <c r="H5" s="169">
        <f>D5*'Unit Measures'!B2</f>
        <v>15</v>
      </c>
      <c r="I5" s="169">
        <f>D5*'Unit Measures'!B3</f>
        <v>22.5</v>
      </c>
      <c r="J5" s="169">
        <f>D5*'Unit Measures'!B4</f>
        <v>11.25</v>
      </c>
      <c r="K5" s="169">
        <f>D5*'Unit Measures'!B5</f>
        <v>6.75</v>
      </c>
      <c r="L5" s="170"/>
      <c r="M5" s="170"/>
      <c r="N5" s="156">
        <f>D5*'Unit Measures'!B7</f>
        <v>22.5</v>
      </c>
      <c r="O5" s="169">
        <f>D5*'Unit Measures'!B8</f>
        <v>11.25</v>
      </c>
      <c r="P5" s="169">
        <f>D5*'Unit Measures'!B9</f>
        <v>9</v>
      </c>
      <c r="Q5" s="156">
        <f>D5*'Unit Measures'!B11</f>
        <v>5</v>
      </c>
      <c r="R5" s="169"/>
      <c r="S5" s="169">
        <f>D5*'Unit Measures'!B12</f>
        <v>15</v>
      </c>
      <c r="T5" s="169">
        <f>D5*'Unit Measures'!B15</f>
        <v>6</v>
      </c>
      <c r="U5" s="169">
        <f>D5*'Unit Measures'!B13</f>
        <v>7.5</v>
      </c>
      <c r="V5" s="171">
        <f>D5*'Unit Measures'!B14</f>
        <v>7.5</v>
      </c>
      <c r="W5" s="169"/>
      <c r="X5" s="172"/>
      <c r="Y5" s="151"/>
      <c r="Z5" s="151"/>
      <c r="AA5" s="151"/>
      <c r="AB5" s="151"/>
      <c r="AC5" s="151"/>
      <c r="AD5" s="151"/>
      <c r="AE5" s="151"/>
      <c r="AF5" s="151"/>
      <c r="AG5" s="152"/>
      <c r="AH5" s="150"/>
      <c r="AI5" s="151"/>
      <c r="AJ5" s="151"/>
      <c r="AK5" s="151"/>
      <c r="AL5" s="152"/>
      <c r="AM5" s="153"/>
      <c r="AN5" s="173"/>
      <c r="AO5" s="173"/>
      <c r="AP5" s="173">
        <f t="shared" ref="AP5:AP7" si="3">SUM(AN5:AO5)</f>
        <v>0</v>
      </c>
      <c r="AR5" s="173"/>
      <c r="AS5" s="173"/>
      <c r="AT5" s="173"/>
    </row>
    <row r="6" spans="1:46" hidden="1" outlineLevel="1" x14ac:dyDescent="0.2">
      <c r="A6" s="147"/>
      <c r="B6" s="229"/>
      <c r="C6" s="167" t="s">
        <v>4</v>
      </c>
      <c r="D6" s="168">
        <v>30</v>
      </c>
      <c r="E6" s="168"/>
      <c r="F6" s="168"/>
      <c r="G6" s="168"/>
      <c r="H6" s="169">
        <f>D6*'Unit Measures'!C2</f>
        <v>12.5</v>
      </c>
      <c r="I6" s="169">
        <f>D6*'Unit Measures'!C3</f>
        <v>16.875</v>
      </c>
      <c r="J6" s="169">
        <f>D6*'Unit Measures'!C4</f>
        <v>8.4375</v>
      </c>
      <c r="K6" s="169">
        <f>D6*'Unit Measures'!C5</f>
        <v>5.0625</v>
      </c>
      <c r="L6" s="170"/>
      <c r="M6" s="170"/>
      <c r="N6" s="156">
        <f>D6*'Unit Measures'!C7</f>
        <v>17.5</v>
      </c>
      <c r="O6" s="169">
        <f>D6*'Unit Measures'!C8</f>
        <v>8.75</v>
      </c>
      <c r="P6" s="169">
        <f>D6*'Unit Measures'!C9</f>
        <v>7.0000000000000009</v>
      </c>
      <c r="Q6" s="156">
        <f>D6*'Unit Measures'!C11</f>
        <v>5</v>
      </c>
      <c r="R6" s="169"/>
      <c r="S6" s="169">
        <f>D6*'Unit Measures'!C12</f>
        <v>10</v>
      </c>
      <c r="T6" s="169">
        <f>D6*'Unit Measures'!C15</f>
        <v>4</v>
      </c>
      <c r="U6" s="169">
        <f>D6*'Unit Measures'!C13</f>
        <v>5</v>
      </c>
      <c r="V6" s="171">
        <f>D6*'Unit Measures'!C14</f>
        <v>5</v>
      </c>
      <c r="W6" s="169"/>
      <c r="X6" s="172"/>
      <c r="Y6" s="151"/>
      <c r="Z6" s="151"/>
      <c r="AA6" s="151"/>
      <c r="AB6" s="151"/>
      <c r="AC6" s="151"/>
      <c r="AD6" s="151"/>
      <c r="AE6" s="151"/>
      <c r="AF6" s="151"/>
      <c r="AG6" s="152"/>
      <c r="AH6" s="150"/>
      <c r="AI6" s="151"/>
      <c r="AJ6" s="151"/>
      <c r="AK6" s="151"/>
      <c r="AL6" s="152"/>
      <c r="AM6" s="153"/>
      <c r="AN6" s="173"/>
      <c r="AO6" s="173"/>
      <c r="AP6" s="173">
        <f t="shared" si="3"/>
        <v>0</v>
      </c>
      <c r="AR6" s="173"/>
      <c r="AS6" s="173"/>
      <c r="AT6" s="173"/>
    </row>
    <row r="7" spans="1:46" hidden="1" outlineLevel="1" x14ac:dyDescent="0.2">
      <c r="A7" s="147"/>
      <c r="B7" s="229"/>
      <c r="C7" s="167" t="s">
        <v>158</v>
      </c>
      <c r="D7" s="168"/>
      <c r="E7" s="168">
        <v>15</v>
      </c>
      <c r="F7" s="168"/>
      <c r="G7" s="168"/>
      <c r="H7" s="169"/>
      <c r="I7" s="169"/>
      <c r="J7" s="169"/>
      <c r="K7" s="169"/>
      <c r="L7" s="170"/>
      <c r="M7" s="170"/>
      <c r="N7" s="156"/>
      <c r="O7" s="169"/>
      <c r="P7" s="169"/>
      <c r="Q7" s="156"/>
      <c r="R7" s="169">
        <f>E7*'Unit Measures'!D17</f>
        <v>2.5</v>
      </c>
      <c r="S7" s="169"/>
      <c r="T7" s="169"/>
      <c r="U7" s="169">
        <f>E7*'Unit Measures'!D13</f>
        <v>1.25</v>
      </c>
      <c r="V7" s="171">
        <f>E7*'Unit Measures'!D14</f>
        <v>1.25</v>
      </c>
      <c r="W7" s="169">
        <f>E7*'Unit Measures'!D16</f>
        <v>2.5</v>
      </c>
      <c r="X7" s="172"/>
      <c r="Y7" s="151"/>
      <c r="Z7" s="151"/>
      <c r="AA7" s="151"/>
      <c r="AB7" s="151"/>
      <c r="AC7" s="151"/>
      <c r="AD7" s="151"/>
      <c r="AE7" s="151"/>
      <c r="AF7" s="151"/>
      <c r="AG7" s="152"/>
      <c r="AH7" s="150"/>
      <c r="AI7" s="151"/>
      <c r="AJ7" s="151"/>
      <c r="AK7" s="151"/>
      <c r="AL7" s="152"/>
      <c r="AM7" s="153"/>
      <c r="AN7" s="173"/>
      <c r="AO7" s="173"/>
      <c r="AP7" s="173">
        <f t="shared" si="3"/>
        <v>0</v>
      </c>
      <c r="AR7" s="173"/>
      <c r="AS7" s="173"/>
      <c r="AT7" s="173"/>
    </row>
    <row r="8" spans="1:46" s="166" customFormat="1" collapsed="1" x14ac:dyDescent="0.2">
      <c r="A8" s="154">
        <v>2</v>
      </c>
      <c r="B8" s="228" t="s">
        <v>333</v>
      </c>
      <c r="C8" s="133"/>
      <c r="D8" s="155">
        <f>SUM(D9:D11)</f>
        <v>80</v>
      </c>
      <c r="E8" s="155">
        <f t="shared" ref="E8" si="4">SUM(E9:E11)</f>
        <v>30</v>
      </c>
      <c r="F8" s="155"/>
      <c r="G8" s="155"/>
      <c r="H8" s="156">
        <f t="shared" ref="H8:Q8" si="5">SUM(H9:H11)</f>
        <v>37.083333333333336</v>
      </c>
      <c r="I8" s="156">
        <f t="shared" si="5"/>
        <v>53.4375</v>
      </c>
      <c r="J8" s="156">
        <f t="shared" si="5"/>
        <v>26.71875</v>
      </c>
      <c r="K8" s="156">
        <f t="shared" si="5"/>
        <v>16.03125</v>
      </c>
      <c r="L8" s="157">
        <f t="shared" si="5"/>
        <v>0</v>
      </c>
      <c r="M8" s="157">
        <f t="shared" si="5"/>
        <v>0</v>
      </c>
      <c r="N8" s="156">
        <f t="shared" si="5"/>
        <v>54.166666666666671</v>
      </c>
      <c r="O8" s="156">
        <f t="shared" si="5"/>
        <v>27.083333333333336</v>
      </c>
      <c r="P8" s="156">
        <f t="shared" si="5"/>
        <v>21.666666666666668</v>
      </c>
      <c r="Q8" s="156">
        <f t="shared" si="5"/>
        <v>13.333333333333332</v>
      </c>
      <c r="R8" s="156">
        <f>SUM(R9:R11)</f>
        <v>5</v>
      </c>
      <c r="S8" s="156">
        <f t="shared" ref="S8" si="6">SUM(S9:S11)</f>
        <v>34.166666666666664</v>
      </c>
      <c r="T8" s="156">
        <f>SUM(T9:T11)</f>
        <v>13.666666666666668</v>
      </c>
      <c r="U8" s="156">
        <f t="shared" ref="U8:V8" si="7">SUM(U9:U11)</f>
        <v>19.583333333333332</v>
      </c>
      <c r="V8" s="159">
        <f t="shared" si="7"/>
        <v>19.583333333333332</v>
      </c>
      <c r="W8" s="156">
        <f>SUM(W9:W11)</f>
        <v>5</v>
      </c>
      <c r="X8" s="160">
        <f t="shared" ref="X8:AF8" si="8">H8/8</f>
        <v>4.635416666666667</v>
      </c>
      <c r="Y8" s="161">
        <f t="shared" si="8"/>
        <v>6.6796875</v>
      </c>
      <c r="Z8" s="161">
        <f t="shared" si="8"/>
        <v>3.33984375</v>
      </c>
      <c r="AA8" s="161">
        <f t="shared" si="8"/>
        <v>2.00390625</v>
      </c>
      <c r="AB8" s="161">
        <f t="shared" si="8"/>
        <v>0</v>
      </c>
      <c r="AC8" s="161">
        <f t="shared" si="8"/>
        <v>0</v>
      </c>
      <c r="AD8" s="161">
        <f t="shared" si="8"/>
        <v>6.7708333333333339</v>
      </c>
      <c r="AE8" s="161">
        <f t="shared" si="8"/>
        <v>3.385416666666667</v>
      </c>
      <c r="AF8" s="161">
        <f t="shared" si="8"/>
        <v>2.7083333333333335</v>
      </c>
      <c r="AG8" s="162">
        <f t="shared" ref="AG8:AG12" si="9">P8/8</f>
        <v>2.7083333333333335</v>
      </c>
      <c r="AH8" s="163">
        <f t="shared" ref="AH8:AK8" si="10">S8/8</f>
        <v>4.270833333333333</v>
      </c>
      <c r="AI8" s="161">
        <f t="shared" si="10"/>
        <v>1.7083333333333335</v>
      </c>
      <c r="AJ8" s="161">
        <f t="shared" si="10"/>
        <v>2.4479166666666665</v>
      </c>
      <c r="AK8" s="161">
        <f t="shared" si="10"/>
        <v>2.4479166666666665</v>
      </c>
      <c r="AL8" s="162">
        <f>W8/8</f>
        <v>0.625</v>
      </c>
      <c r="AM8" s="164"/>
      <c r="AN8" s="165">
        <f t="shared" ref="AN8" si="11">SUM(H9:R11)</f>
        <v>254.52083333333334</v>
      </c>
      <c r="AO8" s="165">
        <f t="shared" ref="AO8" si="12">SUM(S9:W11)</f>
        <v>92</v>
      </c>
      <c r="AP8" s="165">
        <f t="shared" ref="AP8:AP43" si="13">SUM(AN8:AO8)</f>
        <v>346.52083333333337</v>
      </c>
      <c r="AR8" s="165">
        <f>SUM(H8:R8)/8</f>
        <v>31.815104166666668</v>
      </c>
      <c r="AS8" s="165">
        <f>SUM(S8:W8)/8</f>
        <v>11.499999999999998</v>
      </c>
      <c r="AT8" s="165">
        <f>SUM(AR8:AS8)</f>
        <v>43.315104166666664</v>
      </c>
    </row>
    <row r="9" spans="1:46" hidden="1" outlineLevel="1" x14ac:dyDescent="0.2">
      <c r="A9" s="147"/>
      <c r="B9" s="134"/>
      <c r="C9" s="167" t="s">
        <v>3</v>
      </c>
      <c r="D9" s="174">
        <v>45</v>
      </c>
      <c r="E9" s="174"/>
      <c r="F9" s="174"/>
      <c r="G9" s="174"/>
      <c r="H9" s="169">
        <f>D9*'Unit Measures'!B2</f>
        <v>22.5</v>
      </c>
      <c r="I9" s="169">
        <f>D9*'Unit Measures'!B3</f>
        <v>33.75</v>
      </c>
      <c r="J9" s="169">
        <f>D9*'Unit Measures'!B4</f>
        <v>16.875</v>
      </c>
      <c r="K9" s="169">
        <f>D9*'Unit Measures'!B5</f>
        <v>10.125</v>
      </c>
      <c r="L9" s="170"/>
      <c r="M9" s="170"/>
      <c r="N9" s="156">
        <f>D9*'Unit Measures'!B7</f>
        <v>33.75</v>
      </c>
      <c r="O9" s="169">
        <f>D9*'Unit Measures'!B8</f>
        <v>16.875</v>
      </c>
      <c r="P9" s="169">
        <f>D9*'Unit Measures'!B9</f>
        <v>13.5</v>
      </c>
      <c r="Q9" s="156">
        <f>D9*'Unit Measures'!B11</f>
        <v>7.5</v>
      </c>
      <c r="R9" s="169"/>
      <c r="S9" s="169">
        <f>D9*'Unit Measures'!B12</f>
        <v>22.5</v>
      </c>
      <c r="T9" s="169">
        <f>D9*'Unit Measures'!B15</f>
        <v>9</v>
      </c>
      <c r="U9" s="169">
        <f>D9*'Unit Measures'!B13</f>
        <v>11.25</v>
      </c>
      <c r="V9" s="171">
        <f>D9*'Unit Measures'!B14</f>
        <v>11.25</v>
      </c>
      <c r="W9" s="169"/>
      <c r="X9" s="172"/>
      <c r="Y9" s="151"/>
      <c r="Z9" s="151"/>
      <c r="AA9" s="151"/>
      <c r="AB9" s="151"/>
      <c r="AC9" s="151"/>
      <c r="AD9" s="151"/>
      <c r="AE9" s="151"/>
      <c r="AF9" s="151"/>
      <c r="AG9" s="152"/>
      <c r="AH9" s="150"/>
      <c r="AI9" s="151"/>
      <c r="AJ9" s="151"/>
      <c r="AK9" s="151"/>
      <c r="AL9" s="152"/>
      <c r="AM9" s="153"/>
      <c r="AN9" s="173"/>
      <c r="AO9" s="173"/>
      <c r="AP9" s="173">
        <f t="shared" si="13"/>
        <v>0</v>
      </c>
      <c r="AR9" s="173"/>
      <c r="AS9" s="173"/>
      <c r="AT9" s="173"/>
    </row>
    <row r="10" spans="1:46" hidden="1" outlineLevel="1" x14ac:dyDescent="0.2">
      <c r="A10" s="147"/>
      <c r="B10" s="134"/>
      <c r="C10" s="167" t="s">
        <v>4</v>
      </c>
      <c r="D10" s="174">
        <v>35</v>
      </c>
      <c r="E10" s="174"/>
      <c r="F10" s="174"/>
      <c r="G10" s="174"/>
      <c r="H10" s="169">
        <f>D10*'Unit Measures'!C2</f>
        <v>14.583333333333334</v>
      </c>
      <c r="I10" s="169">
        <f>D10*'Unit Measures'!C3</f>
        <v>19.6875</v>
      </c>
      <c r="J10" s="169">
        <f>D10*'Unit Measures'!C4</f>
        <v>9.84375</v>
      </c>
      <c r="K10" s="169">
        <f>D10*'Unit Measures'!C5</f>
        <v>5.90625</v>
      </c>
      <c r="L10" s="170"/>
      <c r="M10" s="170"/>
      <c r="N10" s="156">
        <f>D10*'Unit Measures'!C7</f>
        <v>20.416666666666668</v>
      </c>
      <c r="O10" s="169">
        <f>D10*'Unit Measures'!C8</f>
        <v>10.208333333333334</v>
      </c>
      <c r="P10" s="169">
        <f>D10*'Unit Measures'!C9</f>
        <v>8.1666666666666679</v>
      </c>
      <c r="Q10" s="156">
        <f>D10*'Unit Measures'!C11</f>
        <v>5.833333333333333</v>
      </c>
      <c r="R10" s="169"/>
      <c r="S10" s="169">
        <f>D10*'Unit Measures'!C12</f>
        <v>11.666666666666666</v>
      </c>
      <c r="T10" s="169">
        <f>D10*'Unit Measures'!C15</f>
        <v>4.666666666666667</v>
      </c>
      <c r="U10" s="169">
        <f>D10*'Unit Measures'!C13</f>
        <v>5.833333333333333</v>
      </c>
      <c r="V10" s="171">
        <f>D10*'Unit Measures'!C14</f>
        <v>5.833333333333333</v>
      </c>
      <c r="W10" s="169"/>
      <c r="X10" s="172"/>
      <c r="Y10" s="151"/>
      <c r="Z10" s="151"/>
      <c r="AA10" s="151"/>
      <c r="AB10" s="151"/>
      <c r="AC10" s="151"/>
      <c r="AD10" s="151"/>
      <c r="AE10" s="151"/>
      <c r="AF10" s="151"/>
      <c r="AG10" s="152"/>
      <c r="AH10" s="150"/>
      <c r="AI10" s="151"/>
      <c r="AJ10" s="151"/>
      <c r="AK10" s="151"/>
      <c r="AL10" s="152"/>
      <c r="AM10" s="153"/>
      <c r="AN10" s="173"/>
      <c r="AO10" s="173"/>
      <c r="AP10" s="173">
        <f t="shared" si="13"/>
        <v>0</v>
      </c>
      <c r="AR10" s="173"/>
      <c r="AS10" s="173"/>
      <c r="AT10" s="173"/>
    </row>
    <row r="11" spans="1:46" hidden="1" outlineLevel="1" x14ac:dyDescent="0.2">
      <c r="A11" s="147"/>
      <c r="B11" s="134"/>
      <c r="C11" s="167" t="s">
        <v>158</v>
      </c>
      <c r="D11" s="174"/>
      <c r="E11" s="174">
        <v>30</v>
      </c>
      <c r="F11" s="174"/>
      <c r="G11" s="174"/>
      <c r="H11" s="169"/>
      <c r="I11" s="169"/>
      <c r="J11" s="169"/>
      <c r="K11" s="169"/>
      <c r="L11" s="170"/>
      <c r="M11" s="170"/>
      <c r="N11" s="156"/>
      <c r="O11" s="169"/>
      <c r="P11" s="169"/>
      <c r="Q11" s="156"/>
      <c r="R11" s="169">
        <f>E11*'Unit Measures'!D17</f>
        <v>5</v>
      </c>
      <c r="S11" s="169"/>
      <c r="T11" s="169"/>
      <c r="U11" s="169">
        <f>E11*'Unit Measures'!D13</f>
        <v>2.5</v>
      </c>
      <c r="V11" s="171">
        <f>E11*'Unit Measures'!D14</f>
        <v>2.5</v>
      </c>
      <c r="W11" s="169">
        <f>E11*'Unit Measures'!D16</f>
        <v>5</v>
      </c>
      <c r="X11" s="172"/>
      <c r="Y11" s="151"/>
      <c r="Z11" s="151"/>
      <c r="AA11" s="151"/>
      <c r="AB11" s="151"/>
      <c r="AC11" s="151"/>
      <c r="AD11" s="151"/>
      <c r="AE11" s="151"/>
      <c r="AF11" s="151"/>
      <c r="AG11" s="152"/>
      <c r="AH11" s="150"/>
      <c r="AI11" s="151"/>
      <c r="AJ11" s="151"/>
      <c r="AK11" s="151"/>
      <c r="AL11" s="152"/>
      <c r="AM11" s="153"/>
      <c r="AN11" s="173"/>
      <c r="AO11" s="173"/>
      <c r="AP11" s="173">
        <f t="shared" si="13"/>
        <v>0</v>
      </c>
      <c r="AR11" s="173"/>
      <c r="AS11" s="173"/>
      <c r="AT11" s="173"/>
    </row>
    <row r="12" spans="1:46" s="166" customFormat="1" collapsed="1" x14ac:dyDescent="0.2">
      <c r="A12" s="154">
        <v>3</v>
      </c>
      <c r="B12" s="228" t="s">
        <v>337</v>
      </c>
      <c r="C12" s="133"/>
      <c r="D12" s="155">
        <f>SUM(D13:D15)</f>
        <v>125</v>
      </c>
      <c r="E12" s="155">
        <f t="shared" ref="E12" si="14">SUM(E13:E15)</f>
        <v>60</v>
      </c>
      <c r="F12" s="155"/>
      <c r="G12" s="155"/>
      <c r="H12" s="156">
        <f>SUM(H13:H15)</f>
        <v>57.5</v>
      </c>
      <c r="I12" s="156">
        <f t="shared" ref="I12:W12" si="15">SUM(I13:I15)</f>
        <v>82.5</v>
      </c>
      <c r="J12" s="156">
        <f t="shared" si="15"/>
        <v>41.25</v>
      </c>
      <c r="K12" s="156">
        <f t="shared" si="15"/>
        <v>24.75</v>
      </c>
      <c r="L12" s="157">
        <f t="shared" si="15"/>
        <v>0</v>
      </c>
      <c r="M12" s="157">
        <f t="shared" si="15"/>
        <v>0</v>
      </c>
      <c r="N12" s="156">
        <f t="shared" si="15"/>
        <v>83.75</v>
      </c>
      <c r="O12" s="156">
        <f t="shared" si="15"/>
        <v>41.875</v>
      </c>
      <c r="P12" s="156">
        <f t="shared" si="15"/>
        <v>33.5</v>
      </c>
      <c r="Q12" s="156">
        <f t="shared" si="15"/>
        <v>20.833333333333332</v>
      </c>
      <c r="R12" s="156">
        <f t="shared" si="15"/>
        <v>10</v>
      </c>
      <c r="S12" s="156">
        <f t="shared" si="15"/>
        <v>52.5</v>
      </c>
      <c r="T12" s="156">
        <f t="shared" si="15"/>
        <v>21</v>
      </c>
      <c r="U12" s="156">
        <f t="shared" si="15"/>
        <v>31.25</v>
      </c>
      <c r="V12" s="159">
        <f t="shared" si="15"/>
        <v>31.25</v>
      </c>
      <c r="W12" s="156">
        <f t="shared" si="15"/>
        <v>10</v>
      </c>
      <c r="X12" s="160">
        <f t="shared" ref="X12:AF12" si="16">H12/8</f>
        <v>7.1875</v>
      </c>
      <c r="Y12" s="161">
        <f t="shared" si="16"/>
        <v>10.3125</v>
      </c>
      <c r="Z12" s="161">
        <f t="shared" si="16"/>
        <v>5.15625</v>
      </c>
      <c r="AA12" s="161">
        <f t="shared" si="16"/>
        <v>3.09375</v>
      </c>
      <c r="AB12" s="161">
        <f t="shared" si="16"/>
        <v>0</v>
      </c>
      <c r="AC12" s="161">
        <f t="shared" si="16"/>
        <v>0</v>
      </c>
      <c r="AD12" s="161">
        <f t="shared" si="16"/>
        <v>10.46875</v>
      </c>
      <c r="AE12" s="161">
        <f t="shared" si="16"/>
        <v>5.234375</v>
      </c>
      <c r="AF12" s="161">
        <f t="shared" si="16"/>
        <v>4.1875</v>
      </c>
      <c r="AG12" s="162">
        <f t="shared" si="9"/>
        <v>4.1875</v>
      </c>
      <c r="AH12" s="163">
        <f t="shared" ref="AH12:AK12" si="17">S12/8</f>
        <v>6.5625</v>
      </c>
      <c r="AI12" s="161">
        <f t="shared" si="17"/>
        <v>2.625</v>
      </c>
      <c r="AJ12" s="161">
        <f t="shared" si="17"/>
        <v>3.90625</v>
      </c>
      <c r="AK12" s="161">
        <f t="shared" si="17"/>
        <v>3.90625</v>
      </c>
      <c r="AL12" s="162">
        <f>W12/8</f>
        <v>1.25</v>
      </c>
      <c r="AM12" s="164"/>
      <c r="AN12" s="165">
        <f t="shared" ref="AN12" si="18">SUM(H13:R15)</f>
        <v>395.95833333333337</v>
      </c>
      <c r="AO12" s="165">
        <f t="shared" ref="AO12" si="19">SUM(S13:W15)</f>
        <v>146</v>
      </c>
      <c r="AP12" s="165">
        <f t="shared" si="13"/>
        <v>541.95833333333337</v>
      </c>
      <c r="AR12" s="165">
        <f>SUM(H12:R12)/8</f>
        <v>49.494791666666664</v>
      </c>
      <c r="AS12" s="165">
        <f>SUM(S12:W12)/8</f>
        <v>18.25</v>
      </c>
      <c r="AT12" s="165">
        <f>SUM(AR12:AS12)</f>
        <v>67.744791666666657</v>
      </c>
    </row>
    <row r="13" spans="1:46" hidden="1" outlineLevel="1" x14ac:dyDescent="0.2">
      <c r="A13" s="147"/>
      <c r="B13" s="229"/>
      <c r="C13" s="167" t="s">
        <v>3</v>
      </c>
      <c r="D13" s="174">
        <v>65</v>
      </c>
      <c r="E13" s="174"/>
      <c r="F13" s="174"/>
      <c r="G13" s="174"/>
      <c r="H13" s="169">
        <f>D13*'Unit Measures'!B2</f>
        <v>32.5</v>
      </c>
      <c r="I13" s="169">
        <f>D13*'Unit Measures'!B3</f>
        <v>48.75</v>
      </c>
      <c r="J13" s="169">
        <f>D13*'Unit Measures'!B4</f>
        <v>24.375</v>
      </c>
      <c r="K13" s="169">
        <f>D13*'Unit Measures'!B5</f>
        <v>14.625</v>
      </c>
      <c r="L13" s="170"/>
      <c r="M13" s="170"/>
      <c r="N13" s="156">
        <f>D13*'Unit Measures'!B7</f>
        <v>48.75</v>
      </c>
      <c r="O13" s="169">
        <f>D13*'Unit Measures'!B8</f>
        <v>24.375</v>
      </c>
      <c r="P13" s="169">
        <f>D13*'Unit Measures'!B9</f>
        <v>19.5</v>
      </c>
      <c r="Q13" s="156">
        <f>D13*'Unit Measures'!B11</f>
        <v>10.833333333333332</v>
      </c>
      <c r="R13" s="169"/>
      <c r="S13" s="169">
        <f>D13*'Unit Measures'!B12</f>
        <v>32.5</v>
      </c>
      <c r="T13" s="169">
        <f>D13*'Unit Measures'!B15</f>
        <v>13</v>
      </c>
      <c r="U13" s="169">
        <f>D13*'Unit Measures'!B13</f>
        <v>16.25</v>
      </c>
      <c r="V13" s="171">
        <f>D13*'Unit Measures'!B14</f>
        <v>16.25</v>
      </c>
      <c r="W13" s="169"/>
      <c r="X13" s="172"/>
      <c r="Y13" s="151"/>
      <c r="Z13" s="151"/>
      <c r="AA13" s="151"/>
      <c r="AB13" s="151"/>
      <c r="AC13" s="151"/>
      <c r="AD13" s="151"/>
      <c r="AE13" s="151"/>
      <c r="AF13" s="151"/>
      <c r="AG13" s="152"/>
      <c r="AH13" s="150"/>
      <c r="AI13" s="151"/>
      <c r="AJ13" s="151"/>
      <c r="AK13" s="151"/>
      <c r="AL13" s="152"/>
      <c r="AM13" s="153"/>
      <c r="AN13" s="173"/>
      <c r="AO13" s="173"/>
      <c r="AP13" s="173">
        <f t="shared" si="13"/>
        <v>0</v>
      </c>
      <c r="AR13" s="173"/>
      <c r="AS13" s="173"/>
      <c r="AT13" s="173"/>
    </row>
    <row r="14" spans="1:46" hidden="1" outlineLevel="1" x14ac:dyDescent="0.2">
      <c r="A14" s="147"/>
      <c r="B14" s="229"/>
      <c r="C14" s="167" t="s">
        <v>4</v>
      </c>
      <c r="D14" s="174">
        <v>60</v>
      </c>
      <c r="E14" s="174"/>
      <c r="F14" s="174"/>
      <c r="G14" s="174"/>
      <c r="H14" s="169">
        <f>D14*'Unit Measures'!C2</f>
        <v>25</v>
      </c>
      <c r="I14" s="169">
        <f>D14*'Unit Measures'!C3</f>
        <v>33.75</v>
      </c>
      <c r="J14" s="169">
        <f>D14*'Unit Measures'!C4</f>
        <v>16.875</v>
      </c>
      <c r="K14" s="169">
        <f>D14*'Unit Measures'!C5</f>
        <v>10.125</v>
      </c>
      <c r="L14" s="170"/>
      <c r="M14" s="170"/>
      <c r="N14" s="156">
        <f>D14*'Unit Measures'!C7</f>
        <v>35</v>
      </c>
      <c r="O14" s="169">
        <f>D14*'Unit Measures'!C8</f>
        <v>17.5</v>
      </c>
      <c r="P14" s="169">
        <f>D14*'Unit Measures'!C9</f>
        <v>14.000000000000002</v>
      </c>
      <c r="Q14" s="156">
        <f>D14*'Unit Measures'!C11</f>
        <v>10</v>
      </c>
      <c r="R14" s="169"/>
      <c r="S14" s="169">
        <f>D14*'Unit Measures'!C12</f>
        <v>20</v>
      </c>
      <c r="T14" s="169">
        <f>D14*'Unit Measures'!C15</f>
        <v>8</v>
      </c>
      <c r="U14" s="169">
        <f>D14*'Unit Measures'!C13</f>
        <v>10</v>
      </c>
      <c r="V14" s="171">
        <f>D14*'Unit Measures'!C14</f>
        <v>10</v>
      </c>
      <c r="W14" s="169"/>
      <c r="X14" s="172"/>
      <c r="Y14" s="151"/>
      <c r="Z14" s="151"/>
      <c r="AA14" s="151"/>
      <c r="AB14" s="151"/>
      <c r="AC14" s="151"/>
      <c r="AD14" s="151"/>
      <c r="AE14" s="151"/>
      <c r="AF14" s="151"/>
      <c r="AG14" s="152"/>
      <c r="AH14" s="150"/>
      <c r="AI14" s="151"/>
      <c r="AJ14" s="151"/>
      <c r="AK14" s="151"/>
      <c r="AL14" s="152"/>
      <c r="AM14" s="153"/>
      <c r="AN14" s="173"/>
      <c r="AO14" s="173"/>
      <c r="AP14" s="173">
        <f t="shared" si="13"/>
        <v>0</v>
      </c>
      <c r="AR14" s="173"/>
      <c r="AS14" s="173"/>
      <c r="AT14" s="173"/>
    </row>
    <row r="15" spans="1:46" hidden="1" outlineLevel="1" x14ac:dyDescent="0.2">
      <c r="A15" s="147"/>
      <c r="B15" s="229"/>
      <c r="C15" s="167" t="s">
        <v>158</v>
      </c>
      <c r="D15" s="174"/>
      <c r="E15" s="174">
        <v>60</v>
      </c>
      <c r="F15" s="174"/>
      <c r="G15" s="174"/>
      <c r="H15" s="169"/>
      <c r="I15" s="169"/>
      <c r="J15" s="169"/>
      <c r="K15" s="169"/>
      <c r="L15" s="170"/>
      <c r="M15" s="170"/>
      <c r="N15" s="156"/>
      <c r="O15" s="169"/>
      <c r="P15" s="169"/>
      <c r="Q15" s="156"/>
      <c r="R15" s="169">
        <f>E15*'Unit Measures'!D17</f>
        <v>10</v>
      </c>
      <c r="S15" s="169"/>
      <c r="T15" s="169"/>
      <c r="U15" s="169">
        <f>E15*'Unit Measures'!D13</f>
        <v>5</v>
      </c>
      <c r="V15" s="171">
        <f>E15*'Unit Measures'!D14</f>
        <v>5</v>
      </c>
      <c r="W15" s="169">
        <f>E15*'Unit Measures'!D16</f>
        <v>10</v>
      </c>
      <c r="X15" s="172"/>
      <c r="Y15" s="151"/>
      <c r="Z15" s="151"/>
      <c r="AA15" s="151"/>
      <c r="AB15" s="151"/>
      <c r="AC15" s="151"/>
      <c r="AD15" s="151"/>
      <c r="AE15" s="151"/>
      <c r="AF15" s="151"/>
      <c r="AG15" s="152"/>
      <c r="AH15" s="150"/>
      <c r="AI15" s="151"/>
      <c r="AJ15" s="151"/>
      <c r="AK15" s="151"/>
      <c r="AL15" s="152"/>
      <c r="AM15" s="153"/>
      <c r="AN15" s="173"/>
      <c r="AO15" s="173"/>
      <c r="AP15" s="173">
        <f t="shared" si="13"/>
        <v>0</v>
      </c>
      <c r="AR15" s="173"/>
      <c r="AS15" s="173"/>
      <c r="AT15" s="173"/>
    </row>
    <row r="16" spans="1:46" s="166" customFormat="1" collapsed="1" x14ac:dyDescent="0.2">
      <c r="A16" s="154">
        <v>4</v>
      </c>
      <c r="B16" s="228" t="s">
        <v>344</v>
      </c>
      <c r="C16" s="133"/>
      <c r="D16" s="155">
        <f>SUM(D17:D19)</f>
        <v>95</v>
      </c>
      <c r="E16" s="155">
        <f t="shared" ref="E16" si="20">SUM(E17:E19)</f>
        <v>40</v>
      </c>
      <c r="F16" s="155"/>
      <c r="G16" s="155"/>
      <c r="H16" s="156">
        <f>SUM(H17:H19)</f>
        <v>44.166666666666671</v>
      </c>
      <c r="I16" s="156">
        <f>SUM(I17:I19)</f>
        <v>63.75</v>
      </c>
      <c r="J16" s="156">
        <f t="shared" ref="J16:W16" si="21">SUM(J17:J19)</f>
        <v>31.875</v>
      </c>
      <c r="K16" s="156">
        <f t="shared" si="21"/>
        <v>19.125</v>
      </c>
      <c r="L16" s="157">
        <f t="shared" si="21"/>
        <v>0</v>
      </c>
      <c r="M16" s="157">
        <f t="shared" si="21"/>
        <v>0</v>
      </c>
      <c r="N16" s="156">
        <f t="shared" si="21"/>
        <v>64.583333333333343</v>
      </c>
      <c r="O16" s="156">
        <f t="shared" si="21"/>
        <v>32.291666666666671</v>
      </c>
      <c r="P16" s="156">
        <f t="shared" si="21"/>
        <v>25.833333333333336</v>
      </c>
      <c r="Q16" s="156">
        <f t="shared" si="21"/>
        <v>15.833333333333332</v>
      </c>
      <c r="R16" s="156">
        <f t="shared" si="21"/>
        <v>6.6666666666666661</v>
      </c>
      <c r="S16" s="156">
        <f t="shared" si="21"/>
        <v>40.833333333333329</v>
      </c>
      <c r="T16" s="156">
        <f t="shared" si="21"/>
        <v>16.333333333333332</v>
      </c>
      <c r="U16" s="156">
        <f t="shared" si="21"/>
        <v>23.749999999999996</v>
      </c>
      <c r="V16" s="159">
        <f t="shared" si="21"/>
        <v>23.749999999999996</v>
      </c>
      <c r="W16" s="156">
        <f t="shared" si="21"/>
        <v>6.6666666666666661</v>
      </c>
      <c r="X16" s="160">
        <f t="shared" ref="X16:AF16" si="22">H16/8</f>
        <v>5.5208333333333339</v>
      </c>
      <c r="Y16" s="161">
        <f t="shared" si="22"/>
        <v>7.96875</v>
      </c>
      <c r="Z16" s="161">
        <f t="shared" si="22"/>
        <v>3.984375</v>
      </c>
      <c r="AA16" s="161">
        <f t="shared" si="22"/>
        <v>2.390625</v>
      </c>
      <c r="AB16" s="161">
        <f t="shared" si="22"/>
        <v>0</v>
      </c>
      <c r="AC16" s="161">
        <f t="shared" si="22"/>
        <v>0</v>
      </c>
      <c r="AD16" s="161">
        <f t="shared" si="22"/>
        <v>8.0729166666666679</v>
      </c>
      <c r="AE16" s="161">
        <f t="shared" si="22"/>
        <v>4.0364583333333339</v>
      </c>
      <c r="AF16" s="161">
        <f t="shared" si="22"/>
        <v>3.229166666666667</v>
      </c>
      <c r="AG16" s="162">
        <f t="shared" ref="AG16" si="23">P16/8</f>
        <v>3.229166666666667</v>
      </c>
      <c r="AH16" s="163">
        <f t="shared" ref="AH16:AK16" si="24">S16/8</f>
        <v>5.1041666666666661</v>
      </c>
      <c r="AI16" s="161">
        <f t="shared" si="24"/>
        <v>2.0416666666666665</v>
      </c>
      <c r="AJ16" s="161">
        <f t="shared" si="24"/>
        <v>2.9687499999999996</v>
      </c>
      <c r="AK16" s="161">
        <f t="shared" si="24"/>
        <v>2.9687499999999996</v>
      </c>
      <c r="AL16" s="162">
        <f>W16/8</f>
        <v>0.83333333333333326</v>
      </c>
      <c r="AM16" s="164"/>
      <c r="AN16" s="165">
        <f t="shared" ref="AN16" si="25">SUM(H17:R19)</f>
        <v>304.125</v>
      </c>
      <c r="AO16" s="165">
        <f t="shared" ref="AO16" si="26">SUM(S17:W19)</f>
        <v>111.33333333333333</v>
      </c>
      <c r="AP16" s="165">
        <f t="shared" si="13"/>
        <v>415.45833333333331</v>
      </c>
      <c r="AR16" s="165">
        <f>SUM(H16:R16)/8</f>
        <v>38.015625</v>
      </c>
      <c r="AS16" s="165">
        <f>SUM(S16:W16)/8</f>
        <v>13.916666666666666</v>
      </c>
      <c r="AT16" s="165">
        <f>SUM(AR16:AS16)</f>
        <v>51.932291666666664</v>
      </c>
    </row>
    <row r="17" spans="1:46" hidden="1" outlineLevel="1" x14ac:dyDescent="0.2">
      <c r="A17" s="147"/>
      <c r="B17" s="229"/>
      <c r="C17" s="167" t="s">
        <v>3</v>
      </c>
      <c r="D17" s="174">
        <v>55</v>
      </c>
      <c r="E17" s="174"/>
      <c r="F17" s="174"/>
      <c r="G17" s="174"/>
      <c r="H17" s="169">
        <f>D17*'Unit Measures'!B2</f>
        <v>27.5</v>
      </c>
      <c r="I17" s="169">
        <f>D17*'Unit Measures'!B3</f>
        <v>41.25</v>
      </c>
      <c r="J17" s="169">
        <f>D17*'Unit Measures'!B4</f>
        <v>20.625</v>
      </c>
      <c r="K17" s="169">
        <f>D17*'Unit Measures'!B5</f>
        <v>12.375</v>
      </c>
      <c r="L17" s="170"/>
      <c r="M17" s="170"/>
      <c r="N17" s="156">
        <f>D17*'Unit Measures'!B7</f>
        <v>41.25</v>
      </c>
      <c r="O17" s="169">
        <f>D17*'Unit Measures'!B8</f>
        <v>20.625</v>
      </c>
      <c r="P17" s="169">
        <f>D17*'Unit Measures'!B9</f>
        <v>16.5</v>
      </c>
      <c r="Q17" s="156">
        <f>D17*'Unit Measures'!B11</f>
        <v>9.1666666666666661</v>
      </c>
      <c r="R17" s="169"/>
      <c r="S17" s="169">
        <f>D17*'Unit Measures'!B12</f>
        <v>27.5</v>
      </c>
      <c r="T17" s="169">
        <f>D17*'Unit Measures'!B15</f>
        <v>11</v>
      </c>
      <c r="U17" s="169">
        <f>D17*'Unit Measures'!B13</f>
        <v>13.75</v>
      </c>
      <c r="V17" s="171">
        <f>D17*'Unit Measures'!B14</f>
        <v>13.75</v>
      </c>
      <c r="W17" s="169"/>
      <c r="X17" s="172"/>
      <c r="Y17" s="151"/>
      <c r="Z17" s="151"/>
      <c r="AA17" s="151"/>
      <c r="AB17" s="151"/>
      <c r="AC17" s="151"/>
      <c r="AD17" s="151"/>
      <c r="AE17" s="151"/>
      <c r="AF17" s="151"/>
      <c r="AG17" s="152"/>
      <c r="AH17" s="150"/>
      <c r="AI17" s="151"/>
      <c r="AJ17" s="151"/>
      <c r="AK17" s="151"/>
      <c r="AL17" s="152"/>
      <c r="AM17" s="153"/>
      <c r="AN17" s="173"/>
      <c r="AO17" s="173"/>
      <c r="AP17" s="173">
        <f t="shared" si="13"/>
        <v>0</v>
      </c>
      <c r="AR17" s="173"/>
      <c r="AS17" s="173"/>
      <c r="AT17" s="173"/>
    </row>
    <row r="18" spans="1:46" hidden="1" outlineLevel="1" x14ac:dyDescent="0.2">
      <c r="A18" s="147"/>
      <c r="B18" s="229"/>
      <c r="C18" s="167" t="s">
        <v>4</v>
      </c>
      <c r="D18" s="174">
        <v>40</v>
      </c>
      <c r="E18" s="174"/>
      <c r="F18" s="174"/>
      <c r="G18" s="174"/>
      <c r="H18" s="169">
        <f>D18*'Unit Measures'!C2</f>
        <v>16.666666666666668</v>
      </c>
      <c r="I18" s="169">
        <f>D18*'Unit Measures'!C3</f>
        <v>22.5</v>
      </c>
      <c r="J18" s="169">
        <f>D18*'Unit Measures'!C4</f>
        <v>11.25</v>
      </c>
      <c r="K18" s="169">
        <f>D18*'Unit Measures'!C5</f>
        <v>6.75</v>
      </c>
      <c r="L18" s="170"/>
      <c r="M18" s="170"/>
      <c r="N18" s="156">
        <f>D18*'Unit Measures'!C7</f>
        <v>23.333333333333336</v>
      </c>
      <c r="O18" s="169">
        <f>D18*'Unit Measures'!C8</f>
        <v>11.666666666666668</v>
      </c>
      <c r="P18" s="169">
        <f>D18*'Unit Measures'!C9</f>
        <v>9.3333333333333339</v>
      </c>
      <c r="Q18" s="156">
        <f>D18*'Unit Measures'!C11</f>
        <v>6.6666666666666661</v>
      </c>
      <c r="R18" s="169"/>
      <c r="S18" s="169">
        <f>D18*'Unit Measures'!C12</f>
        <v>13.333333333333332</v>
      </c>
      <c r="T18" s="169">
        <f>D18*'Unit Measures'!C15</f>
        <v>5.333333333333333</v>
      </c>
      <c r="U18" s="169">
        <f>D18*'Unit Measures'!C13</f>
        <v>6.6666666666666661</v>
      </c>
      <c r="V18" s="171">
        <f>D18*'Unit Measures'!C14</f>
        <v>6.6666666666666661</v>
      </c>
      <c r="W18" s="169"/>
      <c r="X18" s="172"/>
      <c r="Y18" s="151"/>
      <c r="Z18" s="151"/>
      <c r="AA18" s="151"/>
      <c r="AB18" s="151"/>
      <c r="AC18" s="151"/>
      <c r="AD18" s="151"/>
      <c r="AE18" s="151"/>
      <c r="AF18" s="151"/>
      <c r="AG18" s="152"/>
      <c r="AH18" s="150"/>
      <c r="AI18" s="151"/>
      <c r="AJ18" s="151"/>
      <c r="AK18" s="151"/>
      <c r="AL18" s="152"/>
      <c r="AM18" s="153"/>
      <c r="AN18" s="173"/>
      <c r="AO18" s="173"/>
      <c r="AP18" s="173">
        <f t="shared" si="13"/>
        <v>0</v>
      </c>
      <c r="AR18" s="173"/>
      <c r="AS18" s="173"/>
      <c r="AT18" s="173"/>
    </row>
    <row r="19" spans="1:46" hidden="1" outlineLevel="1" x14ac:dyDescent="0.2">
      <c r="A19" s="147"/>
      <c r="B19" s="229"/>
      <c r="C19" s="167" t="s">
        <v>158</v>
      </c>
      <c r="D19" s="174"/>
      <c r="E19" s="174">
        <v>40</v>
      </c>
      <c r="F19" s="174"/>
      <c r="G19" s="174"/>
      <c r="H19" s="169"/>
      <c r="I19" s="169"/>
      <c r="J19" s="169"/>
      <c r="K19" s="169"/>
      <c r="L19" s="170"/>
      <c r="M19" s="170"/>
      <c r="N19" s="156"/>
      <c r="O19" s="169"/>
      <c r="P19" s="169"/>
      <c r="Q19" s="156"/>
      <c r="R19" s="169">
        <f>E19*'Unit Measures'!D17</f>
        <v>6.6666666666666661</v>
      </c>
      <c r="S19" s="169"/>
      <c r="T19" s="169"/>
      <c r="U19" s="169">
        <f>E19*'Unit Measures'!D13</f>
        <v>3.333333333333333</v>
      </c>
      <c r="V19" s="171">
        <f>E19*'Unit Measures'!D14</f>
        <v>3.333333333333333</v>
      </c>
      <c r="W19" s="169">
        <f>E19*'Unit Measures'!D16</f>
        <v>6.6666666666666661</v>
      </c>
      <c r="X19" s="172"/>
      <c r="Y19" s="151"/>
      <c r="Z19" s="151"/>
      <c r="AA19" s="151"/>
      <c r="AB19" s="151"/>
      <c r="AC19" s="151"/>
      <c r="AD19" s="151"/>
      <c r="AE19" s="151"/>
      <c r="AF19" s="151"/>
      <c r="AG19" s="152"/>
      <c r="AH19" s="150"/>
      <c r="AI19" s="151"/>
      <c r="AJ19" s="151"/>
      <c r="AK19" s="151"/>
      <c r="AL19" s="152"/>
      <c r="AM19" s="153"/>
      <c r="AN19" s="173"/>
      <c r="AO19" s="173"/>
      <c r="AP19" s="173">
        <f t="shared" si="13"/>
        <v>0</v>
      </c>
      <c r="AR19" s="173"/>
      <c r="AS19" s="173"/>
      <c r="AT19" s="173"/>
    </row>
    <row r="20" spans="1:46" s="166" customFormat="1" collapsed="1" x14ac:dyDescent="0.2">
      <c r="A20" s="154">
        <v>5</v>
      </c>
      <c r="B20" s="228" t="s">
        <v>349</v>
      </c>
      <c r="C20" s="133"/>
      <c r="D20" s="155">
        <f>SUM(D21:D23)</f>
        <v>215</v>
      </c>
      <c r="E20" s="155">
        <f t="shared" ref="E20" si="27">SUM(E21:E23)</f>
        <v>150</v>
      </c>
      <c r="F20" s="155"/>
      <c r="G20" s="155"/>
      <c r="H20" s="156">
        <f>SUM(H21:H23)</f>
        <v>98.75</v>
      </c>
      <c r="I20" s="156">
        <f t="shared" ref="I20:W20" si="28">SUM(I21:I23)</f>
        <v>141.5625</v>
      </c>
      <c r="J20" s="156">
        <f t="shared" si="28"/>
        <v>70.78125</v>
      </c>
      <c r="K20" s="156">
        <f t="shared" si="28"/>
        <v>42.46875</v>
      </c>
      <c r="L20" s="157">
        <f t="shared" si="28"/>
        <v>0</v>
      </c>
      <c r="M20" s="157">
        <f t="shared" si="28"/>
        <v>0</v>
      </c>
      <c r="N20" s="156">
        <f t="shared" si="28"/>
        <v>143.75</v>
      </c>
      <c r="O20" s="156">
        <f t="shared" si="28"/>
        <v>71.875</v>
      </c>
      <c r="P20" s="156">
        <f t="shared" si="28"/>
        <v>57.5</v>
      </c>
      <c r="Q20" s="156">
        <f t="shared" si="28"/>
        <v>35.833333333333329</v>
      </c>
      <c r="R20" s="156">
        <f t="shared" si="28"/>
        <v>25</v>
      </c>
      <c r="S20" s="156">
        <f>SUM(S21:S23)</f>
        <v>90</v>
      </c>
      <c r="T20" s="156">
        <f t="shared" si="28"/>
        <v>36</v>
      </c>
      <c r="U20" s="156">
        <f t="shared" si="28"/>
        <v>57.5</v>
      </c>
      <c r="V20" s="159">
        <f t="shared" si="28"/>
        <v>57.5</v>
      </c>
      <c r="W20" s="156">
        <f t="shared" si="28"/>
        <v>25</v>
      </c>
      <c r="X20" s="160">
        <f t="shared" ref="X20:AF20" si="29">H20/8</f>
        <v>12.34375</v>
      </c>
      <c r="Y20" s="161">
        <f t="shared" si="29"/>
        <v>17.6953125</v>
      </c>
      <c r="Z20" s="161">
        <f t="shared" si="29"/>
        <v>8.84765625</v>
      </c>
      <c r="AA20" s="161">
        <f t="shared" si="29"/>
        <v>5.30859375</v>
      </c>
      <c r="AB20" s="161">
        <f t="shared" si="29"/>
        <v>0</v>
      </c>
      <c r="AC20" s="161">
        <f t="shared" si="29"/>
        <v>0</v>
      </c>
      <c r="AD20" s="161">
        <f t="shared" si="29"/>
        <v>17.96875</v>
      </c>
      <c r="AE20" s="161">
        <f t="shared" si="29"/>
        <v>8.984375</v>
      </c>
      <c r="AF20" s="161">
        <f t="shared" si="29"/>
        <v>7.1875</v>
      </c>
      <c r="AG20" s="162">
        <f t="shared" ref="AG20" si="30">P20/8</f>
        <v>7.1875</v>
      </c>
      <c r="AH20" s="163">
        <f t="shared" ref="AH20:AK20" si="31">S20/8</f>
        <v>11.25</v>
      </c>
      <c r="AI20" s="161">
        <f t="shared" si="31"/>
        <v>4.5</v>
      </c>
      <c r="AJ20" s="161">
        <f t="shared" si="31"/>
        <v>7.1875</v>
      </c>
      <c r="AK20" s="161">
        <f t="shared" si="31"/>
        <v>7.1875</v>
      </c>
      <c r="AL20" s="162">
        <f>W20/8</f>
        <v>3.125</v>
      </c>
      <c r="AM20" s="164"/>
      <c r="AN20" s="165">
        <f t="shared" ref="AN20" si="32">SUM(H21:R23)</f>
        <v>687.52083333333326</v>
      </c>
      <c r="AO20" s="165">
        <f t="shared" ref="AO20" si="33">SUM(S21:W23)</f>
        <v>266</v>
      </c>
      <c r="AP20" s="165">
        <f t="shared" si="13"/>
        <v>953.52083333333326</v>
      </c>
      <c r="AR20" s="165">
        <f>SUM(H20:R20)/8</f>
        <v>85.940104166666671</v>
      </c>
      <c r="AS20" s="165">
        <f>SUM(S20:W20)/8</f>
        <v>33.25</v>
      </c>
      <c r="AT20" s="165">
        <f>SUM(AR20:AS20)</f>
        <v>119.19010416666667</v>
      </c>
    </row>
    <row r="21" spans="1:46" hidden="1" outlineLevel="1" x14ac:dyDescent="0.2">
      <c r="A21" s="147"/>
      <c r="B21" s="229"/>
      <c r="C21" s="167" t="s">
        <v>3</v>
      </c>
      <c r="D21" s="174">
        <v>110</v>
      </c>
      <c r="E21" s="174"/>
      <c r="F21" s="174"/>
      <c r="G21" s="174"/>
      <c r="H21" s="169">
        <f>D21*'Unit Measures'!B2</f>
        <v>55</v>
      </c>
      <c r="I21" s="169">
        <f>D21*'Unit Measures'!B3</f>
        <v>82.5</v>
      </c>
      <c r="J21" s="169">
        <f>D21*'Unit Measures'!B4</f>
        <v>41.25</v>
      </c>
      <c r="K21" s="169">
        <f>D21*'Unit Measures'!B5</f>
        <v>24.75</v>
      </c>
      <c r="L21" s="170"/>
      <c r="M21" s="170"/>
      <c r="N21" s="156">
        <f>D21*'Unit Measures'!B7</f>
        <v>82.5</v>
      </c>
      <c r="O21" s="169">
        <f>D21*'Unit Measures'!B8</f>
        <v>41.25</v>
      </c>
      <c r="P21" s="169">
        <f>D21*'Unit Measures'!B9</f>
        <v>33</v>
      </c>
      <c r="Q21" s="156">
        <f>D21*'Unit Measures'!B11</f>
        <v>18.333333333333332</v>
      </c>
      <c r="R21" s="169"/>
      <c r="S21" s="169">
        <f>D21*'Unit Measures'!B12</f>
        <v>55</v>
      </c>
      <c r="T21" s="169">
        <f>D21*'Unit Measures'!B15</f>
        <v>22</v>
      </c>
      <c r="U21" s="169">
        <f>D21*'Unit Measures'!B13</f>
        <v>27.5</v>
      </c>
      <c r="V21" s="171">
        <f>D21*'Unit Measures'!B14</f>
        <v>27.5</v>
      </c>
      <c r="W21" s="169"/>
      <c r="X21" s="172"/>
      <c r="Y21" s="151"/>
      <c r="Z21" s="151"/>
      <c r="AA21" s="151"/>
      <c r="AB21" s="151"/>
      <c r="AC21" s="151"/>
      <c r="AD21" s="151"/>
      <c r="AE21" s="151"/>
      <c r="AF21" s="151"/>
      <c r="AG21" s="152"/>
      <c r="AH21" s="150"/>
      <c r="AI21" s="151"/>
      <c r="AJ21" s="151"/>
      <c r="AK21" s="151"/>
      <c r="AL21" s="152"/>
      <c r="AM21" s="153"/>
      <c r="AN21" s="173"/>
      <c r="AO21" s="173"/>
      <c r="AP21" s="173">
        <f t="shared" si="13"/>
        <v>0</v>
      </c>
      <c r="AR21" s="173"/>
      <c r="AS21" s="173"/>
      <c r="AT21" s="173"/>
    </row>
    <row r="22" spans="1:46" hidden="1" outlineLevel="1" x14ac:dyDescent="0.2">
      <c r="A22" s="147"/>
      <c r="B22" s="229"/>
      <c r="C22" s="167" t="s">
        <v>4</v>
      </c>
      <c r="D22" s="174">
        <v>105</v>
      </c>
      <c r="E22" s="174"/>
      <c r="F22" s="174"/>
      <c r="G22" s="174"/>
      <c r="H22" s="169">
        <f>D22*'Unit Measures'!C2</f>
        <v>43.75</v>
      </c>
      <c r="I22" s="169">
        <f>D22*'Unit Measures'!C3</f>
        <v>59.0625</v>
      </c>
      <c r="J22" s="169">
        <f>D22*'Unit Measures'!C4</f>
        <v>29.53125</v>
      </c>
      <c r="K22" s="169">
        <f>D22*'Unit Measures'!C5</f>
        <v>17.71875</v>
      </c>
      <c r="L22" s="170"/>
      <c r="M22" s="170"/>
      <c r="N22" s="156">
        <f>D22*'Unit Measures'!C7</f>
        <v>61.250000000000007</v>
      </c>
      <c r="O22" s="169">
        <f>D22*'Unit Measures'!C8</f>
        <v>30.625000000000004</v>
      </c>
      <c r="P22" s="169">
        <f>D22*'Unit Measures'!C9</f>
        <v>24.500000000000004</v>
      </c>
      <c r="Q22" s="156">
        <f>D22*'Unit Measures'!C11</f>
        <v>17.5</v>
      </c>
      <c r="R22" s="169"/>
      <c r="S22" s="169">
        <f>D22*'Unit Measures'!C12</f>
        <v>35</v>
      </c>
      <c r="T22" s="169">
        <f>D22*'Unit Measures'!C15</f>
        <v>14</v>
      </c>
      <c r="U22" s="169">
        <f>D22*'Unit Measures'!C13</f>
        <v>17.5</v>
      </c>
      <c r="V22" s="171">
        <f>D22*'Unit Measures'!C14</f>
        <v>17.5</v>
      </c>
      <c r="W22" s="169"/>
      <c r="X22" s="172"/>
      <c r="Y22" s="151"/>
      <c r="Z22" s="151"/>
      <c r="AA22" s="151"/>
      <c r="AB22" s="151"/>
      <c r="AC22" s="151"/>
      <c r="AD22" s="151"/>
      <c r="AE22" s="151"/>
      <c r="AF22" s="151"/>
      <c r="AG22" s="152"/>
      <c r="AH22" s="150"/>
      <c r="AI22" s="151"/>
      <c r="AJ22" s="151"/>
      <c r="AK22" s="151"/>
      <c r="AL22" s="152"/>
      <c r="AM22" s="153"/>
      <c r="AN22" s="173"/>
      <c r="AO22" s="173"/>
      <c r="AP22" s="173">
        <f t="shared" si="13"/>
        <v>0</v>
      </c>
      <c r="AR22" s="173"/>
      <c r="AS22" s="173"/>
      <c r="AT22" s="173"/>
    </row>
    <row r="23" spans="1:46" hidden="1" outlineLevel="1" x14ac:dyDescent="0.2">
      <c r="A23" s="147"/>
      <c r="B23" s="229"/>
      <c r="C23" s="167" t="s">
        <v>158</v>
      </c>
      <c r="D23" s="174"/>
      <c r="E23" s="174">
        <v>150</v>
      </c>
      <c r="F23" s="174"/>
      <c r="G23" s="174"/>
      <c r="H23" s="169"/>
      <c r="I23" s="169"/>
      <c r="J23" s="169"/>
      <c r="K23" s="169"/>
      <c r="L23" s="170"/>
      <c r="M23" s="170"/>
      <c r="N23" s="156"/>
      <c r="O23" s="169"/>
      <c r="P23" s="169"/>
      <c r="Q23" s="156"/>
      <c r="R23" s="169">
        <f>E23*'Unit Measures'!D17</f>
        <v>25</v>
      </c>
      <c r="S23" s="169"/>
      <c r="T23" s="169"/>
      <c r="U23" s="169">
        <f>E23*'Unit Measures'!D13</f>
        <v>12.5</v>
      </c>
      <c r="V23" s="171">
        <f>E23*'Unit Measures'!D14</f>
        <v>12.5</v>
      </c>
      <c r="W23" s="169">
        <f>E23*'Unit Measures'!D16</f>
        <v>25</v>
      </c>
      <c r="X23" s="172"/>
      <c r="Y23" s="151"/>
      <c r="Z23" s="151"/>
      <c r="AA23" s="151"/>
      <c r="AB23" s="151"/>
      <c r="AC23" s="151"/>
      <c r="AD23" s="151"/>
      <c r="AE23" s="151"/>
      <c r="AF23" s="151"/>
      <c r="AG23" s="152"/>
      <c r="AH23" s="150"/>
      <c r="AI23" s="151"/>
      <c r="AJ23" s="151"/>
      <c r="AK23" s="151"/>
      <c r="AL23" s="152"/>
      <c r="AM23" s="153"/>
      <c r="AN23" s="173"/>
      <c r="AO23" s="173"/>
      <c r="AP23" s="173">
        <f t="shared" si="13"/>
        <v>0</v>
      </c>
      <c r="AR23" s="173"/>
      <c r="AS23" s="173"/>
      <c r="AT23" s="173"/>
    </row>
    <row r="24" spans="1:46" s="166" customFormat="1" collapsed="1" x14ac:dyDescent="0.2">
      <c r="A24" s="154">
        <v>6</v>
      </c>
      <c r="B24" s="224" t="s">
        <v>394</v>
      </c>
      <c r="C24" s="133"/>
      <c r="D24" s="155">
        <f>SUM(D25:D27)</f>
        <v>75</v>
      </c>
      <c r="E24" s="155">
        <f t="shared" ref="E24" si="34">SUM(E25:E27)</f>
        <v>40</v>
      </c>
      <c r="F24" s="155"/>
      <c r="G24" s="155"/>
      <c r="H24" s="156">
        <f>SUM(H25:H27)</f>
        <v>34.583333333333336</v>
      </c>
      <c r="I24" s="156">
        <f t="shared" ref="I24:W24" si="35">SUM(I25:I27)</f>
        <v>49.6875</v>
      </c>
      <c r="J24" s="156">
        <f t="shared" si="35"/>
        <v>24.84375</v>
      </c>
      <c r="K24" s="156">
        <f t="shared" si="35"/>
        <v>14.90625</v>
      </c>
      <c r="L24" s="157">
        <f t="shared" si="35"/>
        <v>0</v>
      </c>
      <c r="M24" s="157">
        <f t="shared" si="35"/>
        <v>0</v>
      </c>
      <c r="N24" s="156">
        <f t="shared" si="35"/>
        <v>50.416666666666671</v>
      </c>
      <c r="O24" s="156">
        <f>SUM(O25:O27)</f>
        <v>25.208333333333336</v>
      </c>
      <c r="P24" s="156">
        <f t="shared" si="35"/>
        <v>20.166666666666668</v>
      </c>
      <c r="Q24" s="156">
        <f t="shared" si="35"/>
        <v>12.5</v>
      </c>
      <c r="R24" s="156">
        <f t="shared" si="35"/>
        <v>6.6666666666666661</v>
      </c>
      <c r="S24" s="156">
        <f t="shared" si="35"/>
        <v>31.666666666666664</v>
      </c>
      <c r="T24" s="156">
        <f t="shared" si="35"/>
        <v>12.666666666666668</v>
      </c>
      <c r="U24" s="156">
        <f t="shared" si="35"/>
        <v>19.166666666666664</v>
      </c>
      <c r="V24" s="159">
        <f t="shared" si="35"/>
        <v>19.166666666666664</v>
      </c>
      <c r="W24" s="156">
        <f t="shared" si="35"/>
        <v>6.6666666666666661</v>
      </c>
      <c r="X24" s="160">
        <f t="shared" ref="X24:AF24" si="36">H24/8</f>
        <v>4.322916666666667</v>
      </c>
      <c r="Y24" s="161">
        <f t="shared" si="36"/>
        <v>6.2109375</v>
      </c>
      <c r="Z24" s="161">
        <f t="shared" si="36"/>
        <v>3.10546875</v>
      </c>
      <c r="AA24" s="161">
        <f t="shared" si="36"/>
        <v>1.86328125</v>
      </c>
      <c r="AB24" s="161">
        <f t="shared" si="36"/>
        <v>0</v>
      </c>
      <c r="AC24" s="161">
        <f t="shared" si="36"/>
        <v>0</v>
      </c>
      <c r="AD24" s="161">
        <f t="shared" si="36"/>
        <v>6.3020833333333339</v>
      </c>
      <c r="AE24" s="161">
        <f t="shared" si="36"/>
        <v>3.151041666666667</v>
      </c>
      <c r="AF24" s="161">
        <f t="shared" si="36"/>
        <v>2.5208333333333335</v>
      </c>
      <c r="AG24" s="162">
        <f t="shared" ref="AG24" si="37">P24/8</f>
        <v>2.5208333333333335</v>
      </c>
      <c r="AH24" s="163">
        <f t="shared" ref="AH24:AK24" si="38">S24/8</f>
        <v>3.958333333333333</v>
      </c>
      <c r="AI24" s="161">
        <f t="shared" si="38"/>
        <v>1.5833333333333335</v>
      </c>
      <c r="AJ24" s="161">
        <f t="shared" si="38"/>
        <v>2.395833333333333</v>
      </c>
      <c r="AK24" s="161">
        <f t="shared" si="38"/>
        <v>2.395833333333333</v>
      </c>
      <c r="AL24" s="162">
        <f>W24/8</f>
        <v>0.83333333333333326</v>
      </c>
      <c r="AM24" s="164"/>
      <c r="AN24" s="165">
        <f t="shared" ref="AN24" si="39">SUM(H25:R27)</f>
        <v>238.97916666666666</v>
      </c>
      <c r="AO24" s="165">
        <f t="shared" ref="AO24" si="40">SUM(S25:W27)</f>
        <v>89.333333333333314</v>
      </c>
      <c r="AP24" s="165">
        <f t="shared" si="13"/>
        <v>328.3125</v>
      </c>
      <c r="AR24" s="165">
        <f>SUM(H24:R24)/8</f>
        <v>29.872395833333332</v>
      </c>
      <c r="AS24" s="165">
        <f>SUM(S24:W24)/8</f>
        <v>11.166666666666666</v>
      </c>
      <c r="AT24" s="165">
        <f>SUM(AR24:AS24)</f>
        <v>41.0390625</v>
      </c>
    </row>
    <row r="25" spans="1:46" hidden="1" outlineLevel="1" x14ac:dyDescent="0.2">
      <c r="A25" s="147"/>
      <c r="B25" s="225"/>
      <c r="C25" s="167" t="s">
        <v>3</v>
      </c>
      <c r="D25" s="174">
        <v>40</v>
      </c>
      <c r="E25" s="174"/>
      <c r="F25" s="174"/>
      <c r="G25" s="174"/>
      <c r="H25" s="169">
        <f>D25*'Unit Measures'!B2</f>
        <v>20</v>
      </c>
      <c r="I25" s="169">
        <f>D25*'Unit Measures'!B3</f>
        <v>30</v>
      </c>
      <c r="J25" s="169">
        <f>D25*'Unit Measures'!B4</f>
        <v>15</v>
      </c>
      <c r="K25" s="169">
        <f>D25*'Unit Measures'!B5</f>
        <v>9</v>
      </c>
      <c r="L25" s="170"/>
      <c r="M25" s="170"/>
      <c r="N25" s="156">
        <f>D25*'Unit Measures'!B7</f>
        <v>30</v>
      </c>
      <c r="O25" s="169">
        <f>D25*'Unit Measures'!B8</f>
        <v>15</v>
      </c>
      <c r="P25" s="169">
        <f>D25*'Unit Measures'!B9</f>
        <v>12</v>
      </c>
      <c r="Q25" s="156">
        <f>D25*'Unit Measures'!B11</f>
        <v>6.6666666666666661</v>
      </c>
      <c r="R25" s="169"/>
      <c r="S25" s="169">
        <f>D25*'Unit Measures'!B12</f>
        <v>20</v>
      </c>
      <c r="T25" s="169">
        <f>D25*'Unit Measures'!B15</f>
        <v>8</v>
      </c>
      <c r="U25" s="169">
        <f>D25*'Unit Measures'!B13</f>
        <v>10</v>
      </c>
      <c r="V25" s="171">
        <f>D25*'Unit Measures'!B14</f>
        <v>10</v>
      </c>
      <c r="W25" s="169"/>
      <c r="X25" s="172"/>
      <c r="Y25" s="151"/>
      <c r="Z25" s="151"/>
      <c r="AA25" s="151"/>
      <c r="AB25" s="151"/>
      <c r="AC25" s="151"/>
      <c r="AD25" s="151"/>
      <c r="AE25" s="151"/>
      <c r="AF25" s="151"/>
      <c r="AG25" s="152"/>
      <c r="AH25" s="150"/>
      <c r="AI25" s="151"/>
      <c r="AJ25" s="151"/>
      <c r="AK25" s="151"/>
      <c r="AL25" s="152"/>
      <c r="AM25" s="153"/>
      <c r="AN25" s="173"/>
      <c r="AO25" s="173"/>
      <c r="AP25" s="173">
        <f t="shared" si="13"/>
        <v>0</v>
      </c>
      <c r="AR25" s="173"/>
      <c r="AS25" s="173"/>
      <c r="AT25" s="173"/>
    </row>
    <row r="26" spans="1:46" hidden="1" outlineLevel="1" x14ac:dyDescent="0.2">
      <c r="A26" s="147"/>
      <c r="B26" s="225"/>
      <c r="C26" s="167" t="s">
        <v>4</v>
      </c>
      <c r="D26" s="174">
        <v>35</v>
      </c>
      <c r="E26" s="174"/>
      <c r="F26" s="174"/>
      <c r="G26" s="174"/>
      <c r="H26" s="169">
        <f>D26*'Unit Measures'!C2</f>
        <v>14.583333333333334</v>
      </c>
      <c r="I26" s="169">
        <f>D26*'Unit Measures'!C3</f>
        <v>19.6875</v>
      </c>
      <c r="J26" s="169">
        <f>D26*'Unit Measures'!C4</f>
        <v>9.84375</v>
      </c>
      <c r="K26" s="169">
        <f>D26*'Unit Measures'!C5</f>
        <v>5.90625</v>
      </c>
      <c r="L26" s="170"/>
      <c r="M26" s="170"/>
      <c r="N26" s="156">
        <f>D26*'Unit Measures'!C7</f>
        <v>20.416666666666668</v>
      </c>
      <c r="O26" s="169">
        <f>D26*'Unit Measures'!C8</f>
        <v>10.208333333333334</v>
      </c>
      <c r="P26" s="169">
        <f>D26*'Unit Measures'!C9</f>
        <v>8.1666666666666679</v>
      </c>
      <c r="Q26" s="156">
        <f>D26*'Unit Measures'!C11</f>
        <v>5.833333333333333</v>
      </c>
      <c r="R26" s="169"/>
      <c r="S26" s="169">
        <f>D26*'Unit Measures'!C12</f>
        <v>11.666666666666666</v>
      </c>
      <c r="T26" s="169">
        <f>D26*'Unit Measures'!C15</f>
        <v>4.666666666666667</v>
      </c>
      <c r="U26" s="169">
        <f>D26*'Unit Measures'!C13</f>
        <v>5.833333333333333</v>
      </c>
      <c r="V26" s="171">
        <f>D26*'Unit Measures'!C14</f>
        <v>5.833333333333333</v>
      </c>
      <c r="W26" s="169"/>
      <c r="X26" s="172"/>
      <c r="Y26" s="151"/>
      <c r="Z26" s="151"/>
      <c r="AA26" s="151"/>
      <c r="AB26" s="151"/>
      <c r="AC26" s="151"/>
      <c r="AD26" s="151"/>
      <c r="AE26" s="151"/>
      <c r="AF26" s="151"/>
      <c r="AG26" s="152"/>
      <c r="AH26" s="150"/>
      <c r="AI26" s="151"/>
      <c r="AJ26" s="151"/>
      <c r="AK26" s="151"/>
      <c r="AL26" s="152"/>
      <c r="AM26" s="153"/>
      <c r="AN26" s="173"/>
      <c r="AO26" s="173"/>
      <c r="AP26" s="173">
        <f t="shared" si="13"/>
        <v>0</v>
      </c>
      <c r="AR26" s="173"/>
      <c r="AS26" s="173"/>
      <c r="AT26" s="173"/>
    </row>
    <row r="27" spans="1:46" hidden="1" outlineLevel="1" x14ac:dyDescent="0.2">
      <c r="A27" s="147"/>
      <c r="B27" s="225"/>
      <c r="C27" s="167" t="s">
        <v>158</v>
      </c>
      <c r="D27" s="174"/>
      <c r="E27" s="174">
        <v>40</v>
      </c>
      <c r="F27" s="174"/>
      <c r="G27" s="174"/>
      <c r="H27" s="169"/>
      <c r="I27" s="169"/>
      <c r="J27" s="169"/>
      <c r="K27" s="169"/>
      <c r="L27" s="170"/>
      <c r="M27" s="170"/>
      <c r="N27" s="156"/>
      <c r="O27" s="169"/>
      <c r="P27" s="169"/>
      <c r="Q27" s="156"/>
      <c r="R27" s="169">
        <f>E27*'Unit Measures'!D17</f>
        <v>6.6666666666666661</v>
      </c>
      <c r="S27" s="169"/>
      <c r="T27" s="169"/>
      <c r="U27" s="169">
        <f>E27*'Unit Measures'!D13</f>
        <v>3.333333333333333</v>
      </c>
      <c r="V27" s="171">
        <f>E27*'Unit Measures'!D14</f>
        <v>3.333333333333333</v>
      </c>
      <c r="W27" s="169">
        <f>E27*'Unit Measures'!D16</f>
        <v>6.6666666666666661</v>
      </c>
      <c r="X27" s="172"/>
      <c r="Y27" s="151"/>
      <c r="Z27" s="151"/>
      <c r="AA27" s="151"/>
      <c r="AB27" s="151"/>
      <c r="AC27" s="151"/>
      <c r="AD27" s="151"/>
      <c r="AE27" s="151"/>
      <c r="AF27" s="151"/>
      <c r="AG27" s="152"/>
      <c r="AH27" s="150"/>
      <c r="AI27" s="151"/>
      <c r="AJ27" s="151"/>
      <c r="AK27" s="151"/>
      <c r="AL27" s="152"/>
      <c r="AM27" s="153"/>
      <c r="AN27" s="173"/>
      <c r="AO27" s="173"/>
      <c r="AP27" s="173">
        <f t="shared" si="13"/>
        <v>0</v>
      </c>
      <c r="AR27" s="173"/>
      <c r="AS27" s="173"/>
      <c r="AT27" s="173"/>
    </row>
    <row r="28" spans="1:46" s="166" customFormat="1" collapsed="1" x14ac:dyDescent="0.2">
      <c r="A28" s="154">
        <v>7</v>
      </c>
      <c r="B28" s="224" t="s">
        <v>384</v>
      </c>
      <c r="C28" s="133"/>
      <c r="D28" s="155">
        <f>SUM(D29:D31)</f>
        <v>75</v>
      </c>
      <c r="E28" s="155">
        <f t="shared" ref="E28" si="41">SUM(E29:E31)</f>
        <v>40</v>
      </c>
      <c r="F28" s="155"/>
      <c r="G28" s="155"/>
      <c r="H28" s="156">
        <f>SUM(H29:H31)</f>
        <v>34.583333333333336</v>
      </c>
      <c r="I28" s="156">
        <f t="shared" ref="I28:W28" si="42">SUM(I29:I31)</f>
        <v>49.6875</v>
      </c>
      <c r="J28" s="156">
        <f>SUM(J29:J31)</f>
        <v>24.84375</v>
      </c>
      <c r="K28" s="156">
        <f t="shared" si="42"/>
        <v>14.90625</v>
      </c>
      <c r="L28" s="157">
        <f t="shared" si="42"/>
        <v>0</v>
      </c>
      <c r="M28" s="157">
        <f t="shared" si="42"/>
        <v>0</v>
      </c>
      <c r="N28" s="156">
        <f t="shared" si="42"/>
        <v>50.416666666666671</v>
      </c>
      <c r="O28" s="156">
        <f t="shared" si="42"/>
        <v>25.208333333333336</v>
      </c>
      <c r="P28" s="156">
        <f t="shared" si="42"/>
        <v>20.166666666666668</v>
      </c>
      <c r="Q28" s="156">
        <f t="shared" si="42"/>
        <v>12.5</v>
      </c>
      <c r="R28" s="156">
        <f t="shared" si="42"/>
        <v>6.6666666666666661</v>
      </c>
      <c r="S28" s="156">
        <f t="shared" si="42"/>
        <v>31.666666666666664</v>
      </c>
      <c r="T28" s="156">
        <f t="shared" si="42"/>
        <v>12.666666666666668</v>
      </c>
      <c r="U28" s="156">
        <f t="shared" si="42"/>
        <v>19.166666666666664</v>
      </c>
      <c r="V28" s="159">
        <f t="shared" si="42"/>
        <v>19.166666666666664</v>
      </c>
      <c r="W28" s="156">
        <f t="shared" si="42"/>
        <v>6.6666666666666661</v>
      </c>
      <c r="X28" s="160">
        <f t="shared" ref="X28:AF28" si="43">H28/8</f>
        <v>4.322916666666667</v>
      </c>
      <c r="Y28" s="161">
        <f t="shared" si="43"/>
        <v>6.2109375</v>
      </c>
      <c r="Z28" s="161">
        <f t="shared" si="43"/>
        <v>3.10546875</v>
      </c>
      <c r="AA28" s="161">
        <f t="shared" si="43"/>
        <v>1.86328125</v>
      </c>
      <c r="AB28" s="161">
        <f t="shared" si="43"/>
        <v>0</v>
      </c>
      <c r="AC28" s="161">
        <f t="shared" si="43"/>
        <v>0</v>
      </c>
      <c r="AD28" s="161">
        <f t="shared" si="43"/>
        <v>6.3020833333333339</v>
      </c>
      <c r="AE28" s="161">
        <f t="shared" si="43"/>
        <v>3.151041666666667</v>
      </c>
      <c r="AF28" s="161">
        <f t="shared" si="43"/>
        <v>2.5208333333333335</v>
      </c>
      <c r="AG28" s="162">
        <f t="shared" ref="AG28" si="44">P28/8</f>
        <v>2.5208333333333335</v>
      </c>
      <c r="AH28" s="163">
        <f t="shared" ref="AH28:AK28" si="45">S28/8</f>
        <v>3.958333333333333</v>
      </c>
      <c r="AI28" s="161">
        <f t="shared" si="45"/>
        <v>1.5833333333333335</v>
      </c>
      <c r="AJ28" s="161">
        <f t="shared" si="45"/>
        <v>2.395833333333333</v>
      </c>
      <c r="AK28" s="161">
        <f t="shared" si="45"/>
        <v>2.395833333333333</v>
      </c>
      <c r="AL28" s="162">
        <f>W28/8</f>
        <v>0.83333333333333326</v>
      </c>
      <c r="AM28" s="164"/>
      <c r="AN28" s="165">
        <f t="shared" ref="AN28" si="46">SUM(H29:R31)</f>
        <v>238.97916666666666</v>
      </c>
      <c r="AO28" s="165">
        <f t="shared" ref="AO28" si="47">SUM(S29:W31)</f>
        <v>89.333333333333314</v>
      </c>
      <c r="AP28" s="165">
        <f t="shared" si="13"/>
        <v>328.3125</v>
      </c>
      <c r="AR28" s="165">
        <f>SUM(H28:R28)/8</f>
        <v>29.872395833333332</v>
      </c>
      <c r="AS28" s="165">
        <f>SUM(S28:W28)/8</f>
        <v>11.166666666666666</v>
      </c>
      <c r="AT28" s="165">
        <f>SUM(AR28:AS28)</f>
        <v>41.0390625</v>
      </c>
    </row>
    <row r="29" spans="1:46" hidden="1" outlineLevel="1" x14ac:dyDescent="0.2">
      <c r="A29" s="147"/>
      <c r="B29" s="225"/>
      <c r="C29" s="167" t="s">
        <v>3</v>
      </c>
      <c r="D29" s="174">
        <v>40</v>
      </c>
      <c r="E29" s="174"/>
      <c r="F29" s="174"/>
      <c r="G29" s="174"/>
      <c r="H29" s="169">
        <f>D29*'Unit Measures'!B2</f>
        <v>20</v>
      </c>
      <c r="I29" s="169">
        <f>D29*'Unit Measures'!B3</f>
        <v>30</v>
      </c>
      <c r="J29" s="169">
        <f>D29*'Unit Measures'!B4</f>
        <v>15</v>
      </c>
      <c r="K29" s="169">
        <f>D29*'Unit Measures'!B5</f>
        <v>9</v>
      </c>
      <c r="L29" s="170"/>
      <c r="M29" s="170"/>
      <c r="N29" s="156">
        <f>D29*'Unit Measures'!B7</f>
        <v>30</v>
      </c>
      <c r="O29" s="169">
        <f>D29*'Unit Measures'!B8</f>
        <v>15</v>
      </c>
      <c r="P29" s="169">
        <f>D29*'Unit Measures'!B9</f>
        <v>12</v>
      </c>
      <c r="Q29" s="156">
        <f>D29*'Unit Measures'!B11</f>
        <v>6.6666666666666661</v>
      </c>
      <c r="R29" s="169"/>
      <c r="S29" s="169">
        <f>D29*'Unit Measures'!B12</f>
        <v>20</v>
      </c>
      <c r="T29" s="169">
        <f>D29*'Unit Measures'!B15</f>
        <v>8</v>
      </c>
      <c r="U29" s="169">
        <f>D29*'Unit Measures'!B13</f>
        <v>10</v>
      </c>
      <c r="V29" s="171">
        <f>D29*'Unit Measures'!B14</f>
        <v>10</v>
      </c>
      <c r="W29" s="169"/>
      <c r="X29" s="172"/>
      <c r="Y29" s="151"/>
      <c r="Z29" s="151"/>
      <c r="AA29" s="151"/>
      <c r="AB29" s="151"/>
      <c r="AC29" s="151"/>
      <c r="AD29" s="151"/>
      <c r="AE29" s="151"/>
      <c r="AF29" s="151"/>
      <c r="AG29" s="152"/>
      <c r="AH29" s="150"/>
      <c r="AI29" s="151"/>
      <c r="AJ29" s="151"/>
      <c r="AK29" s="151"/>
      <c r="AL29" s="152"/>
      <c r="AM29" s="153"/>
      <c r="AN29" s="173"/>
      <c r="AO29" s="173"/>
      <c r="AP29" s="173">
        <f t="shared" si="13"/>
        <v>0</v>
      </c>
      <c r="AR29" s="173"/>
      <c r="AS29" s="173"/>
      <c r="AT29" s="173"/>
    </row>
    <row r="30" spans="1:46" hidden="1" outlineLevel="1" x14ac:dyDescent="0.2">
      <c r="A30" s="147"/>
      <c r="B30" s="225"/>
      <c r="C30" s="167" t="s">
        <v>4</v>
      </c>
      <c r="D30" s="174">
        <v>35</v>
      </c>
      <c r="E30" s="174"/>
      <c r="F30" s="174"/>
      <c r="G30" s="174"/>
      <c r="H30" s="169">
        <f>D30*'Unit Measures'!C2</f>
        <v>14.583333333333334</v>
      </c>
      <c r="I30" s="169">
        <f>D30*'Unit Measures'!C3</f>
        <v>19.6875</v>
      </c>
      <c r="J30" s="169">
        <f>D30*'Unit Measures'!C4</f>
        <v>9.84375</v>
      </c>
      <c r="K30" s="169">
        <f>D30*'Unit Measures'!C5</f>
        <v>5.90625</v>
      </c>
      <c r="L30" s="170"/>
      <c r="M30" s="170"/>
      <c r="N30" s="156">
        <f>D30*'Unit Measures'!C7</f>
        <v>20.416666666666668</v>
      </c>
      <c r="O30" s="169">
        <f>D30*'Unit Measures'!C8</f>
        <v>10.208333333333334</v>
      </c>
      <c r="P30" s="169">
        <f>D30*'Unit Measures'!C9</f>
        <v>8.1666666666666679</v>
      </c>
      <c r="Q30" s="156">
        <f>D30*'Unit Measures'!C11</f>
        <v>5.833333333333333</v>
      </c>
      <c r="R30" s="169"/>
      <c r="S30" s="169">
        <f>D30*'Unit Measures'!C12</f>
        <v>11.666666666666666</v>
      </c>
      <c r="T30" s="169">
        <f>D30*'Unit Measures'!C15</f>
        <v>4.666666666666667</v>
      </c>
      <c r="U30" s="169">
        <f>D30*'Unit Measures'!C13</f>
        <v>5.833333333333333</v>
      </c>
      <c r="V30" s="171">
        <f>D30*'Unit Measures'!C14</f>
        <v>5.833333333333333</v>
      </c>
      <c r="W30" s="169"/>
      <c r="X30" s="172"/>
      <c r="Y30" s="151"/>
      <c r="Z30" s="151"/>
      <c r="AA30" s="151"/>
      <c r="AB30" s="151"/>
      <c r="AC30" s="151"/>
      <c r="AD30" s="151"/>
      <c r="AE30" s="151"/>
      <c r="AF30" s="151"/>
      <c r="AG30" s="152"/>
      <c r="AH30" s="150"/>
      <c r="AI30" s="151"/>
      <c r="AJ30" s="151"/>
      <c r="AK30" s="151"/>
      <c r="AL30" s="152"/>
      <c r="AM30" s="153"/>
      <c r="AN30" s="173"/>
      <c r="AO30" s="173"/>
      <c r="AP30" s="173">
        <f t="shared" si="13"/>
        <v>0</v>
      </c>
      <c r="AR30" s="173"/>
      <c r="AS30" s="173"/>
      <c r="AT30" s="173"/>
    </row>
    <row r="31" spans="1:46" hidden="1" outlineLevel="1" x14ac:dyDescent="0.2">
      <c r="A31" s="147"/>
      <c r="B31" s="225"/>
      <c r="C31" s="167" t="s">
        <v>158</v>
      </c>
      <c r="D31" s="174"/>
      <c r="E31" s="174">
        <v>40</v>
      </c>
      <c r="F31" s="174"/>
      <c r="G31" s="174"/>
      <c r="H31" s="169"/>
      <c r="I31" s="169"/>
      <c r="J31" s="169"/>
      <c r="K31" s="169"/>
      <c r="L31" s="170"/>
      <c r="M31" s="170"/>
      <c r="N31" s="156"/>
      <c r="O31" s="169"/>
      <c r="P31" s="169"/>
      <c r="Q31" s="156"/>
      <c r="R31" s="169">
        <f>E31*'Unit Measures'!D17</f>
        <v>6.6666666666666661</v>
      </c>
      <c r="S31" s="169"/>
      <c r="T31" s="169"/>
      <c r="U31" s="169">
        <f>E31*'Unit Measures'!D13</f>
        <v>3.333333333333333</v>
      </c>
      <c r="V31" s="171">
        <f>E31*'Unit Measures'!D14</f>
        <v>3.333333333333333</v>
      </c>
      <c r="W31" s="169">
        <f>E31*'Unit Measures'!D16</f>
        <v>6.6666666666666661</v>
      </c>
      <c r="X31" s="172"/>
      <c r="Y31" s="151"/>
      <c r="Z31" s="151"/>
      <c r="AA31" s="151"/>
      <c r="AB31" s="151"/>
      <c r="AC31" s="151"/>
      <c r="AD31" s="151"/>
      <c r="AE31" s="151"/>
      <c r="AF31" s="151"/>
      <c r="AG31" s="152"/>
      <c r="AH31" s="150"/>
      <c r="AI31" s="151"/>
      <c r="AJ31" s="151"/>
      <c r="AK31" s="151"/>
      <c r="AL31" s="152"/>
      <c r="AM31" s="153"/>
      <c r="AN31" s="173"/>
      <c r="AO31" s="173"/>
      <c r="AP31" s="173">
        <f t="shared" si="13"/>
        <v>0</v>
      </c>
      <c r="AR31" s="173"/>
      <c r="AS31" s="173"/>
      <c r="AT31" s="173"/>
    </row>
    <row r="32" spans="1:46" s="166" customFormat="1" ht="12.75" customHeight="1" collapsed="1" x14ac:dyDescent="0.2">
      <c r="A32" s="154">
        <v>8</v>
      </c>
      <c r="B32" s="233"/>
      <c r="C32" s="133"/>
      <c r="D32" s="155">
        <f>SUM(D33:D35)</f>
        <v>0</v>
      </c>
      <c r="E32" s="155">
        <f t="shared" ref="E32" si="48">SUM(E33:E35)</f>
        <v>0</v>
      </c>
      <c r="F32" s="155"/>
      <c r="G32" s="155"/>
      <c r="H32" s="156">
        <f>SUM(H33:H35)</f>
        <v>0</v>
      </c>
      <c r="I32" s="156">
        <f t="shared" ref="I32:W32" si="49">SUM(I33:I35)</f>
        <v>0</v>
      </c>
      <c r="J32" s="156">
        <f t="shared" si="49"/>
        <v>0</v>
      </c>
      <c r="K32" s="156">
        <f t="shared" si="49"/>
        <v>0</v>
      </c>
      <c r="L32" s="157">
        <f t="shared" si="49"/>
        <v>0</v>
      </c>
      <c r="M32" s="157">
        <f t="shared" si="49"/>
        <v>0</v>
      </c>
      <c r="N32" s="156">
        <f t="shared" si="49"/>
        <v>0</v>
      </c>
      <c r="O32" s="156">
        <f t="shared" si="49"/>
        <v>0</v>
      </c>
      <c r="P32" s="156">
        <f t="shared" si="49"/>
        <v>0</v>
      </c>
      <c r="Q32" s="156">
        <f t="shared" si="49"/>
        <v>0</v>
      </c>
      <c r="R32" s="156">
        <f t="shared" si="49"/>
        <v>0</v>
      </c>
      <c r="S32" s="156">
        <f t="shared" si="49"/>
        <v>0</v>
      </c>
      <c r="T32" s="156">
        <f t="shared" si="49"/>
        <v>0</v>
      </c>
      <c r="U32" s="156">
        <f t="shared" si="49"/>
        <v>0</v>
      </c>
      <c r="V32" s="159">
        <f t="shared" si="49"/>
        <v>0</v>
      </c>
      <c r="W32" s="156">
        <f t="shared" si="49"/>
        <v>0</v>
      </c>
      <c r="X32" s="160">
        <f t="shared" ref="X32:AF32" si="50">H32/8</f>
        <v>0</v>
      </c>
      <c r="Y32" s="161">
        <f t="shared" si="50"/>
        <v>0</v>
      </c>
      <c r="Z32" s="161">
        <f t="shared" si="50"/>
        <v>0</v>
      </c>
      <c r="AA32" s="161">
        <f t="shared" si="50"/>
        <v>0</v>
      </c>
      <c r="AB32" s="161">
        <f t="shared" si="50"/>
        <v>0</v>
      </c>
      <c r="AC32" s="161">
        <f t="shared" si="50"/>
        <v>0</v>
      </c>
      <c r="AD32" s="161">
        <f t="shared" si="50"/>
        <v>0</v>
      </c>
      <c r="AE32" s="161">
        <f t="shared" si="50"/>
        <v>0</v>
      </c>
      <c r="AF32" s="161">
        <f t="shared" si="50"/>
        <v>0</v>
      </c>
      <c r="AG32" s="162">
        <f t="shared" ref="AG32" si="51">P32/8</f>
        <v>0</v>
      </c>
      <c r="AH32" s="163">
        <f t="shared" ref="AH32:AK32" si="52">S32/8</f>
        <v>0</v>
      </c>
      <c r="AI32" s="161">
        <f t="shared" si="52"/>
        <v>0</v>
      </c>
      <c r="AJ32" s="161">
        <f t="shared" si="52"/>
        <v>0</v>
      </c>
      <c r="AK32" s="161">
        <f t="shared" si="52"/>
        <v>0</v>
      </c>
      <c r="AL32" s="162">
        <f>W32/8</f>
        <v>0</v>
      </c>
      <c r="AM32" s="164"/>
      <c r="AN32" s="165">
        <f t="shared" ref="AN32" si="53">SUM(H33:R35)</f>
        <v>0</v>
      </c>
      <c r="AO32" s="165">
        <f t="shared" ref="AO32" si="54">SUM(S33:W35)</f>
        <v>0</v>
      </c>
      <c r="AP32" s="165">
        <f t="shared" si="13"/>
        <v>0</v>
      </c>
      <c r="AR32" s="165">
        <f>SUM(H32:R32)/8</f>
        <v>0</v>
      </c>
      <c r="AS32" s="165">
        <f>SUM(S32:W32)/8</f>
        <v>0</v>
      </c>
      <c r="AT32" s="165">
        <f>SUM(AR32:AS32)</f>
        <v>0</v>
      </c>
    </row>
    <row r="33" spans="1:46" hidden="1" outlineLevel="1" x14ac:dyDescent="0.2">
      <c r="A33" s="147"/>
      <c r="B33" s="134"/>
      <c r="C33" s="167" t="s">
        <v>3</v>
      </c>
      <c r="D33" s="174"/>
      <c r="E33" s="174"/>
      <c r="F33" s="174"/>
      <c r="G33" s="174"/>
      <c r="H33" s="169">
        <f>D33*'Unit Measures'!B2</f>
        <v>0</v>
      </c>
      <c r="I33" s="169">
        <f>D33*'Unit Measures'!B3</f>
        <v>0</v>
      </c>
      <c r="J33" s="169">
        <f>D33*'Unit Measures'!B4</f>
        <v>0</v>
      </c>
      <c r="K33" s="169">
        <f>D33*'Unit Measures'!B5</f>
        <v>0</v>
      </c>
      <c r="L33" s="170"/>
      <c r="M33" s="170"/>
      <c r="N33" s="156">
        <f>D33*'Unit Measures'!B7</f>
        <v>0</v>
      </c>
      <c r="O33" s="169">
        <f>D33*'Unit Measures'!B8</f>
        <v>0</v>
      </c>
      <c r="P33" s="169">
        <f>D33*'Unit Measures'!B9</f>
        <v>0</v>
      </c>
      <c r="Q33" s="156">
        <f>D33*'Unit Measures'!B11</f>
        <v>0</v>
      </c>
      <c r="R33" s="169"/>
      <c r="S33" s="169">
        <f>D33*'Unit Measures'!B12</f>
        <v>0</v>
      </c>
      <c r="T33" s="169">
        <f>D33*'Unit Measures'!B15</f>
        <v>0</v>
      </c>
      <c r="U33" s="169">
        <f>D33*'Unit Measures'!B13</f>
        <v>0</v>
      </c>
      <c r="V33" s="171">
        <f>D33*'Unit Measures'!B14</f>
        <v>0</v>
      </c>
      <c r="W33" s="169"/>
      <c r="X33" s="172"/>
      <c r="Y33" s="151"/>
      <c r="Z33" s="151"/>
      <c r="AA33" s="151"/>
      <c r="AB33" s="151"/>
      <c r="AC33" s="151"/>
      <c r="AD33" s="151"/>
      <c r="AE33" s="151"/>
      <c r="AF33" s="151"/>
      <c r="AG33" s="152"/>
      <c r="AH33" s="150"/>
      <c r="AI33" s="151"/>
      <c r="AJ33" s="151"/>
      <c r="AK33" s="151"/>
      <c r="AL33" s="152"/>
      <c r="AM33" s="153"/>
      <c r="AN33" s="173"/>
      <c r="AO33" s="173"/>
      <c r="AP33" s="173">
        <f t="shared" si="13"/>
        <v>0</v>
      </c>
      <c r="AR33" s="173"/>
      <c r="AS33" s="173"/>
      <c r="AT33" s="173"/>
    </row>
    <row r="34" spans="1:46" hidden="1" outlineLevel="1" x14ac:dyDescent="0.2">
      <c r="A34" s="147"/>
      <c r="B34" s="134"/>
      <c r="C34" s="167" t="s">
        <v>4</v>
      </c>
      <c r="D34" s="174"/>
      <c r="E34" s="174"/>
      <c r="F34" s="174"/>
      <c r="G34" s="174"/>
      <c r="H34" s="169">
        <f>D34*'Unit Measures'!C2</f>
        <v>0</v>
      </c>
      <c r="I34" s="169">
        <f>D34*'Unit Measures'!C3</f>
        <v>0</v>
      </c>
      <c r="J34" s="169">
        <f>D34*'Unit Measures'!C4</f>
        <v>0</v>
      </c>
      <c r="K34" s="169">
        <f>D34*'Unit Measures'!C5</f>
        <v>0</v>
      </c>
      <c r="L34" s="170"/>
      <c r="M34" s="170"/>
      <c r="N34" s="156">
        <f>D34*'Unit Measures'!C7</f>
        <v>0</v>
      </c>
      <c r="O34" s="169">
        <f>D34*'Unit Measures'!C8</f>
        <v>0</v>
      </c>
      <c r="P34" s="169">
        <f>D34*'Unit Measures'!C9</f>
        <v>0</v>
      </c>
      <c r="Q34" s="156">
        <f>D34*'Unit Measures'!C11</f>
        <v>0</v>
      </c>
      <c r="R34" s="169"/>
      <c r="S34" s="169">
        <f>D34*'Unit Measures'!C12</f>
        <v>0</v>
      </c>
      <c r="T34" s="169">
        <f>D34*'Unit Measures'!C15</f>
        <v>0</v>
      </c>
      <c r="U34" s="169">
        <f>D34*'Unit Measures'!C13</f>
        <v>0</v>
      </c>
      <c r="V34" s="171">
        <f>D34*'Unit Measures'!C14</f>
        <v>0</v>
      </c>
      <c r="W34" s="169"/>
      <c r="X34" s="172"/>
      <c r="Y34" s="151"/>
      <c r="Z34" s="151"/>
      <c r="AA34" s="151"/>
      <c r="AB34" s="151"/>
      <c r="AC34" s="151"/>
      <c r="AD34" s="151"/>
      <c r="AE34" s="151"/>
      <c r="AF34" s="151"/>
      <c r="AG34" s="152"/>
      <c r="AH34" s="150"/>
      <c r="AI34" s="151"/>
      <c r="AJ34" s="151"/>
      <c r="AK34" s="151"/>
      <c r="AL34" s="152"/>
      <c r="AM34" s="153"/>
      <c r="AN34" s="173"/>
      <c r="AO34" s="173"/>
      <c r="AP34" s="173">
        <f t="shared" si="13"/>
        <v>0</v>
      </c>
      <c r="AR34" s="173"/>
      <c r="AS34" s="173"/>
      <c r="AT34" s="173"/>
    </row>
    <row r="35" spans="1:46" hidden="1" outlineLevel="1" x14ac:dyDescent="0.2">
      <c r="A35" s="147"/>
      <c r="B35" s="134"/>
      <c r="C35" s="167" t="s">
        <v>158</v>
      </c>
      <c r="D35" s="174"/>
      <c r="E35" s="174"/>
      <c r="F35" s="174"/>
      <c r="G35" s="174"/>
      <c r="H35" s="169"/>
      <c r="I35" s="169"/>
      <c r="J35" s="169"/>
      <c r="K35" s="169"/>
      <c r="L35" s="170"/>
      <c r="M35" s="170"/>
      <c r="N35" s="156"/>
      <c r="O35" s="169"/>
      <c r="P35" s="169"/>
      <c r="Q35" s="156"/>
      <c r="R35" s="169">
        <f>E35*'Unit Measures'!D17</f>
        <v>0</v>
      </c>
      <c r="S35" s="169"/>
      <c r="T35" s="169"/>
      <c r="U35" s="169">
        <f>E35*'Unit Measures'!D13</f>
        <v>0</v>
      </c>
      <c r="V35" s="171">
        <f>E35*'Unit Measures'!D14</f>
        <v>0</v>
      </c>
      <c r="W35" s="169">
        <f>E35*'Unit Measures'!D16</f>
        <v>0</v>
      </c>
      <c r="X35" s="172"/>
      <c r="Y35" s="151"/>
      <c r="Z35" s="151"/>
      <c r="AA35" s="151"/>
      <c r="AB35" s="151"/>
      <c r="AC35" s="151"/>
      <c r="AD35" s="151"/>
      <c r="AE35" s="151"/>
      <c r="AF35" s="151"/>
      <c r="AG35" s="152"/>
      <c r="AH35" s="150"/>
      <c r="AI35" s="151"/>
      <c r="AJ35" s="151"/>
      <c r="AK35" s="151"/>
      <c r="AL35" s="152"/>
      <c r="AM35" s="153"/>
      <c r="AN35" s="173"/>
      <c r="AO35" s="173"/>
      <c r="AP35" s="173">
        <f t="shared" si="13"/>
        <v>0</v>
      </c>
      <c r="AR35" s="173"/>
      <c r="AS35" s="173"/>
      <c r="AT35" s="173"/>
    </row>
    <row r="36" spans="1:46" s="166" customFormat="1" collapsed="1" x14ac:dyDescent="0.2">
      <c r="A36" s="154">
        <v>9</v>
      </c>
      <c r="B36" s="227"/>
      <c r="C36" s="133"/>
      <c r="D36" s="155">
        <f>SUM(D37:D39)</f>
        <v>0</v>
      </c>
      <c r="E36" s="155">
        <f t="shared" ref="E36" si="55">SUM(E37:E39)</f>
        <v>0</v>
      </c>
      <c r="F36" s="155"/>
      <c r="G36" s="155"/>
      <c r="H36" s="156">
        <f>SUM(H37:H39)</f>
        <v>0</v>
      </c>
      <c r="I36" s="156">
        <f t="shared" ref="I36:W36" si="56">SUM(I37:I39)</f>
        <v>0</v>
      </c>
      <c r="J36" s="156">
        <f t="shared" si="56"/>
        <v>0</v>
      </c>
      <c r="K36" s="156">
        <f t="shared" si="56"/>
        <v>0</v>
      </c>
      <c r="L36" s="157">
        <f t="shared" si="56"/>
        <v>0</v>
      </c>
      <c r="M36" s="157">
        <f t="shared" si="56"/>
        <v>0</v>
      </c>
      <c r="N36" s="156">
        <f t="shared" si="56"/>
        <v>0</v>
      </c>
      <c r="O36" s="156">
        <f>SUM(O37:O39)</f>
        <v>0</v>
      </c>
      <c r="P36" s="156">
        <f t="shared" si="56"/>
        <v>0</v>
      </c>
      <c r="Q36" s="156">
        <f t="shared" si="56"/>
        <v>0</v>
      </c>
      <c r="R36" s="156">
        <f t="shared" si="56"/>
        <v>0</v>
      </c>
      <c r="S36" s="156">
        <f t="shared" si="56"/>
        <v>0</v>
      </c>
      <c r="T36" s="156">
        <f t="shared" si="56"/>
        <v>0</v>
      </c>
      <c r="U36" s="156">
        <f t="shared" si="56"/>
        <v>0</v>
      </c>
      <c r="V36" s="159">
        <f t="shared" si="56"/>
        <v>0</v>
      </c>
      <c r="W36" s="156">
        <f t="shared" si="56"/>
        <v>0</v>
      </c>
      <c r="X36" s="160">
        <f t="shared" ref="X36:AF36" si="57">H36/8</f>
        <v>0</v>
      </c>
      <c r="Y36" s="161">
        <f t="shared" si="57"/>
        <v>0</v>
      </c>
      <c r="Z36" s="161">
        <f t="shared" si="57"/>
        <v>0</v>
      </c>
      <c r="AA36" s="161">
        <f t="shared" si="57"/>
        <v>0</v>
      </c>
      <c r="AB36" s="161">
        <f t="shared" si="57"/>
        <v>0</v>
      </c>
      <c r="AC36" s="161">
        <f t="shared" si="57"/>
        <v>0</v>
      </c>
      <c r="AD36" s="161">
        <f t="shared" si="57"/>
        <v>0</v>
      </c>
      <c r="AE36" s="161">
        <f t="shared" si="57"/>
        <v>0</v>
      </c>
      <c r="AF36" s="161">
        <f t="shared" si="57"/>
        <v>0</v>
      </c>
      <c r="AG36" s="162">
        <f t="shared" ref="AG36" si="58">P36/8</f>
        <v>0</v>
      </c>
      <c r="AH36" s="163">
        <f t="shared" ref="AH36:AK36" si="59">S36/8</f>
        <v>0</v>
      </c>
      <c r="AI36" s="161">
        <f t="shared" si="59"/>
        <v>0</v>
      </c>
      <c r="AJ36" s="161">
        <f t="shared" si="59"/>
        <v>0</v>
      </c>
      <c r="AK36" s="161">
        <f t="shared" si="59"/>
        <v>0</v>
      </c>
      <c r="AL36" s="162">
        <f>W36/8</f>
        <v>0</v>
      </c>
      <c r="AM36" s="164"/>
      <c r="AN36" s="165">
        <f t="shared" ref="AN36" si="60">SUM(H37:R39)</f>
        <v>0</v>
      </c>
      <c r="AO36" s="165">
        <f t="shared" ref="AO36" si="61">SUM(S37:W39)</f>
        <v>0</v>
      </c>
      <c r="AP36" s="165">
        <f t="shared" si="13"/>
        <v>0</v>
      </c>
      <c r="AR36" s="165">
        <f>SUM(H36:R36)/8</f>
        <v>0</v>
      </c>
      <c r="AS36" s="165">
        <f>SUM(S36:W36)/8</f>
        <v>0</v>
      </c>
      <c r="AT36" s="165">
        <f>SUM(AR36:AS36)</f>
        <v>0</v>
      </c>
    </row>
    <row r="37" spans="1:46" hidden="1" outlineLevel="1" x14ac:dyDescent="0.2">
      <c r="A37" s="147"/>
      <c r="B37" s="225"/>
      <c r="C37" s="167" t="s">
        <v>3</v>
      </c>
      <c r="D37" s="174"/>
      <c r="E37" s="174"/>
      <c r="F37" s="174"/>
      <c r="G37" s="174"/>
      <c r="H37" s="169">
        <f>D37*'Unit Measures'!B2</f>
        <v>0</v>
      </c>
      <c r="I37" s="169">
        <f>D37*'Unit Measures'!B3</f>
        <v>0</v>
      </c>
      <c r="J37" s="169">
        <f>D37*'Unit Measures'!B4</f>
        <v>0</v>
      </c>
      <c r="K37" s="169">
        <f>D37*'Unit Measures'!B5</f>
        <v>0</v>
      </c>
      <c r="L37" s="170"/>
      <c r="M37" s="170"/>
      <c r="N37" s="156">
        <f>D37*'Unit Measures'!B7</f>
        <v>0</v>
      </c>
      <c r="O37" s="169">
        <f>D37*'Unit Measures'!B8</f>
        <v>0</v>
      </c>
      <c r="P37" s="169">
        <f>D37*'Unit Measures'!B9</f>
        <v>0</v>
      </c>
      <c r="Q37" s="156">
        <f>D37*'Unit Measures'!B11</f>
        <v>0</v>
      </c>
      <c r="R37" s="169"/>
      <c r="S37" s="169">
        <f>D37*'Unit Measures'!B12</f>
        <v>0</v>
      </c>
      <c r="T37" s="169">
        <f>D37*'Unit Measures'!B15</f>
        <v>0</v>
      </c>
      <c r="U37" s="169">
        <f>D37*'Unit Measures'!B13</f>
        <v>0</v>
      </c>
      <c r="V37" s="171">
        <f>D37*'Unit Measures'!B14</f>
        <v>0</v>
      </c>
      <c r="W37" s="169"/>
      <c r="X37" s="172"/>
      <c r="Y37" s="151"/>
      <c r="Z37" s="151"/>
      <c r="AA37" s="151"/>
      <c r="AB37" s="151"/>
      <c r="AC37" s="151"/>
      <c r="AD37" s="151"/>
      <c r="AE37" s="151"/>
      <c r="AF37" s="151"/>
      <c r="AG37" s="152"/>
      <c r="AH37" s="150"/>
      <c r="AI37" s="151"/>
      <c r="AJ37" s="151"/>
      <c r="AK37" s="151"/>
      <c r="AL37" s="152"/>
      <c r="AM37" s="153"/>
      <c r="AN37" s="173"/>
      <c r="AO37" s="173"/>
      <c r="AP37" s="173">
        <f t="shared" si="13"/>
        <v>0</v>
      </c>
      <c r="AR37" s="173"/>
      <c r="AS37" s="173"/>
      <c r="AT37" s="173"/>
    </row>
    <row r="38" spans="1:46" hidden="1" outlineLevel="1" x14ac:dyDescent="0.2">
      <c r="A38" s="147"/>
      <c r="B38" s="225"/>
      <c r="C38" s="167" t="s">
        <v>4</v>
      </c>
      <c r="D38" s="174"/>
      <c r="E38" s="174"/>
      <c r="F38" s="174"/>
      <c r="G38" s="174"/>
      <c r="H38" s="169">
        <f>D38*'Unit Measures'!C2</f>
        <v>0</v>
      </c>
      <c r="I38" s="169">
        <f>D38*'Unit Measures'!C3</f>
        <v>0</v>
      </c>
      <c r="J38" s="169">
        <f>D38*'Unit Measures'!C4</f>
        <v>0</v>
      </c>
      <c r="K38" s="169">
        <f>D38*'Unit Measures'!C5</f>
        <v>0</v>
      </c>
      <c r="L38" s="170"/>
      <c r="M38" s="170"/>
      <c r="N38" s="156">
        <f>D38*'Unit Measures'!C7</f>
        <v>0</v>
      </c>
      <c r="O38" s="169">
        <f>D38*'Unit Measures'!C8</f>
        <v>0</v>
      </c>
      <c r="P38" s="169">
        <f>D38*'Unit Measures'!C9</f>
        <v>0</v>
      </c>
      <c r="Q38" s="156">
        <f>D38*'Unit Measures'!C11</f>
        <v>0</v>
      </c>
      <c r="R38" s="169"/>
      <c r="S38" s="169">
        <f>D38*'Unit Measures'!C12</f>
        <v>0</v>
      </c>
      <c r="T38" s="169">
        <f>D38*'Unit Measures'!C15</f>
        <v>0</v>
      </c>
      <c r="U38" s="169">
        <f>D38*'Unit Measures'!C13</f>
        <v>0</v>
      </c>
      <c r="V38" s="171">
        <f>D38*'Unit Measures'!C14</f>
        <v>0</v>
      </c>
      <c r="W38" s="169"/>
      <c r="X38" s="172"/>
      <c r="Y38" s="151"/>
      <c r="Z38" s="151"/>
      <c r="AA38" s="151"/>
      <c r="AB38" s="151"/>
      <c r="AC38" s="151"/>
      <c r="AD38" s="151"/>
      <c r="AE38" s="151"/>
      <c r="AF38" s="151"/>
      <c r="AG38" s="152"/>
      <c r="AH38" s="150"/>
      <c r="AI38" s="151"/>
      <c r="AJ38" s="151"/>
      <c r="AK38" s="151"/>
      <c r="AL38" s="152"/>
      <c r="AM38" s="153"/>
      <c r="AN38" s="173"/>
      <c r="AO38" s="173"/>
      <c r="AP38" s="173">
        <f t="shared" si="13"/>
        <v>0</v>
      </c>
      <c r="AR38" s="173"/>
      <c r="AS38" s="173"/>
      <c r="AT38" s="173"/>
    </row>
    <row r="39" spans="1:46" hidden="1" outlineLevel="1" x14ac:dyDescent="0.2">
      <c r="A39" s="147"/>
      <c r="B39" s="225"/>
      <c r="C39" s="167" t="s">
        <v>158</v>
      </c>
      <c r="D39" s="174"/>
      <c r="E39" s="174"/>
      <c r="F39" s="174"/>
      <c r="G39" s="174"/>
      <c r="H39" s="169"/>
      <c r="I39" s="169"/>
      <c r="J39" s="169"/>
      <c r="K39" s="169"/>
      <c r="L39" s="170"/>
      <c r="M39" s="170"/>
      <c r="N39" s="156"/>
      <c r="O39" s="169"/>
      <c r="P39" s="169"/>
      <c r="Q39" s="156"/>
      <c r="R39" s="169">
        <f>E39*'Unit Measures'!D17</f>
        <v>0</v>
      </c>
      <c r="S39" s="169"/>
      <c r="T39" s="169"/>
      <c r="U39" s="169">
        <f>E39*'Unit Measures'!D13</f>
        <v>0</v>
      </c>
      <c r="V39" s="171">
        <f>E39*'Unit Measures'!D14</f>
        <v>0</v>
      </c>
      <c r="W39" s="169">
        <f>E39*'Unit Measures'!D16</f>
        <v>0</v>
      </c>
      <c r="X39" s="172"/>
      <c r="Y39" s="151"/>
      <c r="Z39" s="151"/>
      <c r="AA39" s="151"/>
      <c r="AB39" s="151"/>
      <c r="AC39" s="151"/>
      <c r="AD39" s="151"/>
      <c r="AE39" s="151"/>
      <c r="AF39" s="151"/>
      <c r="AG39" s="152"/>
      <c r="AH39" s="150"/>
      <c r="AI39" s="151"/>
      <c r="AJ39" s="151"/>
      <c r="AK39" s="151"/>
      <c r="AL39" s="152"/>
      <c r="AM39" s="153"/>
      <c r="AN39" s="173"/>
      <c r="AO39" s="173"/>
      <c r="AP39" s="173">
        <f t="shared" si="13"/>
        <v>0</v>
      </c>
      <c r="AR39" s="173"/>
      <c r="AS39" s="173"/>
      <c r="AT39" s="173"/>
    </row>
    <row r="40" spans="1:46" s="166" customFormat="1" collapsed="1" x14ac:dyDescent="0.2">
      <c r="A40" s="154">
        <v>10</v>
      </c>
      <c r="B40" s="227"/>
      <c r="C40" s="133"/>
      <c r="D40" s="155">
        <f>SUM(D41:D43)</f>
        <v>0</v>
      </c>
      <c r="E40" s="155">
        <f t="shared" ref="E40" si="62">SUM(E41:E43)</f>
        <v>0</v>
      </c>
      <c r="F40" s="155"/>
      <c r="G40" s="155"/>
      <c r="H40" s="156">
        <f>SUM(H41:H43)</f>
        <v>0</v>
      </c>
      <c r="I40" s="156">
        <f t="shared" ref="I40:W40" si="63">SUM(I41:I43)</f>
        <v>0</v>
      </c>
      <c r="J40" s="156">
        <f t="shared" si="63"/>
        <v>0</v>
      </c>
      <c r="K40" s="156">
        <f t="shared" si="63"/>
        <v>0</v>
      </c>
      <c r="L40" s="157">
        <f t="shared" si="63"/>
        <v>0</v>
      </c>
      <c r="M40" s="157">
        <f t="shared" si="63"/>
        <v>0</v>
      </c>
      <c r="N40" s="156">
        <f t="shared" si="63"/>
        <v>0</v>
      </c>
      <c r="O40" s="156">
        <f t="shared" si="63"/>
        <v>0</v>
      </c>
      <c r="P40" s="156">
        <f t="shared" si="63"/>
        <v>0</v>
      </c>
      <c r="Q40" s="156">
        <f t="shared" si="63"/>
        <v>0</v>
      </c>
      <c r="R40" s="156">
        <f t="shared" si="63"/>
        <v>0</v>
      </c>
      <c r="S40" s="156">
        <f t="shared" si="63"/>
        <v>0</v>
      </c>
      <c r="T40" s="156">
        <f t="shared" si="63"/>
        <v>0</v>
      </c>
      <c r="U40" s="156">
        <f t="shared" si="63"/>
        <v>0</v>
      </c>
      <c r="V40" s="159">
        <f t="shared" si="63"/>
        <v>0</v>
      </c>
      <c r="W40" s="156">
        <f t="shared" si="63"/>
        <v>0</v>
      </c>
      <c r="X40" s="160">
        <f t="shared" ref="X40:AF40" si="64">H40/8</f>
        <v>0</v>
      </c>
      <c r="Y40" s="161">
        <f t="shared" si="64"/>
        <v>0</v>
      </c>
      <c r="Z40" s="161">
        <f t="shared" si="64"/>
        <v>0</v>
      </c>
      <c r="AA40" s="161">
        <f t="shared" si="64"/>
        <v>0</v>
      </c>
      <c r="AB40" s="161">
        <f t="shared" si="64"/>
        <v>0</v>
      </c>
      <c r="AC40" s="161">
        <f t="shared" si="64"/>
        <v>0</v>
      </c>
      <c r="AD40" s="161">
        <f t="shared" si="64"/>
        <v>0</v>
      </c>
      <c r="AE40" s="161">
        <f t="shared" si="64"/>
        <v>0</v>
      </c>
      <c r="AF40" s="161">
        <f t="shared" si="64"/>
        <v>0</v>
      </c>
      <c r="AG40" s="162">
        <f t="shared" ref="AG40" si="65">P40/8</f>
        <v>0</v>
      </c>
      <c r="AH40" s="163">
        <f t="shared" ref="AH40:AK40" si="66">S40/8</f>
        <v>0</v>
      </c>
      <c r="AI40" s="161">
        <f t="shared" si="66"/>
        <v>0</v>
      </c>
      <c r="AJ40" s="161">
        <f t="shared" si="66"/>
        <v>0</v>
      </c>
      <c r="AK40" s="161">
        <f t="shared" si="66"/>
        <v>0</v>
      </c>
      <c r="AL40" s="162">
        <f>W40/8</f>
        <v>0</v>
      </c>
      <c r="AM40" s="164"/>
      <c r="AN40" s="165">
        <f>SUM(H41:R43)</f>
        <v>0</v>
      </c>
      <c r="AO40" s="165">
        <f t="shared" ref="AO40" si="67">SUM(S41:W43)</f>
        <v>0</v>
      </c>
      <c r="AP40" s="165">
        <f t="shared" si="13"/>
        <v>0</v>
      </c>
      <c r="AR40" s="165">
        <f>SUM(H40:R40)/8</f>
        <v>0</v>
      </c>
      <c r="AS40" s="165">
        <f>SUM(S40:W40)/8</f>
        <v>0</v>
      </c>
      <c r="AT40" s="165">
        <f>SUM(AR40:AS40)</f>
        <v>0</v>
      </c>
    </row>
    <row r="41" spans="1:46" hidden="1" outlineLevel="1" x14ac:dyDescent="0.2">
      <c r="A41" s="147"/>
      <c r="B41" s="225"/>
      <c r="C41" s="167" t="s">
        <v>3</v>
      </c>
      <c r="D41" s="174"/>
      <c r="E41" s="174"/>
      <c r="F41" s="174"/>
      <c r="G41" s="174"/>
      <c r="H41" s="169">
        <f>D41*'Unit Measures'!B2</f>
        <v>0</v>
      </c>
      <c r="I41" s="169">
        <f>D41*'Unit Measures'!B3</f>
        <v>0</v>
      </c>
      <c r="J41" s="169">
        <f>D41*'Unit Measures'!B4</f>
        <v>0</v>
      </c>
      <c r="K41" s="169">
        <f>D41*'Unit Measures'!B5</f>
        <v>0</v>
      </c>
      <c r="L41" s="170"/>
      <c r="M41" s="170"/>
      <c r="N41" s="156">
        <f>D41*'Unit Measures'!B7</f>
        <v>0</v>
      </c>
      <c r="O41" s="169">
        <f>D41*'Unit Measures'!B8</f>
        <v>0</v>
      </c>
      <c r="P41" s="169">
        <f>D41*'Unit Measures'!B9</f>
        <v>0</v>
      </c>
      <c r="Q41" s="156">
        <f>D41*'Unit Measures'!B11</f>
        <v>0</v>
      </c>
      <c r="R41" s="169"/>
      <c r="S41" s="169">
        <f>D41*'Unit Measures'!B12</f>
        <v>0</v>
      </c>
      <c r="T41" s="169">
        <f>D41*'Unit Measures'!B15</f>
        <v>0</v>
      </c>
      <c r="U41" s="169">
        <f>D41*'Unit Measures'!B13</f>
        <v>0</v>
      </c>
      <c r="V41" s="171">
        <f>D41*'Unit Measures'!B14</f>
        <v>0</v>
      </c>
      <c r="W41" s="169"/>
      <c r="X41" s="172"/>
      <c r="Y41" s="151"/>
      <c r="Z41" s="151"/>
      <c r="AA41" s="151"/>
      <c r="AB41" s="151"/>
      <c r="AC41" s="151"/>
      <c r="AD41" s="151"/>
      <c r="AE41" s="151"/>
      <c r="AF41" s="151"/>
      <c r="AG41" s="152"/>
      <c r="AH41" s="150"/>
      <c r="AI41" s="151"/>
      <c r="AJ41" s="151"/>
      <c r="AK41" s="151"/>
      <c r="AL41" s="152"/>
      <c r="AM41" s="153"/>
      <c r="AN41" s="173"/>
      <c r="AO41" s="173"/>
      <c r="AP41" s="173">
        <f t="shared" si="13"/>
        <v>0</v>
      </c>
      <c r="AR41" s="173"/>
      <c r="AS41" s="173"/>
      <c r="AT41" s="173"/>
    </row>
    <row r="42" spans="1:46" hidden="1" outlineLevel="1" x14ac:dyDescent="0.2">
      <c r="A42" s="147"/>
      <c r="B42" s="225"/>
      <c r="C42" s="167" t="s">
        <v>4</v>
      </c>
      <c r="D42" s="174"/>
      <c r="E42" s="174"/>
      <c r="F42" s="174"/>
      <c r="G42" s="174"/>
      <c r="H42" s="169">
        <f>D42*'Unit Measures'!C2</f>
        <v>0</v>
      </c>
      <c r="I42" s="169">
        <f>D42*'Unit Measures'!C3</f>
        <v>0</v>
      </c>
      <c r="J42" s="169">
        <f>D42*'Unit Measures'!C4</f>
        <v>0</v>
      </c>
      <c r="K42" s="169">
        <f>D42*'Unit Measures'!C5</f>
        <v>0</v>
      </c>
      <c r="L42" s="170"/>
      <c r="M42" s="170"/>
      <c r="N42" s="156">
        <f>D42*'Unit Measures'!C7</f>
        <v>0</v>
      </c>
      <c r="O42" s="169">
        <f>D42*'Unit Measures'!C8</f>
        <v>0</v>
      </c>
      <c r="P42" s="169">
        <f>D42*'Unit Measures'!C9</f>
        <v>0</v>
      </c>
      <c r="Q42" s="156">
        <f>D42*'Unit Measures'!C11</f>
        <v>0</v>
      </c>
      <c r="R42" s="169"/>
      <c r="S42" s="169">
        <f>D42*'Unit Measures'!C12</f>
        <v>0</v>
      </c>
      <c r="T42" s="169">
        <f>D42*'Unit Measures'!C15</f>
        <v>0</v>
      </c>
      <c r="U42" s="169">
        <f>D42*'Unit Measures'!C13</f>
        <v>0</v>
      </c>
      <c r="V42" s="171">
        <f>D42*'Unit Measures'!C14</f>
        <v>0</v>
      </c>
      <c r="W42" s="169"/>
      <c r="X42" s="172"/>
      <c r="Y42" s="151"/>
      <c r="Z42" s="151"/>
      <c r="AA42" s="151"/>
      <c r="AB42" s="151"/>
      <c r="AC42" s="151"/>
      <c r="AD42" s="151"/>
      <c r="AE42" s="151"/>
      <c r="AF42" s="151"/>
      <c r="AG42" s="152"/>
      <c r="AH42" s="150"/>
      <c r="AI42" s="151"/>
      <c r="AJ42" s="151"/>
      <c r="AK42" s="151"/>
      <c r="AL42" s="152"/>
      <c r="AM42" s="153"/>
      <c r="AN42" s="173"/>
      <c r="AO42" s="173"/>
      <c r="AP42" s="173">
        <f t="shared" si="13"/>
        <v>0</v>
      </c>
      <c r="AR42" s="173"/>
      <c r="AS42" s="173"/>
      <c r="AT42" s="173"/>
    </row>
    <row r="43" spans="1:46" hidden="1" outlineLevel="1" x14ac:dyDescent="0.2">
      <c r="A43" s="147"/>
      <c r="B43" s="225"/>
      <c r="C43" s="167" t="s">
        <v>158</v>
      </c>
      <c r="D43" s="174"/>
      <c r="E43" s="174"/>
      <c r="F43" s="174"/>
      <c r="G43" s="174"/>
      <c r="H43" s="169"/>
      <c r="I43" s="169"/>
      <c r="J43" s="169"/>
      <c r="K43" s="169"/>
      <c r="L43" s="170"/>
      <c r="M43" s="170"/>
      <c r="N43" s="156"/>
      <c r="O43" s="169"/>
      <c r="P43" s="169"/>
      <c r="Q43" s="156"/>
      <c r="R43" s="169">
        <f>E43*'Unit Measures'!D17</f>
        <v>0</v>
      </c>
      <c r="S43" s="169"/>
      <c r="T43" s="169"/>
      <c r="U43" s="169">
        <f>E43*'Unit Measures'!D13</f>
        <v>0</v>
      </c>
      <c r="V43" s="171">
        <f>E43*'Unit Measures'!D14</f>
        <v>0</v>
      </c>
      <c r="W43" s="169">
        <f>E43*'Unit Measures'!D16</f>
        <v>0</v>
      </c>
      <c r="X43" s="172"/>
      <c r="Y43" s="151"/>
      <c r="Z43" s="151"/>
      <c r="AA43" s="151"/>
      <c r="AB43" s="151"/>
      <c r="AC43" s="151"/>
      <c r="AD43" s="151"/>
      <c r="AE43" s="151"/>
      <c r="AF43" s="151"/>
      <c r="AG43" s="152"/>
      <c r="AH43" s="150"/>
      <c r="AI43" s="151"/>
      <c r="AJ43" s="151"/>
      <c r="AK43" s="151"/>
      <c r="AL43" s="152"/>
      <c r="AM43" s="153"/>
      <c r="AN43" s="173"/>
      <c r="AO43" s="173"/>
      <c r="AP43" s="173">
        <f t="shared" si="13"/>
        <v>0</v>
      </c>
      <c r="AR43" s="173"/>
      <c r="AS43" s="173"/>
      <c r="AT43" s="173"/>
    </row>
    <row r="44" spans="1:46" s="166" customFormat="1" collapsed="1" x14ac:dyDescent="0.2">
      <c r="A44" s="154">
        <v>11</v>
      </c>
      <c r="B44" s="227"/>
      <c r="C44" s="133"/>
      <c r="D44" s="155">
        <f>SUM(D45:D47)</f>
        <v>0</v>
      </c>
      <c r="E44" s="155">
        <f t="shared" ref="E44" si="68">SUM(E45:E47)</f>
        <v>0</v>
      </c>
      <c r="F44" s="155"/>
      <c r="G44" s="155"/>
      <c r="H44" s="156">
        <f>SUM(H45:H47)</f>
        <v>0</v>
      </c>
      <c r="I44" s="156">
        <f t="shared" ref="I44:K44" si="69">SUM(I45:I47)</f>
        <v>0</v>
      </c>
      <c r="J44" s="156">
        <f t="shared" si="69"/>
        <v>0</v>
      </c>
      <c r="K44" s="156">
        <f t="shared" si="69"/>
        <v>0</v>
      </c>
      <c r="L44" s="157">
        <f>SUM(L45:L47)</f>
        <v>0</v>
      </c>
      <c r="M44" s="157">
        <f t="shared" ref="M44" si="70">SUM(M45:M47)</f>
        <v>0</v>
      </c>
      <c r="N44" s="156">
        <f>SUM(N45:N47)</f>
        <v>0</v>
      </c>
      <c r="O44" s="156">
        <f t="shared" ref="O44:Q44" si="71">SUM(O45:O47)</f>
        <v>0</v>
      </c>
      <c r="P44" s="156">
        <f t="shared" si="71"/>
        <v>0</v>
      </c>
      <c r="Q44" s="156">
        <f t="shared" si="71"/>
        <v>0</v>
      </c>
      <c r="R44" s="156">
        <f>SUM(R45:R47)</f>
        <v>0</v>
      </c>
      <c r="S44" s="156">
        <f t="shared" ref="S44" si="72">SUM(S45:S47)</f>
        <v>0</v>
      </c>
      <c r="T44" s="156">
        <f>SUM(T45:T47)</f>
        <v>0</v>
      </c>
      <c r="U44" s="156">
        <f t="shared" ref="U44:W44" si="73">SUM(U45:U47)</f>
        <v>0</v>
      </c>
      <c r="V44" s="159">
        <f t="shared" si="73"/>
        <v>0</v>
      </c>
      <c r="W44" s="156">
        <f t="shared" si="73"/>
        <v>0</v>
      </c>
      <c r="X44" s="160">
        <f t="shared" ref="X44:AF44" si="74">H44/8</f>
        <v>0</v>
      </c>
      <c r="Y44" s="161">
        <f t="shared" si="74"/>
        <v>0</v>
      </c>
      <c r="Z44" s="161">
        <f t="shared" si="74"/>
        <v>0</v>
      </c>
      <c r="AA44" s="161">
        <f t="shared" si="74"/>
        <v>0</v>
      </c>
      <c r="AB44" s="161">
        <f t="shared" si="74"/>
        <v>0</v>
      </c>
      <c r="AC44" s="161">
        <f t="shared" si="74"/>
        <v>0</v>
      </c>
      <c r="AD44" s="161">
        <f t="shared" si="74"/>
        <v>0</v>
      </c>
      <c r="AE44" s="161">
        <f t="shared" si="74"/>
        <v>0</v>
      </c>
      <c r="AF44" s="161">
        <f t="shared" si="74"/>
        <v>0</v>
      </c>
      <c r="AG44" s="162">
        <f>P44/8</f>
        <v>0</v>
      </c>
      <c r="AH44" s="163">
        <f t="shared" ref="AH44:AK44" si="75">S44/8</f>
        <v>0</v>
      </c>
      <c r="AI44" s="161">
        <f t="shared" si="75"/>
        <v>0</v>
      </c>
      <c r="AJ44" s="161">
        <f t="shared" si="75"/>
        <v>0</v>
      </c>
      <c r="AK44" s="161">
        <f t="shared" si="75"/>
        <v>0</v>
      </c>
      <c r="AL44" s="162">
        <f>W44/8</f>
        <v>0</v>
      </c>
      <c r="AM44" s="164"/>
      <c r="AN44" s="165">
        <f>SUM(H45:R47)</f>
        <v>0</v>
      </c>
      <c r="AO44" s="165">
        <f>SUM(S45:W47)</f>
        <v>0</v>
      </c>
      <c r="AP44" s="165">
        <f>SUM(AN44:AO44)</f>
        <v>0</v>
      </c>
      <c r="AR44" s="165">
        <f>SUM(H44:R44)/8</f>
        <v>0</v>
      </c>
      <c r="AS44" s="165">
        <f>SUM(S44:W44)/8</f>
        <v>0</v>
      </c>
      <c r="AT44" s="165">
        <f>SUM(AR44:AS44)</f>
        <v>0</v>
      </c>
    </row>
    <row r="45" spans="1:46" hidden="1" outlineLevel="1" x14ac:dyDescent="0.2">
      <c r="A45" s="147"/>
      <c r="B45" s="225"/>
      <c r="C45" s="167" t="s">
        <v>3</v>
      </c>
      <c r="D45" s="168"/>
      <c r="E45" s="168"/>
      <c r="F45" s="168"/>
      <c r="G45" s="168"/>
      <c r="H45" s="169">
        <f>D45*'Unit Measures'!B2</f>
        <v>0</v>
      </c>
      <c r="I45" s="169">
        <f>D45*'Unit Measures'!B3</f>
        <v>0</v>
      </c>
      <c r="J45" s="169">
        <f>D45*'Unit Measures'!B4</f>
        <v>0</v>
      </c>
      <c r="K45" s="169">
        <f>D45*'Unit Measures'!B5</f>
        <v>0</v>
      </c>
      <c r="L45" s="170"/>
      <c r="M45" s="170"/>
      <c r="N45" s="156">
        <f>D45*'Unit Measures'!B7</f>
        <v>0</v>
      </c>
      <c r="O45" s="169">
        <f>D45*'Unit Measures'!B8</f>
        <v>0</v>
      </c>
      <c r="P45" s="169">
        <f>D45*'Unit Measures'!B9</f>
        <v>0</v>
      </c>
      <c r="Q45" s="156">
        <f>D45*'Unit Measures'!B11</f>
        <v>0</v>
      </c>
      <c r="R45" s="169"/>
      <c r="S45" s="169">
        <f>D45*'Unit Measures'!B12</f>
        <v>0</v>
      </c>
      <c r="T45" s="169">
        <f>D45*'Unit Measures'!B15</f>
        <v>0</v>
      </c>
      <c r="U45" s="169">
        <f>D45*'Unit Measures'!B13</f>
        <v>0</v>
      </c>
      <c r="V45" s="171">
        <f>D45*'Unit Measures'!B14</f>
        <v>0</v>
      </c>
      <c r="W45" s="169"/>
      <c r="X45" s="172"/>
      <c r="Y45" s="151"/>
      <c r="Z45" s="151"/>
      <c r="AA45" s="151"/>
      <c r="AB45" s="151"/>
      <c r="AC45" s="151"/>
      <c r="AD45" s="151"/>
      <c r="AE45" s="151"/>
      <c r="AF45" s="151"/>
      <c r="AG45" s="152"/>
      <c r="AH45" s="150"/>
      <c r="AI45" s="151"/>
      <c r="AJ45" s="151"/>
      <c r="AK45" s="151"/>
      <c r="AL45" s="152"/>
      <c r="AM45" s="153"/>
      <c r="AN45" s="173"/>
      <c r="AO45" s="173"/>
      <c r="AP45" s="173">
        <f t="shared" ref="AP45:AP47" si="76">SUM(AN45:AO45)</f>
        <v>0</v>
      </c>
      <c r="AR45" s="173"/>
      <c r="AS45" s="173"/>
      <c r="AT45" s="173"/>
    </row>
    <row r="46" spans="1:46" hidden="1" outlineLevel="1" x14ac:dyDescent="0.2">
      <c r="A46" s="147"/>
      <c r="B46" s="225"/>
      <c r="C46" s="167" t="s">
        <v>4</v>
      </c>
      <c r="D46" s="168"/>
      <c r="E46" s="168"/>
      <c r="F46" s="168"/>
      <c r="G46" s="168"/>
      <c r="H46" s="169">
        <f>D46*'Unit Measures'!C2</f>
        <v>0</v>
      </c>
      <c r="I46" s="169">
        <f>D46*'Unit Measures'!C3</f>
        <v>0</v>
      </c>
      <c r="J46" s="169">
        <f>D46*'Unit Measures'!C4</f>
        <v>0</v>
      </c>
      <c r="K46" s="169">
        <f>D46*'Unit Measures'!C5</f>
        <v>0</v>
      </c>
      <c r="L46" s="170"/>
      <c r="M46" s="170"/>
      <c r="N46" s="156">
        <f>D46*'Unit Measures'!C7</f>
        <v>0</v>
      </c>
      <c r="O46" s="169">
        <f>D46*'Unit Measures'!C8</f>
        <v>0</v>
      </c>
      <c r="P46" s="169">
        <f>D46*'Unit Measures'!C9</f>
        <v>0</v>
      </c>
      <c r="Q46" s="156">
        <f>D46*'Unit Measures'!C11</f>
        <v>0</v>
      </c>
      <c r="R46" s="169"/>
      <c r="S46" s="169">
        <f>D46*'Unit Measures'!C12</f>
        <v>0</v>
      </c>
      <c r="T46" s="169">
        <f>D46*'Unit Measures'!C15</f>
        <v>0</v>
      </c>
      <c r="U46" s="169">
        <f>D46*'Unit Measures'!C13</f>
        <v>0</v>
      </c>
      <c r="V46" s="171">
        <f>D46*'Unit Measures'!C14</f>
        <v>0</v>
      </c>
      <c r="W46" s="169"/>
      <c r="X46" s="172"/>
      <c r="Y46" s="151"/>
      <c r="Z46" s="151"/>
      <c r="AA46" s="151"/>
      <c r="AB46" s="151"/>
      <c r="AC46" s="151"/>
      <c r="AD46" s="151"/>
      <c r="AE46" s="151"/>
      <c r="AF46" s="151"/>
      <c r="AG46" s="152"/>
      <c r="AH46" s="150"/>
      <c r="AI46" s="151"/>
      <c r="AJ46" s="151"/>
      <c r="AK46" s="151"/>
      <c r="AL46" s="152"/>
      <c r="AM46" s="153"/>
      <c r="AN46" s="173"/>
      <c r="AO46" s="173"/>
      <c r="AP46" s="173">
        <f t="shared" si="76"/>
        <v>0</v>
      </c>
      <c r="AR46" s="173"/>
      <c r="AS46" s="173"/>
      <c r="AT46" s="173"/>
    </row>
    <row r="47" spans="1:46" hidden="1" outlineLevel="1" x14ac:dyDescent="0.2">
      <c r="A47" s="147"/>
      <c r="B47" s="225"/>
      <c r="C47" s="167" t="s">
        <v>158</v>
      </c>
      <c r="D47" s="168"/>
      <c r="E47" s="168"/>
      <c r="F47" s="168"/>
      <c r="G47" s="168"/>
      <c r="H47" s="169"/>
      <c r="I47" s="169"/>
      <c r="J47" s="169"/>
      <c r="K47" s="169"/>
      <c r="L47" s="170"/>
      <c r="M47" s="170"/>
      <c r="N47" s="156"/>
      <c r="O47" s="169"/>
      <c r="P47" s="169"/>
      <c r="Q47" s="156"/>
      <c r="R47" s="169">
        <f>E47*'Unit Measures'!D17</f>
        <v>0</v>
      </c>
      <c r="S47" s="169"/>
      <c r="T47" s="169"/>
      <c r="U47" s="169">
        <f>E47*'Unit Measures'!D13</f>
        <v>0</v>
      </c>
      <c r="V47" s="171">
        <f>E47*'Unit Measures'!D14</f>
        <v>0</v>
      </c>
      <c r="W47" s="169">
        <f>E47*'Unit Measures'!D16</f>
        <v>0</v>
      </c>
      <c r="X47" s="172"/>
      <c r="Y47" s="151"/>
      <c r="Z47" s="151"/>
      <c r="AA47" s="151"/>
      <c r="AB47" s="151"/>
      <c r="AC47" s="151"/>
      <c r="AD47" s="151"/>
      <c r="AE47" s="151"/>
      <c r="AF47" s="151"/>
      <c r="AG47" s="152"/>
      <c r="AH47" s="150"/>
      <c r="AI47" s="151"/>
      <c r="AJ47" s="151"/>
      <c r="AK47" s="151"/>
      <c r="AL47" s="152"/>
      <c r="AM47" s="153"/>
      <c r="AN47" s="173"/>
      <c r="AO47" s="173"/>
      <c r="AP47" s="173">
        <f t="shared" si="76"/>
        <v>0</v>
      </c>
      <c r="AR47" s="173"/>
      <c r="AS47" s="173"/>
      <c r="AT47" s="173"/>
    </row>
    <row r="48" spans="1:46" s="166" customFormat="1" collapsed="1" x14ac:dyDescent="0.2">
      <c r="A48" s="154">
        <v>12</v>
      </c>
      <c r="B48" s="227"/>
      <c r="C48" s="133"/>
      <c r="D48" s="155">
        <f>SUM(D49:D51)</f>
        <v>0</v>
      </c>
      <c r="E48" s="155">
        <f t="shared" ref="E48:Q48" si="77">SUM(E49:E51)</f>
        <v>0</v>
      </c>
      <c r="F48" s="155"/>
      <c r="G48" s="155"/>
      <c r="H48" s="156">
        <f t="shared" si="77"/>
        <v>0</v>
      </c>
      <c r="I48" s="156">
        <f t="shared" si="77"/>
        <v>0</v>
      </c>
      <c r="J48" s="156">
        <f t="shared" si="77"/>
        <v>0</v>
      </c>
      <c r="K48" s="156">
        <f t="shared" si="77"/>
        <v>0</v>
      </c>
      <c r="L48" s="157">
        <f t="shared" si="77"/>
        <v>0</v>
      </c>
      <c r="M48" s="157">
        <f t="shared" si="77"/>
        <v>0</v>
      </c>
      <c r="N48" s="156">
        <f t="shared" si="77"/>
        <v>0</v>
      </c>
      <c r="O48" s="156">
        <f t="shared" si="77"/>
        <v>0</v>
      </c>
      <c r="P48" s="156">
        <f t="shared" si="77"/>
        <v>0</v>
      </c>
      <c r="Q48" s="156">
        <f t="shared" si="77"/>
        <v>0</v>
      </c>
      <c r="R48" s="156">
        <f>SUM(R49:R51)</f>
        <v>0</v>
      </c>
      <c r="S48" s="156">
        <f t="shared" ref="S48" si="78">SUM(S49:S51)</f>
        <v>0</v>
      </c>
      <c r="T48" s="156">
        <f>SUM(T49:T51)</f>
        <v>0</v>
      </c>
      <c r="U48" s="156">
        <f t="shared" ref="U48:V48" si="79">SUM(U49:U51)</f>
        <v>0</v>
      </c>
      <c r="V48" s="159">
        <f t="shared" si="79"/>
        <v>0</v>
      </c>
      <c r="W48" s="156">
        <f>SUM(W49:W51)</f>
        <v>0</v>
      </c>
      <c r="X48" s="160">
        <f t="shared" ref="X48:AF48" si="80">H48/8</f>
        <v>0</v>
      </c>
      <c r="Y48" s="161">
        <f t="shared" si="80"/>
        <v>0</v>
      </c>
      <c r="Z48" s="161">
        <f t="shared" si="80"/>
        <v>0</v>
      </c>
      <c r="AA48" s="161">
        <f t="shared" si="80"/>
        <v>0</v>
      </c>
      <c r="AB48" s="161">
        <f t="shared" si="80"/>
        <v>0</v>
      </c>
      <c r="AC48" s="161">
        <f t="shared" si="80"/>
        <v>0</v>
      </c>
      <c r="AD48" s="161">
        <f t="shared" si="80"/>
        <v>0</v>
      </c>
      <c r="AE48" s="161">
        <f t="shared" si="80"/>
        <v>0</v>
      </c>
      <c r="AF48" s="161">
        <f t="shared" si="80"/>
        <v>0</v>
      </c>
      <c r="AG48" s="162">
        <f t="shared" ref="AG48" si="81">P48/8</f>
        <v>0</v>
      </c>
      <c r="AH48" s="163">
        <f t="shared" ref="AH48:AK48" si="82">S48/8</f>
        <v>0</v>
      </c>
      <c r="AI48" s="161">
        <f t="shared" si="82"/>
        <v>0</v>
      </c>
      <c r="AJ48" s="161">
        <f t="shared" si="82"/>
        <v>0</v>
      </c>
      <c r="AK48" s="161">
        <f t="shared" si="82"/>
        <v>0</v>
      </c>
      <c r="AL48" s="162">
        <f>W48/8</f>
        <v>0</v>
      </c>
      <c r="AM48" s="164"/>
      <c r="AN48" s="165">
        <f>SUM(H49:R51)</f>
        <v>0</v>
      </c>
      <c r="AO48" s="165">
        <f t="shared" ref="AO48" si="83">SUM(S49:W51)</f>
        <v>0</v>
      </c>
      <c r="AP48" s="165">
        <f t="shared" ref="AP48:AP103" si="84">SUM(AN48:AO48)</f>
        <v>0</v>
      </c>
      <c r="AR48" s="165">
        <f>SUM(H48:R48)/8</f>
        <v>0</v>
      </c>
      <c r="AS48" s="165">
        <f>SUM(S48:W48)/8</f>
        <v>0</v>
      </c>
      <c r="AT48" s="165">
        <f>SUM(AR48:AS48)</f>
        <v>0</v>
      </c>
    </row>
    <row r="49" spans="1:46" hidden="1" outlineLevel="1" x14ac:dyDescent="0.2">
      <c r="A49" s="147"/>
      <c r="B49" s="134"/>
      <c r="C49" s="167" t="s">
        <v>3</v>
      </c>
      <c r="D49" s="174"/>
      <c r="E49" s="174"/>
      <c r="F49" s="174"/>
      <c r="G49" s="174"/>
      <c r="H49" s="169">
        <f>D49*'Unit Measures'!B2</f>
        <v>0</v>
      </c>
      <c r="I49" s="169">
        <f>D49*'Unit Measures'!B3</f>
        <v>0</v>
      </c>
      <c r="J49" s="169">
        <f>D49*'Unit Measures'!B4</f>
        <v>0</v>
      </c>
      <c r="K49" s="169">
        <f>D49*'Unit Measures'!B5</f>
        <v>0</v>
      </c>
      <c r="L49" s="170"/>
      <c r="M49" s="170"/>
      <c r="N49" s="156">
        <f>D49*'Unit Measures'!B7</f>
        <v>0</v>
      </c>
      <c r="O49" s="169">
        <f>D49*'Unit Measures'!B8</f>
        <v>0</v>
      </c>
      <c r="P49" s="169">
        <f>D49*'Unit Measures'!B9</f>
        <v>0</v>
      </c>
      <c r="Q49" s="156">
        <f>D49*'Unit Measures'!B11</f>
        <v>0</v>
      </c>
      <c r="R49" s="169"/>
      <c r="S49" s="169">
        <f>D49*'Unit Measures'!B12</f>
        <v>0</v>
      </c>
      <c r="T49" s="169">
        <f>D49*'Unit Measures'!B15</f>
        <v>0</v>
      </c>
      <c r="U49" s="169">
        <f>D49*'Unit Measures'!B13</f>
        <v>0</v>
      </c>
      <c r="V49" s="171">
        <f>D49*'Unit Measures'!B14</f>
        <v>0</v>
      </c>
      <c r="W49" s="169"/>
      <c r="X49" s="172"/>
      <c r="Y49" s="151"/>
      <c r="Z49" s="151"/>
      <c r="AA49" s="151"/>
      <c r="AB49" s="151"/>
      <c r="AC49" s="151"/>
      <c r="AD49" s="151"/>
      <c r="AE49" s="151"/>
      <c r="AF49" s="151"/>
      <c r="AG49" s="152"/>
      <c r="AH49" s="150"/>
      <c r="AI49" s="151"/>
      <c r="AJ49" s="151"/>
      <c r="AK49" s="151"/>
      <c r="AL49" s="152"/>
      <c r="AM49" s="153"/>
      <c r="AN49" s="173"/>
      <c r="AO49" s="173"/>
      <c r="AP49" s="173">
        <f t="shared" si="84"/>
        <v>0</v>
      </c>
      <c r="AR49" s="173"/>
      <c r="AS49" s="173"/>
      <c r="AT49" s="173"/>
    </row>
    <row r="50" spans="1:46" hidden="1" outlineLevel="1" x14ac:dyDescent="0.2">
      <c r="A50" s="147"/>
      <c r="B50" s="134"/>
      <c r="C50" s="167" t="s">
        <v>4</v>
      </c>
      <c r="D50" s="174"/>
      <c r="E50" s="174"/>
      <c r="F50" s="174"/>
      <c r="G50" s="174"/>
      <c r="H50" s="169">
        <f>D50*'Unit Measures'!C2</f>
        <v>0</v>
      </c>
      <c r="I50" s="169">
        <f>D50*'Unit Measures'!C3</f>
        <v>0</v>
      </c>
      <c r="J50" s="169">
        <f>D50*'Unit Measures'!C4</f>
        <v>0</v>
      </c>
      <c r="K50" s="169">
        <f>D50*'Unit Measures'!C5</f>
        <v>0</v>
      </c>
      <c r="L50" s="170"/>
      <c r="M50" s="170"/>
      <c r="N50" s="156">
        <f>D50*'Unit Measures'!C7</f>
        <v>0</v>
      </c>
      <c r="O50" s="169">
        <f>D50*'Unit Measures'!C8</f>
        <v>0</v>
      </c>
      <c r="P50" s="169">
        <f>D50*'Unit Measures'!C9</f>
        <v>0</v>
      </c>
      <c r="Q50" s="156">
        <f>D50*'Unit Measures'!C11</f>
        <v>0</v>
      </c>
      <c r="R50" s="169"/>
      <c r="S50" s="169">
        <f>D50*'Unit Measures'!C12</f>
        <v>0</v>
      </c>
      <c r="T50" s="169">
        <f>D50*'Unit Measures'!C15</f>
        <v>0</v>
      </c>
      <c r="U50" s="169">
        <f>D50*'Unit Measures'!C13</f>
        <v>0</v>
      </c>
      <c r="V50" s="171">
        <f>D50*'Unit Measures'!C14</f>
        <v>0</v>
      </c>
      <c r="W50" s="169"/>
      <c r="X50" s="172"/>
      <c r="Y50" s="151"/>
      <c r="Z50" s="151"/>
      <c r="AA50" s="151"/>
      <c r="AB50" s="151"/>
      <c r="AC50" s="151"/>
      <c r="AD50" s="151"/>
      <c r="AE50" s="151"/>
      <c r="AF50" s="151"/>
      <c r="AG50" s="152"/>
      <c r="AH50" s="150"/>
      <c r="AI50" s="151"/>
      <c r="AJ50" s="151"/>
      <c r="AK50" s="151"/>
      <c r="AL50" s="152"/>
      <c r="AM50" s="153"/>
      <c r="AN50" s="173"/>
      <c r="AO50" s="173"/>
      <c r="AP50" s="173">
        <f t="shared" si="84"/>
        <v>0</v>
      </c>
      <c r="AR50" s="173"/>
      <c r="AS50" s="173"/>
      <c r="AT50" s="173"/>
    </row>
    <row r="51" spans="1:46" hidden="1" outlineLevel="1" x14ac:dyDescent="0.2">
      <c r="A51" s="147"/>
      <c r="B51" s="134"/>
      <c r="C51" s="167" t="s">
        <v>158</v>
      </c>
      <c r="D51" s="174"/>
      <c r="E51" s="174"/>
      <c r="F51" s="174"/>
      <c r="G51" s="174"/>
      <c r="H51" s="169"/>
      <c r="I51" s="169"/>
      <c r="J51" s="169"/>
      <c r="K51" s="169"/>
      <c r="L51" s="170"/>
      <c r="M51" s="170"/>
      <c r="N51" s="156"/>
      <c r="O51" s="169"/>
      <c r="P51" s="169"/>
      <c r="Q51" s="156"/>
      <c r="R51" s="169">
        <f>E51*'Unit Measures'!D17</f>
        <v>0</v>
      </c>
      <c r="S51" s="169"/>
      <c r="T51" s="169"/>
      <c r="U51" s="169">
        <f>E51*'Unit Measures'!D13</f>
        <v>0</v>
      </c>
      <c r="V51" s="171">
        <f>E51*'Unit Measures'!D14</f>
        <v>0</v>
      </c>
      <c r="W51" s="169">
        <f>E51*'Unit Measures'!D16</f>
        <v>0</v>
      </c>
      <c r="X51" s="172"/>
      <c r="Y51" s="151"/>
      <c r="Z51" s="151"/>
      <c r="AA51" s="151"/>
      <c r="AB51" s="151"/>
      <c r="AC51" s="151"/>
      <c r="AD51" s="151"/>
      <c r="AE51" s="151"/>
      <c r="AF51" s="151"/>
      <c r="AG51" s="152"/>
      <c r="AH51" s="150"/>
      <c r="AI51" s="151"/>
      <c r="AJ51" s="151"/>
      <c r="AK51" s="151"/>
      <c r="AL51" s="152"/>
      <c r="AM51" s="153"/>
      <c r="AN51" s="173"/>
      <c r="AO51" s="173"/>
      <c r="AP51" s="173">
        <f t="shared" si="84"/>
        <v>0</v>
      </c>
      <c r="AR51" s="173"/>
      <c r="AS51" s="173"/>
      <c r="AT51" s="173"/>
    </row>
    <row r="52" spans="1:46" s="166" customFormat="1" collapsed="1" x14ac:dyDescent="0.2">
      <c r="A52" s="154">
        <v>13</v>
      </c>
      <c r="B52" s="226"/>
      <c r="C52" s="133"/>
      <c r="D52" s="155">
        <f>SUM(D53:D55)</f>
        <v>0</v>
      </c>
      <c r="E52" s="155">
        <f t="shared" ref="E52" si="85">SUM(E53:E55)</f>
        <v>0</v>
      </c>
      <c r="F52" s="155"/>
      <c r="G52" s="155"/>
      <c r="H52" s="156">
        <f>SUM(H53:H55)</f>
        <v>0</v>
      </c>
      <c r="I52" s="156">
        <f t="shared" ref="I52:W52" si="86">SUM(I53:I55)</f>
        <v>0</v>
      </c>
      <c r="J52" s="156">
        <f t="shared" si="86"/>
        <v>0</v>
      </c>
      <c r="K52" s="156">
        <f t="shared" si="86"/>
        <v>0</v>
      </c>
      <c r="L52" s="157">
        <f t="shared" si="86"/>
        <v>0</v>
      </c>
      <c r="M52" s="157">
        <f t="shared" si="86"/>
        <v>0</v>
      </c>
      <c r="N52" s="156">
        <f t="shared" si="86"/>
        <v>0</v>
      </c>
      <c r="O52" s="156">
        <f t="shared" si="86"/>
        <v>0</v>
      </c>
      <c r="P52" s="156">
        <f t="shared" si="86"/>
        <v>0</v>
      </c>
      <c r="Q52" s="156">
        <f t="shared" si="86"/>
        <v>0</v>
      </c>
      <c r="R52" s="156">
        <f t="shared" si="86"/>
        <v>0</v>
      </c>
      <c r="S52" s="156">
        <f t="shared" si="86"/>
        <v>0</v>
      </c>
      <c r="T52" s="156">
        <f t="shared" si="86"/>
        <v>0</v>
      </c>
      <c r="U52" s="156">
        <f t="shared" si="86"/>
        <v>0</v>
      </c>
      <c r="V52" s="159">
        <f t="shared" si="86"/>
        <v>0</v>
      </c>
      <c r="W52" s="156">
        <f t="shared" si="86"/>
        <v>0</v>
      </c>
      <c r="X52" s="160">
        <f t="shared" ref="X52:AF52" si="87">H52/8</f>
        <v>0</v>
      </c>
      <c r="Y52" s="161">
        <f t="shared" si="87"/>
        <v>0</v>
      </c>
      <c r="Z52" s="161">
        <f t="shared" si="87"/>
        <v>0</v>
      </c>
      <c r="AA52" s="161">
        <f t="shared" si="87"/>
        <v>0</v>
      </c>
      <c r="AB52" s="161">
        <f t="shared" si="87"/>
        <v>0</v>
      </c>
      <c r="AC52" s="161">
        <f t="shared" si="87"/>
        <v>0</v>
      </c>
      <c r="AD52" s="161">
        <f t="shared" si="87"/>
        <v>0</v>
      </c>
      <c r="AE52" s="161">
        <f t="shared" si="87"/>
        <v>0</v>
      </c>
      <c r="AF52" s="161">
        <f t="shared" si="87"/>
        <v>0</v>
      </c>
      <c r="AG52" s="162">
        <f t="shared" ref="AG52" si="88">P52/8</f>
        <v>0</v>
      </c>
      <c r="AH52" s="163">
        <f t="shared" ref="AH52:AK52" si="89">S52/8</f>
        <v>0</v>
      </c>
      <c r="AI52" s="161">
        <f t="shared" si="89"/>
        <v>0</v>
      </c>
      <c r="AJ52" s="161">
        <f t="shared" si="89"/>
        <v>0</v>
      </c>
      <c r="AK52" s="161">
        <f t="shared" si="89"/>
        <v>0</v>
      </c>
      <c r="AL52" s="162">
        <f>W52/8</f>
        <v>0</v>
      </c>
      <c r="AM52" s="164"/>
      <c r="AN52" s="165">
        <f t="shared" ref="AN52" si="90">SUM(H53:R55)</f>
        <v>0</v>
      </c>
      <c r="AO52" s="165">
        <f t="shared" ref="AO52" si="91">SUM(S53:W55)</f>
        <v>0</v>
      </c>
      <c r="AP52" s="165">
        <f t="shared" si="84"/>
        <v>0</v>
      </c>
      <c r="AR52" s="165">
        <f>SUM(H52:R52)/8</f>
        <v>0</v>
      </c>
      <c r="AS52" s="165">
        <f>SUM(S52:W52)/8</f>
        <v>0</v>
      </c>
      <c r="AT52" s="165">
        <f>SUM(AR52:AS52)</f>
        <v>0</v>
      </c>
    </row>
    <row r="53" spans="1:46" hidden="1" outlineLevel="1" x14ac:dyDescent="0.2">
      <c r="A53" s="147"/>
      <c r="B53" s="230"/>
      <c r="C53" s="167" t="s">
        <v>3</v>
      </c>
      <c r="D53" s="174"/>
      <c r="E53" s="174"/>
      <c r="F53" s="174"/>
      <c r="G53" s="174"/>
      <c r="H53" s="169">
        <f>D53*'Unit Measures'!B2</f>
        <v>0</v>
      </c>
      <c r="I53" s="169">
        <f>D53*'Unit Measures'!B3</f>
        <v>0</v>
      </c>
      <c r="J53" s="169">
        <f>D53*'Unit Measures'!B4</f>
        <v>0</v>
      </c>
      <c r="K53" s="169">
        <f>D53*'Unit Measures'!B5</f>
        <v>0</v>
      </c>
      <c r="L53" s="170"/>
      <c r="M53" s="170"/>
      <c r="N53" s="156">
        <f>D53*'Unit Measures'!B7</f>
        <v>0</v>
      </c>
      <c r="O53" s="169">
        <f>D53*'Unit Measures'!B8</f>
        <v>0</v>
      </c>
      <c r="P53" s="169">
        <f>D53*'Unit Measures'!B9</f>
        <v>0</v>
      </c>
      <c r="Q53" s="156">
        <f>D53*'Unit Measures'!B11</f>
        <v>0</v>
      </c>
      <c r="R53" s="169"/>
      <c r="S53" s="169">
        <f>D53*'Unit Measures'!B12</f>
        <v>0</v>
      </c>
      <c r="T53" s="169">
        <f>D53*'Unit Measures'!B15</f>
        <v>0</v>
      </c>
      <c r="U53" s="169">
        <f>D53*'Unit Measures'!B13</f>
        <v>0</v>
      </c>
      <c r="V53" s="171">
        <f>D53*'Unit Measures'!B14</f>
        <v>0</v>
      </c>
      <c r="W53" s="169"/>
      <c r="X53" s="172"/>
      <c r="Y53" s="151"/>
      <c r="Z53" s="151"/>
      <c r="AA53" s="151"/>
      <c r="AB53" s="151"/>
      <c r="AC53" s="151"/>
      <c r="AD53" s="151"/>
      <c r="AE53" s="151"/>
      <c r="AF53" s="151"/>
      <c r="AG53" s="152"/>
      <c r="AH53" s="150"/>
      <c r="AI53" s="151"/>
      <c r="AJ53" s="151"/>
      <c r="AK53" s="151"/>
      <c r="AL53" s="152"/>
      <c r="AM53" s="153"/>
      <c r="AN53" s="173"/>
      <c r="AO53" s="173"/>
      <c r="AP53" s="173">
        <f t="shared" si="84"/>
        <v>0</v>
      </c>
      <c r="AR53" s="173"/>
      <c r="AS53" s="173"/>
      <c r="AT53" s="173"/>
    </row>
    <row r="54" spans="1:46" hidden="1" outlineLevel="1" x14ac:dyDescent="0.2">
      <c r="A54" s="147"/>
      <c r="B54" s="230"/>
      <c r="C54" s="167" t="s">
        <v>4</v>
      </c>
      <c r="D54" s="174"/>
      <c r="E54" s="174"/>
      <c r="F54" s="174"/>
      <c r="G54" s="174"/>
      <c r="H54" s="169">
        <f>D54*'Unit Measures'!C2</f>
        <v>0</v>
      </c>
      <c r="I54" s="169">
        <f>D54*'Unit Measures'!C3</f>
        <v>0</v>
      </c>
      <c r="J54" s="169">
        <f>D54*'Unit Measures'!C4</f>
        <v>0</v>
      </c>
      <c r="K54" s="169">
        <f>D54*'Unit Measures'!C5</f>
        <v>0</v>
      </c>
      <c r="L54" s="170"/>
      <c r="M54" s="170"/>
      <c r="N54" s="156">
        <f>D54*'Unit Measures'!C7</f>
        <v>0</v>
      </c>
      <c r="O54" s="169">
        <f>D54*'Unit Measures'!C8</f>
        <v>0</v>
      </c>
      <c r="P54" s="169">
        <f>D54*'Unit Measures'!C9</f>
        <v>0</v>
      </c>
      <c r="Q54" s="156">
        <f>D54*'Unit Measures'!C11</f>
        <v>0</v>
      </c>
      <c r="R54" s="169"/>
      <c r="S54" s="169">
        <f>D54*'Unit Measures'!C12</f>
        <v>0</v>
      </c>
      <c r="T54" s="169">
        <f>D54*'Unit Measures'!C15</f>
        <v>0</v>
      </c>
      <c r="U54" s="169">
        <f>D54*'Unit Measures'!C13</f>
        <v>0</v>
      </c>
      <c r="V54" s="171">
        <f>D54*'Unit Measures'!C14</f>
        <v>0</v>
      </c>
      <c r="W54" s="169"/>
      <c r="X54" s="172"/>
      <c r="Y54" s="151"/>
      <c r="Z54" s="151"/>
      <c r="AA54" s="151"/>
      <c r="AB54" s="151"/>
      <c r="AC54" s="151"/>
      <c r="AD54" s="151"/>
      <c r="AE54" s="151"/>
      <c r="AF54" s="151"/>
      <c r="AG54" s="152"/>
      <c r="AH54" s="150"/>
      <c r="AI54" s="151"/>
      <c r="AJ54" s="151"/>
      <c r="AK54" s="151"/>
      <c r="AL54" s="152"/>
      <c r="AM54" s="153"/>
      <c r="AN54" s="173"/>
      <c r="AO54" s="173"/>
      <c r="AP54" s="173">
        <f t="shared" si="84"/>
        <v>0</v>
      </c>
      <c r="AR54" s="173"/>
      <c r="AS54" s="173"/>
      <c r="AT54" s="173"/>
    </row>
    <row r="55" spans="1:46" hidden="1" outlineLevel="1" x14ac:dyDescent="0.2">
      <c r="A55" s="147"/>
      <c r="B55" s="230"/>
      <c r="C55" s="167" t="s">
        <v>158</v>
      </c>
      <c r="D55" s="174"/>
      <c r="E55" s="174"/>
      <c r="F55" s="174"/>
      <c r="G55" s="174"/>
      <c r="H55" s="169"/>
      <c r="I55" s="169"/>
      <c r="J55" s="169"/>
      <c r="K55" s="169"/>
      <c r="L55" s="170"/>
      <c r="M55" s="170"/>
      <c r="N55" s="156"/>
      <c r="O55" s="169"/>
      <c r="P55" s="169"/>
      <c r="Q55" s="156"/>
      <c r="R55" s="169">
        <f>E55*'Unit Measures'!D17</f>
        <v>0</v>
      </c>
      <c r="S55" s="169"/>
      <c r="T55" s="169"/>
      <c r="U55" s="169">
        <f>E55*'Unit Measures'!D13</f>
        <v>0</v>
      </c>
      <c r="V55" s="171">
        <f>E55*'Unit Measures'!D14</f>
        <v>0</v>
      </c>
      <c r="W55" s="169">
        <f>E55*'Unit Measures'!D16</f>
        <v>0</v>
      </c>
      <c r="X55" s="172"/>
      <c r="Y55" s="151"/>
      <c r="Z55" s="151"/>
      <c r="AA55" s="151"/>
      <c r="AB55" s="151"/>
      <c r="AC55" s="151"/>
      <c r="AD55" s="151"/>
      <c r="AE55" s="151"/>
      <c r="AF55" s="151"/>
      <c r="AG55" s="152"/>
      <c r="AH55" s="150"/>
      <c r="AI55" s="151"/>
      <c r="AJ55" s="151"/>
      <c r="AK55" s="151"/>
      <c r="AL55" s="152"/>
      <c r="AM55" s="153"/>
      <c r="AN55" s="173"/>
      <c r="AO55" s="173"/>
      <c r="AP55" s="173">
        <f t="shared" si="84"/>
        <v>0</v>
      </c>
      <c r="AR55" s="173"/>
      <c r="AS55" s="173"/>
      <c r="AT55" s="173"/>
    </row>
    <row r="56" spans="1:46" s="166" customFormat="1" collapsed="1" x14ac:dyDescent="0.2">
      <c r="A56" s="154">
        <v>14</v>
      </c>
      <c r="B56" s="226"/>
      <c r="C56" s="133"/>
      <c r="D56" s="155">
        <f>SUM(D57:D59)</f>
        <v>0</v>
      </c>
      <c r="E56" s="155">
        <f t="shared" ref="E56" si="92">SUM(E57:E59)</f>
        <v>0</v>
      </c>
      <c r="F56" s="155"/>
      <c r="G56" s="155"/>
      <c r="H56" s="156">
        <f>SUM(H57:H59)</f>
        <v>0</v>
      </c>
      <c r="I56" s="156">
        <f t="shared" ref="I56:W56" si="93">SUM(I57:I59)</f>
        <v>0</v>
      </c>
      <c r="J56" s="156">
        <f t="shared" si="93"/>
        <v>0</v>
      </c>
      <c r="K56" s="156">
        <f t="shared" si="93"/>
        <v>0</v>
      </c>
      <c r="L56" s="157">
        <f t="shared" si="93"/>
        <v>0</v>
      </c>
      <c r="M56" s="157">
        <f t="shared" si="93"/>
        <v>0</v>
      </c>
      <c r="N56" s="156">
        <f t="shared" si="93"/>
        <v>0</v>
      </c>
      <c r="O56" s="156">
        <f t="shared" si="93"/>
        <v>0</v>
      </c>
      <c r="P56" s="156">
        <f t="shared" si="93"/>
        <v>0</v>
      </c>
      <c r="Q56" s="156">
        <f t="shared" si="93"/>
        <v>0</v>
      </c>
      <c r="R56" s="156">
        <f t="shared" si="93"/>
        <v>0</v>
      </c>
      <c r="S56" s="156">
        <f>SUM(S57:S59)</f>
        <v>0</v>
      </c>
      <c r="T56" s="156">
        <f t="shared" si="93"/>
        <v>0</v>
      </c>
      <c r="U56" s="156">
        <f t="shared" si="93"/>
        <v>0</v>
      </c>
      <c r="V56" s="159">
        <f t="shared" si="93"/>
        <v>0</v>
      </c>
      <c r="W56" s="156">
        <f t="shared" si="93"/>
        <v>0</v>
      </c>
      <c r="X56" s="160">
        <f t="shared" ref="X56:AF56" si="94">H56/8</f>
        <v>0</v>
      </c>
      <c r="Y56" s="161">
        <f t="shared" si="94"/>
        <v>0</v>
      </c>
      <c r="Z56" s="161">
        <f t="shared" si="94"/>
        <v>0</v>
      </c>
      <c r="AA56" s="161">
        <f t="shared" si="94"/>
        <v>0</v>
      </c>
      <c r="AB56" s="161">
        <f t="shared" si="94"/>
        <v>0</v>
      </c>
      <c r="AC56" s="161">
        <f t="shared" si="94"/>
        <v>0</v>
      </c>
      <c r="AD56" s="161">
        <f t="shared" si="94"/>
        <v>0</v>
      </c>
      <c r="AE56" s="161">
        <f t="shared" si="94"/>
        <v>0</v>
      </c>
      <c r="AF56" s="161">
        <f t="shared" si="94"/>
        <v>0</v>
      </c>
      <c r="AG56" s="162">
        <f t="shared" ref="AG56" si="95">P56/8</f>
        <v>0</v>
      </c>
      <c r="AH56" s="163">
        <f t="shared" ref="AH56:AK56" si="96">S56/8</f>
        <v>0</v>
      </c>
      <c r="AI56" s="161">
        <f t="shared" si="96"/>
        <v>0</v>
      </c>
      <c r="AJ56" s="161">
        <f t="shared" si="96"/>
        <v>0</v>
      </c>
      <c r="AK56" s="161">
        <f t="shared" si="96"/>
        <v>0</v>
      </c>
      <c r="AL56" s="162">
        <f>W56/8</f>
        <v>0</v>
      </c>
      <c r="AM56" s="164"/>
      <c r="AN56" s="165">
        <f t="shared" ref="AN56" si="97">SUM(H57:R59)</f>
        <v>0</v>
      </c>
      <c r="AO56" s="165">
        <f t="shared" ref="AO56" si="98">SUM(S57:W59)</f>
        <v>0</v>
      </c>
      <c r="AP56" s="165">
        <f t="shared" si="84"/>
        <v>0</v>
      </c>
      <c r="AR56" s="165">
        <f>SUM(H56:R56)/8</f>
        <v>0</v>
      </c>
      <c r="AS56" s="165">
        <f>SUM(S56:W56)/8</f>
        <v>0</v>
      </c>
      <c r="AT56" s="165">
        <f>SUM(AR56:AS56)</f>
        <v>0</v>
      </c>
    </row>
    <row r="57" spans="1:46" hidden="1" outlineLevel="1" x14ac:dyDescent="0.2">
      <c r="A57" s="147"/>
      <c r="B57" s="230"/>
      <c r="C57" s="167" t="s">
        <v>3</v>
      </c>
      <c r="D57" s="174"/>
      <c r="E57" s="174"/>
      <c r="F57" s="174"/>
      <c r="G57" s="174"/>
      <c r="H57" s="169">
        <f>D57*'Unit Measures'!B2</f>
        <v>0</v>
      </c>
      <c r="I57" s="169">
        <f>D57*'Unit Measures'!B3</f>
        <v>0</v>
      </c>
      <c r="J57" s="169">
        <f>D57*'Unit Measures'!B4</f>
        <v>0</v>
      </c>
      <c r="K57" s="169">
        <f>D57*'Unit Measures'!B5</f>
        <v>0</v>
      </c>
      <c r="L57" s="170"/>
      <c r="M57" s="170"/>
      <c r="N57" s="156">
        <f>D57*'Unit Measures'!B7</f>
        <v>0</v>
      </c>
      <c r="O57" s="169">
        <f>D57*'Unit Measures'!B8</f>
        <v>0</v>
      </c>
      <c r="P57" s="169">
        <f>D57*'Unit Measures'!B9</f>
        <v>0</v>
      </c>
      <c r="Q57" s="156">
        <f>D57*'Unit Measures'!B11</f>
        <v>0</v>
      </c>
      <c r="R57" s="169"/>
      <c r="S57" s="169">
        <f>D57*'Unit Measures'!B12</f>
        <v>0</v>
      </c>
      <c r="T57" s="169">
        <f>D57*'Unit Measures'!B15</f>
        <v>0</v>
      </c>
      <c r="U57" s="169">
        <f>D57*'Unit Measures'!B13</f>
        <v>0</v>
      </c>
      <c r="V57" s="171">
        <f>D57*'Unit Measures'!B14</f>
        <v>0</v>
      </c>
      <c r="W57" s="169"/>
      <c r="X57" s="172"/>
      <c r="Y57" s="151"/>
      <c r="Z57" s="151"/>
      <c r="AA57" s="151"/>
      <c r="AB57" s="151"/>
      <c r="AC57" s="151"/>
      <c r="AD57" s="151"/>
      <c r="AE57" s="151"/>
      <c r="AF57" s="151"/>
      <c r="AG57" s="152"/>
      <c r="AH57" s="150"/>
      <c r="AI57" s="151"/>
      <c r="AJ57" s="151"/>
      <c r="AK57" s="151"/>
      <c r="AL57" s="152"/>
      <c r="AM57" s="153"/>
      <c r="AN57" s="173"/>
      <c r="AO57" s="173"/>
      <c r="AP57" s="173">
        <f t="shared" si="84"/>
        <v>0</v>
      </c>
      <c r="AR57" s="173"/>
      <c r="AS57" s="173"/>
      <c r="AT57" s="173"/>
    </row>
    <row r="58" spans="1:46" hidden="1" outlineLevel="1" x14ac:dyDescent="0.2">
      <c r="A58" s="147"/>
      <c r="B58" s="230"/>
      <c r="C58" s="167" t="s">
        <v>4</v>
      </c>
      <c r="D58" s="174"/>
      <c r="E58" s="174"/>
      <c r="F58" s="174"/>
      <c r="G58" s="174"/>
      <c r="H58" s="169">
        <f>D58*'Unit Measures'!C2</f>
        <v>0</v>
      </c>
      <c r="I58" s="169">
        <f>D58*'Unit Measures'!C3</f>
        <v>0</v>
      </c>
      <c r="J58" s="169">
        <f>D58*'Unit Measures'!C4</f>
        <v>0</v>
      </c>
      <c r="K58" s="169">
        <f>D58*'Unit Measures'!C5</f>
        <v>0</v>
      </c>
      <c r="L58" s="170"/>
      <c r="M58" s="170"/>
      <c r="N58" s="156">
        <f>D58*'Unit Measures'!C7</f>
        <v>0</v>
      </c>
      <c r="O58" s="169">
        <f>D58*'Unit Measures'!C8</f>
        <v>0</v>
      </c>
      <c r="P58" s="169">
        <f>D58*'Unit Measures'!C9</f>
        <v>0</v>
      </c>
      <c r="Q58" s="156">
        <f>D58*'Unit Measures'!C11</f>
        <v>0</v>
      </c>
      <c r="R58" s="169"/>
      <c r="S58" s="169">
        <f>D58*'Unit Measures'!C12</f>
        <v>0</v>
      </c>
      <c r="T58" s="169">
        <f>D58*'Unit Measures'!C15</f>
        <v>0</v>
      </c>
      <c r="U58" s="169">
        <f>D58*'Unit Measures'!C13</f>
        <v>0</v>
      </c>
      <c r="V58" s="171">
        <f>D58*'Unit Measures'!C14</f>
        <v>0</v>
      </c>
      <c r="W58" s="169"/>
      <c r="X58" s="172"/>
      <c r="Y58" s="151"/>
      <c r="Z58" s="151"/>
      <c r="AA58" s="151"/>
      <c r="AB58" s="151"/>
      <c r="AC58" s="151"/>
      <c r="AD58" s="151"/>
      <c r="AE58" s="151"/>
      <c r="AF58" s="151"/>
      <c r="AG58" s="152"/>
      <c r="AH58" s="150"/>
      <c r="AI58" s="151"/>
      <c r="AJ58" s="151"/>
      <c r="AK58" s="151"/>
      <c r="AL58" s="152"/>
      <c r="AM58" s="153"/>
      <c r="AN58" s="173"/>
      <c r="AO58" s="173"/>
      <c r="AP58" s="173">
        <f t="shared" si="84"/>
        <v>0</v>
      </c>
      <c r="AR58" s="173"/>
      <c r="AS58" s="173"/>
      <c r="AT58" s="173"/>
    </row>
    <row r="59" spans="1:46" hidden="1" outlineLevel="1" x14ac:dyDescent="0.2">
      <c r="A59" s="147"/>
      <c r="B59" s="230"/>
      <c r="C59" s="167" t="s">
        <v>158</v>
      </c>
      <c r="D59" s="174"/>
      <c r="E59" s="174"/>
      <c r="F59" s="174"/>
      <c r="G59" s="174"/>
      <c r="H59" s="169"/>
      <c r="I59" s="169"/>
      <c r="J59" s="169"/>
      <c r="K59" s="169"/>
      <c r="L59" s="170"/>
      <c r="M59" s="170"/>
      <c r="N59" s="156"/>
      <c r="O59" s="169"/>
      <c r="P59" s="169"/>
      <c r="Q59" s="156"/>
      <c r="R59" s="169">
        <f>E59*'Unit Measures'!D17</f>
        <v>0</v>
      </c>
      <c r="S59" s="169"/>
      <c r="T59" s="169"/>
      <c r="U59" s="169">
        <f>E59*'Unit Measures'!D13</f>
        <v>0</v>
      </c>
      <c r="V59" s="171">
        <f>E59*'Unit Measures'!D14</f>
        <v>0</v>
      </c>
      <c r="W59" s="169">
        <f>E59*'Unit Measures'!D16</f>
        <v>0</v>
      </c>
      <c r="X59" s="172"/>
      <c r="Y59" s="151"/>
      <c r="Z59" s="151"/>
      <c r="AA59" s="151"/>
      <c r="AB59" s="151"/>
      <c r="AC59" s="151"/>
      <c r="AD59" s="151"/>
      <c r="AE59" s="151"/>
      <c r="AF59" s="151"/>
      <c r="AG59" s="152"/>
      <c r="AH59" s="150"/>
      <c r="AI59" s="151"/>
      <c r="AJ59" s="151"/>
      <c r="AK59" s="151"/>
      <c r="AL59" s="152"/>
      <c r="AM59" s="153"/>
      <c r="AN59" s="173"/>
      <c r="AO59" s="173"/>
      <c r="AP59" s="173">
        <f t="shared" si="84"/>
        <v>0</v>
      </c>
      <c r="AR59" s="173"/>
      <c r="AS59" s="173"/>
      <c r="AT59" s="173"/>
    </row>
    <row r="60" spans="1:46" s="166" customFormat="1" collapsed="1" x14ac:dyDescent="0.2">
      <c r="A60" s="154">
        <v>15</v>
      </c>
      <c r="B60" s="226"/>
      <c r="C60" s="133"/>
      <c r="D60" s="155">
        <f>SUM(D61:D63)</f>
        <v>0</v>
      </c>
      <c r="E60" s="155">
        <f t="shared" ref="E60" si="99">SUM(E61:E63)</f>
        <v>0</v>
      </c>
      <c r="F60" s="155"/>
      <c r="G60" s="155"/>
      <c r="H60" s="156">
        <f>SUM(H61:H63)</f>
        <v>0</v>
      </c>
      <c r="I60" s="156">
        <f t="shared" ref="I60:R60" si="100">SUM(I61:I63)</f>
        <v>0</v>
      </c>
      <c r="J60" s="156">
        <f t="shared" si="100"/>
        <v>0</v>
      </c>
      <c r="K60" s="156">
        <f t="shared" si="100"/>
        <v>0</v>
      </c>
      <c r="L60" s="157">
        <f t="shared" si="100"/>
        <v>0</v>
      </c>
      <c r="M60" s="157">
        <f t="shared" si="100"/>
        <v>0</v>
      </c>
      <c r="N60" s="156">
        <f t="shared" si="100"/>
        <v>0</v>
      </c>
      <c r="O60" s="156">
        <f t="shared" si="100"/>
        <v>0</v>
      </c>
      <c r="P60" s="156">
        <f t="shared" si="100"/>
        <v>0</v>
      </c>
      <c r="Q60" s="156">
        <f t="shared" si="100"/>
        <v>0</v>
      </c>
      <c r="R60" s="156">
        <f t="shared" si="100"/>
        <v>0</v>
      </c>
      <c r="S60" s="156">
        <f>SUM(S61:S63)</f>
        <v>0</v>
      </c>
      <c r="T60" s="156">
        <f t="shared" ref="T60:W60" si="101">SUM(T61:T63)</f>
        <v>0</v>
      </c>
      <c r="U60" s="156">
        <f t="shared" si="101"/>
        <v>0</v>
      </c>
      <c r="V60" s="159">
        <f t="shared" si="101"/>
        <v>0</v>
      </c>
      <c r="W60" s="156">
        <f t="shared" si="101"/>
        <v>0</v>
      </c>
      <c r="X60" s="160">
        <f t="shared" ref="X60:AF60" si="102">H60/8</f>
        <v>0</v>
      </c>
      <c r="Y60" s="161">
        <f t="shared" si="102"/>
        <v>0</v>
      </c>
      <c r="Z60" s="161">
        <f t="shared" si="102"/>
        <v>0</v>
      </c>
      <c r="AA60" s="161">
        <f t="shared" si="102"/>
        <v>0</v>
      </c>
      <c r="AB60" s="161">
        <f t="shared" si="102"/>
        <v>0</v>
      </c>
      <c r="AC60" s="161">
        <f t="shared" si="102"/>
        <v>0</v>
      </c>
      <c r="AD60" s="161">
        <f t="shared" si="102"/>
        <v>0</v>
      </c>
      <c r="AE60" s="161">
        <f t="shared" si="102"/>
        <v>0</v>
      </c>
      <c r="AF60" s="161">
        <f t="shared" si="102"/>
        <v>0</v>
      </c>
      <c r="AG60" s="162">
        <f t="shared" ref="AG60" si="103">P60/8</f>
        <v>0</v>
      </c>
      <c r="AH60" s="163">
        <f t="shared" ref="AH60:AK60" si="104">S60/8</f>
        <v>0</v>
      </c>
      <c r="AI60" s="161">
        <f t="shared" si="104"/>
        <v>0</v>
      </c>
      <c r="AJ60" s="161">
        <f t="shared" si="104"/>
        <v>0</v>
      </c>
      <c r="AK60" s="161">
        <f t="shared" si="104"/>
        <v>0</v>
      </c>
      <c r="AL60" s="162">
        <f>W60/8</f>
        <v>0</v>
      </c>
      <c r="AM60" s="164"/>
      <c r="AN60" s="165">
        <f t="shared" ref="AN60" si="105">SUM(H61:R63)</f>
        <v>0</v>
      </c>
      <c r="AO60" s="165">
        <f t="shared" ref="AO60" si="106">SUM(S61:W63)</f>
        <v>0</v>
      </c>
      <c r="AP60" s="165">
        <f t="shared" si="84"/>
        <v>0</v>
      </c>
      <c r="AR60" s="165">
        <f>SUM(H60:R60)/8</f>
        <v>0</v>
      </c>
      <c r="AS60" s="165">
        <f>SUM(S60:W60)/8</f>
        <v>0</v>
      </c>
      <c r="AT60" s="165">
        <f>SUM(AR60:AS60)</f>
        <v>0</v>
      </c>
    </row>
    <row r="61" spans="1:46" hidden="1" outlineLevel="1" x14ac:dyDescent="0.2">
      <c r="A61" s="147"/>
      <c r="B61" s="230"/>
      <c r="C61" s="167" t="s">
        <v>3</v>
      </c>
      <c r="D61" s="174"/>
      <c r="E61" s="174"/>
      <c r="F61" s="174"/>
      <c r="G61" s="174"/>
      <c r="H61" s="169">
        <f>D61*'Unit Measures'!B2</f>
        <v>0</v>
      </c>
      <c r="I61" s="169">
        <f>D61*'Unit Measures'!B3</f>
        <v>0</v>
      </c>
      <c r="J61" s="169">
        <f>D61*'Unit Measures'!B4</f>
        <v>0</v>
      </c>
      <c r="K61" s="169">
        <f>D61*'Unit Measures'!B5</f>
        <v>0</v>
      </c>
      <c r="L61" s="170"/>
      <c r="M61" s="170"/>
      <c r="N61" s="156">
        <f>D61*'Unit Measures'!B7</f>
        <v>0</v>
      </c>
      <c r="O61" s="169">
        <f>D61*'Unit Measures'!B8</f>
        <v>0</v>
      </c>
      <c r="P61" s="169">
        <f>D61*'Unit Measures'!B9</f>
        <v>0</v>
      </c>
      <c r="Q61" s="156">
        <f>D61*'Unit Measures'!B11</f>
        <v>0</v>
      </c>
      <c r="R61" s="169"/>
      <c r="S61" s="169">
        <f>D61*'Unit Measures'!B12</f>
        <v>0</v>
      </c>
      <c r="T61" s="169">
        <f>D61*'Unit Measures'!B15</f>
        <v>0</v>
      </c>
      <c r="U61" s="169">
        <f>D61*'Unit Measures'!B13</f>
        <v>0</v>
      </c>
      <c r="V61" s="171">
        <f>D61*'Unit Measures'!B14</f>
        <v>0</v>
      </c>
      <c r="W61" s="169"/>
      <c r="X61" s="172"/>
      <c r="Y61" s="151"/>
      <c r="Z61" s="151"/>
      <c r="AA61" s="151"/>
      <c r="AB61" s="151"/>
      <c r="AC61" s="151"/>
      <c r="AD61" s="151"/>
      <c r="AE61" s="151"/>
      <c r="AF61" s="151"/>
      <c r="AG61" s="152"/>
      <c r="AH61" s="150"/>
      <c r="AI61" s="151"/>
      <c r="AJ61" s="151"/>
      <c r="AK61" s="151"/>
      <c r="AL61" s="152"/>
      <c r="AM61" s="153"/>
      <c r="AN61" s="173"/>
      <c r="AO61" s="173"/>
      <c r="AP61" s="173">
        <f t="shared" si="84"/>
        <v>0</v>
      </c>
      <c r="AR61" s="173"/>
      <c r="AS61" s="173"/>
      <c r="AT61" s="173"/>
    </row>
    <row r="62" spans="1:46" hidden="1" outlineLevel="1" x14ac:dyDescent="0.2">
      <c r="A62" s="147"/>
      <c r="B62" s="230"/>
      <c r="C62" s="167" t="s">
        <v>4</v>
      </c>
      <c r="D62" s="174"/>
      <c r="E62" s="174"/>
      <c r="F62" s="174"/>
      <c r="G62" s="174"/>
      <c r="H62" s="169">
        <f>D62*'Unit Measures'!C2</f>
        <v>0</v>
      </c>
      <c r="I62" s="169">
        <f>D62*'Unit Measures'!C3</f>
        <v>0</v>
      </c>
      <c r="J62" s="169">
        <f>D62*'Unit Measures'!C4</f>
        <v>0</v>
      </c>
      <c r="K62" s="169">
        <f>D62*'Unit Measures'!C5</f>
        <v>0</v>
      </c>
      <c r="L62" s="170"/>
      <c r="M62" s="170"/>
      <c r="N62" s="156">
        <f>D62*'Unit Measures'!C7</f>
        <v>0</v>
      </c>
      <c r="O62" s="169">
        <f>D62*'Unit Measures'!C8</f>
        <v>0</v>
      </c>
      <c r="P62" s="169">
        <f>D62*'Unit Measures'!C9</f>
        <v>0</v>
      </c>
      <c r="Q62" s="156">
        <f>D62*'Unit Measures'!C11</f>
        <v>0</v>
      </c>
      <c r="R62" s="169"/>
      <c r="S62" s="169">
        <f>D62*'Unit Measures'!C12</f>
        <v>0</v>
      </c>
      <c r="T62" s="169">
        <f>D62*'Unit Measures'!C15</f>
        <v>0</v>
      </c>
      <c r="U62" s="169">
        <f>D62*'Unit Measures'!C13</f>
        <v>0</v>
      </c>
      <c r="V62" s="171">
        <f>D62*'Unit Measures'!C14</f>
        <v>0</v>
      </c>
      <c r="W62" s="169"/>
      <c r="X62" s="172"/>
      <c r="Y62" s="151"/>
      <c r="Z62" s="151"/>
      <c r="AA62" s="151"/>
      <c r="AB62" s="151"/>
      <c r="AC62" s="151"/>
      <c r="AD62" s="151"/>
      <c r="AE62" s="151"/>
      <c r="AF62" s="151"/>
      <c r="AG62" s="152"/>
      <c r="AH62" s="150"/>
      <c r="AI62" s="151"/>
      <c r="AJ62" s="151"/>
      <c r="AK62" s="151"/>
      <c r="AL62" s="152"/>
      <c r="AM62" s="153"/>
      <c r="AN62" s="173"/>
      <c r="AO62" s="173"/>
      <c r="AP62" s="173">
        <f t="shared" si="84"/>
        <v>0</v>
      </c>
      <c r="AR62" s="173"/>
      <c r="AS62" s="173"/>
      <c r="AT62" s="173"/>
    </row>
    <row r="63" spans="1:46" hidden="1" outlineLevel="1" x14ac:dyDescent="0.2">
      <c r="A63" s="147"/>
      <c r="B63" s="230"/>
      <c r="C63" s="167" t="s">
        <v>158</v>
      </c>
      <c r="D63" s="174"/>
      <c r="E63" s="174"/>
      <c r="F63" s="174"/>
      <c r="G63" s="174"/>
      <c r="H63" s="169"/>
      <c r="I63" s="169"/>
      <c r="J63" s="169"/>
      <c r="K63" s="169"/>
      <c r="L63" s="170"/>
      <c r="M63" s="170"/>
      <c r="N63" s="156"/>
      <c r="O63" s="169"/>
      <c r="P63" s="169"/>
      <c r="Q63" s="156"/>
      <c r="R63" s="169">
        <f>E63*'Unit Measures'!D17</f>
        <v>0</v>
      </c>
      <c r="S63" s="169"/>
      <c r="T63" s="169"/>
      <c r="U63" s="169">
        <f>E63*'Unit Measures'!D13</f>
        <v>0</v>
      </c>
      <c r="V63" s="171">
        <f>E63*'Unit Measures'!D14</f>
        <v>0</v>
      </c>
      <c r="W63" s="169">
        <f>E63*'Unit Measures'!D16</f>
        <v>0</v>
      </c>
      <c r="X63" s="172"/>
      <c r="Y63" s="151"/>
      <c r="Z63" s="151"/>
      <c r="AA63" s="151"/>
      <c r="AB63" s="151"/>
      <c r="AC63" s="151"/>
      <c r="AD63" s="151"/>
      <c r="AE63" s="151"/>
      <c r="AF63" s="151"/>
      <c r="AG63" s="152"/>
      <c r="AH63" s="150"/>
      <c r="AI63" s="151"/>
      <c r="AJ63" s="151"/>
      <c r="AK63" s="151"/>
      <c r="AL63" s="152"/>
      <c r="AM63" s="153"/>
      <c r="AN63" s="173"/>
      <c r="AO63" s="173"/>
      <c r="AP63" s="173">
        <f t="shared" si="84"/>
        <v>0</v>
      </c>
      <c r="AR63" s="173"/>
      <c r="AS63" s="173"/>
      <c r="AT63" s="173"/>
    </row>
    <row r="64" spans="1:46" s="166" customFormat="1" collapsed="1" x14ac:dyDescent="0.2">
      <c r="A64" s="154">
        <v>16</v>
      </c>
      <c r="B64" s="226"/>
      <c r="C64" s="133"/>
      <c r="D64" s="155">
        <f>SUM(D65:D67)</f>
        <v>0</v>
      </c>
      <c r="E64" s="155">
        <f t="shared" ref="E64" si="107">SUM(E65:E67)</f>
        <v>0</v>
      </c>
      <c r="F64" s="155"/>
      <c r="G64" s="155"/>
      <c r="H64" s="156">
        <f>SUM(H65:H67)</f>
        <v>0</v>
      </c>
      <c r="I64" s="156">
        <f t="shared" ref="I64:N64" si="108">SUM(I65:I67)</f>
        <v>0</v>
      </c>
      <c r="J64" s="156">
        <f t="shared" si="108"/>
        <v>0</v>
      </c>
      <c r="K64" s="156">
        <f t="shared" si="108"/>
        <v>0</v>
      </c>
      <c r="L64" s="157">
        <f t="shared" si="108"/>
        <v>0</v>
      </c>
      <c r="M64" s="157">
        <f t="shared" si="108"/>
        <v>0</v>
      </c>
      <c r="N64" s="156">
        <f t="shared" si="108"/>
        <v>0</v>
      </c>
      <c r="O64" s="156">
        <f>SUM(O65:O67)</f>
        <v>0</v>
      </c>
      <c r="P64" s="156">
        <f t="shared" ref="P64:W64" si="109">SUM(P65:P67)</f>
        <v>0</v>
      </c>
      <c r="Q64" s="156">
        <f t="shared" si="109"/>
        <v>0</v>
      </c>
      <c r="R64" s="156">
        <f t="shared" si="109"/>
        <v>0</v>
      </c>
      <c r="S64" s="156">
        <f t="shared" si="109"/>
        <v>0</v>
      </c>
      <c r="T64" s="156">
        <f t="shared" si="109"/>
        <v>0</v>
      </c>
      <c r="U64" s="156">
        <f t="shared" si="109"/>
        <v>0</v>
      </c>
      <c r="V64" s="159">
        <f t="shared" si="109"/>
        <v>0</v>
      </c>
      <c r="W64" s="156">
        <f t="shared" si="109"/>
        <v>0</v>
      </c>
      <c r="X64" s="160">
        <f t="shared" ref="X64:AF64" si="110">H64/8</f>
        <v>0</v>
      </c>
      <c r="Y64" s="161">
        <f t="shared" si="110"/>
        <v>0</v>
      </c>
      <c r="Z64" s="161">
        <f t="shared" si="110"/>
        <v>0</v>
      </c>
      <c r="AA64" s="161">
        <f t="shared" si="110"/>
        <v>0</v>
      </c>
      <c r="AB64" s="161">
        <f t="shared" si="110"/>
        <v>0</v>
      </c>
      <c r="AC64" s="161">
        <f t="shared" si="110"/>
        <v>0</v>
      </c>
      <c r="AD64" s="161">
        <f t="shared" si="110"/>
        <v>0</v>
      </c>
      <c r="AE64" s="161">
        <f t="shared" si="110"/>
        <v>0</v>
      </c>
      <c r="AF64" s="161">
        <f t="shared" si="110"/>
        <v>0</v>
      </c>
      <c r="AG64" s="162">
        <f t="shared" ref="AG64" si="111">P64/8</f>
        <v>0</v>
      </c>
      <c r="AH64" s="163">
        <f t="shared" ref="AH64:AK64" si="112">S64/8</f>
        <v>0</v>
      </c>
      <c r="AI64" s="161">
        <f t="shared" si="112"/>
        <v>0</v>
      </c>
      <c r="AJ64" s="161">
        <f t="shared" si="112"/>
        <v>0</v>
      </c>
      <c r="AK64" s="161">
        <f t="shared" si="112"/>
        <v>0</v>
      </c>
      <c r="AL64" s="162">
        <f>W64/8</f>
        <v>0</v>
      </c>
      <c r="AM64" s="164"/>
      <c r="AN64" s="165">
        <f t="shared" ref="AN64" si="113">SUM(H65:R67)</f>
        <v>0</v>
      </c>
      <c r="AO64" s="165">
        <f t="shared" ref="AO64" si="114">SUM(S65:W67)</f>
        <v>0</v>
      </c>
      <c r="AP64" s="165">
        <f t="shared" si="84"/>
        <v>0</v>
      </c>
      <c r="AR64" s="165">
        <f>SUM(H64:R64)/8</f>
        <v>0</v>
      </c>
      <c r="AS64" s="165">
        <f>SUM(S64:W64)/8</f>
        <v>0</v>
      </c>
      <c r="AT64" s="165">
        <f>SUM(AR64:AS64)</f>
        <v>0</v>
      </c>
    </row>
    <row r="65" spans="1:46" hidden="1" outlineLevel="1" x14ac:dyDescent="0.2">
      <c r="A65" s="147"/>
      <c r="B65" s="230"/>
      <c r="C65" s="167" t="s">
        <v>3</v>
      </c>
      <c r="D65" s="174"/>
      <c r="E65" s="174"/>
      <c r="F65" s="174"/>
      <c r="G65" s="174"/>
      <c r="H65" s="169">
        <f>D65*'Unit Measures'!B2</f>
        <v>0</v>
      </c>
      <c r="I65" s="169">
        <f>D65*'Unit Measures'!B3</f>
        <v>0</v>
      </c>
      <c r="J65" s="169">
        <f>D65*'Unit Measures'!B4</f>
        <v>0</v>
      </c>
      <c r="K65" s="169">
        <f>D65*'Unit Measures'!B5</f>
        <v>0</v>
      </c>
      <c r="L65" s="170"/>
      <c r="M65" s="170"/>
      <c r="N65" s="156">
        <f>D65*'Unit Measures'!B7</f>
        <v>0</v>
      </c>
      <c r="O65" s="169">
        <f>D65*'Unit Measures'!B8</f>
        <v>0</v>
      </c>
      <c r="P65" s="169">
        <f>D65*'Unit Measures'!B9</f>
        <v>0</v>
      </c>
      <c r="Q65" s="156">
        <f>D65*'Unit Measures'!B11</f>
        <v>0</v>
      </c>
      <c r="R65" s="169"/>
      <c r="S65" s="169">
        <f>D65*'Unit Measures'!B12</f>
        <v>0</v>
      </c>
      <c r="T65" s="169">
        <f>D65*'Unit Measures'!B15</f>
        <v>0</v>
      </c>
      <c r="U65" s="169">
        <f>D65*'Unit Measures'!B13</f>
        <v>0</v>
      </c>
      <c r="V65" s="171">
        <f>D65*'Unit Measures'!B14</f>
        <v>0</v>
      </c>
      <c r="W65" s="169"/>
      <c r="X65" s="172"/>
      <c r="Y65" s="151"/>
      <c r="Z65" s="151"/>
      <c r="AA65" s="151"/>
      <c r="AB65" s="151"/>
      <c r="AC65" s="151"/>
      <c r="AD65" s="151"/>
      <c r="AE65" s="151"/>
      <c r="AF65" s="151"/>
      <c r="AG65" s="152"/>
      <c r="AH65" s="150"/>
      <c r="AI65" s="151"/>
      <c r="AJ65" s="151"/>
      <c r="AK65" s="151"/>
      <c r="AL65" s="152"/>
      <c r="AM65" s="153"/>
      <c r="AN65" s="173"/>
      <c r="AO65" s="173"/>
      <c r="AP65" s="173">
        <f t="shared" si="84"/>
        <v>0</v>
      </c>
      <c r="AR65" s="173"/>
      <c r="AS65" s="173"/>
      <c r="AT65" s="173"/>
    </row>
    <row r="66" spans="1:46" hidden="1" outlineLevel="1" x14ac:dyDescent="0.2">
      <c r="A66" s="147"/>
      <c r="B66" s="230"/>
      <c r="C66" s="167" t="s">
        <v>4</v>
      </c>
      <c r="D66" s="174"/>
      <c r="E66" s="174"/>
      <c r="F66" s="174"/>
      <c r="G66" s="174"/>
      <c r="H66" s="169">
        <f>D66*'Unit Measures'!C2</f>
        <v>0</v>
      </c>
      <c r="I66" s="169">
        <f>D66*'Unit Measures'!C3</f>
        <v>0</v>
      </c>
      <c r="J66" s="169">
        <f>D66*'Unit Measures'!C4</f>
        <v>0</v>
      </c>
      <c r="K66" s="169">
        <f>D66*'Unit Measures'!C5</f>
        <v>0</v>
      </c>
      <c r="L66" s="170"/>
      <c r="M66" s="170"/>
      <c r="N66" s="156">
        <f>D66*'Unit Measures'!C7</f>
        <v>0</v>
      </c>
      <c r="O66" s="169">
        <f>D66*'Unit Measures'!C8</f>
        <v>0</v>
      </c>
      <c r="P66" s="169">
        <f>D66*'Unit Measures'!C9</f>
        <v>0</v>
      </c>
      <c r="Q66" s="156">
        <f>D66*'Unit Measures'!C11</f>
        <v>0</v>
      </c>
      <c r="R66" s="169"/>
      <c r="S66" s="169">
        <f>D66*'Unit Measures'!C12</f>
        <v>0</v>
      </c>
      <c r="T66" s="169">
        <f>D66*'Unit Measures'!C15</f>
        <v>0</v>
      </c>
      <c r="U66" s="169">
        <f>D66*'Unit Measures'!C13</f>
        <v>0</v>
      </c>
      <c r="V66" s="171">
        <f>D66*'Unit Measures'!C14</f>
        <v>0</v>
      </c>
      <c r="W66" s="169"/>
      <c r="X66" s="172"/>
      <c r="Y66" s="151"/>
      <c r="Z66" s="151"/>
      <c r="AA66" s="151"/>
      <c r="AB66" s="151"/>
      <c r="AC66" s="151"/>
      <c r="AD66" s="151"/>
      <c r="AE66" s="151"/>
      <c r="AF66" s="151"/>
      <c r="AG66" s="152"/>
      <c r="AH66" s="150"/>
      <c r="AI66" s="151"/>
      <c r="AJ66" s="151"/>
      <c r="AK66" s="151"/>
      <c r="AL66" s="152"/>
      <c r="AM66" s="153"/>
      <c r="AN66" s="173"/>
      <c r="AO66" s="173"/>
      <c r="AP66" s="173">
        <f t="shared" si="84"/>
        <v>0</v>
      </c>
      <c r="AR66" s="173"/>
      <c r="AS66" s="173"/>
      <c r="AT66" s="173"/>
    </row>
    <row r="67" spans="1:46" hidden="1" outlineLevel="1" x14ac:dyDescent="0.2">
      <c r="A67" s="147"/>
      <c r="B67" s="230"/>
      <c r="C67" s="167" t="s">
        <v>158</v>
      </c>
      <c r="D67" s="174"/>
      <c r="E67" s="174"/>
      <c r="F67" s="174"/>
      <c r="G67" s="174"/>
      <c r="H67" s="169"/>
      <c r="I67" s="169"/>
      <c r="J67" s="169"/>
      <c r="K67" s="169"/>
      <c r="L67" s="170"/>
      <c r="M67" s="170"/>
      <c r="N67" s="156"/>
      <c r="O67" s="169"/>
      <c r="P67" s="169"/>
      <c r="Q67" s="156"/>
      <c r="R67" s="169">
        <f>E67*'Unit Measures'!D17</f>
        <v>0</v>
      </c>
      <c r="S67" s="169"/>
      <c r="T67" s="169"/>
      <c r="U67" s="169">
        <f>E67*'Unit Measures'!D13</f>
        <v>0</v>
      </c>
      <c r="V67" s="171">
        <f>E67*'Unit Measures'!D14</f>
        <v>0</v>
      </c>
      <c r="W67" s="169">
        <f>E67*'Unit Measures'!D16</f>
        <v>0</v>
      </c>
      <c r="X67" s="172"/>
      <c r="Y67" s="151"/>
      <c r="Z67" s="151"/>
      <c r="AA67" s="151"/>
      <c r="AB67" s="151"/>
      <c r="AC67" s="151"/>
      <c r="AD67" s="151"/>
      <c r="AE67" s="151"/>
      <c r="AF67" s="151"/>
      <c r="AG67" s="152"/>
      <c r="AH67" s="150"/>
      <c r="AI67" s="151"/>
      <c r="AJ67" s="151"/>
      <c r="AK67" s="151"/>
      <c r="AL67" s="152"/>
      <c r="AM67" s="153"/>
      <c r="AN67" s="173"/>
      <c r="AO67" s="173"/>
      <c r="AP67" s="173">
        <f t="shared" si="84"/>
        <v>0</v>
      </c>
      <c r="AR67" s="173"/>
      <c r="AS67" s="173"/>
      <c r="AT67" s="173"/>
    </row>
    <row r="68" spans="1:46" s="166" customFormat="1" collapsed="1" x14ac:dyDescent="0.2">
      <c r="A68" s="154">
        <v>17</v>
      </c>
      <c r="B68" s="226"/>
      <c r="C68" s="133"/>
      <c r="D68" s="155">
        <f>SUM(D69:D71)</f>
        <v>0</v>
      </c>
      <c r="E68" s="155">
        <f t="shared" ref="E68" si="115">SUM(E69:E71)</f>
        <v>0</v>
      </c>
      <c r="F68" s="155"/>
      <c r="G68" s="155"/>
      <c r="H68" s="156">
        <f>SUM(H69:H71)</f>
        <v>0</v>
      </c>
      <c r="I68" s="156">
        <f t="shared" ref="I68" si="116">SUM(I69:I71)</f>
        <v>0</v>
      </c>
      <c r="J68" s="156">
        <f>SUM(J69:J71)</f>
        <v>0</v>
      </c>
      <c r="K68" s="156">
        <f t="shared" ref="K68:W68" si="117">SUM(K69:K71)</f>
        <v>0</v>
      </c>
      <c r="L68" s="157">
        <f t="shared" si="117"/>
        <v>0</v>
      </c>
      <c r="M68" s="157">
        <f t="shared" si="117"/>
        <v>0</v>
      </c>
      <c r="N68" s="156">
        <f t="shared" si="117"/>
        <v>0</v>
      </c>
      <c r="O68" s="156">
        <f t="shared" si="117"/>
        <v>0</v>
      </c>
      <c r="P68" s="156">
        <f t="shared" si="117"/>
        <v>0</v>
      </c>
      <c r="Q68" s="156">
        <f t="shared" si="117"/>
        <v>0</v>
      </c>
      <c r="R68" s="156">
        <f t="shared" si="117"/>
        <v>0</v>
      </c>
      <c r="S68" s="156">
        <f t="shared" si="117"/>
        <v>0</v>
      </c>
      <c r="T68" s="156">
        <f t="shared" si="117"/>
        <v>0</v>
      </c>
      <c r="U68" s="156">
        <f t="shared" si="117"/>
        <v>0</v>
      </c>
      <c r="V68" s="159">
        <f t="shared" si="117"/>
        <v>0</v>
      </c>
      <c r="W68" s="156">
        <f t="shared" si="117"/>
        <v>0</v>
      </c>
      <c r="X68" s="160">
        <f t="shared" ref="X68:AF68" si="118">H68/8</f>
        <v>0</v>
      </c>
      <c r="Y68" s="161">
        <f t="shared" si="118"/>
        <v>0</v>
      </c>
      <c r="Z68" s="161">
        <f t="shared" si="118"/>
        <v>0</v>
      </c>
      <c r="AA68" s="161">
        <f t="shared" si="118"/>
        <v>0</v>
      </c>
      <c r="AB68" s="161">
        <f t="shared" si="118"/>
        <v>0</v>
      </c>
      <c r="AC68" s="161">
        <f t="shared" si="118"/>
        <v>0</v>
      </c>
      <c r="AD68" s="161">
        <f t="shared" si="118"/>
        <v>0</v>
      </c>
      <c r="AE68" s="161">
        <f t="shared" si="118"/>
        <v>0</v>
      </c>
      <c r="AF68" s="161">
        <f t="shared" si="118"/>
        <v>0</v>
      </c>
      <c r="AG68" s="162">
        <f t="shared" ref="AG68" si="119">P68/8</f>
        <v>0</v>
      </c>
      <c r="AH68" s="163">
        <f t="shared" ref="AH68:AK68" si="120">S68/8</f>
        <v>0</v>
      </c>
      <c r="AI68" s="161">
        <f t="shared" si="120"/>
        <v>0</v>
      </c>
      <c r="AJ68" s="161">
        <f t="shared" si="120"/>
        <v>0</v>
      </c>
      <c r="AK68" s="161">
        <f t="shared" si="120"/>
        <v>0</v>
      </c>
      <c r="AL68" s="162">
        <f>W68/8</f>
        <v>0</v>
      </c>
      <c r="AM68" s="164"/>
      <c r="AN68" s="165">
        <f t="shared" ref="AN68" si="121">SUM(H69:R71)</f>
        <v>0</v>
      </c>
      <c r="AO68" s="165">
        <f t="shared" ref="AO68" si="122">SUM(S69:W71)</f>
        <v>0</v>
      </c>
      <c r="AP68" s="165">
        <f t="shared" si="84"/>
        <v>0</v>
      </c>
      <c r="AR68" s="165">
        <f>SUM(H68:R68)/8</f>
        <v>0</v>
      </c>
      <c r="AS68" s="165">
        <f>SUM(S68:W68)/8</f>
        <v>0</v>
      </c>
      <c r="AT68" s="165">
        <f>SUM(AR68:AS68)</f>
        <v>0</v>
      </c>
    </row>
    <row r="69" spans="1:46" hidden="1" outlineLevel="1" x14ac:dyDescent="0.2">
      <c r="A69" s="147"/>
      <c r="B69" s="230"/>
      <c r="C69" s="167" t="s">
        <v>3</v>
      </c>
      <c r="D69" s="174"/>
      <c r="E69" s="174"/>
      <c r="F69" s="174"/>
      <c r="G69" s="174"/>
      <c r="H69" s="169">
        <f>D69*'Unit Measures'!B2</f>
        <v>0</v>
      </c>
      <c r="I69" s="169">
        <f>D69*'Unit Measures'!B3</f>
        <v>0</v>
      </c>
      <c r="J69" s="169">
        <f>D69*'Unit Measures'!B4</f>
        <v>0</v>
      </c>
      <c r="K69" s="169">
        <f>D69*'Unit Measures'!B5</f>
        <v>0</v>
      </c>
      <c r="L69" s="170"/>
      <c r="M69" s="170"/>
      <c r="N69" s="156">
        <f>D69*'Unit Measures'!B7</f>
        <v>0</v>
      </c>
      <c r="O69" s="169">
        <f>D69*'Unit Measures'!B8</f>
        <v>0</v>
      </c>
      <c r="P69" s="169">
        <f>D69*'Unit Measures'!B9</f>
        <v>0</v>
      </c>
      <c r="Q69" s="156">
        <f>D69*'Unit Measures'!B11</f>
        <v>0</v>
      </c>
      <c r="R69" s="169"/>
      <c r="S69" s="169">
        <f>D69*'Unit Measures'!B12</f>
        <v>0</v>
      </c>
      <c r="T69" s="169">
        <f>D69*'Unit Measures'!B15</f>
        <v>0</v>
      </c>
      <c r="U69" s="169">
        <f>D69*'Unit Measures'!B13</f>
        <v>0</v>
      </c>
      <c r="V69" s="171">
        <f>D69*'Unit Measures'!B14</f>
        <v>0</v>
      </c>
      <c r="W69" s="169"/>
      <c r="X69" s="172"/>
      <c r="Y69" s="151"/>
      <c r="Z69" s="151"/>
      <c r="AA69" s="151"/>
      <c r="AB69" s="151"/>
      <c r="AC69" s="151"/>
      <c r="AD69" s="151"/>
      <c r="AE69" s="151"/>
      <c r="AF69" s="151"/>
      <c r="AG69" s="152"/>
      <c r="AH69" s="150"/>
      <c r="AI69" s="151"/>
      <c r="AJ69" s="151"/>
      <c r="AK69" s="151"/>
      <c r="AL69" s="152"/>
      <c r="AM69" s="153"/>
      <c r="AN69" s="173"/>
      <c r="AO69" s="173"/>
      <c r="AP69" s="173">
        <f t="shared" si="84"/>
        <v>0</v>
      </c>
      <c r="AR69" s="173"/>
      <c r="AS69" s="173"/>
      <c r="AT69" s="173"/>
    </row>
    <row r="70" spans="1:46" hidden="1" outlineLevel="1" x14ac:dyDescent="0.2">
      <c r="A70" s="147"/>
      <c r="B70" s="230"/>
      <c r="C70" s="167" t="s">
        <v>4</v>
      </c>
      <c r="D70" s="174"/>
      <c r="E70" s="174"/>
      <c r="F70" s="174"/>
      <c r="G70" s="174"/>
      <c r="H70" s="169">
        <f>D70*'Unit Measures'!C2</f>
        <v>0</v>
      </c>
      <c r="I70" s="169">
        <f>D70*'Unit Measures'!C3</f>
        <v>0</v>
      </c>
      <c r="J70" s="169">
        <f>D70*'Unit Measures'!C4</f>
        <v>0</v>
      </c>
      <c r="K70" s="169">
        <f>D70*'Unit Measures'!C5</f>
        <v>0</v>
      </c>
      <c r="L70" s="170"/>
      <c r="M70" s="170"/>
      <c r="N70" s="156">
        <f>D70*'Unit Measures'!C7</f>
        <v>0</v>
      </c>
      <c r="O70" s="169">
        <f>D70*'Unit Measures'!C8</f>
        <v>0</v>
      </c>
      <c r="P70" s="169">
        <f>D70*'Unit Measures'!C9</f>
        <v>0</v>
      </c>
      <c r="Q70" s="156">
        <f>D70*'Unit Measures'!C11</f>
        <v>0</v>
      </c>
      <c r="R70" s="169"/>
      <c r="S70" s="169">
        <f>D70*'Unit Measures'!C12</f>
        <v>0</v>
      </c>
      <c r="T70" s="169">
        <f>D70*'Unit Measures'!C15</f>
        <v>0</v>
      </c>
      <c r="U70" s="169">
        <f>D70*'Unit Measures'!C13</f>
        <v>0</v>
      </c>
      <c r="V70" s="171">
        <f>D70*'Unit Measures'!C14</f>
        <v>0</v>
      </c>
      <c r="W70" s="169"/>
      <c r="X70" s="172"/>
      <c r="Y70" s="151"/>
      <c r="Z70" s="151"/>
      <c r="AA70" s="151"/>
      <c r="AB70" s="151"/>
      <c r="AC70" s="151"/>
      <c r="AD70" s="151"/>
      <c r="AE70" s="151"/>
      <c r="AF70" s="151"/>
      <c r="AG70" s="152"/>
      <c r="AH70" s="150"/>
      <c r="AI70" s="151"/>
      <c r="AJ70" s="151"/>
      <c r="AK70" s="151"/>
      <c r="AL70" s="152"/>
      <c r="AM70" s="153"/>
      <c r="AN70" s="173"/>
      <c r="AO70" s="173"/>
      <c r="AP70" s="173">
        <f t="shared" si="84"/>
        <v>0</v>
      </c>
      <c r="AR70" s="173"/>
      <c r="AS70" s="173"/>
      <c r="AT70" s="173"/>
    </row>
    <row r="71" spans="1:46" hidden="1" outlineLevel="1" x14ac:dyDescent="0.2">
      <c r="A71" s="147"/>
      <c r="B71" s="230"/>
      <c r="C71" s="167" t="s">
        <v>158</v>
      </c>
      <c r="D71" s="174"/>
      <c r="E71" s="174"/>
      <c r="F71" s="174"/>
      <c r="G71" s="174"/>
      <c r="H71" s="169"/>
      <c r="I71" s="169"/>
      <c r="J71" s="169"/>
      <c r="K71" s="169"/>
      <c r="L71" s="170"/>
      <c r="M71" s="170"/>
      <c r="N71" s="156"/>
      <c r="O71" s="169"/>
      <c r="P71" s="169"/>
      <c r="Q71" s="156"/>
      <c r="R71" s="169">
        <f>E71*'Unit Measures'!D17</f>
        <v>0</v>
      </c>
      <c r="S71" s="169"/>
      <c r="T71" s="169"/>
      <c r="U71" s="169">
        <f>E71*'Unit Measures'!D13</f>
        <v>0</v>
      </c>
      <c r="V71" s="171">
        <f>E71*'Unit Measures'!D14</f>
        <v>0</v>
      </c>
      <c r="W71" s="169">
        <f>E71*'Unit Measures'!D16</f>
        <v>0</v>
      </c>
      <c r="X71" s="172"/>
      <c r="Y71" s="151"/>
      <c r="Z71" s="151"/>
      <c r="AA71" s="151"/>
      <c r="AB71" s="151"/>
      <c r="AC71" s="151"/>
      <c r="AD71" s="151"/>
      <c r="AE71" s="151"/>
      <c r="AF71" s="151"/>
      <c r="AG71" s="152"/>
      <c r="AH71" s="150"/>
      <c r="AI71" s="151"/>
      <c r="AJ71" s="151"/>
      <c r="AK71" s="151"/>
      <c r="AL71" s="152"/>
      <c r="AM71" s="153"/>
      <c r="AN71" s="173"/>
      <c r="AO71" s="173"/>
      <c r="AP71" s="173">
        <f t="shared" si="84"/>
        <v>0</v>
      </c>
      <c r="AR71" s="173"/>
      <c r="AS71" s="173"/>
      <c r="AT71" s="173"/>
    </row>
    <row r="72" spans="1:46" s="166" customFormat="1" collapsed="1" x14ac:dyDescent="0.2">
      <c r="A72" s="154">
        <v>18</v>
      </c>
      <c r="B72" s="226"/>
      <c r="C72" s="133"/>
      <c r="D72" s="155">
        <f>SUM(D73:D75)</f>
        <v>0</v>
      </c>
      <c r="E72" s="155">
        <f t="shared" ref="E72" si="123">SUM(E73:E75)</f>
        <v>0</v>
      </c>
      <c r="F72" s="155"/>
      <c r="G72" s="155"/>
      <c r="H72" s="156">
        <f>SUM(H73:H75)</f>
        <v>0</v>
      </c>
      <c r="I72" s="156">
        <f t="shared" ref="I72:W72" si="124">SUM(I73:I75)</f>
        <v>0</v>
      </c>
      <c r="J72" s="156">
        <f t="shared" si="124"/>
        <v>0</v>
      </c>
      <c r="K72" s="156">
        <f t="shared" si="124"/>
        <v>0</v>
      </c>
      <c r="L72" s="157">
        <f t="shared" si="124"/>
        <v>0</v>
      </c>
      <c r="M72" s="157">
        <f t="shared" si="124"/>
        <v>0</v>
      </c>
      <c r="N72" s="156">
        <f t="shared" si="124"/>
        <v>0</v>
      </c>
      <c r="O72" s="156">
        <f t="shared" si="124"/>
        <v>0</v>
      </c>
      <c r="P72" s="156">
        <f t="shared" si="124"/>
        <v>0</v>
      </c>
      <c r="Q72" s="156">
        <f t="shared" si="124"/>
        <v>0</v>
      </c>
      <c r="R72" s="156">
        <f t="shared" si="124"/>
        <v>0</v>
      </c>
      <c r="S72" s="156">
        <f t="shared" si="124"/>
        <v>0</v>
      </c>
      <c r="T72" s="156">
        <f t="shared" si="124"/>
        <v>0</v>
      </c>
      <c r="U72" s="156">
        <f t="shared" si="124"/>
        <v>0</v>
      </c>
      <c r="V72" s="159">
        <f t="shared" si="124"/>
        <v>0</v>
      </c>
      <c r="W72" s="156">
        <f t="shared" si="124"/>
        <v>0</v>
      </c>
      <c r="X72" s="160">
        <f t="shared" ref="X72:AF72" si="125">H72/8</f>
        <v>0</v>
      </c>
      <c r="Y72" s="161">
        <f t="shared" si="125"/>
        <v>0</v>
      </c>
      <c r="Z72" s="161">
        <f t="shared" si="125"/>
        <v>0</v>
      </c>
      <c r="AA72" s="161">
        <f t="shared" si="125"/>
        <v>0</v>
      </c>
      <c r="AB72" s="161">
        <f t="shared" si="125"/>
        <v>0</v>
      </c>
      <c r="AC72" s="161">
        <f t="shared" si="125"/>
        <v>0</v>
      </c>
      <c r="AD72" s="161">
        <f t="shared" si="125"/>
        <v>0</v>
      </c>
      <c r="AE72" s="161">
        <f t="shared" si="125"/>
        <v>0</v>
      </c>
      <c r="AF72" s="161">
        <f t="shared" si="125"/>
        <v>0</v>
      </c>
      <c r="AG72" s="162">
        <f t="shared" ref="AG72" si="126">P72/8</f>
        <v>0</v>
      </c>
      <c r="AH72" s="163">
        <f t="shared" ref="AH72:AK72" si="127">S72/8</f>
        <v>0</v>
      </c>
      <c r="AI72" s="161">
        <f t="shared" si="127"/>
        <v>0</v>
      </c>
      <c r="AJ72" s="161">
        <f t="shared" si="127"/>
        <v>0</v>
      </c>
      <c r="AK72" s="161">
        <f t="shared" si="127"/>
        <v>0</v>
      </c>
      <c r="AL72" s="162">
        <f>W72/8</f>
        <v>0</v>
      </c>
      <c r="AM72" s="164"/>
      <c r="AN72" s="165">
        <f t="shared" ref="AN72" si="128">SUM(H73:R75)</f>
        <v>0</v>
      </c>
      <c r="AO72" s="165">
        <f t="shared" ref="AO72" si="129">SUM(S73:W75)</f>
        <v>0</v>
      </c>
      <c r="AP72" s="165">
        <f t="shared" si="84"/>
        <v>0</v>
      </c>
      <c r="AR72" s="165">
        <f>SUM(H72:R72)/8</f>
        <v>0</v>
      </c>
      <c r="AS72" s="165">
        <f>SUM(S72:W72)/8</f>
        <v>0</v>
      </c>
      <c r="AT72" s="165">
        <f>SUM(AR72:AS72)</f>
        <v>0</v>
      </c>
    </row>
    <row r="73" spans="1:46" hidden="1" outlineLevel="1" x14ac:dyDescent="0.2">
      <c r="A73" s="147"/>
      <c r="B73" s="230"/>
      <c r="C73" s="167" t="s">
        <v>3</v>
      </c>
      <c r="D73" s="174"/>
      <c r="E73" s="174"/>
      <c r="F73" s="174"/>
      <c r="G73" s="174"/>
      <c r="H73" s="169">
        <f>D73*'Unit Measures'!B2</f>
        <v>0</v>
      </c>
      <c r="I73" s="169">
        <f>D73*'Unit Measures'!B3</f>
        <v>0</v>
      </c>
      <c r="J73" s="169">
        <f>D73*'Unit Measures'!B4</f>
        <v>0</v>
      </c>
      <c r="K73" s="169">
        <f>D73*'Unit Measures'!B5</f>
        <v>0</v>
      </c>
      <c r="L73" s="170"/>
      <c r="M73" s="170"/>
      <c r="N73" s="156">
        <f>D73*'Unit Measures'!B7</f>
        <v>0</v>
      </c>
      <c r="O73" s="169">
        <f>D73*'Unit Measures'!B8</f>
        <v>0</v>
      </c>
      <c r="P73" s="169">
        <f>D73*'Unit Measures'!B9</f>
        <v>0</v>
      </c>
      <c r="Q73" s="156">
        <f>D73*'Unit Measures'!B11</f>
        <v>0</v>
      </c>
      <c r="R73" s="169"/>
      <c r="S73" s="169">
        <f>D73*'Unit Measures'!B12</f>
        <v>0</v>
      </c>
      <c r="T73" s="169">
        <f>D73*'Unit Measures'!B15</f>
        <v>0</v>
      </c>
      <c r="U73" s="169">
        <f>D73*'Unit Measures'!B13</f>
        <v>0</v>
      </c>
      <c r="V73" s="171">
        <f>D73*'Unit Measures'!B14</f>
        <v>0</v>
      </c>
      <c r="W73" s="169"/>
      <c r="X73" s="172"/>
      <c r="Y73" s="151"/>
      <c r="Z73" s="151"/>
      <c r="AA73" s="151"/>
      <c r="AB73" s="151"/>
      <c r="AC73" s="151"/>
      <c r="AD73" s="151"/>
      <c r="AE73" s="151"/>
      <c r="AF73" s="151"/>
      <c r="AG73" s="152"/>
      <c r="AH73" s="150"/>
      <c r="AI73" s="151"/>
      <c r="AJ73" s="151"/>
      <c r="AK73" s="151"/>
      <c r="AL73" s="152"/>
      <c r="AM73" s="153"/>
      <c r="AN73" s="173"/>
      <c r="AO73" s="173"/>
      <c r="AP73" s="173">
        <f t="shared" si="84"/>
        <v>0</v>
      </c>
      <c r="AR73" s="173"/>
      <c r="AS73" s="173"/>
      <c r="AT73" s="173"/>
    </row>
    <row r="74" spans="1:46" hidden="1" outlineLevel="1" x14ac:dyDescent="0.2">
      <c r="A74" s="147"/>
      <c r="B74" s="230"/>
      <c r="C74" s="167" t="s">
        <v>4</v>
      </c>
      <c r="D74" s="174"/>
      <c r="E74" s="174"/>
      <c r="F74" s="174"/>
      <c r="G74" s="174"/>
      <c r="H74" s="169">
        <f>D74*'Unit Measures'!C2</f>
        <v>0</v>
      </c>
      <c r="I74" s="169">
        <f>D74*'Unit Measures'!C3</f>
        <v>0</v>
      </c>
      <c r="J74" s="169">
        <f>D74*'Unit Measures'!C4</f>
        <v>0</v>
      </c>
      <c r="K74" s="169">
        <f>D74*'Unit Measures'!C5</f>
        <v>0</v>
      </c>
      <c r="L74" s="170"/>
      <c r="M74" s="170"/>
      <c r="N74" s="156">
        <f>D74*'Unit Measures'!C7</f>
        <v>0</v>
      </c>
      <c r="O74" s="169">
        <f>D74*'Unit Measures'!C8</f>
        <v>0</v>
      </c>
      <c r="P74" s="169">
        <f>D74*'Unit Measures'!C9</f>
        <v>0</v>
      </c>
      <c r="Q74" s="156">
        <f>D74*'Unit Measures'!C11</f>
        <v>0</v>
      </c>
      <c r="R74" s="169"/>
      <c r="S74" s="169">
        <f>D74*'Unit Measures'!C12</f>
        <v>0</v>
      </c>
      <c r="T74" s="169">
        <f>D74*'Unit Measures'!C15</f>
        <v>0</v>
      </c>
      <c r="U74" s="169">
        <f>D74*'Unit Measures'!C13</f>
        <v>0</v>
      </c>
      <c r="V74" s="171">
        <f>D74*'Unit Measures'!C14</f>
        <v>0</v>
      </c>
      <c r="W74" s="169"/>
      <c r="X74" s="172"/>
      <c r="Y74" s="151"/>
      <c r="Z74" s="151"/>
      <c r="AA74" s="151"/>
      <c r="AB74" s="151"/>
      <c r="AC74" s="151"/>
      <c r="AD74" s="151"/>
      <c r="AE74" s="151"/>
      <c r="AF74" s="151"/>
      <c r="AG74" s="152"/>
      <c r="AH74" s="150"/>
      <c r="AI74" s="151"/>
      <c r="AJ74" s="151"/>
      <c r="AK74" s="151"/>
      <c r="AL74" s="152"/>
      <c r="AM74" s="153"/>
      <c r="AN74" s="173"/>
      <c r="AO74" s="173"/>
      <c r="AP74" s="173">
        <f t="shared" si="84"/>
        <v>0</v>
      </c>
      <c r="AR74" s="173"/>
      <c r="AS74" s="173"/>
      <c r="AT74" s="173"/>
    </row>
    <row r="75" spans="1:46" hidden="1" outlineLevel="1" x14ac:dyDescent="0.2">
      <c r="A75" s="147"/>
      <c r="B75" s="230"/>
      <c r="C75" s="167" t="s">
        <v>158</v>
      </c>
      <c r="D75" s="174"/>
      <c r="E75" s="174"/>
      <c r="F75" s="174"/>
      <c r="G75" s="174"/>
      <c r="H75" s="169"/>
      <c r="I75" s="169"/>
      <c r="J75" s="169"/>
      <c r="K75" s="169"/>
      <c r="L75" s="170"/>
      <c r="M75" s="170"/>
      <c r="N75" s="156"/>
      <c r="O75" s="169"/>
      <c r="P75" s="169"/>
      <c r="Q75" s="156"/>
      <c r="R75" s="169">
        <f>E75*'Unit Measures'!D17</f>
        <v>0</v>
      </c>
      <c r="S75" s="169"/>
      <c r="T75" s="169"/>
      <c r="U75" s="169">
        <f>E75*'Unit Measures'!D13</f>
        <v>0</v>
      </c>
      <c r="V75" s="171">
        <f>E75*'Unit Measures'!D14</f>
        <v>0</v>
      </c>
      <c r="W75" s="169">
        <f>E75*'Unit Measures'!D16</f>
        <v>0</v>
      </c>
      <c r="X75" s="172"/>
      <c r="Y75" s="151"/>
      <c r="Z75" s="151"/>
      <c r="AA75" s="151"/>
      <c r="AB75" s="151"/>
      <c r="AC75" s="151"/>
      <c r="AD75" s="151"/>
      <c r="AE75" s="151"/>
      <c r="AF75" s="151"/>
      <c r="AG75" s="152"/>
      <c r="AH75" s="150"/>
      <c r="AI75" s="151"/>
      <c r="AJ75" s="151"/>
      <c r="AK75" s="151"/>
      <c r="AL75" s="152"/>
      <c r="AM75" s="153"/>
      <c r="AN75" s="173"/>
      <c r="AO75" s="173"/>
      <c r="AP75" s="173">
        <f t="shared" si="84"/>
        <v>0</v>
      </c>
      <c r="AR75" s="173"/>
      <c r="AS75" s="173"/>
      <c r="AT75" s="173"/>
    </row>
    <row r="76" spans="1:46" s="166" customFormat="1" collapsed="1" x14ac:dyDescent="0.2">
      <c r="A76" s="154">
        <v>19</v>
      </c>
      <c r="B76" s="226"/>
      <c r="C76" s="133"/>
      <c r="D76" s="155">
        <f>SUM(D77:D79)</f>
        <v>0</v>
      </c>
      <c r="E76" s="155">
        <f t="shared" ref="E76" si="130">SUM(E77:E79)</f>
        <v>0</v>
      </c>
      <c r="F76" s="155"/>
      <c r="G76" s="155"/>
      <c r="H76" s="156">
        <f>SUM(H77:H79)</f>
        <v>0</v>
      </c>
      <c r="I76" s="156">
        <f t="shared" ref="I76:N76" si="131">SUM(I77:I79)</f>
        <v>0</v>
      </c>
      <c r="J76" s="156">
        <f t="shared" si="131"/>
        <v>0</v>
      </c>
      <c r="K76" s="156">
        <f t="shared" si="131"/>
        <v>0</v>
      </c>
      <c r="L76" s="157">
        <f t="shared" si="131"/>
        <v>0</v>
      </c>
      <c r="M76" s="157">
        <f t="shared" si="131"/>
        <v>0</v>
      </c>
      <c r="N76" s="156">
        <f t="shared" si="131"/>
        <v>0</v>
      </c>
      <c r="O76" s="156">
        <f>SUM(O77:O79)</f>
        <v>0</v>
      </c>
      <c r="P76" s="156">
        <f t="shared" ref="P76:W76" si="132">SUM(P77:P79)</f>
        <v>0</v>
      </c>
      <c r="Q76" s="156">
        <f t="shared" si="132"/>
        <v>0</v>
      </c>
      <c r="R76" s="156">
        <f t="shared" si="132"/>
        <v>0</v>
      </c>
      <c r="S76" s="156">
        <f t="shared" si="132"/>
        <v>0</v>
      </c>
      <c r="T76" s="156">
        <f t="shared" si="132"/>
        <v>0</v>
      </c>
      <c r="U76" s="156">
        <f t="shared" si="132"/>
        <v>0</v>
      </c>
      <c r="V76" s="159">
        <f t="shared" si="132"/>
        <v>0</v>
      </c>
      <c r="W76" s="156">
        <f t="shared" si="132"/>
        <v>0</v>
      </c>
      <c r="X76" s="160">
        <f t="shared" ref="X76:AF76" si="133">H76/8</f>
        <v>0</v>
      </c>
      <c r="Y76" s="161">
        <f t="shared" si="133"/>
        <v>0</v>
      </c>
      <c r="Z76" s="161">
        <f t="shared" si="133"/>
        <v>0</v>
      </c>
      <c r="AA76" s="161">
        <f t="shared" si="133"/>
        <v>0</v>
      </c>
      <c r="AB76" s="161">
        <f t="shared" si="133"/>
        <v>0</v>
      </c>
      <c r="AC76" s="161">
        <f t="shared" si="133"/>
        <v>0</v>
      </c>
      <c r="AD76" s="161">
        <f t="shared" si="133"/>
        <v>0</v>
      </c>
      <c r="AE76" s="161">
        <f t="shared" si="133"/>
        <v>0</v>
      </c>
      <c r="AF76" s="161">
        <f t="shared" si="133"/>
        <v>0</v>
      </c>
      <c r="AG76" s="162">
        <f t="shared" ref="AG76" si="134">P76/8</f>
        <v>0</v>
      </c>
      <c r="AH76" s="163">
        <f t="shared" ref="AH76:AK76" si="135">S76/8</f>
        <v>0</v>
      </c>
      <c r="AI76" s="161">
        <f t="shared" si="135"/>
        <v>0</v>
      </c>
      <c r="AJ76" s="161">
        <f t="shared" si="135"/>
        <v>0</v>
      </c>
      <c r="AK76" s="161">
        <f t="shared" si="135"/>
        <v>0</v>
      </c>
      <c r="AL76" s="162">
        <f>W76/8</f>
        <v>0</v>
      </c>
      <c r="AM76" s="164"/>
      <c r="AN76" s="165">
        <f t="shared" ref="AN76" si="136">SUM(H77:R79)</f>
        <v>0</v>
      </c>
      <c r="AO76" s="165">
        <f t="shared" ref="AO76" si="137">SUM(S77:W79)</f>
        <v>0</v>
      </c>
      <c r="AP76" s="165">
        <f t="shared" si="84"/>
        <v>0</v>
      </c>
      <c r="AR76" s="165">
        <f>SUM(H76:R76)/8</f>
        <v>0</v>
      </c>
      <c r="AS76" s="165">
        <f>SUM(S76:W76)/8</f>
        <v>0</v>
      </c>
      <c r="AT76" s="165">
        <f>SUM(AR76:AS76)</f>
        <v>0</v>
      </c>
    </row>
    <row r="77" spans="1:46" hidden="1" outlineLevel="1" x14ac:dyDescent="0.2">
      <c r="A77" s="147"/>
      <c r="B77" s="230"/>
      <c r="C77" s="167" t="s">
        <v>3</v>
      </c>
      <c r="D77" s="174"/>
      <c r="E77" s="174"/>
      <c r="F77" s="174"/>
      <c r="G77" s="174"/>
      <c r="H77" s="169">
        <f>D77*'Unit Measures'!B2</f>
        <v>0</v>
      </c>
      <c r="I77" s="169">
        <f>D77*'Unit Measures'!B3</f>
        <v>0</v>
      </c>
      <c r="J77" s="169">
        <f>D77*'Unit Measures'!B4</f>
        <v>0</v>
      </c>
      <c r="K77" s="169">
        <f>D77*'Unit Measures'!B5</f>
        <v>0</v>
      </c>
      <c r="L77" s="170"/>
      <c r="M77" s="170"/>
      <c r="N77" s="156">
        <f>D77*'Unit Measures'!B7</f>
        <v>0</v>
      </c>
      <c r="O77" s="169">
        <f>D77*'Unit Measures'!B8</f>
        <v>0</v>
      </c>
      <c r="P77" s="169">
        <f>D77*'Unit Measures'!B9</f>
        <v>0</v>
      </c>
      <c r="Q77" s="156">
        <f>D77*'Unit Measures'!B11</f>
        <v>0</v>
      </c>
      <c r="R77" s="169"/>
      <c r="S77" s="169">
        <f>D77*'Unit Measures'!B12</f>
        <v>0</v>
      </c>
      <c r="T77" s="169">
        <f>D77*'Unit Measures'!B15</f>
        <v>0</v>
      </c>
      <c r="U77" s="169">
        <f>D77*'Unit Measures'!B13</f>
        <v>0</v>
      </c>
      <c r="V77" s="171">
        <f>D77*'Unit Measures'!B14</f>
        <v>0</v>
      </c>
      <c r="W77" s="169"/>
      <c r="X77" s="172"/>
      <c r="Y77" s="151"/>
      <c r="Z77" s="151"/>
      <c r="AA77" s="151"/>
      <c r="AB77" s="151"/>
      <c r="AC77" s="151"/>
      <c r="AD77" s="151"/>
      <c r="AE77" s="151"/>
      <c r="AF77" s="151"/>
      <c r="AG77" s="152"/>
      <c r="AH77" s="150"/>
      <c r="AI77" s="151"/>
      <c r="AJ77" s="151"/>
      <c r="AK77" s="151"/>
      <c r="AL77" s="152"/>
      <c r="AM77" s="153"/>
      <c r="AN77" s="173"/>
      <c r="AO77" s="173"/>
      <c r="AP77" s="173">
        <f t="shared" si="84"/>
        <v>0</v>
      </c>
      <c r="AR77" s="173"/>
      <c r="AS77" s="173"/>
      <c r="AT77" s="173"/>
    </row>
    <row r="78" spans="1:46" hidden="1" outlineLevel="1" x14ac:dyDescent="0.2">
      <c r="A78" s="147"/>
      <c r="B78" s="230"/>
      <c r="C78" s="167" t="s">
        <v>4</v>
      </c>
      <c r="D78" s="174"/>
      <c r="E78" s="174"/>
      <c r="F78" s="174"/>
      <c r="G78" s="174"/>
      <c r="H78" s="169">
        <f>D78*'Unit Measures'!C2</f>
        <v>0</v>
      </c>
      <c r="I78" s="169">
        <f>D78*'Unit Measures'!C3</f>
        <v>0</v>
      </c>
      <c r="J78" s="169">
        <f>D78*'Unit Measures'!C4</f>
        <v>0</v>
      </c>
      <c r="K78" s="169">
        <f>D78*'Unit Measures'!C5</f>
        <v>0</v>
      </c>
      <c r="L78" s="170"/>
      <c r="M78" s="170"/>
      <c r="N78" s="156">
        <f>D78*'Unit Measures'!C7</f>
        <v>0</v>
      </c>
      <c r="O78" s="169">
        <f>D78*'Unit Measures'!C8</f>
        <v>0</v>
      </c>
      <c r="P78" s="169">
        <f>D78*'Unit Measures'!C9</f>
        <v>0</v>
      </c>
      <c r="Q78" s="156">
        <f>D78*'Unit Measures'!C11</f>
        <v>0</v>
      </c>
      <c r="R78" s="169"/>
      <c r="S78" s="169">
        <f>D78*'Unit Measures'!C12</f>
        <v>0</v>
      </c>
      <c r="T78" s="169">
        <f>D78*'Unit Measures'!C15</f>
        <v>0</v>
      </c>
      <c r="U78" s="169">
        <f>D78*'Unit Measures'!C13</f>
        <v>0</v>
      </c>
      <c r="V78" s="171">
        <f>D78*'Unit Measures'!C14</f>
        <v>0</v>
      </c>
      <c r="W78" s="169"/>
      <c r="X78" s="172"/>
      <c r="Y78" s="151"/>
      <c r="Z78" s="151"/>
      <c r="AA78" s="151"/>
      <c r="AB78" s="151"/>
      <c r="AC78" s="151"/>
      <c r="AD78" s="151"/>
      <c r="AE78" s="151"/>
      <c r="AF78" s="151"/>
      <c r="AG78" s="152"/>
      <c r="AH78" s="150"/>
      <c r="AI78" s="151"/>
      <c r="AJ78" s="151"/>
      <c r="AK78" s="151"/>
      <c r="AL78" s="152"/>
      <c r="AM78" s="153"/>
      <c r="AN78" s="173"/>
      <c r="AO78" s="173"/>
      <c r="AP78" s="173">
        <f t="shared" si="84"/>
        <v>0</v>
      </c>
      <c r="AR78" s="173"/>
      <c r="AS78" s="173"/>
      <c r="AT78" s="173"/>
    </row>
    <row r="79" spans="1:46" hidden="1" outlineLevel="1" x14ac:dyDescent="0.2">
      <c r="A79" s="147"/>
      <c r="B79" s="230"/>
      <c r="C79" s="167" t="s">
        <v>158</v>
      </c>
      <c r="D79" s="174"/>
      <c r="E79" s="174"/>
      <c r="F79" s="174"/>
      <c r="G79" s="174"/>
      <c r="H79" s="169"/>
      <c r="I79" s="169"/>
      <c r="J79" s="169"/>
      <c r="K79" s="169"/>
      <c r="L79" s="170"/>
      <c r="M79" s="170"/>
      <c r="N79" s="156"/>
      <c r="O79" s="169"/>
      <c r="P79" s="169"/>
      <c r="Q79" s="156"/>
      <c r="R79" s="169">
        <f>E79*'Unit Measures'!D17</f>
        <v>0</v>
      </c>
      <c r="S79" s="169"/>
      <c r="T79" s="169"/>
      <c r="U79" s="169">
        <f>E79*'Unit Measures'!D13</f>
        <v>0</v>
      </c>
      <c r="V79" s="171">
        <f>E79*'Unit Measures'!D14</f>
        <v>0</v>
      </c>
      <c r="W79" s="169">
        <f>E79*'Unit Measures'!D16</f>
        <v>0</v>
      </c>
      <c r="X79" s="172"/>
      <c r="Y79" s="151"/>
      <c r="Z79" s="151"/>
      <c r="AA79" s="151"/>
      <c r="AB79" s="151"/>
      <c r="AC79" s="151"/>
      <c r="AD79" s="151"/>
      <c r="AE79" s="151"/>
      <c r="AF79" s="151"/>
      <c r="AG79" s="152"/>
      <c r="AH79" s="150"/>
      <c r="AI79" s="151"/>
      <c r="AJ79" s="151"/>
      <c r="AK79" s="151"/>
      <c r="AL79" s="152"/>
      <c r="AM79" s="153"/>
      <c r="AN79" s="173"/>
      <c r="AO79" s="173"/>
      <c r="AP79" s="173">
        <f t="shared" si="84"/>
        <v>0</v>
      </c>
      <c r="AR79" s="173"/>
      <c r="AS79" s="173"/>
      <c r="AT79" s="173"/>
    </row>
    <row r="80" spans="1:46" s="166" customFormat="1" ht="12" customHeight="1" collapsed="1" x14ac:dyDescent="0.2">
      <c r="A80" s="154">
        <v>20</v>
      </c>
      <c r="B80" s="226"/>
      <c r="C80" s="133"/>
      <c r="D80" s="155">
        <f>SUM(D81:D83)</f>
        <v>0</v>
      </c>
      <c r="E80" s="155">
        <f t="shared" ref="E80" si="138">SUM(E81:E83)</f>
        <v>0</v>
      </c>
      <c r="F80" s="155"/>
      <c r="G80" s="155"/>
      <c r="H80" s="156">
        <f>SUM(H81:H83)</f>
        <v>0</v>
      </c>
      <c r="I80" s="156">
        <f t="shared" ref="I80:W80" si="139">SUM(I81:I83)</f>
        <v>0</v>
      </c>
      <c r="J80" s="156">
        <f t="shared" si="139"/>
        <v>0</v>
      </c>
      <c r="K80" s="156">
        <f t="shared" si="139"/>
        <v>0</v>
      </c>
      <c r="L80" s="157">
        <f t="shared" si="139"/>
        <v>0</v>
      </c>
      <c r="M80" s="157">
        <f t="shared" si="139"/>
        <v>0</v>
      </c>
      <c r="N80" s="156">
        <f t="shared" si="139"/>
        <v>0</v>
      </c>
      <c r="O80" s="156">
        <f t="shared" si="139"/>
        <v>0</v>
      </c>
      <c r="P80" s="156">
        <f>SUM(P81:P83)</f>
        <v>0</v>
      </c>
      <c r="Q80" s="156">
        <f t="shared" si="139"/>
        <v>0</v>
      </c>
      <c r="R80" s="156">
        <f t="shared" si="139"/>
        <v>0</v>
      </c>
      <c r="S80" s="156">
        <f t="shared" si="139"/>
        <v>0</v>
      </c>
      <c r="T80" s="156">
        <f t="shared" si="139"/>
        <v>0</v>
      </c>
      <c r="U80" s="156">
        <f t="shared" si="139"/>
        <v>0</v>
      </c>
      <c r="V80" s="159">
        <f t="shared" si="139"/>
        <v>0</v>
      </c>
      <c r="W80" s="156">
        <f t="shared" si="139"/>
        <v>0</v>
      </c>
      <c r="X80" s="160">
        <f t="shared" ref="X80:AF80" si="140">H80/8</f>
        <v>0</v>
      </c>
      <c r="Y80" s="161">
        <f t="shared" si="140"/>
        <v>0</v>
      </c>
      <c r="Z80" s="161">
        <f t="shared" si="140"/>
        <v>0</v>
      </c>
      <c r="AA80" s="161">
        <f t="shared" si="140"/>
        <v>0</v>
      </c>
      <c r="AB80" s="161">
        <f t="shared" si="140"/>
        <v>0</v>
      </c>
      <c r="AC80" s="161">
        <f t="shared" si="140"/>
        <v>0</v>
      </c>
      <c r="AD80" s="161">
        <f t="shared" si="140"/>
        <v>0</v>
      </c>
      <c r="AE80" s="161">
        <f t="shared" si="140"/>
        <v>0</v>
      </c>
      <c r="AF80" s="161">
        <f t="shared" si="140"/>
        <v>0</v>
      </c>
      <c r="AG80" s="162">
        <f t="shared" ref="AG80" si="141">P80/8</f>
        <v>0</v>
      </c>
      <c r="AH80" s="163">
        <f t="shared" ref="AH80:AK80" si="142">S80/8</f>
        <v>0</v>
      </c>
      <c r="AI80" s="161">
        <f t="shared" si="142"/>
        <v>0</v>
      </c>
      <c r="AJ80" s="161">
        <f t="shared" si="142"/>
        <v>0</v>
      </c>
      <c r="AK80" s="161">
        <f t="shared" si="142"/>
        <v>0</v>
      </c>
      <c r="AL80" s="162">
        <f>W80/8</f>
        <v>0</v>
      </c>
      <c r="AM80" s="164"/>
      <c r="AN80" s="165">
        <f t="shared" ref="AN80" si="143">SUM(H81:R83)</f>
        <v>0</v>
      </c>
      <c r="AO80" s="165">
        <f t="shared" ref="AO80" si="144">SUM(S81:W83)</f>
        <v>0</v>
      </c>
      <c r="AP80" s="165">
        <f t="shared" si="84"/>
        <v>0</v>
      </c>
      <c r="AR80" s="165">
        <f>SUM(H80:R80)/8</f>
        <v>0</v>
      </c>
      <c r="AS80" s="165">
        <f>SUM(S80:W80)/8</f>
        <v>0</v>
      </c>
      <c r="AT80" s="165">
        <f>SUM(AR80:AS80)</f>
        <v>0</v>
      </c>
    </row>
    <row r="81" spans="1:46" hidden="1" outlineLevel="1" x14ac:dyDescent="0.2">
      <c r="A81" s="147"/>
      <c r="B81" s="230"/>
      <c r="C81" s="167" t="s">
        <v>3</v>
      </c>
      <c r="D81" s="174"/>
      <c r="E81" s="174"/>
      <c r="F81" s="174"/>
      <c r="G81" s="174"/>
      <c r="H81" s="169">
        <f>D81*'Unit Measures'!B2</f>
        <v>0</v>
      </c>
      <c r="I81" s="169">
        <f>D81*'Unit Measures'!B3</f>
        <v>0</v>
      </c>
      <c r="J81" s="169">
        <f>D81*'Unit Measures'!B4</f>
        <v>0</v>
      </c>
      <c r="K81" s="169">
        <f>D81*'Unit Measures'!B5</f>
        <v>0</v>
      </c>
      <c r="L81" s="170"/>
      <c r="M81" s="170"/>
      <c r="N81" s="156">
        <f>D81*'Unit Measures'!B7</f>
        <v>0</v>
      </c>
      <c r="O81" s="169">
        <f>D81*'Unit Measures'!B8</f>
        <v>0</v>
      </c>
      <c r="P81" s="169">
        <f>D81*'Unit Measures'!B9</f>
        <v>0</v>
      </c>
      <c r="Q81" s="156">
        <f>D81*'Unit Measures'!B11</f>
        <v>0</v>
      </c>
      <c r="R81" s="169"/>
      <c r="S81" s="169">
        <f>D81*'Unit Measures'!B12</f>
        <v>0</v>
      </c>
      <c r="T81" s="169">
        <f>D81*'Unit Measures'!B15</f>
        <v>0</v>
      </c>
      <c r="U81" s="169">
        <f>D81*'Unit Measures'!B13</f>
        <v>0</v>
      </c>
      <c r="V81" s="171">
        <f>D81*'Unit Measures'!B14</f>
        <v>0</v>
      </c>
      <c r="W81" s="169"/>
      <c r="X81" s="172"/>
      <c r="Y81" s="151"/>
      <c r="Z81" s="151"/>
      <c r="AA81" s="151"/>
      <c r="AB81" s="151"/>
      <c r="AC81" s="151"/>
      <c r="AD81" s="151"/>
      <c r="AE81" s="151"/>
      <c r="AF81" s="151"/>
      <c r="AG81" s="152"/>
      <c r="AH81" s="150"/>
      <c r="AI81" s="151"/>
      <c r="AJ81" s="151"/>
      <c r="AK81" s="151"/>
      <c r="AL81" s="152"/>
      <c r="AM81" s="153"/>
      <c r="AN81" s="173"/>
      <c r="AO81" s="173"/>
      <c r="AP81" s="173">
        <f t="shared" si="84"/>
        <v>0</v>
      </c>
      <c r="AR81" s="173"/>
      <c r="AS81" s="173"/>
      <c r="AT81" s="173"/>
    </row>
    <row r="82" spans="1:46" hidden="1" outlineLevel="1" x14ac:dyDescent="0.2">
      <c r="A82" s="147"/>
      <c r="B82" s="230"/>
      <c r="C82" s="167" t="s">
        <v>4</v>
      </c>
      <c r="D82" s="174"/>
      <c r="E82" s="174"/>
      <c r="F82" s="174"/>
      <c r="G82" s="174"/>
      <c r="H82" s="169">
        <f>D82*'Unit Measures'!C2</f>
        <v>0</v>
      </c>
      <c r="I82" s="169">
        <f>D82*'Unit Measures'!C3</f>
        <v>0</v>
      </c>
      <c r="J82" s="169">
        <f>D82*'Unit Measures'!C4</f>
        <v>0</v>
      </c>
      <c r="K82" s="169">
        <f>D82*'Unit Measures'!C5</f>
        <v>0</v>
      </c>
      <c r="L82" s="170"/>
      <c r="M82" s="170"/>
      <c r="N82" s="156">
        <f>D82*'Unit Measures'!C7</f>
        <v>0</v>
      </c>
      <c r="O82" s="169">
        <f>D82*'Unit Measures'!C8</f>
        <v>0</v>
      </c>
      <c r="P82" s="169">
        <f>D82*'Unit Measures'!C9</f>
        <v>0</v>
      </c>
      <c r="Q82" s="156">
        <f>D82*'Unit Measures'!C11</f>
        <v>0</v>
      </c>
      <c r="R82" s="169"/>
      <c r="S82" s="169">
        <f>D82*'Unit Measures'!C12</f>
        <v>0</v>
      </c>
      <c r="T82" s="169">
        <f>D82*'Unit Measures'!C15</f>
        <v>0</v>
      </c>
      <c r="U82" s="169">
        <f>D82*'Unit Measures'!C13</f>
        <v>0</v>
      </c>
      <c r="V82" s="171">
        <f>D82*'Unit Measures'!C14</f>
        <v>0</v>
      </c>
      <c r="W82" s="169"/>
      <c r="X82" s="172"/>
      <c r="Y82" s="151"/>
      <c r="Z82" s="151"/>
      <c r="AA82" s="151"/>
      <c r="AB82" s="151"/>
      <c r="AC82" s="151"/>
      <c r="AD82" s="151"/>
      <c r="AE82" s="151"/>
      <c r="AF82" s="151"/>
      <c r="AG82" s="152"/>
      <c r="AH82" s="150"/>
      <c r="AI82" s="151"/>
      <c r="AJ82" s="151"/>
      <c r="AK82" s="151"/>
      <c r="AL82" s="152"/>
      <c r="AM82" s="153"/>
      <c r="AN82" s="173"/>
      <c r="AO82" s="173"/>
      <c r="AP82" s="173">
        <f t="shared" si="84"/>
        <v>0</v>
      </c>
      <c r="AR82" s="173"/>
      <c r="AS82" s="173"/>
      <c r="AT82" s="173"/>
    </row>
    <row r="83" spans="1:46" hidden="1" outlineLevel="1" x14ac:dyDescent="0.2">
      <c r="A83" s="147"/>
      <c r="B83" s="230"/>
      <c r="C83" s="167" t="s">
        <v>158</v>
      </c>
      <c r="D83" s="174"/>
      <c r="E83" s="174"/>
      <c r="F83" s="174"/>
      <c r="G83" s="174"/>
      <c r="H83" s="169"/>
      <c r="I83" s="169"/>
      <c r="J83" s="169"/>
      <c r="K83" s="169"/>
      <c r="L83" s="170"/>
      <c r="M83" s="170"/>
      <c r="N83" s="156"/>
      <c r="O83" s="169"/>
      <c r="P83" s="169"/>
      <c r="Q83" s="156"/>
      <c r="R83" s="169">
        <f>E83*'Unit Measures'!D17</f>
        <v>0</v>
      </c>
      <c r="S83" s="169"/>
      <c r="T83" s="169"/>
      <c r="U83" s="169">
        <f>E83*'Unit Measures'!D13</f>
        <v>0</v>
      </c>
      <c r="V83" s="171">
        <f>E83*'Unit Measures'!D14</f>
        <v>0</v>
      </c>
      <c r="W83" s="169">
        <f>E83*'Unit Measures'!D16</f>
        <v>0</v>
      </c>
      <c r="X83" s="172"/>
      <c r="Y83" s="151"/>
      <c r="Z83" s="151"/>
      <c r="AA83" s="151"/>
      <c r="AB83" s="151"/>
      <c r="AC83" s="151"/>
      <c r="AD83" s="151"/>
      <c r="AE83" s="151"/>
      <c r="AF83" s="151"/>
      <c r="AG83" s="152"/>
      <c r="AH83" s="150"/>
      <c r="AI83" s="151"/>
      <c r="AJ83" s="151"/>
      <c r="AK83" s="151"/>
      <c r="AL83" s="152"/>
      <c r="AM83" s="153"/>
      <c r="AN83" s="173"/>
      <c r="AO83" s="173"/>
      <c r="AP83" s="173">
        <f t="shared" si="84"/>
        <v>0</v>
      </c>
      <c r="AR83" s="173"/>
      <c r="AS83" s="173"/>
      <c r="AT83" s="173"/>
    </row>
    <row r="84" spans="1:46" s="166" customFormat="1" collapsed="1" x14ac:dyDescent="0.2">
      <c r="A84" s="154">
        <v>21</v>
      </c>
      <c r="B84" s="226"/>
      <c r="C84" s="133"/>
      <c r="D84" s="155">
        <f>SUM(D85:D87)</f>
        <v>0</v>
      </c>
      <c r="E84" s="155">
        <f t="shared" ref="E84" si="145">SUM(E85:E87)</f>
        <v>0</v>
      </c>
      <c r="F84" s="155"/>
      <c r="G84" s="155"/>
      <c r="H84" s="156">
        <f>SUM(H85:H87)</f>
        <v>0</v>
      </c>
      <c r="I84" s="156">
        <f t="shared" ref="I84:N84" si="146">SUM(I85:I87)</f>
        <v>0</v>
      </c>
      <c r="J84" s="156">
        <f t="shared" si="146"/>
        <v>0</v>
      </c>
      <c r="K84" s="156">
        <f t="shared" si="146"/>
        <v>0</v>
      </c>
      <c r="L84" s="157">
        <f t="shared" si="146"/>
        <v>0</v>
      </c>
      <c r="M84" s="157">
        <f t="shared" si="146"/>
        <v>0</v>
      </c>
      <c r="N84" s="156">
        <f t="shared" si="146"/>
        <v>0</v>
      </c>
      <c r="O84" s="156">
        <f>SUM(O85:O87)</f>
        <v>0</v>
      </c>
      <c r="P84" s="156">
        <f t="shared" ref="P84:W84" si="147">SUM(P85:P87)</f>
        <v>0</v>
      </c>
      <c r="Q84" s="156">
        <f t="shared" si="147"/>
        <v>0</v>
      </c>
      <c r="R84" s="156">
        <f t="shared" si="147"/>
        <v>0</v>
      </c>
      <c r="S84" s="156">
        <f t="shared" si="147"/>
        <v>0</v>
      </c>
      <c r="T84" s="156">
        <f t="shared" si="147"/>
        <v>0</v>
      </c>
      <c r="U84" s="156">
        <f t="shared" si="147"/>
        <v>0</v>
      </c>
      <c r="V84" s="159">
        <f t="shared" si="147"/>
        <v>0</v>
      </c>
      <c r="W84" s="156">
        <f t="shared" si="147"/>
        <v>0</v>
      </c>
      <c r="X84" s="160">
        <f t="shared" ref="X84:AF84" si="148">H84/8</f>
        <v>0</v>
      </c>
      <c r="Y84" s="161">
        <f t="shared" si="148"/>
        <v>0</v>
      </c>
      <c r="Z84" s="161">
        <f t="shared" si="148"/>
        <v>0</v>
      </c>
      <c r="AA84" s="161">
        <f t="shared" si="148"/>
        <v>0</v>
      </c>
      <c r="AB84" s="161">
        <f t="shared" si="148"/>
        <v>0</v>
      </c>
      <c r="AC84" s="161">
        <f t="shared" si="148"/>
        <v>0</v>
      </c>
      <c r="AD84" s="161">
        <f t="shared" si="148"/>
        <v>0</v>
      </c>
      <c r="AE84" s="161">
        <f t="shared" si="148"/>
        <v>0</v>
      </c>
      <c r="AF84" s="161">
        <f t="shared" si="148"/>
        <v>0</v>
      </c>
      <c r="AG84" s="162">
        <f t="shared" ref="AG84" si="149">P84/8</f>
        <v>0</v>
      </c>
      <c r="AH84" s="163">
        <f t="shared" ref="AH84:AK84" si="150">S84/8</f>
        <v>0</v>
      </c>
      <c r="AI84" s="161">
        <f t="shared" si="150"/>
        <v>0</v>
      </c>
      <c r="AJ84" s="161">
        <f t="shared" si="150"/>
        <v>0</v>
      </c>
      <c r="AK84" s="161">
        <f t="shared" si="150"/>
        <v>0</v>
      </c>
      <c r="AL84" s="162">
        <f>W84/8</f>
        <v>0</v>
      </c>
      <c r="AM84" s="164"/>
      <c r="AN84" s="165">
        <f t="shared" ref="AN84" si="151">SUM(H85:R87)</f>
        <v>0</v>
      </c>
      <c r="AO84" s="165">
        <f t="shared" ref="AO84" si="152">SUM(S85:W87)</f>
        <v>0</v>
      </c>
      <c r="AP84" s="165">
        <f t="shared" si="84"/>
        <v>0</v>
      </c>
      <c r="AR84" s="165">
        <f>SUM(H84:R84)/8</f>
        <v>0</v>
      </c>
      <c r="AS84" s="165">
        <f>SUM(S84:W84)/8</f>
        <v>0</v>
      </c>
      <c r="AT84" s="165">
        <f>SUM(AR84:AS84)</f>
        <v>0</v>
      </c>
    </row>
    <row r="85" spans="1:46" hidden="1" outlineLevel="1" x14ac:dyDescent="0.2">
      <c r="A85" s="147"/>
      <c r="B85" s="230"/>
      <c r="C85" s="167" t="s">
        <v>3</v>
      </c>
      <c r="D85" s="174"/>
      <c r="E85" s="174"/>
      <c r="F85" s="174"/>
      <c r="G85" s="174"/>
      <c r="H85" s="169">
        <f>D85*'Unit Measures'!B2</f>
        <v>0</v>
      </c>
      <c r="I85" s="169">
        <f>D85*'Unit Measures'!B3</f>
        <v>0</v>
      </c>
      <c r="J85" s="169">
        <f>D85*'Unit Measures'!B4</f>
        <v>0</v>
      </c>
      <c r="K85" s="169">
        <f>D85*'Unit Measures'!B5</f>
        <v>0</v>
      </c>
      <c r="L85" s="170"/>
      <c r="M85" s="170"/>
      <c r="N85" s="156">
        <f>D85*'Unit Measures'!B7</f>
        <v>0</v>
      </c>
      <c r="O85" s="169">
        <f>D85*'Unit Measures'!B8</f>
        <v>0</v>
      </c>
      <c r="P85" s="169">
        <f>D85*'Unit Measures'!B9</f>
        <v>0</v>
      </c>
      <c r="Q85" s="156">
        <f>D85*'Unit Measures'!B11</f>
        <v>0</v>
      </c>
      <c r="R85" s="169"/>
      <c r="S85" s="169">
        <f>D85*'Unit Measures'!B12</f>
        <v>0</v>
      </c>
      <c r="T85" s="169">
        <f>D85*'Unit Measures'!B15</f>
        <v>0</v>
      </c>
      <c r="U85" s="169">
        <f>D85*'Unit Measures'!B13</f>
        <v>0</v>
      </c>
      <c r="V85" s="171">
        <f>D85*'Unit Measures'!B14</f>
        <v>0</v>
      </c>
      <c r="W85" s="169"/>
      <c r="X85" s="172"/>
      <c r="Y85" s="151"/>
      <c r="Z85" s="151"/>
      <c r="AA85" s="151"/>
      <c r="AB85" s="151"/>
      <c r="AC85" s="151"/>
      <c r="AD85" s="151"/>
      <c r="AE85" s="151"/>
      <c r="AF85" s="151"/>
      <c r="AG85" s="152"/>
      <c r="AH85" s="150"/>
      <c r="AI85" s="151"/>
      <c r="AJ85" s="151"/>
      <c r="AK85" s="151"/>
      <c r="AL85" s="152"/>
      <c r="AM85" s="153"/>
      <c r="AN85" s="173"/>
      <c r="AO85" s="173"/>
      <c r="AP85" s="173">
        <f t="shared" si="84"/>
        <v>0</v>
      </c>
      <c r="AR85" s="173"/>
      <c r="AS85" s="173"/>
      <c r="AT85" s="173"/>
    </row>
    <row r="86" spans="1:46" hidden="1" outlineLevel="1" x14ac:dyDescent="0.2">
      <c r="A86" s="147"/>
      <c r="B86" s="230"/>
      <c r="C86" s="167" t="s">
        <v>4</v>
      </c>
      <c r="D86" s="174"/>
      <c r="E86" s="174"/>
      <c r="F86" s="174"/>
      <c r="G86" s="174"/>
      <c r="H86" s="169">
        <f>D86*'Unit Measures'!C2</f>
        <v>0</v>
      </c>
      <c r="I86" s="169">
        <f>D86*'Unit Measures'!C3</f>
        <v>0</v>
      </c>
      <c r="J86" s="169">
        <f>D86*'Unit Measures'!C4</f>
        <v>0</v>
      </c>
      <c r="K86" s="169">
        <f>D86*'Unit Measures'!C5</f>
        <v>0</v>
      </c>
      <c r="L86" s="170"/>
      <c r="M86" s="170"/>
      <c r="N86" s="156">
        <f>D86*'Unit Measures'!C7</f>
        <v>0</v>
      </c>
      <c r="O86" s="169">
        <f>D86*'Unit Measures'!C8</f>
        <v>0</v>
      </c>
      <c r="P86" s="169">
        <f>D86*'Unit Measures'!C9</f>
        <v>0</v>
      </c>
      <c r="Q86" s="156">
        <f>D86*'Unit Measures'!C11</f>
        <v>0</v>
      </c>
      <c r="R86" s="169"/>
      <c r="S86" s="169">
        <f>D86*'Unit Measures'!C12</f>
        <v>0</v>
      </c>
      <c r="T86" s="169">
        <f>D86*'Unit Measures'!C15</f>
        <v>0</v>
      </c>
      <c r="U86" s="169">
        <f>D86*'Unit Measures'!C13</f>
        <v>0</v>
      </c>
      <c r="V86" s="171">
        <f>D86*'Unit Measures'!C14</f>
        <v>0</v>
      </c>
      <c r="W86" s="169"/>
      <c r="X86" s="172"/>
      <c r="Y86" s="151"/>
      <c r="Z86" s="151"/>
      <c r="AA86" s="151"/>
      <c r="AB86" s="151"/>
      <c r="AC86" s="151"/>
      <c r="AD86" s="151"/>
      <c r="AE86" s="151"/>
      <c r="AF86" s="151"/>
      <c r="AG86" s="152"/>
      <c r="AH86" s="150"/>
      <c r="AI86" s="151"/>
      <c r="AJ86" s="151"/>
      <c r="AK86" s="151"/>
      <c r="AL86" s="152"/>
      <c r="AM86" s="153"/>
      <c r="AN86" s="173"/>
      <c r="AO86" s="173"/>
      <c r="AP86" s="173">
        <f t="shared" si="84"/>
        <v>0</v>
      </c>
      <c r="AR86" s="173"/>
      <c r="AS86" s="173"/>
      <c r="AT86" s="173"/>
    </row>
    <row r="87" spans="1:46" hidden="1" outlineLevel="1" x14ac:dyDescent="0.2">
      <c r="A87" s="147"/>
      <c r="B87" s="230"/>
      <c r="C87" s="167" t="s">
        <v>158</v>
      </c>
      <c r="D87" s="174"/>
      <c r="E87" s="174"/>
      <c r="F87" s="174"/>
      <c r="G87" s="174"/>
      <c r="H87" s="169"/>
      <c r="I87" s="169"/>
      <c r="J87" s="169"/>
      <c r="K87" s="169"/>
      <c r="L87" s="170"/>
      <c r="M87" s="170"/>
      <c r="N87" s="156"/>
      <c r="O87" s="169"/>
      <c r="P87" s="169"/>
      <c r="Q87" s="156"/>
      <c r="R87" s="169">
        <f>E87*'Unit Measures'!D17</f>
        <v>0</v>
      </c>
      <c r="S87" s="169"/>
      <c r="T87" s="169"/>
      <c r="U87" s="169">
        <f>E87*'Unit Measures'!D13</f>
        <v>0</v>
      </c>
      <c r="V87" s="171">
        <f>E87*'Unit Measures'!D14</f>
        <v>0</v>
      </c>
      <c r="W87" s="169">
        <f>E87*'Unit Measures'!D16</f>
        <v>0</v>
      </c>
      <c r="X87" s="172"/>
      <c r="Y87" s="151"/>
      <c r="Z87" s="151"/>
      <c r="AA87" s="151"/>
      <c r="AB87" s="151"/>
      <c r="AC87" s="151"/>
      <c r="AD87" s="151"/>
      <c r="AE87" s="151"/>
      <c r="AF87" s="151"/>
      <c r="AG87" s="152"/>
      <c r="AH87" s="150"/>
      <c r="AI87" s="151"/>
      <c r="AJ87" s="151"/>
      <c r="AK87" s="151"/>
      <c r="AL87" s="152"/>
      <c r="AM87" s="153"/>
      <c r="AN87" s="173"/>
      <c r="AO87" s="173"/>
      <c r="AP87" s="173">
        <f t="shared" si="84"/>
        <v>0</v>
      </c>
      <c r="AR87" s="173"/>
      <c r="AS87" s="173"/>
      <c r="AT87" s="173"/>
    </row>
    <row r="88" spans="1:46" s="166" customFormat="1" collapsed="1" x14ac:dyDescent="0.2">
      <c r="A88" s="154">
        <v>22</v>
      </c>
      <c r="B88" s="226"/>
      <c r="C88" s="133"/>
      <c r="D88" s="155">
        <f>SUM(D89:D91)</f>
        <v>0</v>
      </c>
      <c r="E88" s="155">
        <f t="shared" ref="E88" si="153">SUM(E89:E91)</f>
        <v>0</v>
      </c>
      <c r="F88" s="155"/>
      <c r="G88" s="155"/>
      <c r="H88" s="156">
        <f>SUM(H89:H91)</f>
        <v>0</v>
      </c>
      <c r="I88" s="156">
        <f t="shared" ref="I88" si="154">SUM(I89:I91)</f>
        <v>0</v>
      </c>
      <c r="J88" s="156">
        <f>SUM(J89:J91)</f>
        <v>0</v>
      </c>
      <c r="K88" s="156">
        <f t="shared" ref="K88:W88" si="155">SUM(K89:K91)</f>
        <v>0</v>
      </c>
      <c r="L88" s="157">
        <f t="shared" si="155"/>
        <v>0</v>
      </c>
      <c r="M88" s="157">
        <f t="shared" si="155"/>
        <v>0</v>
      </c>
      <c r="N88" s="156">
        <f t="shared" si="155"/>
        <v>0</v>
      </c>
      <c r="O88" s="156">
        <f t="shared" si="155"/>
        <v>0</v>
      </c>
      <c r="P88" s="156">
        <f t="shared" si="155"/>
        <v>0</v>
      </c>
      <c r="Q88" s="156">
        <f t="shared" si="155"/>
        <v>0</v>
      </c>
      <c r="R88" s="156">
        <f t="shared" si="155"/>
        <v>0</v>
      </c>
      <c r="S88" s="156">
        <f t="shared" si="155"/>
        <v>0</v>
      </c>
      <c r="T88" s="156">
        <f>SUM(T89:T91)</f>
        <v>0</v>
      </c>
      <c r="U88" s="156">
        <f t="shared" si="155"/>
        <v>0</v>
      </c>
      <c r="V88" s="159">
        <f t="shared" si="155"/>
        <v>0</v>
      </c>
      <c r="W88" s="156">
        <f t="shared" si="155"/>
        <v>0</v>
      </c>
      <c r="X88" s="160">
        <f t="shared" ref="X88:AF88" si="156">H88/8</f>
        <v>0</v>
      </c>
      <c r="Y88" s="161">
        <f t="shared" si="156"/>
        <v>0</v>
      </c>
      <c r="Z88" s="161">
        <f t="shared" si="156"/>
        <v>0</v>
      </c>
      <c r="AA88" s="161">
        <f t="shared" si="156"/>
        <v>0</v>
      </c>
      <c r="AB88" s="161">
        <f t="shared" si="156"/>
        <v>0</v>
      </c>
      <c r="AC88" s="161">
        <f t="shared" si="156"/>
        <v>0</v>
      </c>
      <c r="AD88" s="161">
        <f t="shared" si="156"/>
        <v>0</v>
      </c>
      <c r="AE88" s="161">
        <f t="shared" si="156"/>
        <v>0</v>
      </c>
      <c r="AF88" s="161">
        <f t="shared" si="156"/>
        <v>0</v>
      </c>
      <c r="AG88" s="162">
        <f t="shared" ref="AG88" si="157">P88/8</f>
        <v>0</v>
      </c>
      <c r="AH88" s="163">
        <f t="shared" ref="AH88:AK88" si="158">S88/8</f>
        <v>0</v>
      </c>
      <c r="AI88" s="161">
        <f t="shared" si="158"/>
        <v>0</v>
      </c>
      <c r="AJ88" s="161">
        <f t="shared" si="158"/>
        <v>0</v>
      </c>
      <c r="AK88" s="161">
        <f t="shared" si="158"/>
        <v>0</v>
      </c>
      <c r="AL88" s="162">
        <f>W88/8</f>
        <v>0</v>
      </c>
      <c r="AM88" s="164"/>
      <c r="AN88" s="165">
        <f t="shared" ref="AN88" si="159">SUM(H89:R91)</f>
        <v>0</v>
      </c>
      <c r="AO88" s="165">
        <f t="shared" ref="AO88" si="160">SUM(S89:W91)</f>
        <v>0</v>
      </c>
      <c r="AP88" s="165">
        <f t="shared" si="84"/>
        <v>0</v>
      </c>
      <c r="AR88" s="165">
        <f>SUM(H88:R88)/8</f>
        <v>0</v>
      </c>
      <c r="AS88" s="165">
        <f>SUM(S88:W88)/8</f>
        <v>0</v>
      </c>
      <c r="AT88" s="165">
        <f>SUM(AR88:AS88)</f>
        <v>0</v>
      </c>
    </row>
    <row r="89" spans="1:46" hidden="1" outlineLevel="1" x14ac:dyDescent="0.2">
      <c r="A89" s="147"/>
      <c r="B89" s="134"/>
      <c r="C89" s="167" t="s">
        <v>3</v>
      </c>
      <c r="D89" s="174"/>
      <c r="E89" s="174"/>
      <c r="F89" s="174"/>
      <c r="G89" s="174"/>
      <c r="H89" s="169">
        <f>D89*'Unit Measures'!B2</f>
        <v>0</v>
      </c>
      <c r="I89" s="169">
        <f>D89*'Unit Measures'!B3</f>
        <v>0</v>
      </c>
      <c r="J89" s="169">
        <f>D89*'Unit Measures'!B4</f>
        <v>0</v>
      </c>
      <c r="K89" s="169">
        <f>D89*'Unit Measures'!B5</f>
        <v>0</v>
      </c>
      <c r="L89" s="170"/>
      <c r="M89" s="170"/>
      <c r="N89" s="156">
        <f>D89*'Unit Measures'!B7</f>
        <v>0</v>
      </c>
      <c r="O89" s="169">
        <f>D89*'Unit Measures'!B8</f>
        <v>0</v>
      </c>
      <c r="P89" s="169">
        <f>D89*'Unit Measures'!B9</f>
        <v>0</v>
      </c>
      <c r="Q89" s="156">
        <f>D89*'Unit Measures'!B11</f>
        <v>0</v>
      </c>
      <c r="R89" s="169"/>
      <c r="S89" s="169">
        <f>D89*'Unit Measures'!B12</f>
        <v>0</v>
      </c>
      <c r="T89" s="169">
        <f>D89*'Unit Measures'!B15</f>
        <v>0</v>
      </c>
      <c r="U89" s="169">
        <f>D89*'Unit Measures'!B13</f>
        <v>0</v>
      </c>
      <c r="V89" s="171">
        <f>D89*'Unit Measures'!B14</f>
        <v>0</v>
      </c>
      <c r="W89" s="169"/>
      <c r="X89" s="172"/>
      <c r="Y89" s="151"/>
      <c r="Z89" s="151"/>
      <c r="AA89" s="151"/>
      <c r="AB89" s="151"/>
      <c r="AC89" s="151"/>
      <c r="AD89" s="151"/>
      <c r="AE89" s="151"/>
      <c r="AF89" s="151"/>
      <c r="AG89" s="152"/>
      <c r="AH89" s="150"/>
      <c r="AI89" s="151"/>
      <c r="AJ89" s="151"/>
      <c r="AK89" s="151"/>
      <c r="AL89" s="152"/>
      <c r="AM89" s="153"/>
      <c r="AN89" s="173"/>
      <c r="AO89" s="173"/>
      <c r="AP89" s="173">
        <f t="shared" si="84"/>
        <v>0</v>
      </c>
      <c r="AR89" s="173"/>
      <c r="AS89" s="173"/>
      <c r="AT89" s="173"/>
    </row>
    <row r="90" spans="1:46" hidden="1" outlineLevel="1" x14ac:dyDescent="0.2">
      <c r="A90" s="147"/>
      <c r="B90" s="134"/>
      <c r="C90" s="167" t="s">
        <v>4</v>
      </c>
      <c r="D90" s="174"/>
      <c r="E90" s="174"/>
      <c r="F90" s="174"/>
      <c r="G90" s="174"/>
      <c r="H90" s="169">
        <f>D90*'Unit Measures'!C2</f>
        <v>0</v>
      </c>
      <c r="I90" s="169">
        <f>D90*'Unit Measures'!C3</f>
        <v>0</v>
      </c>
      <c r="J90" s="169">
        <f>D90*'Unit Measures'!C4</f>
        <v>0</v>
      </c>
      <c r="K90" s="169">
        <f>D90*'Unit Measures'!C5</f>
        <v>0</v>
      </c>
      <c r="L90" s="170"/>
      <c r="M90" s="170"/>
      <c r="N90" s="156">
        <f>D90*'Unit Measures'!C7</f>
        <v>0</v>
      </c>
      <c r="O90" s="169">
        <f>D90*'Unit Measures'!C8</f>
        <v>0</v>
      </c>
      <c r="P90" s="169">
        <f>D90*'Unit Measures'!C9</f>
        <v>0</v>
      </c>
      <c r="Q90" s="156">
        <f>D90*'Unit Measures'!C11</f>
        <v>0</v>
      </c>
      <c r="R90" s="169"/>
      <c r="S90" s="169">
        <f>D90*'Unit Measures'!C12</f>
        <v>0</v>
      </c>
      <c r="T90" s="169">
        <f>D90*'Unit Measures'!C15</f>
        <v>0</v>
      </c>
      <c r="U90" s="169">
        <f>D90*'Unit Measures'!C13</f>
        <v>0</v>
      </c>
      <c r="V90" s="171">
        <f>D90*'Unit Measures'!C14</f>
        <v>0</v>
      </c>
      <c r="W90" s="169"/>
      <c r="X90" s="172"/>
      <c r="Y90" s="151"/>
      <c r="Z90" s="151"/>
      <c r="AA90" s="151"/>
      <c r="AB90" s="151"/>
      <c r="AC90" s="151"/>
      <c r="AD90" s="151"/>
      <c r="AE90" s="151"/>
      <c r="AF90" s="151"/>
      <c r="AG90" s="152"/>
      <c r="AH90" s="150"/>
      <c r="AI90" s="151"/>
      <c r="AJ90" s="151"/>
      <c r="AK90" s="151"/>
      <c r="AL90" s="152"/>
      <c r="AM90" s="153"/>
      <c r="AN90" s="173"/>
      <c r="AO90" s="173"/>
      <c r="AP90" s="173">
        <f t="shared" si="84"/>
        <v>0</v>
      </c>
      <c r="AR90" s="173"/>
      <c r="AS90" s="173"/>
      <c r="AT90" s="173"/>
    </row>
    <row r="91" spans="1:46" hidden="1" outlineLevel="1" x14ac:dyDescent="0.2">
      <c r="A91" s="147"/>
      <c r="B91" s="134"/>
      <c r="C91" s="167" t="s">
        <v>158</v>
      </c>
      <c r="D91" s="174"/>
      <c r="E91" s="174"/>
      <c r="F91" s="174"/>
      <c r="G91" s="174"/>
      <c r="H91" s="169"/>
      <c r="I91" s="169"/>
      <c r="J91" s="169"/>
      <c r="K91" s="169"/>
      <c r="L91" s="170"/>
      <c r="M91" s="170"/>
      <c r="N91" s="156"/>
      <c r="O91" s="169"/>
      <c r="P91" s="169"/>
      <c r="Q91" s="156"/>
      <c r="R91" s="169">
        <f>E91*'Unit Measures'!D17</f>
        <v>0</v>
      </c>
      <c r="S91" s="169"/>
      <c r="T91" s="169"/>
      <c r="U91" s="169">
        <f>E91*'Unit Measures'!D13</f>
        <v>0</v>
      </c>
      <c r="V91" s="171">
        <f>E91*'Unit Measures'!D14</f>
        <v>0</v>
      </c>
      <c r="W91" s="169">
        <f>E91*'Unit Measures'!D16</f>
        <v>0</v>
      </c>
      <c r="X91" s="172"/>
      <c r="Y91" s="151"/>
      <c r="Z91" s="151"/>
      <c r="AA91" s="151"/>
      <c r="AB91" s="151"/>
      <c r="AC91" s="151"/>
      <c r="AD91" s="151"/>
      <c r="AE91" s="151"/>
      <c r="AF91" s="151"/>
      <c r="AG91" s="152"/>
      <c r="AH91" s="150"/>
      <c r="AI91" s="151"/>
      <c r="AJ91" s="151"/>
      <c r="AK91" s="151"/>
      <c r="AL91" s="152"/>
      <c r="AM91" s="153"/>
      <c r="AN91" s="173"/>
      <c r="AO91" s="173"/>
      <c r="AP91" s="173">
        <f t="shared" si="84"/>
        <v>0</v>
      </c>
      <c r="AR91" s="173"/>
      <c r="AS91" s="173"/>
      <c r="AT91" s="173"/>
    </row>
    <row r="92" spans="1:46" s="166" customFormat="1" collapsed="1" x14ac:dyDescent="0.2">
      <c r="A92" s="154">
        <v>23</v>
      </c>
      <c r="B92" s="133"/>
      <c r="C92" s="133"/>
      <c r="D92" s="155">
        <f>SUM(D93:D95)</f>
        <v>0</v>
      </c>
      <c r="E92" s="155">
        <f t="shared" ref="E92" si="161">SUM(E93:E95)</f>
        <v>0</v>
      </c>
      <c r="F92" s="155"/>
      <c r="G92" s="155"/>
      <c r="H92" s="156">
        <f>SUM(H93:H95)</f>
        <v>0</v>
      </c>
      <c r="I92" s="156">
        <f t="shared" ref="I92:W92" si="162">SUM(I93:I95)</f>
        <v>0</v>
      </c>
      <c r="J92" s="156">
        <f t="shared" si="162"/>
        <v>0</v>
      </c>
      <c r="K92" s="156">
        <f t="shared" si="162"/>
        <v>0</v>
      </c>
      <c r="L92" s="157">
        <f t="shared" si="162"/>
        <v>0</v>
      </c>
      <c r="M92" s="157">
        <f t="shared" si="162"/>
        <v>0</v>
      </c>
      <c r="N92" s="156">
        <f t="shared" si="162"/>
        <v>0</v>
      </c>
      <c r="O92" s="156">
        <f t="shared" si="162"/>
        <v>0</v>
      </c>
      <c r="P92" s="156">
        <f t="shared" si="162"/>
        <v>0</v>
      </c>
      <c r="Q92" s="156">
        <f t="shared" si="162"/>
        <v>0</v>
      </c>
      <c r="R92" s="156">
        <f t="shared" si="162"/>
        <v>0</v>
      </c>
      <c r="S92" s="156">
        <f t="shared" si="162"/>
        <v>0</v>
      </c>
      <c r="T92" s="156">
        <f t="shared" si="162"/>
        <v>0</v>
      </c>
      <c r="U92" s="156">
        <f t="shared" si="162"/>
        <v>0</v>
      </c>
      <c r="V92" s="159">
        <f t="shared" si="162"/>
        <v>0</v>
      </c>
      <c r="W92" s="156">
        <f t="shared" si="162"/>
        <v>0</v>
      </c>
      <c r="X92" s="160">
        <f t="shared" ref="X92:AF92" si="163">H92/8</f>
        <v>0</v>
      </c>
      <c r="Y92" s="161">
        <f t="shared" si="163"/>
        <v>0</v>
      </c>
      <c r="Z92" s="161">
        <f t="shared" si="163"/>
        <v>0</v>
      </c>
      <c r="AA92" s="161">
        <f t="shared" si="163"/>
        <v>0</v>
      </c>
      <c r="AB92" s="161">
        <f t="shared" si="163"/>
        <v>0</v>
      </c>
      <c r="AC92" s="161">
        <f t="shared" si="163"/>
        <v>0</v>
      </c>
      <c r="AD92" s="161">
        <f t="shared" si="163"/>
        <v>0</v>
      </c>
      <c r="AE92" s="161">
        <f t="shared" si="163"/>
        <v>0</v>
      </c>
      <c r="AF92" s="161">
        <f t="shared" si="163"/>
        <v>0</v>
      </c>
      <c r="AG92" s="162">
        <f t="shared" ref="AG92" si="164">P92/8</f>
        <v>0</v>
      </c>
      <c r="AH92" s="163">
        <f t="shared" ref="AH92:AK92" si="165">S92/8</f>
        <v>0</v>
      </c>
      <c r="AI92" s="161">
        <f t="shared" si="165"/>
        <v>0</v>
      </c>
      <c r="AJ92" s="161">
        <f t="shared" si="165"/>
        <v>0</v>
      </c>
      <c r="AK92" s="161">
        <f t="shared" si="165"/>
        <v>0</v>
      </c>
      <c r="AL92" s="162">
        <f>W92/8</f>
        <v>0</v>
      </c>
      <c r="AM92" s="164"/>
      <c r="AN92" s="165">
        <f t="shared" ref="AN92" si="166">SUM(H93:R95)</f>
        <v>0</v>
      </c>
      <c r="AO92" s="165">
        <f t="shared" ref="AO92" si="167">SUM(S93:W95)</f>
        <v>0</v>
      </c>
      <c r="AP92" s="165">
        <f t="shared" si="84"/>
        <v>0</v>
      </c>
      <c r="AR92" s="165">
        <f>SUM(H92:R92)/8</f>
        <v>0</v>
      </c>
      <c r="AS92" s="165">
        <f>SUM(S92:W92)/8</f>
        <v>0</v>
      </c>
      <c r="AT92" s="165">
        <f>SUM(AR92:AS92)</f>
        <v>0</v>
      </c>
    </row>
    <row r="93" spans="1:46" hidden="1" outlineLevel="1" x14ac:dyDescent="0.2">
      <c r="A93" s="147"/>
      <c r="B93" s="134"/>
      <c r="C93" s="167" t="s">
        <v>3</v>
      </c>
      <c r="D93" s="174"/>
      <c r="E93" s="174"/>
      <c r="F93" s="174"/>
      <c r="G93" s="174"/>
      <c r="H93" s="169">
        <f>D93*'Unit Measures'!B2</f>
        <v>0</v>
      </c>
      <c r="I93" s="169">
        <f>D93*'Unit Measures'!B3</f>
        <v>0</v>
      </c>
      <c r="J93" s="169">
        <f>D93*'Unit Measures'!B4</f>
        <v>0</v>
      </c>
      <c r="K93" s="169">
        <f>D93*'Unit Measures'!B5</f>
        <v>0</v>
      </c>
      <c r="L93" s="170"/>
      <c r="M93" s="170"/>
      <c r="N93" s="156">
        <f>D93*'Unit Measures'!B7</f>
        <v>0</v>
      </c>
      <c r="O93" s="169">
        <f>D93*'Unit Measures'!B8</f>
        <v>0</v>
      </c>
      <c r="P93" s="169">
        <f>D93*'Unit Measures'!B9</f>
        <v>0</v>
      </c>
      <c r="Q93" s="156">
        <f>D93*'Unit Measures'!B11</f>
        <v>0</v>
      </c>
      <c r="R93" s="169"/>
      <c r="S93" s="169">
        <f>D93*'Unit Measures'!B12</f>
        <v>0</v>
      </c>
      <c r="T93" s="169">
        <f>D93*'Unit Measures'!B15</f>
        <v>0</v>
      </c>
      <c r="U93" s="169">
        <f>D93*'Unit Measures'!B13</f>
        <v>0</v>
      </c>
      <c r="V93" s="171">
        <f>D93*'Unit Measures'!B14</f>
        <v>0</v>
      </c>
      <c r="W93" s="169"/>
      <c r="X93" s="172"/>
      <c r="Y93" s="151"/>
      <c r="Z93" s="151"/>
      <c r="AA93" s="151"/>
      <c r="AB93" s="151"/>
      <c r="AC93" s="151"/>
      <c r="AD93" s="151"/>
      <c r="AE93" s="151"/>
      <c r="AF93" s="151"/>
      <c r="AG93" s="152"/>
      <c r="AH93" s="150"/>
      <c r="AI93" s="151"/>
      <c r="AJ93" s="151"/>
      <c r="AK93" s="151"/>
      <c r="AL93" s="152"/>
      <c r="AM93" s="153"/>
      <c r="AN93" s="173"/>
      <c r="AO93" s="173"/>
      <c r="AP93" s="173">
        <f t="shared" si="84"/>
        <v>0</v>
      </c>
      <c r="AR93" s="173"/>
      <c r="AS93" s="173"/>
      <c r="AT93" s="173"/>
    </row>
    <row r="94" spans="1:46" hidden="1" outlineLevel="1" x14ac:dyDescent="0.2">
      <c r="A94" s="147"/>
      <c r="B94" s="134"/>
      <c r="C94" s="167" t="s">
        <v>4</v>
      </c>
      <c r="D94" s="174"/>
      <c r="E94" s="174"/>
      <c r="F94" s="174"/>
      <c r="G94" s="174"/>
      <c r="H94" s="169">
        <f>D94*'Unit Measures'!C2</f>
        <v>0</v>
      </c>
      <c r="I94" s="169">
        <f>D94*'Unit Measures'!C3</f>
        <v>0</v>
      </c>
      <c r="J94" s="169">
        <f>D94*'Unit Measures'!C4</f>
        <v>0</v>
      </c>
      <c r="K94" s="169">
        <f>D94*'Unit Measures'!C5</f>
        <v>0</v>
      </c>
      <c r="L94" s="170"/>
      <c r="M94" s="170"/>
      <c r="N94" s="156">
        <f>D94*'Unit Measures'!C7</f>
        <v>0</v>
      </c>
      <c r="O94" s="169">
        <f>D94*'Unit Measures'!C8</f>
        <v>0</v>
      </c>
      <c r="P94" s="169">
        <f>D94*'Unit Measures'!C9</f>
        <v>0</v>
      </c>
      <c r="Q94" s="156">
        <f>D94*'Unit Measures'!C11</f>
        <v>0</v>
      </c>
      <c r="R94" s="169"/>
      <c r="S94" s="169">
        <f>D94*'Unit Measures'!C12</f>
        <v>0</v>
      </c>
      <c r="T94" s="169">
        <f>D94*'Unit Measures'!C15</f>
        <v>0</v>
      </c>
      <c r="U94" s="169">
        <f>D94*'Unit Measures'!C13</f>
        <v>0</v>
      </c>
      <c r="V94" s="171">
        <f>D94*'Unit Measures'!C14</f>
        <v>0</v>
      </c>
      <c r="W94" s="169"/>
      <c r="X94" s="172"/>
      <c r="Y94" s="151"/>
      <c r="Z94" s="151"/>
      <c r="AA94" s="151"/>
      <c r="AB94" s="151"/>
      <c r="AC94" s="151"/>
      <c r="AD94" s="151"/>
      <c r="AE94" s="151"/>
      <c r="AF94" s="151"/>
      <c r="AG94" s="152"/>
      <c r="AH94" s="150"/>
      <c r="AI94" s="151"/>
      <c r="AJ94" s="151"/>
      <c r="AK94" s="151"/>
      <c r="AL94" s="152"/>
      <c r="AM94" s="153"/>
      <c r="AN94" s="173"/>
      <c r="AO94" s="173"/>
      <c r="AP94" s="173">
        <f t="shared" si="84"/>
        <v>0</v>
      </c>
      <c r="AR94" s="173"/>
      <c r="AS94" s="173"/>
      <c r="AT94" s="173"/>
    </row>
    <row r="95" spans="1:46" hidden="1" outlineLevel="1" x14ac:dyDescent="0.2">
      <c r="A95" s="147"/>
      <c r="B95" s="134"/>
      <c r="C95" s="167" t="s">
        <v>158</v>
      </c>
      <c r="D95" s="174"/>
      <c r="E95" s="174"/>
      <c r="F95" s="174"/>
      <c r="G95" s="174"/>
      <c r="H95" s="169"/>
      <c r="I95" s="169"/>
      <c r="J95" s="169"/>
      <c r="K95" s="169"/>
      <c r="L95" s="170"/>
      <c r="M95" s="170"/>
      <c r="N95" s="156"/>
      <c r="O95" s="169"/>
      <c r="P95" s="169"/>
      <c r="Q95" s="156"/>
      <c r="R95" s="169">
        <f>E95*'Unit Measures'!D17</f>
        <v>0</v>
      </c>
      <c r="S95" s="169"/>
      <c r="T95" s="169"/>
      <c r="U95" s="169">
        <f>E95*'Unit Measures'!D13</f>
        <v>0</v>
      </c>
      <c r="V95" s="171">
        <f>E95*'Unit Measures'!D14</f>
        <v>0</v>
      </c>
      <c r="W95" s="169">
        <f>E95*'Unit Measures'!D16</f>
        <v>0</v>
      </c>
      <c r="X95" s="172"/>
      <c r="Y95" s="151"/>
      <c r="Z95" s="151"/>
      <c r="AA95" s="151"/>
      <c r="AB95" s="151"/>
      <c r="AC95" s="151"/>
      <c r="AD95" s="151"/>
      <c r="AE95" s="151"/>
      <c r="AF95" s="151"/>
      <c r="AG95" s="152"/>
      <c r="AH95" s="150"/>
      <c r="AI95" s="151"/>
      <c r="AJ95" s="151"/>
      <c r="AK95" s="151"/>
      <c r="AL95" s="152"/>
      <c r="AM95" s="153"/>
      <c r="AN95" s="173"/>
      <c r="AO95" s="173"/>
      <c r="AP95" s="173">
        <f t="shared" si="84"/>
        <v>0</v>
      </c>
      <c r="AR95" s="173"/>
      <c r="AS95" s="173"/>
      <c r="AT95" s="173"/>
    </row>
    <row r="96" spans="1:46" s="166" customFormat="1" collapsed="1" x14ac:dyDescent="0.2">
      <c r="A96" s="154">
        <v>24</v>
      </c>
      <c r="B96" s="133"/>
      <c r="C96" s="133"/>
      <c r="D96" s="155">
        <f>SUM(D97:D99)</f>
        <v>0</v>
      </c>
      <c r="E96" s="155">
        <f t="shared" ref="E96" si="168">SUM(E97:E99)</f>
        <v>0</v>
      </c>
      <c r="F96" s="155"/>
      <c r="G96" s="155"/>
      <c r="H96" s="156">
        <f>SUM(H97:H99)</f>
        <v>0</v>
      </c>
      <c r="I96" s="156">
        <f t="shared" ref="I96:N96" si="169">SUM(I97:I99)</f>
        <v>0</v>
      </c>
      <c r="J96" s="156">
        <f t="shared" si="169"/>
        <v>0</v>
      </c>
      <c r="K96" s="156">
        <f t="shared" si="169"/>
        <v>0</v>
      </c>
      <c r="L96" s="157">
        <f t="shared" si="169"/>
        <v>0</v>
      </c>
      <c r="M96" s="157">
        <f t="shared" si="169"/>
        <v>0</v>
      </c>
      <c r="N96" s="156">
        <f t="shared" si="169"/>
        <v>0</v>
      </c>
      <c r="O96" s="156">
        <f>SUM(O97:O99)</f>
        <v>0</v>
      </c>
      <c r="P96" s="156">
        <f t="shared" ref="P96:W96" si="170">SUM(P97:P99)</f>
        <v>0</v>
      </c>
      <c r="Q96" s="156">
        <f t="shared" si="170"/>
        <v>0</v>
      </c>
      <c r="R96" s="156">
        <f t="shared" si="170"/>
        <v>0</v>
      </c>
      <c r="S96" s="156">
        <f t="shared" si="170"/>
        <v>0</v>
      </c>
      <c r="T96" s="156">
        <f t="shared" si="170"/>
        <v>0</v>
      </c>
      <c r="U96" s="156">
        <f t="shared" si="170"/>
        <v>0</v>
      </c>
      <c r="V96" s="159">
        <f t="shared" si="170"/>
        <v>0</v>
      </c>
      <c r="W96" s="156">
        <f t="shared" si="170"/>
        <v>0</v>
      </c>
      <c r="X96" s="160">
        <f t="shared" ref="X96:AF96" si="171">H96/8</f>
        <v>0</v>
      </c>
      <c r="Y96" s="161">
        <f t="shared" si="171"/>
        <v>0</v>
      </c>
      <c r="Z96" s="161">
        <f t="shared" si="171"/>
        <v>0</v>
      </c>
      <c r="AA96" s="161">
        <f t="shared" si="171"/>
        <v>0</v>
      </c>
      <c r="AB96" s="161">
        <f t="shared" si="171"/>
        <v>0</v>
      </c>
      <c r="AC96" s="161">
        <f t="shared" si="171"/>
        <v>0</v>
      </c>
      <c r="AD96" s="161">
        <f t="shared" si="171"/>
        <v>0</v>
      </c>
      <c r="AE96" s="161">
        <f t="shared" si="171"/>
        <v>0</v>
      </c>
      <c r="AF96" s="161">
        <f t="shared" si="171"/>
        <v>0</v>
      </c>
      <c r="AG96" s="162">
        <f t="shared" ref="AG96" si="172">P96/8</f>
        <v>0</v>
      </c>
      <c r="AH96" s="163">
        <f t="shared" ref="AH96:AK96" si="173">S96/8</f>
        <v>0</v>
      </c>
      <c r="AI96" s="161">
        <f t="shared" si="173"/>
        <v>0</v>
      </c>
      <c r="AJ96" s="161">
        <f t="shared" si="173"/>
        <v>0</v>
      </c>
      <c r="AK96" s="161">
        <f t="shared" si="173"/>
        <v>0</v>
      </c>
      <c r="AL96" s="162">
        <f>W96/8</f>
        <v>0</v>
      </c>
      <c r="AM96" s="164"/>
      <c r="AN96" s="165">
        <f>SUM(H97:R99)</f>
        <v>0</v>
      </c>
      <c r="AO96" s="165">
        <f t="shared" ref="AO96" si="174">SUM(S97:W99)</f>
        <v>0</v>
      </c>
      <c r="AP96" s="165">
        <f>SUM(AN96:AO96)</f>
        <v>0</v>
      </c>
      <c r="AR96" s="165">
        <f>SUM(H96:R96)/8</f>
        <v>0</v>
      </c>
      <c r="AS96" s="165">
        <f>SUM(S96:W96)/8</f>
        <v>0</v>
      </c>
      <c r="AT96" s="165">
        <f>SUM(AR96:AS96)</f>
        <v>0</v>
      </c>
    </row>
    <row r="97" spans="1:46" hidden="1" outlineLevel="1" x14ac:dyDescent="0.2">
      <c r="A97" s="147"/>
      <c r="B97" s="134"/>
      <c r="C97" s="167" t="s">
        <v>3</v>
      </c>
      <c r="D97" s="174"/>
      <c r="E97" s="174"/>
      <c r="F97" s="174"/>
      <c r="G97" s="174"/>
      <c r="H97" s="169">
        <f>D97*'Unit Measures'!B2</f>
        <v>0</v>
      </c>
      <c r="I97" s="169">
        <f>D97*'Unit Measures'!B3</f>
        <v>0</v>
      </c>
      <c r="J97" s="169">
        <f>D97*'Unit Measures'!B4</f>
        <v>0</v>
      </c>
      <c r="K97" s="169">
        <f>D97*'Unit Measures'!B5</f>
        <v>0</v>
      </c>
      <c r="L97" s="170"/>
      <c r="M97" s="170"/>
      <c r="N97" s="156">
        <f>D97*'Unit Measures'!B7</f>
        <v>0</v>
      </c>
      <c r="O97" s="169">
        <f>D97*'Unit Measures'!B8</f>
        <v>0</v>
      </c>
      <c r="P97" s="169">
        <f>D97*'Unit Measures'!B9</f>
        <v>0</v>
      </c>
      <c r="Q97" s="156">
        <f>D97*'Unit Measures'!B11</f>
        <v>0</v>
      </c>
      <c r="R97" s="169"/>
      <c r="S97" s="169">
        <f>D97*'Unit Measures'!B12</f>
        <v>0</v>
      </c>
      <c r="T97" s="169">
        <f>D97*'Unit Measures'!B15</f>
        <v>0</v>
      </c>
      <c r="U97" s="169">
        <f>D97*'Unit Measures'!B13</f>
        <v>0</v>
      </c>
      <c r="V97" s="171">
        <f>D97*'Unit Measures'!B14</f>
        <v>0</v>
      </c>
      <c r="W97" s="169"/>
      <c r="X97" s="172"/>
      <c r="Y97" s="151"/>
      <c r="Z97" s="151"/>
      <c r="AA97" s="151"/>
      <c r="AB97" s="151"/>
      <c r="AC97" s="151"/>
      <c r="AD97" s="151"/>
      <c r="AE97" s="151"/>
      <c r="AF97" s="151"/>
      <c r="AG97" s="152"/>
      <c r="AH97" s="150"/>
      <c r="AI97" s="151"/>
      <c r="AJ97" s="151"/>
      <c r="AK97" s="151"/>
      <c r="AL97" s="152"/>
      <c r="AM97" s="153"/>
      <c r="AN97" s="173"/>
      <c r="AO97" s="173"/>
      <c r="AP97" s="173">
        <f t="shared" si="84"/>
        <v>0</v>
      </c>
      <c r="AR97" s="173"/>
      <c r="AS97" s="173"/>
      <c r="AT97" s="173"/>
    </row>
    <row r="98" spans="1:46" hidden="1" outlineLevel="1" x14ac:dyDescent="0.2">
      <c r="A98" s="147"/>
      <c r="B98" s="134"/>
      <c r="C98" s="167" t="s">
        <v>4</v>
      </c>
      <c r="D98" s="174"/>
      <c r="E98" s="174"/>
      <c r="F98" s="174"/>
      <c r="G98" s="174"/>
      <c r="H98" s="169">
        <f>D98*'Unit Measures'!C2</f>
        <v>0</v>
      </c>
      <c r="I98" s="169">
        <f>D98*'Unit Measures'!C3</f>
        <v>0</v>
      </c>
      <c r="J98" s="169">
        <f>D98*'Unit Measures'!C4</f>
        <v>0</v>
      </c>
      <c r="K98" s="169">
        <f>D98*'Unit Measures'!C5</f>
        <v>0</v>
      </c>
      <c r="L98" s="170"/>
      <c r="M98" s="170"/>
      <c r="N98" s="156">
        <f>D98*'Unit Measures'!C7</f>
        <v>0</v>
      </c>
      <c r="O98" s="169">
        <f>D98*'Unit Measures'!C8</f>
        <v>0</v>
      </c>
      <c r="P98" s="169">
        <f>D98*'Unit Measures'!C9</f>
        <v>0</v>
      </c>
      <c r="Q98" s="156">
        <f>D98*'Unit Measures'!C11</f>
        <v>0</v>
      </c>
      <c r="R98" s="169"/>
      <c r="S98" s="169">
        <f>D98*'Unit Measures'!C12</f>
        <v>0</v>
      </c>
      <c r="T98" s="169">
        <f>D98*'Unit Measures'!C15</f>
        <v>0</v>
      </c>
      <c r="U98" s="169">
        <f>D98*'Unit Measures'!C13</f>
        <v>0</v>
      </c>
      <c r="V98" s="171">
        <f>D98*'Unit Measures'!C14</f>
        <v>0</v>
      </c>
      <c r="W98" s="169"/>
      <c r="X98" s="172"/>
      <c r="Y98" s="151"/>
      <c r="Z98" s="151"/>
      <c r="AA98" s="151"/>
      <c r="AB98" s="151"/>
      <c r="AC98" s="151"/>
      <c r="AD98" s="151"/>
      <c r="AE98" s="151"/>
      <c r="AF98" s="151"/>
      <c r="AG98" s="152"/>
      <c r="AH98" s="150"/>
      <c r="AI98" s="151"/>
      <c r="AJ98" s="151"/>
      <c r="AK98" s="151"/>
      <c r="AL98" s="152"/>
      <c r="AM98" s="153"/>
      <c r="AN98" s="173"/>
      <c r="AO98" s="173"/>
      <c r="AP98" s="173">
        <f t="shared" si="84"/>
        <v>0</v>
      </c>
      <c r="AR98" s="173"/>
      <c r="AS98" s="173"/>
      <c r="AT98" s="173"/>
    </row>
    <row r="99" spans="1:46" hidden="1" outlineLevel="1" x14ac:dyDescent="0.2">
      <c r="A99" s="147"/>
      <c r="B99" s="134"/>
      <c r="C99" s="167" t="s">
        <v>158</v>
      </c>
      <c r="D99" s="174"/>
      <c r="E99" s="174"/>
      <c r="F99" s="174"/>
      <c r="G99" s="174"/>
      <c r="H99" s="169"/>
      <c r="I99" s="169"/>
      <c r="J99" s="169"/>
      <c r="K99" s="169"/>
      <c r="L99" s="170"/>
      <c r="M99" s="170"/>
      <c r="N99" s="156"/>
      <c r="O99" s="169"/>
      <c r="P99" s="169"/>
      <c r="Q99" s="156"/>
      <c r="R99" s="169">
        <f>E99*'Unit Measures'!D17</f>
        <v>0</v>
      </c>
      <c r="S99" s="169"/>
      <c r="T99" s="169"/>
      <c r="U99" s="169">
        <f>E99*'Unit Measures'!D13</f>
        <v>0</v>
      </c>
      <c r="V99" s="171">
        <f>E99*'Unit Measures'!D14</f>
        <v>0</v>
      </c>
      <c r="W99" s="169">
        <f>E99*'Unit Measures'!D16</f>
        <v>0</v>
      </c>
      <c r="X99" s="172"/>
      <c r="Y99" s="151"/>
      <c r="Z99" s="151"/>
      <c r="AA99" s="151"/>
      <c r="AB99" s="151"/>
      <c r="AC99" s="151"/>
      <c r="AD99" s="151"/>
      <c r="AE99" s="151"/>
      <c r="AF99" s="151"/>
      <c r="AG99" s="152"/>
      <c r="AH99" s="150"/>
      <c r="AI99" s="151"/>
      <c r="AJ99" s="151"/>
      <c r="AK99" s="151"/>
      <c r="AL99" s="152"/>
      <c r="AM99" s="153"/>
      <c r="AN99" s="173"/>
      <c r="AO99" s="173"/>
      <c r="AP99" s="173">
        <f t="shared" si="84"/>
        <v>0</v>
      </c>
      <c r="AR99" s="173"/>
      <c r="AS99" s="173"/>
      <c r="AT99" s="173"/>
    </row>
    <row r="100" spans="1:46" s="166" customFormat="1" collapsed="1" x14ac:dyDescent="0.2">
      <c r="A100" s="154">
        <v>25</v>
      </c>
      <c r="B100" s="133"/>
      <c r="C100" s="133"/>
      <c r="D100" s="155">
        <f>SUM(D101:D103)</f>
        <v>0</v>
      </c>
      <c r="E100" s="155">
        <f t="shared" ref="E100" si="175">SUM(E101:E103)</f>
        <v>0</v>
      </c>
      <c r="F100" s="155"/>
      <c r="G100" s="155"/>
      <c r="H100" s="156">
        <f>SUM(H101:H103)</f>
        <v>0</v>
      </c>
      <c r="I100" s="156">
        <f t="shared" ref="I100:W100" si="176">SUM(I101:I103)</f>
        <v>0</v>
      </c>
      <c r="J100" s="156">
        <f t="shared" si="176"/>
        <v>0</v>
      </c>
      <c r="K100" s="156">
        <f t="shared" si="176"/>
        <v>0</v>
      </c>
      <c r="L100" s="157">
        <f t="shared" si="176"/>
        <v>0</v>
      </c>
      <c r="M100" s="157">
        <f t="shared" si="176"/>
        <v>0</v>
      </c>
      <c r="N100" s="156">
        <f t="shared" si="176"/>
        <v>0</v>
      </c>
      <c r="O100" s="156">
        <f t="shared" si="176"/>
        <v>0</v>
      </c>
      <c r="P100" s="156">
        <f t="shared" si="176"/>
        <v>0</v>
      </c>
      <c r="Q100" s="156">
        <f t="shared" si="176"/>
        <v>0</v>
      </c>
      <c r="R100" s="156">
        <f t="shared" si="176"/>
        <v>0</v>
      </c>
      <c r="S100" s="156">
        <f t="shared" si="176"/>
        <v>0</v>
      </c>
      <c r="T100" s="156">
        <f t="shared" si="176"/>
        <v>0</v>
      </c>
      <c r="U100" s="156">
        <f t="shared" si="176"/>
        <v>0</v>
      </c>
      <c r="V100" s="159">
        <f t="shared" si="176"/>
        <v>0</v>
      </c>
      <c r="W100" s="156">
        <f t="shared" si="176"/>
        <v>0</v>
      </c>
      <c r="X100" s="160">
        <f t="shared" ref="X100:AF100" si="177">H100/8</f>
        <v>0</v>
      </c>
      <c r="Y100" s="161">
        <f t="shared" si="177"/>
        <v>0</v>
      </c>
      <c r="Z100" s="161">
        <f t="shared" si="177"/>
        <v>0</v>
      </c>
      <c r="AA100" s="161">
        <f t="shared" si="177"/>
        <v>0</v>
      </c>
      <c r="AB100" s="161">
        <f t="shared" si="177"/>
        <v>0</v>
      </c>
      <c r="AC100" s="161">
        <f t="shared" si="177"/>
        <v>0</v>
      </c>
      <c r="AD100" s="161">
        <f t="shared" si="177"/>
        <v>0</v>
      </c>
      <c r="AE100" s="161">
        <f t="shared" si="177"/>
        <v>0</v>
      </c>
      <c r="AF100" s="161">
        <f t="shared" si="177"/>
        <v>0</v>
      </c>
      <c r="AG100" s="162">
        <f t="shared" ref="AG100" si="178">P100/8</f>
        <v>0</v>
      </c>
      <c r="AH100" s="163">
        <f t="shared" ref="AH100:AK100" si="179">S100/8</f>
        <v>0</v>
      </c>
      <c r="AI100" s="161">
        <f t="shared" si="179"/>
        <v>0</v>
      </c>
      <c r="AJ100" s="161">
        <f t="shared" si="179"/>
        <v>0</v>
      </c>
      <c r="AK100" s="161">
        <f t="shared" si="179"/>
        <v>0</v>
      </c>
      <c r="AL100" s="162">
        <f>W100/8</f>
        <v>0</v>
      </c>
      <c r="AM100" s="164"/>
      <c r="AN100" s="165">
        <f>SUM(H101:R103)</f>
        <v>0</v>
      </c>
      <c r="AO100" s="165">
        <f>SUM(S101:W103)</f>
        <v>0</v>
      </c>
      <c r="AP100" s="165">
        <f>SUM(AN100:AO100)</f>
        <v>0</v>
      </c>
      <c r="AR100" s="165">
        <f>SUM(H100:R100)/8</f>
        <v>0</v>
      </c>
      <c r="AS100" s="165">
        <f>SUM(S100:W100)/8</f>
        <v>0</v>
      </c>
      <c r="AT100" s="165">
        <f>SUM(AR100:AS100)</f>
        <v>0</v>
      </c>
    </row>
    <row r="101" spans="1:46" hidden="1" outlineLevel="1" x14ac:dyDescent="0.2">
      <c r="A101" s="147"/>
      <c r="B101" s="134"/>
      <c r="C101" s="167" t="s">
        <v>3</v>
      </c>
      <c r="D101" s="174"/>
      <c r="E101" s="174"/>
      <c r="F101" s="174"/>
      <c r="G101" s="174"/>
      <c r="H101" s="169">
        <f>D101*'Unit Measures'!B2</f>
        <v>0</v>
      </c>
      <c r="I101" s="169">
        <f>D101*'Unit Measures'!B3</f>
        <v>0</v>
      </c>
      <c r="J101" s="169">
        <f>D101*'Unit Measures'!B4</f>
        <v>0</v>
      </c>
      <c r="K101" s="169">
        <f>D101*'Unit Measures'!B5</f>
        <v>0</v>
      </c>
      <c r="L101" s="170"/>
      <c r="M101" s="170"/>
      <c r="N101" s="169">
        <f>D101*'Unit Measures'!B7</f>
        <v>0</v>
      </c>
      <c r="O101" s="169">
        <f>D101*'Unit Measures'!B8</f>
        <v>0</v>
      </c>
      <c r="P101" s="169">
        <f>D101*'Unit Measures'!B9</f>
        <v>0</v>
      </c>
      <c r="Q101" s="169">
        <f>D101*'Unit Measures'!B11</f>
        <v>0</v>
      </c>
      <c r="R101" s="169"/>
      <c r="S101" s="169">
        <f>D101*'Unit Measures'!B12</f>
        <v>0</v>
      </c>
      <c r="T101" s="169">
        <f>D101*'Unit Measures'!B15</f>
        <v>0</v>
      </c>
      <c r="U101" s="169">
        <f>D101*'Unit Measures'!B13</f>
        <v>0</v>
      </c>
      <c r="V101" s="171">
        <f>D101*'Unit Measures'!B14</f>
        <v>0</v>
      </c>
      <c r="W101" s="169"/>
      <c r="X101" s="172"/>
      <c r="Y101" s="151"/>
      <c r="Z101" s="151"/>
      <c r="AA101" s="151"/>
      <c r="AB101" s="151"/>
      <c r="AC101" s="151"/>
      <c r="AD101" s="151"/>
      <c r="AE101" s="151"/>
      <c r="AF101" s="151"/>
      <c r="AG101" s="152"/>
      <c r="AH101" s="150"/>
      <c r="AI101" s="151"/>
      <c r="AJ101" s="151"/>
      <c r="AK101" s="151"/>
      <c r="AL101" s="152"/>
      <c r="AM101" s="153"/>
      <c r="AN101" s="173"/>
      <c r="AO101" s="173"/>
      <c r="AP101" s="173">
        <f>SUM(AN101:AO101)</f>
        <v>0</v>
      </c>
      <c r="AR101" s="173"/>
      <c r="AS101" s="173"/>
      <c r="AT101" s="173"/>
    </row>
    <row r="102" spans="1:46" hidden="1" outlineLevel="1" x14ac:dyDescent="0.2">
      <c r="A102" s="147"/>
      <c r="B102" s="134"/>
      <c r="C102" s="167" t="s">
        <v>4</v>
      </c>
      <c r="D102" s="174"/>
      <c r="E102" s="174"/>
      <c r="F102" s="174"/>
      <c r="G102" s="174"/>
      <c r="H102" s="169">
        <f>D102*'Unit Measures'!C2</f>
        <v>0</v>
      </c>
      <c r="I102" s="169">
        <f>D102*'Unit Measures'!C3</f>
        <v>0</v>
      </c>
      <c r="J102" s="169">
        <f>D102*'Unit Measures'!C4</f>
        <v>0</v>
      </c>
      <c r="K102" s="169">
        <f>D102*'Unit Measures'!C5</f>
        <v>0</v>
      </c>
      <c r="L102" s="170"/>
      <c r="M102" s="170"/>
      <c r="N102" s="169">
        <f>D102*'Unit Measures'!C7</f>
        <v>0</v>
      </c>
      <c r="O102" s="169">
        <f>D102*'Unit Measures'!C8</f>
        <v>0</v>
      </c>
      <c r="P102" s="169">
        <f>D102*'Unit Measures'!C9</f>
        <v>0</v>
      </c>
      <c r="Q102" s="169">
        <f>D102*'Unit Measures'!C11</f>
        <v>0</v>
      </c>
      <c r="R102" s="169"/>
      <c r="S102" s="169">
        <f>D102*'Unit Measures'!C12</f>
        <v>0</v>
      </c>
      <c r="T102" s="169">
        <f>D102*'Unit Measures'!C15</f>
        <v>0</v>
      </c>
      <c r="U102" s="169">
        <f>D102*'Unit Measures'!C13</f>
        <v>0</v>
      </c>
      <c r="V102" s="171">
        <f>D102*'Unit Measures'!C14</f>
        <v>0</v>
      </c>
      <c r="W102" s="169"/>
      <c r="X102" s="172"/>
      <c r="Y102" s="151"/>
      <c r="Z102" s="151"/>
      <c r="AA102" s="151"/>
      <c r="AB102" s="151"/>
      <c r="AC102" s="151"/>
      <c r="AD102" s="151"/>
      <c r="AE102" s="151"/>
      <c r="AF102" s="151"/>
      <c r="AG102" s="152"/>
      <c r="AH102" s="150"/>
      <c r="AI102" s="151"/>
      <c r="AJ102" s="151"/>
      <c r="AK102" s="151"/>
      <c r="AL102" s="152"/>
      <c r="AM102" s="153"/>
      <c r="AN102" s="173"/>
      <c r="AO102" s="173"/>
      <c r="AP102" s="173">
        <f t="shared" si="84"/>
        <v>0</v>
      </c>
      <c r="AR102" s="173"/>
      <c r="AS102" s="173"/>
      <c r="AT102" s="173"/>
    </row>
    <row r="103" spans="1:46" hidden="1" outlineLevel="1" x14ac:dyDescent="0.2">
      <c r="A103" s="147"/>
      <c r="B103" s="134"/>
      <c r="C103" s="167" t="s">
        <v>158</v>
      </c>
      <c r="D103" s="174"/>
      <c r="E103" s="174"/>
      <c r="F103" s="174"/>
      <c r="G103" s="174"/>
      <c r="H103" s="169"/>
      <c r="I103" s="169"/>
      <c r="J103" s="169"/>
      <c r="K103" s="169"/>
      <c r="L103" s="170"/>
      <c r="M103" s="170"/>
      <c r="N103" s="169"/>
      <c r="O103" s="169"/>
      <c r="P103" s="169"/>
      <c r="Q103" s="169"/>
      <c r="R103" s="169">
        <f>E103*'Unit Measures'!D17</f>
        <v>0</v>
      </c>
      <c r="S103" s="169"/>
      <c r="T103" s="169"/>
      <c r="U103" s="169">
        <f>E103*'Unit Measures'!D13</f>
        <v>0</v>
      </c>
      <c r="V103" s="171">
        <f>E103*'Unit Measures'!D14</f>
        <v>0</v>
      </c>
      <c r="W103" s="169">
        <f>E103*'Unit Measures'!D16</f>
        <v>0</v>
      </c>
      <c r="X103" s="172"/>
      <c r="Y103" s="151"/>
      <c r="Z103" s="151"/>
      <c r="AA103" s="151"/>
      <c r="AB103" s="151"/>
      <c r="AC103" s="151"/>
      <c r="AD103" s="151"/>
      <c r="AE103" s="151"/>
      <c r="AF103" s="151"/>
      <c r="AG103" s="152"/>
      <c r="AH103" s="150"/>
      <c r="AI103" s="151"/>
      <c r="AJ103" s="151"/>
      <c r="AK103" s="151"/>
      <c r="AL103" s="152"/>
      <c r="AM103" s="153"/>
      <c r="AN103" s="173"/>
      <c r="AO103" s="173"/>
      <c r="AP103" s="173">
        <f t="shared" si="84"/>
        <v>0</v>
      </c>
      <c r="AR103" s="173"/>
      <c r="AS103" s="173"/>
      <c r="AT103" s="173"/>
    </row>
    <row r="104" spans="1:46" s="181" customFormat="1" hidden="1" outlineLevel="1" x14ac:dyDescent="0.2">
      <c r="A104" s="175"/>
      <c r="B104" s="176"/>
      <c r="C104" s="176"/>
      <c r="D104" s="177"/>
      <c r="E104" s="177"/>
      <c r="F104" s="177"/>
      <c r="G104" s="177"/>
      <c r="H104" s="178"/>
      <c r="I104" s="178"/>
      <c r="J104" s="178"/>
      <c r="K104" s="178"/>
      <c r="L104" s="179"/>
      <c r="M104" s="179"/>
      <c r="N104" s="178"/>
      <c r="O104" s="178"/>
      <c r="P104" s="178"/>
      <c r="Q104" s="178"/>
      <c r="R104" s="178"/>
      <c r="S104" s="178"/>
      <c r="T104" s="178"/>
      <c r="U104" s="178"/>
      <c r="V104" s="178"/>
      <c r="W104" s="178"/>
      <c r="X104" s="180"/>
      <c r="Y104" s="180"/>
      <c r="Z104" s="180"/>
      <c r="AA104" s="180"/>
      <c r="AB104" s="180"/>
      <c r="AC104" s="180"/>
      <c r="AD104" s="180"/>
      <c r="AE104" s="180"/>
      <c r="AF104" s="180"/>
      <c r="AG104" s="180"/>
      <c r="AH104" s="180"/>
      <c r="AI104" s="180"/>
      <c r="AJ104" s="180"/>
      <c r="AK104" s="180"/>
      <c r="AL104" s="180"/>
      <c r="AM104" s="176"/>
      <c r="AN104" s="179"/>
      <c r="AO104" s="179"/>
      <c r="AP104" s="179"/>
      <c r="AR104" s="179"/>
      <c r="AS104" s="179"/>
      <c r="AT104" s="179"/>
    </row>
    <row r="105" spans="1:46" x14ac:dyDescent="0.2">
      <c r="W105" s="182"/>
      <c r="AG105" s="135"/>
      <c r="AH105" s="135"/>
      <c r="AI105" s="135"/>
      <c r="AJ105" s="135"/>
      <c r="AK105" s="135"/>
      <c r="AL105" s="135"/>
    </row>
    <row r="106" spans="1:46" x14ac:dyDescent="0.2">
      <c r="B106" s="136" t="s">
        <v>151</v>
      </c>
      <c r="D106" s="183">
        <f>SUM(D4,D8,D12,D16,D20,D24,D28,D32,D36,D40,D44,D48,D52,D56,D60,D64,D68,D72,D76,D80,D84,D88,D92,D96,D100)</f>
        <v>725</v>
      </c>
      <c r="E106" s="183">
        <f>SUM(E4,E8,E12,E16,E20,E24,E28,E32,E36,E40,E44,E48,E52,E56,E60,E64,E68,E72,E76,E80,E84,E88,E92,E96,E100)</f>
        <v>375</v>
      </c>
      <c r="F106" s="183"/>
      <c r="G106" s="183"/>
      <c r="H106" s="183">
        <f>SUM(H4,H8,H12,H16,H20,H24,H28,H32,H36,H40,H44,H48,H52,H56,H60,H64,H68,H72,H76,H80,H84,H88,H92,H96,H100)</f>
        <v>334.16666666666663</v>
      </c>
      <c r="I106" s="183">
        <f>SUM(I4,I8,I12,I16,I20,I24,I28,I32,I36,I40,I44,I48,I52,I56,I60,I64,I68,I72,I76,I80,I84,I88,I92,I96,I100)</f>
        <v>480</v>
      </c>
      <c r="J106" s="183">
        <f t="shared" ref="J106:AL106" si="180">SUM(J4,J8,J12,J16,J20,J24,J28,J32,J36,J40,J44,J48,J52,J56,J60,J64,J68,J72,J76,J80,J84,J88,J92,J96,J100)</f>
        <v>240</v>
      </c>
      <c r="K106" s="183">
        <f t="shared" si="180"/>
        <v>144</v>
      </c>
      <c r="L106" s="183">
        <f t="shared" si="180"/>
        <v>0</v>
      </c>
      <c r="M106" s="183">
        <f t="shared" si="180"/>
        <v>0</v>
      </c>
      <c r="N106" s="183">
        <f t="shared" si="180"/>
        <v>487.08333333333337</v>
      </c>
      <c r="O106" s="183">
        <f t="shared" si="180"/>
        <v>243.54166666666669</v>
      </c>
      <c r="P106" s="183">
        <f t="shared" si="180"/>
        <v>194.83333333333331</v>
      </c>
      <c r="Q106" s="183">
        <f t="shared" si="180"/>
        <v>120.83333333333333</v>
      </c>
      <c r="R106" s="183">
        <f t="shared" si="180"/>
        <v>62.499999999999993</v>
      </c>
      <c r="S106" s="183">
        <f t="shared" si="180"/>
        <v>305.83333333333337</v>
      </c>
      <c r="T106" s="183">
        <f t="shared" si="180"/>
        <v>122.33333333333334</v>
      </c>
      <c r="U106" s="183">
        <f t="shared" si="180"/>
        <v>184.16666666666663</v>
      </c>
      <c r="V106" s="183">
        <f t="shared" si="180"/>
        <v>184.16666666666663</v>
      </c>
      <c r="W106" s="183">
        <f>SUM(W4,W8,W12,W16,W20,W24,W28,W32,W36,W40,W44,W48,W52,W56,W60,W64,W68,W72,W76,W80,W84,W88,W92,W96,W100)</f>
        <v>62.499999999999993</v>
      </c>
      <c r="X106" s="183">
        <f t="shared" si="180"/>
        <v>41.770833333333329</v>
      </c>
      <c r="Y106" s="183">
        <f t="shared" si="180"/>
        <v>60</v>
      </c>
      <c r="Z106" s="183">
        <f t="shared" si="180"/>
        <v>30</v>
      </c>
      <c r="AA106" s="183">
        <f t="shared" si="180"/>
        <v>18</v>
      </c>
      <c r="AB106" s="183">
        <f t="shared" si="180"/>
        <v>0</v>
      </c>
      <c r="AC106" s="183">
        <f t="shared" si="180"/>
        <v>0</v>
      </c>
      <c r="AD106" s="183">
        <f t="shared" si="180"/>
        <v>60.885416666666671</v>
      </c>
      <c r="AE106" s="183">
        <f t="shared" si="180"/>
        <v>30.442708333333336</v>
      </c>
      <c r="AF106" s="183">
        <f t="shared" si="180"/>
        <v>24.354166666666664</v>
      </c>
      <c r="AG106" s="183">
        <f t="shared" si="180"/>
        <v>24.354166666666664</v>
      </c>
      <c r="AH106" s="183">
        <f t="shared" si="180"/>
        <v>38.229166666666671</v>
      </c>
      <c r="AI106" s="183">
        <f t="shared" si="180"/>
        <v>15.291666666666668</v>
      </c>
      <c r="AJ106" s="183">
        <f t="shared" si="180"/>
        <v>23.020833333333329</v>
      </c>
      <c r="AK106" s="183">
        <f t="shared" si="180"/>
        <v>23.020833333333329</v>
      </c>
      <c r="AL106" s="183">
        <f t="shared" si="180"/>
        <v>7.8124999999999991</v>
      </c>
      <c r="AN106" s="158">
        <f>SUM(AN4,AN8,AN12,AN16,AN20,AN24,AN28,AN32,AN36,AN40,AN44,AN48,AN52,AN56,AN60,AN64,AN68,AN72,AN76,AN80,AN84,AN88,AN92,AN96,AN100)</f>
        <v>2306.958333333333</v>
      </c>
      <c r="AO106" s="158">
        <f>SUM(AO4,AO8,AO12,AO16,AO20,AO24,AO28,AO32,AO36,AO40,AO44,AO48,AO52,AO56,AO60,AO64,AO68,AO72,AO76,AO80,AO84,AO88,AO92,AO96,AO100)</f>
        <v>858.99999999999977</v>
      </c>
      <c r="AP106" s="158">
        <f>SUM(AP4,AP8,AP12,AP16,AP20,AP24,AP28,AP32,AP36,AP40,AP44,AP48,AP52,AP56,AP60,AP64,AP68,AP72,AP76,AP80,AP84,AP88,AP92,AP96,AP100)</f>
        <v>3165.958333333333</v>
      </c>
      <c r="AR106" s="158">
        <f>SUM(AR4,AR8,AR12,AR16,AR20,AR24,AR28,AR32,AR36,AR40,AR44,AR48,AR52,AR56,AR60,AR64,AR68,AR72,AR76,AR80,AR84,AR88,AR92,AR96,AR100)</f>
        <v>288.36979166666663</v>
      </c>
      <c r="AS106" s="158">
        <f t="shared" ref="AS106:AT106" si="181">SUM(AS4,AS8,AS12,AS16,AS20,AS24,AS28,AS32,AS36,AS40,AS44,AS48,AS52,AS56,AS60,AS64,AS68,AS72,AS76,AS80,AS84,AS88,AS92,AS96,AS100)</f>
        <v>107.375</v>
      </c>
      <c r="AT106" s="158">
        <f t="shared" si="181"/>
        <v>395.74479166666663</v>
      </c>
    </row>
    <row r="107" spans="1:46" x14ac:dyDescent="0.2">
      <c r="AG107" s="135"/>
      <c r="AH107" s="135"/>
      <c r="AI107" s="135"/>
      <c r="AJ107" s="135"/>
      <c r="AK107" s="135"/>
      <c r="AL107" s="135"/>
    </row>
    <row r="108" spans="1:46" x14ac:dyDescent="0.2">
      <c r="B108" s="176"/>
      <c r="AG108" s="135"/>
      <c r="AH108" s="135"/>
      <c r="AI108" s="135"/>
      <c r="AJ108" s="135"/>
      <c r="AK108" s="135"/>
      <c r="AL108" s="135"/>
    </row>
    <row r="109" spans="1:46" x14ac:dyDescent="0.2">
      <c r="B109" s="176"/>
      <c r="H109" s="148"/>
      <c r="AG109" s="135"/>
      <c r="AH109" s="135"/>
      <c r="AI109" s="135"/>
      <c r="AJ109" s="135"/>
      <c r="AK109" s="135"/>
      <c r="AL109" s="135"/>
    </row>
  </sheetData>
  <mergeCells count="10">
    <mergeCell ref="AD1:AG1"/>
    <mergeCell ref="AH1:AL1"/>
    <mergeCell ref="AN1:AP1"/>
    <mergeCell ref="AR1:AT1"/>
    <mergeCell ref="H1:K1"/>
    <mergeCell ref="L1:M1"/>
    <mergeCell ref="N1:R1"/>
    <mergeCell ref="S1:V1"/>
    <mergeCell ref="X1:AA1"/>
    <mergeCell ref="AB1:AC1"/>
  </mergeCells>
  <pageMargins left="0.7" right="0.7" top="0.28999999999999998" bottom="0.31"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646"/>
  <sheetViews>
    <sheetView topLeftCell="A16" workbookViewId="0">
      <selection activeCell="C23" sqref="C23"/>
    </sheetView>
  </sheetViews>
  <sheetFormatPr defaultRowHeight="11.25" x14ac:dyDescent="0.2"/>
  <cols>
    <col min="1" max="1" width="4.85546875" style="17" customWidth="1"/>
    <col min="2" max="2" width="43.5703125" style="17" customWidth="1"/>
    <col min="3" max="3" width="14.42578125" style="17" customWidth="1"/>
    <col min="4" max="4" width="3.42578125" style="9" customWidth="1"/>
    <col min="5" max="5" width="45.140625" style="17" customWidth="1"/>
    <col min="6" max="6" width="9.140625" style="17"/>
    <col min="7" max="8" width="9.140625" style="17" customWidth="1"/>
    <col min="9" max="9" width="13.7109375" style="17" customWidth="1"/>
    <col min="10" max="18" width="9.140625" style="17" customWidth="1"/>
    <col min="19" max="21" width="9.140625" style="18" customWidth="1"/>
    <col min="22" max="22" width="20" style="18" customWidth="1"/>
    <col min="23" max="24" width="9.140625" style="20" customWidth="1"/>
    <col min="25" max="25" width="14.5703125" style="20" customWidth="1"/>
    <col min="26" max="28" width="9.140625" style="20" customWidth="1"/>
    <col min="29" max="262" width="9.140625" style="17"/>
    <col min="263" max="263" width="31.5703125" style="17" customWidth="1"/>
    <col min="264" max="264" width="17.42578125" style="17" customWidth="1"/>
    <col min="265" max="265" width="39" style="17" customWidth="1"/>
    <col min="266" max="266" width="9.140625" style="17"/>
    <col min="267" max="267" width="16.28515625" style="17" customWidth="1"/>
    <col min="268" max="269" width="9.140625" style="17"/>
    <col min="270" max="270" width="28.28515625" style="17" customWidth="1"/>
    <col min="271" max="281" width="0" style="17" hidden="1" customWidth="1"/>
    <col min="282" max="282" width="9.140625" style="17" customWidth="1"/>
    <col min="283" max="518" width="9.140625" style="17"/>
    <col min="519" max="519" width="31.5703125" style="17" customWidth="1"/>
    <col min="520" max="520" width="17.42578125" style="17" customWidth="1"/>
    <col min="521" max="521" width="39" style="17" customWidth="1"/>
    <col min="522" max="522" width="9.140625" style="17"/>
    <col min="523" max="523" width="16.28515625" style="17" customWidth="1"/>
    <col min="524" max="525" width="9.140625" style="17"/>
    <col min="526" max="526" width="28.28515625" style="17" customWidth="1"/>
    <col min="527" max="537" width="0" style="17" hidden="1" customWidth="1"/>
    <col min="538" max="538" width="9.140625" style="17" customWidth="1"/>
    <col min="539" max="774" width="9.140625" style="17"/>
    <col min="775" max="775" width="31.5703125" style="17" customWidth="1"/>
    <col min="776" max="776" width="17.42578125" style="17" customWidth="1"/>
    <col min="777" max="777" width="39" style="17" customWidth="1"/>
    <col min="778" max="778" width="9.140625" style="17"/>
    <col min="779" max="779" width="16.28515625" style="17" customWidth="1"/>
    <col min="780" max="781" width="9.140625" style="17"/>
    <col min="782" max="782" width="28.28515625" style="17" customWidth="1"/>
    <col min="783" max="793" width="0" style="17" hidden="1" customWidth="1"/>
    <col min="794" max="794" width="9.140625" style="17" customWidth="1"/>
    <col min="795" max="1030" width="9.140625" style="17"/>
    <col min="1031" max="1031" width="31.5703125" style="17" customWidth="1"/>
    <col min="1032" max="1032" width="17.42578125" style="17" customWidth="1"/>
    <col min="1033" max="1033" width="39" style="17" customWidth="1"/>
    <col min="1034" max="1034" width="9.140625" style="17"/>
    <col min="1035" max="1035" width="16.28515625" style="17" customWidth="1"/>
    <col min="1036" max="1037" width="9.140625" style="17"/>
    <col min="1038" max="1038" width="28.28515625" style="17" customWidth="1"/>
    <col min="1039" max="1049" width="0" style="17" hidden="1" customWidth="1"/>
    <col min="1050" max="1050" width="9.140625" style="17" customWidth="1"/>
    <col min="1051" max="1286" width="9.140625" style="17"/>
    <col min="1287" max="1287" width="31.5703125" style="17" customWidth="1"/>
    <col min="1288" max="1288" width="17.42578125" style="17" customWidth="1"/>
    <col min="1289" max="1289" width="39" style="17" customWidth="1"/>
    <col min="1290" max="1290" width="9.140625" style="17"/>
    <col min="1291" max="1291" width="16.28515625" style="17" customWidth="1"/>
    <col min="1292" max="1293" width="9.140625" style="17"/>
    <col min="1294" max="1294" width="28.28515625" style="17" customWidth="1"/>
    <col min="1295" max="1305" width="0" style="17" hidden="1" customWidth="1"/>
    <col min="1306" max="1306" width="9.140625" style="17" customWidth="1"/>
    <col min="1307" max="1542" width="9.140625" style="17"/>
    <col min="1543" max="1543" width="31.5703125" style="17" customWidth="1"/>
    <col min="1544" max="1544" width="17.42578125" style="17" customWidth="1"/>
    <col min="1545" max="1545" width="39" style="17" customWidth="1"/>
    <col min="1546" max="1546" width="9.140625" style="17"/>
    <col min="1547" max="1547" width="16.28515625" style="17" customWidth="1"/>
    <col min="1548" max="1549" width="9.140625" style="17"/>
    <col min="1550" max="1550" width="28.28515625" style="17" customWidth="1"/>
    <col min="1551" max="1561" width="0" style="17" hidden="1" customWidth="1"/>
    <col min="1562" max="1562" width="9.140625" style="17" customWidth="1"/>
    <col min="1563" max="1798" width="9.140625" style="17"/>
    <col min="1799" max="1799" width="31.5703125" style="17" customWidth="1"/>
    <col min="1800" max="1800" width="17.42578125" style="17" customWidth="1"/>
    <col min="1801" max="1801" width="39" style="17" customWidth="1"/>
    <col min="1802" max="1802" width="9.140625" style="17"/>
    <col min="1803" max="1803" width="16.28515625" style="17" customWidth="1"/>
    <col min="1804" max="1805" width="9.140625" style="17"/>
    <col min="1806" max="1806" width="28.28515625" style="17" customWidth="1"/>
    <col min="1807" max="1817" width="0" style="17" hidden="1" customWidth="1"/>
    <col min="1818" max="1818" width="9.140625" style="17" customWidth="1"/>
    <col min="1819" max="2054" width="9.140625" style="17"/>
    <col min="2055" max="2055" width="31.5703125" style="17" customWidth="1"/>
    <col min="2056" max="2056" width="17.42578125" style="17" customWidth="1"/>
    <col min="2057" max="2057" width="39" style="17" customWidth="1"/>
    <col min="2058" max="2058" width="9.140625" style="17"/>
    <col min="2059" max="2059" width="16.28515625" style="17" customWidth="1"/>
    <col min="2060" max="2061" width="9.140625" style="17"/>
    <col min="2062" max="2062" width="28.28515625" style="17" customWidth="1"/>
    <col min="2063" max="2073" width="0" style="17" hidden="1" customWidth="1"/>
    <col min="2074" max="2074" width="9.140625" style="17" customWidth="1"/>
    <col min="2075" max="2310" width="9.140625" style="17"/>
    <col min="2311" max="2311" width="31.5703125" style="17" customWidth="1"/>
    <col min="2312" max="2312" width="17.42578125" style="17" customWidth="1"/>
    <col min="2313" max="2313" width="39" style="17" customWidth="1"/>
    <col min="2314" max="2314" width="9.140625" style="17"/>
    <col min="2315" max="2315" width="16.28515625" style="17" customWidth="1"/>
    <col min="2316" max="2317" width="9.140625" style="17"/>
    <col min="2318" max="2318" width="28.28515625" style="17" customWidth="1"/>
    <col min="2319" max="2329" width="0" style="17" hidden="1" customWidth="1"/>
    <col min="2330" max="2330" width="9.140625" style="17" customWidth="1"/>
    <col min="2331" max="2566" width="9.140625" style="17"/>
    <col min="2567" max="2567" width="31.5703125" style="17" customWidth="1"/>
    <col min="2568" max="2568" width="17.42578125" style="17" customWidth="1"/>
    <col min="2569" max="2569" width="39" style="17" customWidth="1"/>
    <col min="2570" max="2570" width="9.140625" style="17"/>
    <col min="2571" max="2571" width="16.28515625" style="17" customWidth="1"/>
    <col min="2572" max="2573" width="9.140625" style="17"/>
    <col min="2574" max="2574" width="28.28515625" style="17" customWidth="1"/>
    <col min="2575" max="2585" width="0" style="17" hidden="1" customWidth="1"/>
    <col min="2586" max="2586" width="9.140625" style="17" customWidth="1"/>
    <col min="2587" max="2822" width="9.140625" style="17"/>
    <col min="2823" max="2823" width="31.5703125" style="17" customWidth="1"/>
    <col min="2824" max="2824" width="17.42578125" style="17" customWidth="1"/>
    <col min="2825" max="2825" width="39" style="17" customWidth="1"/>
    <col min="2826" max="2826" width="9.140625" style="17"/>
    <col min="2827" max="2827" width="16.28515625" style="17" customWidth="1"/>
    <col min="2828" max="2829" width="9.140625" style="17"/>
    <col min="2830" max="2830" width="28.28515625" style="17" customWidth="1"/>
    <col min="2831" max="2841" width="0" style="17" hidden="1" customWidth="1"/>
    <col min="2842" max="2842" width="9.140625" style="17" customWidth="1"/>
    <col min="2843" max="3078" width="9.140625" style="17"/>
    <col min="3079" max="3079" width="31.5703125" style="17" customWidth="1"/>
    <col min="3080" max="3080" width="17.42578125" style="17" customWidth="1"/>
    <col min="3081" max="3081" width="39" style="17" customWidth="1"/>
    <col min="3082" max="3082" width="9.140625" style="17"/>
    <col min="3083" max="3083" width="16.28515625" style="17" customWidth="1"/>
    <col min="3084" max="3085" width="9.140625" style="17"/>
    <col min="3086" max="3086" width="28.28515625" style="17" customWidth="1"/>
    <col min="3087" max="3097" width="0" style="17" hidden="1" customWidth="1"/>
    <col min="3098" max="3098" width="9.140625" style="17" customWidth="1"/>
    <col min="3099" max="3334" width="9.140625" style="17"/>
    <col min="3335" max="3335" width="31.5703125" style="17" customWidth="1"/>
    <col min="3336" max="3336" width="17.42578125" style="17" customWidth="1"/>
    <col min="3337" max="3337" width="39" style="17" customWidth="1"/>
    <col min="3338" max="3338" width="9.140625" style="17"/>
    <col min="3339" max="3339" width="16.28515625" style="17" customWidth="1"/>
    <col min="3340" max="3341" width="9.140625" style="17"/>
    <col min="3342" max="3342" width="28.28515625" style="17" customWidth="1"/>
    <col min="3343" max="3353" width="0" style="17" hidden="1" customWidth="1"/>
    <col min="3354" max="3354" width="9.140625" style="17" customWidth="1"/>
    <col min="3355" max="3590" width="9.140625" style="17"/>
    <col min="3591" max="3591" width="31.5703125" style="17" customWidth="1"/>
    <col min="3592" max="3592" width="17.42578125" style="17" customWidth="1"/>
    <col min="3593" max="3593" width="39" style="17" customWidth="1"/>
    <col min="3594" max="3594" width="9.140625" style="17"/>
    <col min="3595" max="3595" width="16.28515625" style="17" customWidth="1"/>
    <col min="3596" max="3597" width="9.140625" style="17"/>
    <col min="3598" max="3598" width="28.28515625" style="17" customWidth="1"/>
    <col min="3599" max="3609" width="0" style="17" hidden="1" customWidth="1"/>
    <col min="3610" max="3610" width="9.140625" style="17" customWidth="1"/>
    <col min="3611" max="3846" width="9.140625" style="17"/>
    <col min="3847" max="3847" width="31.5703125" style="17" customWidth="1"/>
    <col min="3848" max="3848" width="17.42578125" style="17" customWidth="1"/>
    <col min="3849" max="3849" width="39" style="17" customWidth="1"/>
    <col min="3850" max="3850" width="9.140625" style="17"/>
    <col min="3851" max="3851" width="16.28515625" style="17" customWidth="1"/>
    <col min="3852" max="3853" width="9.140625" style="17"/>
    <col min="3854" max="3854" width="28.28515625" style="17" customWidth="1"/>
    <col min="3855" max="3865" width="0" style="17" hidden="1" customWidth="1"/>
    <col min="3866" max="3866" width="9.140625" style="17" customWidth="1"/>
    <col min="3867" max="4102" width="9.140625" style="17"/>
    <col min="4103" max="4103" width="31.5703125" style="17" customWidth="1"/>
    <col min="4104" max="4104" width="17.42578125" style="17" customWidth="1"/>
    <col min="4105" max="4105" width="39" style="17" customWidth="1"/>
    <col min="4106" max="4106" width="9.140625" style="17"/>
    <col min="4107" max="4107" width="16.28515625" style="17" customWidth="1"/>
    <col min="4108" max="4109" width="9.140625" style="17"/>
    <col min="4110" max="4110" width="28.28515625" style="17" customWidth="1"/>
    <col min="4111" max="4121" width="0" style="17" hidden="1" customWidth="1"/>
    <col min="4122" max="4122" width="9.140625" style="17" customWidth="1"/>
    <col min="4123" max="4358" width="9.140625" style="17"/>
    <col min="4359" max="4359" width="31.5703125" style="17" customWidth="1"/>
    <col min="4360" max="4360" width="17.42578125" style="17" customWidth="1"/>
    <col min="4361" max="4361" width="39" style="17" customWidth="1"/>
    <col min="4362" max="4362" width="9.140625" style="17"/>
    <col min="4363" max="4363" width="16.28515625" style="17" customWidth="1"/>
    <col min="4364" max="4365" width="9.140625" style="17"/>
    <col min="4366" max="4366" width="28.28515625" style="17" customWidth="1"/>
    <col min="4367" max="4377" width="0" style="17" hidden="1" customWidth="1"/>
    <col min="4378" max="4378" width="9.140625" style="17" customWidth="1"/>
    <col min="4379" max="4614" width="9.140625" style="17"/>
    <col min="4615" max="4615" width="31.5703125" style="17" customWidth="1"/>
    <col min="4616" max="4616" width="17.42578125" style="17" customWidth="1"/>
    <col min="4617" max="4617" width="39" style="17" customWidth="1"/>
    <col min="4618" max="4618" width="9.140625" style="17"/>
    <col min="4619" max="4619" width="16.28515625" style="17" customWidth="1"/>
    <col min="4620" max="4621" width="9.140625" style="17"/>
    <col min="4622" max="4622" width="28.28515625" style="17" customWidth="1"/>
    <col min="4623" max="4633" width="0" style="17" hidden="1" customWidth="1"/>
    <col min="4634" max="4634" width="9.140625" style="17" customWidth="1"/>
    <col min="4635" max="4870" width="9.140625" style="17"/>
    <col min="4871" max="4871" width="31.5703125" style="17" customWidth="1"/>
    <col min="4872" max="4872" width="17.42578125" style="17" customWidth="1"/>
    <col min="4873" max="4873" width="39" style="17" customWidth="1"/>
    <col min="4874" max="4874" width="9.140625" style="17"/>
    <col min="4875" max="4875" width="16.28515625" style="17" customWidth="1"/>
    <col min="4876" max="4877" width="9.140625" style="17"/>
    <col min="4878" max="4878" width="28.28515625" style="17" customWidth="1"/>
    <col min="4879" max="4889" width="0" style="17" hidden="1" customWidth="1"/>
    <col min="4890" max="4890" width="9.140625" style="17" customWidth="1"/>
    <col min="4891" max="5126" width="9.140625" style="17"/>
    <col min="5127" max="5127" width="31.5703125" style="17" customWidth="1"/>
    <col min="5128" max="5128" width="17.42578125" style="17" customWidth="1"/>
    <col min="5129" max="5129" width="39" style="17" customWidth="1"/>
    <col min="5130" max="5130" width="9.140625" style="17"/>
    <col min="5131" max="5131" width="16.28515625" style="17" customWidth="1"/>
    <col min="5132" max="5133" width="9.140625" style="17"/>
    <col min="5134" max="5134" width="28.28515625" style="17" customWidth="1"/>
    <col min="5135" max="5145" width="0" style="17" hidden="1" customWidth="1"/>
    <col min="5146" max="5146" width="9.140625" style="17" customWidth="1"/>
    <col min="5147" max="5382" width="9.140625" style="17"/>
    <col min="5383" max="5383" width="31.5703125" style="17" customWidth="1"/>
    <col min="5384" max="5384" width="17.42578125" style="17" customWidth="1"/>
    <col min="5385" max="5385" width="39" style="17" customWidth="1"/>
    <col min="5386" max="5386" width="9.140625" style="17"/>
    <col min="5387" max="5387" width="16.28515625" style="17" customWidth="1"/>
    <col min="5388" max="5389" width="9.140625" style="17"/>
    <col min="5390" max="5390" width="28.28515625" style="17" customWidth="1"/>
    <col min="5391" max="5401" width="0" style="17" hidden="1" customWidth="1"/>
    <col min="5402" max="5402" width="9.140625" style="17" customWidth="1"/>
    <col min="5403" max="5638" width="9.140625" style="17"/>
    <col min="5639" max="5639" width="31.5703125" style="17" customWidth="1"/>
    <col min="5640" max="5640" width="17.42578125" style="17" customWidth="1"/>
    <col min="5641" max="5641" width="39" style="17" customWidth="1"/>
    <col min="5642" max="5642" width="9.140625" style="17"/>
    <col min="5643" max="5643" width="16.28515625" style="17" customWidth="1"/>
    <col min="5644" max="5645" width="9.140625" style="17"/>
    <col min="5646" max="5646" width="28.28515625" style="17" customWidth="1"/>
    <col min="5647" max="5657" width="0" style="17" hidden="1" customWidth="1"/>
    <col min="5658" max="5658" width="9.140625" style="17" customWidth="1"/>
    <col min="5659" max="5894" width="9.140625" style="17"/>
    <col min="5895" max="5895" width="31.5703125" style="17" customWidth="1"/>
    <col min="5896" max="5896" width="17.42578125" style="17" customWidth="1"/>
    <col min="5897" max="5897" width="39" style="17" customWidth="1"/>
    <col min="5898" max="5898" width="9.140625" style="17"/>
    <col min="5899" max="5899" width="16.28515625" style="17" customWidth="1"/>
    <col min="5900" max="5901" width="9.140625" style="17"/>
    <col min="5902" max="5902" width="28.28515625" style="17" customWidth="1"/>
    <col min="5903" max="5913" width="0" style="17" hidden="1" customWidth="1"/>
    <col min="5914" max="5914" width="9.140625" style="17" customWidth="1"/>
    <col min="5915" max="6150" width="9.140625" style="17"/>
    <col min="6151" max="6151" width="31.5703125" style="17" customWidth="1"/>
    <col min="6152" max="6152" width="17.42578125" style="17" customWidth="1"/>
    <col min="6153" max="6153" width="39" style="17" customWidth="1"/>
    <col min="6154" max="6154" width="9.140625" style="17"/>
    <col min="6155" max="6155" width="16.28515625" style="17" customWidth="1"/>
    <col min="6156" max="6157" width="9.140625" style="17"/>
    <col min="6158" max="6158" width="28.28515625" style="17" customWidth="1"/>
    <col min="6159" max="6169" width="0" style="17" hidden="1" customWidth="1"/>
    <col min="6170" max="6170" width="9.140625" style="17" customWidth="1"/>
    <col min="6171" max="6406" width="9.140625" style="17"/>
    <col min="6407" max="6407" width="31.5703125" style="17" customWidth="1"/>
    <col min="6408" max="6408" width="17.42578125" style="17" customWidth="1"/>
    <col min="6409" max="6409" width="39" style="17" customWidth="1"/>
    <col min="6410" max="6410" width="9.140625" style="17"/>
    <col min="6411" max="6411" width="16.28515625" style="17" customWidth="1"/>
    <col min="6412" max="6413" width="9.140625" style="17"/>
    <col min="6414" max="6414" width="28.28515625" style="17" customWidth="1"/>
    <col min="6415" max="6425" width="0" style="17" hidden="1" customWidth="1"/>
    <col min="6426" max="6426" width="9.140625" style="17" customWidth="1"/>
    <col min="6427" max="6662" width="9.140625" style="17"/>
    <col min="6663" max="6663" width="31.5703125" style="17" customWidth="1"/>
    <col min="6664" max="6664" width="17.42578125" style="17" customWidth="1"/>
    <col min="6665" max="6665" width="39" style="17" customWidth="1"/>
    <col min="6666" max="6666" width="9.140625" style="17"/>
    <col min="6667" max="6667" width="16.28515625" style="17" customWidth="1"/>
    <col min="6668" max="6669" width="9.140625" style="17"/>
    <col min="6670" max="6670" width="28.28515625" style="17" customWidth="1"/>
    <col min="6671" max="6681" width="0" style="17" hidden="1" customWidth="1"/>
    <col min="6682" max="6682" width="9.140625" style="17" customWidth="1"/>
    <col min="6683" max="6918" width="9.140625" style="17"/>
    <col min="6919" max="6919" width="31.5703125" style="17" customWidth="1"/>
    <col min="6920" max="6920" width="17.42578125" style="17" customWidth="1"/>
    <col min="6921" max="6921" width="39" style="17" customWidth="1"/>
    <col min="6922" max="6922" width="9.140625" style="17"/>
    <col min="6923" max="6923" width="16.28515625" style="17" customWidth="1"/>
    <col min="6924" max="6925" width="9.140625" style="17"/>
    <col min="6926" max="6926" width="28.28515625" style="17" customWidth="1"/>
    <col min="6927" max="6937" width="0" style="17" hidden="1" customWidth="1"/>
    <col min="6938" max="6938" width="9.140625" style="17" customWidth="1"/>
    <col min="6939" max="7174" width="9.140625" style="17"/>
    <col min="7175" max="7175" width="31.5703125" style="17" customWidth="1"/>
    <col min="7176" max="7176" width="17.42578125" style="17" customWidth="1"/>
    <col min="7177" max="7177" width="39" style="17" customWidth="1"/>
    <col min="7178" max="7178" width="9.140625" style="17"/>
    <col min="7179" max="7179" width="16.28515625" style="17" customWidth="1"/>
    <col min="7180" max="7181" width="9.140625" style="17"/>
    <col min="7182" max="7182" width="28.28515625" style="17" customWidth="1"/>
    <col min="7183" max="7193" width="0" style="17" hidden="1" customWidth="1"/>
    <col min="7194" max="7194" width="9.140625" style="17" customWidth="1"/>
    <col min="7195" max="7430" width="9.140625" style="17"/>
    <col min="7431" max="7431" width="31.5703125" style="17" customWidth="1"/>
    <col min="7432" max="7432" width="17.42578125" style="17" customWidth="1"/>
    <col min="7433" max="7433" width="39" style="17" customWidth="1"/>
    <col min="7434" max="7434" width="9.140625" style="17"/>
    <col min="7435" max="7435" width="16.28515625" style="17" customWidth="1"/>
    <col min="7436" max="7437" width="9.140625" style="17"/>
    <col min="7438" max="7438" width="28.28515625" style="17" customWidth="1"/>
    <col min="7439" max="7449" width="0" style="17" hidden="1" customWidth="1"/>
    <col min="7450" max="7450" width="9.140625" style="17" customWidth="1"/>
    <col min="7451" max="7686" width="9.140625" style="17"/>
    <col min="7687" max="7687" width="31.5703125" style="17" customWidth="1"/>
    <col min="7688" max="7688" width="17.42578125" style="17" customWidth="1"/>
    <col min="7689" max="7689" width="39" style="17" customWidth="1"/>
    <col min="7690" max="7690" width="9.140625" style="17"/>
    <col min="7691" max="7691" width="16.28515625" style="17" customWidth="1"/>
    <col min="7692" max="7693" width="9.140625" style="17"/>
    <col min="7694" max="7694" width="28.28515625" style="17" customWidth="1"/>
    <col min="7695" max="7705" width="0" style="17" hidden="1" customWidth="1"/>
    <col min="7706" max="7706" width="9.140625" style="17" customWidth="1"/>
    <col min="7707" max="7942" width="9.140625" style="17"/>
    <col min="7943" max="7943" width="31.5703125" style="17" customWidth="1"/>
    <col min="7944" max="7944" width="17.42578125" style="17" customWidth="1"/>
    <col min="7945" max="7945" width="39" style="17" customWidth="1"/>
    <col min="7946" max="7946" width="9.140625" style="17"/>
    <col min="7947" max="7947" width="16.28515625" style="17" customWidth="1"/>
    <col min="7948" max="7949" width="9.140625" style="17"/>
    <col min="7950" max="7950" width="28.28515625" style="17" customWidth="1"/>
    <col min="7951" max="7961" width="0" style="17" hidden="1" customWidth="1"/>
    <col min="7962" max="7962" width="9.140625" style="17" customWidth="1"/>
    <col min="7963" max="8198" width="9.140625" style="17"/>
    <col min="8199" max="8199" width="31.5703125" style="17" customWidth="1"/>
    <col min="8200" max="8200" width="17.42578125" style="17" customWidth="1"/>
    <col min="8201" max="8201" width="39" style="17" customWidth="1"/>
    <col min="8202" max="8202" width="9.140625" style="17"/>
    <col min="8203" max="8203" width="16.28515625" style="17" customWidth="1"/>
    <col min="8204" max="8205" width="9.140625" style="17"/>
    <col min="8206" max="8206" width="28.28515625" style="17" customWidth="1"/>
    <col min="8207" max="8217" width="0" style="17" hidden="1" customWidth="1"/>
    <col min="8218" max="8218" width="9.140625" style="17" customWidth="1"/>
    <col min="8219" max="8454" width="9.140625" style="17"/>
    <col min="8455" max="8455" width="31.5703125" style="17" customWidth="1"/>
    <col min="8456" max="8456" width="17.42578125" style="17" customWidth="1"/>
    <col min="8457" max="8457" width="39" style="17" customWidth="1"/>
    <col min="8458" max="8458" width="9.140625" style="17"/>
    <col min="8459" max="8459" width="16.28515625" style="17" customWidth="1"/>
    <col min="8460" max="8461" width="9.140625" style="17"/>
    <col min="8462" max="8462" width="28.28515625" style="17" customWidth="1"/>
    <col min="8463" max="8473" width="0" style="17" hidden="1" customWidth="1"/>
    <col min="8474" max="8474" width="9.140625" style="17" customWidth="1"/>
    <col min="8475" max="8710" width="9.140625" style="17"/>
    <col min="8711" max="8711" width="31.5703125" style="17" customWidth="1"/>
    <col min="8712" max="8712" width="17.42578125" style="17" customWidth="1"/>
    <col min="8713" max="8713" width="39" style="17" customWidth="1"/>
    <col min="8714" max="8714" width="9.140625" style="17"/>
    <col min="8715" max="8715" width="16.28515625" style="17" customWidth="1"/>
    <col min="8716" max="8717" width="9.140625" style="17"/>
    <col min="8718" max="8718" width="28.28515625" style="17" customWidth="1"/>
    <col min="8719" max="8729" width="0" style="17" hidden="1" customWidth="1"/>
    <col min="8730" max="8730" width="9.140625" style="17" customWidth="1"/>
    <col min="8731" max="8966" width="9.140625" style="17"/>
    <col min="8967" max="8967" width="31.5703125" style="17" customWidth="1"/>
    <col min="8968" max="8968" width="17.42578125" style="17" customWidth="1"/>
    <col min="8969" max="8969" width="39" style="17" customWidth="1"/>
    <col min="8970" max="8970" width="9.140625" style="17"/>
    <col min="8971" max="8971" width="16.28515625" style="17" customWidth="1"/>
    <col min="8972" max="8973" width="9.140625" style="17"/>
    <col min="8974" max="8974" width="28.28515625" style="17" customWidth="1"/>
    <col min="8975" max="8985" width="0" style="17" hidden="1" customWidth="1"/>
    <col min="8986" max="8986" width="9.140625" style="17" customWidth="1"/>
    <col min="8987" max="9222" width="9.140625" style="17"/>
    <col min="9223" max="9223" width="31.5703125" style="17" customWidth="1"/>
    <col min="9224" max="9224" width="17.42578125" style="17" customWidth="1"/>
    <col min="9225" max="9225" width="39" style="17" customWidth="1"/>
    <col min="9226" max="9226" width="9.140625" style="17"/>
    <col min="9227" max="9227" width="16.28515625" style="17" customWidth="1"/>
    <col min="9228" max="9229" width="9.140625" style="17"/>
    <col min="9230" max="9230" width="28.28515625" style="17" customWidth="1"/>
    <col min="9231" max="9241" width="0" style="17" hidden="1" customWidth="1"/>
    <col min="9242" max="9242" width="9.140625" style="17" customWidth="1"/>
    <col min="9243" max="9478" width="9.140625" style="17"/>
    <col min="9479" max="9479" width="31.5703125" style="17" customWidth="1"/>
    <col min="9480" max="9480" width="17.42578125" style="17" customWidth="1"/>
    <col min="9481" max="9481" width="39" style="17" customWidth="1"/>
    <col min="9482" max="9482" width="9.140625" style="17"/>
    <col min="9483" max="9483" width="16.28515625" style="17" customWidth="1"/>
    <col min="9484" max="9485" width="9.140625" style="17"/>
    <col min="9486" max="9486" width="28.28515625" style="17" customWidth="1"/>
    <col min="9487" max="9497" width="0" style="17" hidden="1" customWidth="1"/>
    <col min="9498" max="9498" width="9.140625" style="17" customWidth="1"/>
    <col min="9499" max="9734" width="9.140625" style="17"/>
    <col min="9735" max="9735" width="31.5703125" style="17" customWidth="1"/>
    <col min="9736" max="9736" width="17.42578125" style="17" customWidth="1"/>
    <col min="9737" max="9737" width="39" style="17" customWidth="1"/>
    <col min="9738" max="9738" width="9.140625" style="17"/>
    <col min="9739" max="9739" width="16.28515625" style="17" customWidth="1"/>
    <col min="9740" max="9741" width="9.140625" style="17"/>
    <col min="9742" max="9742" width="28.28515625" style="17" customWidth="1"/>
    <col min="9743" max="9753" width="0" style="17" hidden="1" customWidth="1"/>
    <col min="9754" max="9754" width="9.140625" style="17" customWidth="1"/>
    <col min="9755" max="9990" width="9.140625" style="17"/>
    <col min="9991" max="9991" width="31.5703125" style="17" customWidth="1"/>
    <col min="9992" max="9992" width="17.42578125" style="17" customWidth="1"/>
    <col min="9993" max="9993" width="39" style="17" customWidth="1"/>
    <col min="9994" max="9994" width="9.140625" style="17"/>
    <col min="9995" max="9995" width="16.28515625" style="17" customWidth="1"/>
    <col min="9996" max="9997" width="9.140625" style="17"/>
    <col min="9998" max="9998" width="28.28515625" style="17" customWidth="1"/>
    <col min="9999" max="10009" width="0" style="17" hidden="1" customWidth="1"/>
    <col min="10010" max="10010" width="9.140625" style="17" customWidth="1"/>
    <col min="10011" max="10246" width="9.140625" style="17"/>
    <col min="10247" max="10247" width="31.5703125" style="17" customWidth="1"/>
    <col min="10248" max="10248" width="17.42578125" style="17" customWidth="1"/>
    <col min="10249" max="10249" width="39" style="17" customWidth="1"/>
    <col min="10250" max="10250" width="9.140625" style="17"/>
    <col min="10251" max="10251" width="16.28515625" style="17" customWidth="1"/>
    <col min="10252" max="10253" width="9.140625" style="17"/>
    <col min="10254" max="10254" width="28.28515625" style="17" customWidth="1"/>
    <col min="10255" max="10265" width="0" style="17" hidden="1" customWidth="1"/>
    <col min="10266" max="10266" width="9.140625" style="17" customWidth="1"/>
    <col min="10267" max="10502" width="9.140625" style="17"/>
    <col min="10503" max="10503" width="31.5703125" style="17" customWidth="1"/>
    <col min="10504" max="10504" width="17.42578125" style="17" customWidth="1"/>
    <col min="10505" max="10505" width="39" style="17" customWidth="1"/>
    <col min="10506" max="10506" width="9.140625" style="17"/>
    <col min="10507" max="10507" width="16.28515625" style="17" customWidth="1"/>
    <col min="10508" max="10509" width="9.140625" style="17"/>
    <col min="10510" max="10510" width="28.28515625" style="17" customWidth="1"/>
    <col min="10511" max="10521" width="0" style="17" hidden="1" customWidth="1"/>
    <col min="10522" max="10522" width="9.140625" style="17" customWidth="1"/>
    <col min="10523" max="10758" width="9.140625" style="17"/>
    <col min="10759" max="10759" width="31.5703125" style="17" customWidth="1"/>
    <col min="10760" max="10760" width="17.42578125" style="17" customWidth="1"/>
    <col min="10761" max="10761" width="39" style="17" customWidth="1"/>
    <col min="10762" max="10762" width="9.140625" style="17"/>
    <col min="10763" max="10763" width="16.28515625" style="17" customWidth="1"/>
    <col min="10764" max="10765" width="9.140625" style="17"/>
    <col min="10766" max="10766" width="28.28515625" style="17" customWidth="1"/>
    <col min="10767" max="10777" width="0" style="17" hidden="1" customWidth="1"/>
    <col min="10778" max="10778" width="9.140625" style="17" customWidth="1"/>
    <col min="10779" max="11014" width="9.140625" style="17"/>
    <col min="11015" max="11015" width="31.5703125" style="17" customWidth="1"/>
    <col min="11016" max="11016" width="17.42578125" style="17" customWidth="1"/>
    <col min="11017" max="11017" width="39" style="17" customWidth="1"/>
    <col min="11018" max="11018" width="9.140625" style="17"/>
    <col min="11019" max="11019" width="16.28515625" style="17" customWidth="1"/>
    <col min="11020" max="11021" width="9.140625" style="17"/>
    <col min="11022" max="11022" width="28.28515625" style="17" customWidth="1"/>
    <col min="11023" max="11033" width="0" style="17" hidden="1" customWidth="1"/>
    <col min="11034" max="11034" width="9.140625" style="17" customWidth="1"/>
    <col min="11035" max="11270" width="9.140625" style="17"/>
    <col min="11271" max="11271" width="31.5703125" style="17" customWidth="1"/>
    <col min="11272" max="11272" width="17.42578125" style="17" customWidth="1"/>
    <col min="11273" max="11273" width="39" style="17" customWidth="1"/>
    <col min="11274" max="11274" width="9.140625" style="17"/>
    <col min="11275" max="11275" width="16.28515625" style="17" customWidth="1"/>
    <col min="11276" max="11277" width="9.140625" style="17"/>
    <col min="11278" max="11278" width="28.28515625" style="17" customWidth="1"/>
    <col min="11279" max="11289" width="0" style="17" hidden="1" customWidth="1"/>
    <col min="11290" max="11290" width="9.140625" style="17" customWidth="1"/>
    <col min="11291" max="11526" width="9.140625" style="17"/>
    <col min="11527" max="11527" width="31.5703125" style="17" customWidth="1"/>
    <col min="11528" max="11528" width="17.42578125" style="17" customWidth="1"/>
    <col min="11529" max="11529" width="39" style="17" customWidth="1"/>
    <col min="11530" max="11530" width="9.140625" style="17"/>
    <col min="11531" max="11531" width="16.28515625" style="17" customWidth="1"/>
    <col min="11532" max="11533" width="9.140625" style="17"/>
    <col min="11534" max="11534" width="28.28515625" style="17" customWidth="1"/>
    <col min="11535" max="11545" width="0" style="17" hidden="1" customWidth="1"/>
    <col min="11546" max="11546" width="9.140625" style="17" customWidth="1"/>
    <col min="11547" max="11782" width="9.140625" style="17"/>
    <col min="11783" max="11783" width="31.5703125" style="17" customWidth="1"/>
    <col min="11784" max="11784" width="17.42578125" style="17" customWidth="1"/>
    <col min="11785" max="11785" width="39" style="17" customWidth="1"/>
    <col min="11786" max="11786" width="9.140625" style="17"/>
    <col min="11787" max="11787" width="16.28515625" style="17" customWidth="1"/>
    <col min="11788" max="11789" width="9.140625" style="17"/>
    <col min="11790" max="11790" width="28.28515625" style="17" customWidth="1"/>
    <col min="11791" max="11801" width="0" style="17" hidden="1" customWidth="1"/>
    <col min="11802" max="11802" width="9.140625" style="17" customWidth="1"/>
    <col min="11803" max="12038" width="9.140625" style="17"/>
    <col min="12039" max="12039" width="31.5703125" style="17" customWidth="1"/>
    <col min="12040" max="12040" width="17.42578125" style="17" customWidth="1"/>
    <col min="12041" max="12041" width="39" style="17" customWidth="1"/>
    <col min="12042" max="12042" width="9.140625" style="17"/>
    <col min="12043" max="12043" width="16.28515625" style="17" customWidth="1"/>
    <col min="12044" max="12045" width="9.140625" style="17"/>
    <col min="12046" max="12046" width="28.28515625" style="17" customWidth="1"/>
    <col min="12047" max="12057" width="0" style="17" hidden="1" customWidth="1"/>
    <col min="12058" max="12058" width="9.140625" style="17" customWidth="1"/>
    <col min="12059" max="12294" width="9.140625" style="17"/>
    <col min="12295" max="12295" width="31.5703125" style="17" customWidth="1"/>
    <col min="12296" max="12296" width="17.42578125" style="17" customWidth="1"/>
    <col min="12297" max="12297" width="39" style="17" customWidth="1"/>
    <col min="12298" max="12298" width="9.140625" style="17"/>
    <col min="12299" max="12299" width="16.28515625" style="17" customWidth="1"/>
    <col min="12300" max="12301" width="9.140625" style="17"/>
    <col min="12302" max="12302" width="28.28515625" style="17" customWidth="1"/>
    <col min="12303" max="12313" width="0" style="17" hidden="1" customWidth="1"/>
    <col min="12314" max="12314" width="9.140625" style="17" customWidth="1"/>
    <col min="12315" max="12550" width="9.140625" style="17"/>
    <col min="12551" max="12551" width="31.5703125" style="17" customWidth="1"/>
    <col min="12552" max="12552" width="17.42578125" style="17" customWidth="1"/>
    <col min="12553" max="12553" width="39" style="17" customWidth="1"/>
    <col min="12554" max="12554" width="9.140625" style="17"/>
    <col min="12555" max="12555" width="16.28515625" style="17" customWidth="1"/>
    <col min="12556" max="12557" width="9.140625" style="17"/>
    <col min="12558" max="12558" width="28.28515625" style="17" customWidth="1"/>
    <col min="12559" max="12569" width="0" style="17" hidden="1" customWidth="1"/>
    <col min="12570" max="12570" width="9.140625" style="17" customWidth="1"/>
    <col min="12571" max="12806" width="9.140625" style="17"/>
    <col min="12807" max="12807" width="31.5703125" style="17" customWidth="1"/>
    <col min="12808" max="12808" width="17.42578125" style="17" customWidth="1"/>
    <col min="12809" max="12809" width="39" style="17" customWidth="1"/>
    <col min="12810" max="12810" width="9.140625" style="17"/>
    <col min="12811" max="12811" width="16.28515625" style="17" customWidth="1"/>
    <col min="12812" max="12813" width="9.140625" style="17"/>
    <col min="12814" max="12814" width="28.28515625" style="17" customWidth="1"/>
    <col min="12815" max="12825" width="0" style="17" hidden="1" customWidth="1"/>
    <col min="12826" max="12826" width="9.140625" style="17" customWidth="1"/>
    <col min="12827" max="13062" width="9.140625" style="17"/>
    <col min="13063" max="13063" width="31.5703125" style="17" customWidth="1"/>
    <col min="13064" max="13064" width="17.42578125" style="17" customWidth="1"/>
    <col min="13065" max="13065" width="39" style="17" customWidth="1"/>
    <col min="13066" max="13066" width="9.140625" style="17"/>
    <col min="13067" max="13067" width="16.28515625" style="17" customWidth="1"/>
    <col min="13068" max="13069" width="9.140625" style="17"/>
    <col min="13070" max="13070" width="28.28515625" style="17" customWidth="1"/>
    <col min="13071" max="13081" width="0" style="17" hidden="1" customWidth="1"/>
    <col min="13082" max="13082" width="9.140625" style="17" customWidth="1"/>
    <col min="13083" max="13318" width="9.140625" style="17"/>
    <col min="13319" max="13319" width="31.5703125" style="17" customWidth="1"/>
    <col min="13320" max="13320" width="17.42578125" style="17" customWidth="1"/>
    <col min="13321" max="13321" width="39" style="17" customWidth="1"/>
    <col min="13322" max="13322" width="9.140625" style="17"/>
    <col min="13323" max="13323" width="16.28515625" style="17" customWidth="1"/>
    <col min="13324" max="13325" width="9.140625" style="17"/>
    <col min="13326" max="13326" width="28.28515625" style="17" customWidth="1"/>
    <col min="13327" max="13337" width="0" style="17" hidden="1" customWidth="1"/>
    <col min="13338" max="13338" width="9.140625" style="17" customWidth="1"/>
    <col min="13339" max="13574" width="9.140625" style="17"/>
    <col min="13575" max="13575" width="31.5703125" style="17" customWidth="1"/>
    <col min="13576" max="13576" width="17.42578125" style="17" customWidth="1"/>
    <col min="13577" max="13577" width="39" style="17" customWidth="1"/>
    <col min="13578" max="13578" width="9.140625" style="17"/>
    <col min="13579" max="13579" width="16.28515625" style="17" customWidth="1"/>
    <col min="13580" max="13581" width="9.140625" style="17"/>
    <col min="13582" max="13582" width="28.28515625" style="17" customWidth="1"/>
    <col min="13583" max="13593" width="0" style="17" hidden="1" customWidth="1"/>
    <col min="13594" max="13594" width="9.140625" style="17" customWidth="1"/>
    <col min="13595" max="13830" width="9.140625" style="17"/>
    <col min="13831" max="13831" width="31.5703125" style="17" customWidth="1"/>
    <col min="13832" max="13832" width="17.42578125" style="17" customWidth="1"/>
    <col min="13833" max="13833" width="39" style="17" customWidth="1"/>
    <col min="13834" max="13834" width="9.140625" style="17"/>
    <col min="13835" max="13835" width="16.28515625" style="17" customWidth="1"/>
    <col min="13836" max="13837" width="9.140625" style="17"/>
    <col min="13838" max="13838" width="28.28515625" style="17" customWidth="1"/>
    <col min="13839" max="13849" width="0" style="17" hidden="1" customWidth="1"/>
    <col min="13850" max="13850" width="9.140625" style="17" customWidth="1"/>
    <col min="13851" max="14086" width="9.140625" style="17"/>
    <col min="14087" max="14087" width="31.5703125" style="17" customWidth="1"/>
    <col min="14088" max="14088" width="17.42578125" style="17" customWidth="1"/>
    <col min="14089" max="14089" width="39" style="17" customWidth="1"/>
    <col min="14090" max="14090" width="9.140625" style="17"/>
    <col min="14091" max="14091" width="16.28515625" style="17" customWidth="1"/>
    <col min="14092" max="14093" width="9.140625" style="17"/>
    <col min="14094" max="14094" width="28.28515625" style="17" customWidth="1"/>
    <col min="14095" max="14105" width="0" style="17" hidden="1" customWidth="1"/>
    <col min="14106" max="14106" width="9.140625" style="17" customWidth="1"/>
    <col min="14107" max="14342" width="9.140625" style="17"/>
    <col min="14343" max="14343" width="31.5703125" style="17" customWidth="1"/>
    <col min="14344" max="14344" width="17.42578125" style="17" customWidth="1"/>
    <col min="14345" max="14345" width="39" style="17" customWidth="1"/>
    <col min="14346" max="14346" width="9.140625" style="17"/>
    <col min="14347" max="14347" width="16.28515625" style="17" customWidth="1"/>
    <col min="14348" max="14349" width="9.140625" style="17"/>
    <col min="14350" max="14350" width="28.28515625" style="17" customWidth="1"/>
    <col min="14351" max="14361" width="0" style="17" hidden="1" customWidth="1"/>
    <col min="14362" max="14362" width="9.140625" style="17" customWidth="1"/>
    <col min="14363" max="14598" width="9.140625" style="17"/>
    <col min="14599" max="14599" width="31.5703125" style="17" customWidth="1"/>
    <col min="14600" max="14600" width="17.42578125" style="17" customWidth="1"/>
    <col min="14601" max="14601" width="39" style="17" customWidth="1"/>
    <col min="14602" max="14602" width="9.140625" style="17"/>
    <col min="14603" max="14603" width="16.28515625" style="17" customWidth="1"/>
    <col min="14604" max="14605" width="9.140625" style="17"/>
    <col min="14606" max="14606" width="28.28515625" style="17" customWidth="1"/>
    <col min="14607" max="14617" width="0" style="17" hidden="1" customWidth="1"/>
    <col min="14618" max="14618" width="9.140625" style="17" customWidth="1"/>
    <col min="14619" max="14854" width="9.140625" style="17"/>
    <col min="14855" max="14855" width="31.5703125" style="17" customWidth="1"/>
    <col min="14856" max="14856" width="17.42578125" style="17" customWidth="1"/>
    <col min="14857" max="14857" width="39" style="17" customWidth="1"/>
    <col min="14858" max="14858" width="9.140625" style="17"/>
    <col min="14859" max="14859" width="16.28515625" style="17" customWidth="1"/>
    <col min="14860" max="14861" width="9.140625" style="17"/>
    <col min="14862" max="14862" width="28.28515625" style="17" customWidth="1"/>
    <col min="14863" max="14873" width="0" style="17" hidden="1" customWidth="1"/>
    <col min="14874" max="14874" width="9.140625" style="17" customWidth="1"/>
    <col min="14875" max="15110" width="9.140625" style="17"/>
    <col min="15111" max="15111" width="31.5703125" style="17" customWidth="1"/>
    <col min="15112" max="15112" width="17.42578125" style="17" customWidth="1"/>
    <col min="15113" max="15113" width="39" style="17" customWidth="1"/>
    <col min="15114" max="15114" width="9.140625" style="17"/>
    <col min="15115" max="15115" width="16.28515625" style="17" customWidth="1"/>
    <col min="15116" max="15117" width="9.140625" style="17"/>
    <col min="15118" max="15118" width="28.28515625" style="17" customWidth="1"/>
    <col min="15119" max="15129" width="0" style="17" hidden="1" customWidth="1"/>
    <col min="15130" max="15130" width="9.140625" style="17" customWidth="1"/>
    <col min="15131" max="15366" width="9.140625" style="17"/>
    <col min="15367" max="15367" width="31.5703125" style="17" customWidth="1"/>
    <col min="15368" max="15368" width="17.42578125" style="17" customWidth="1"/>
    <col min="15369" max="15369" width="39" style="17" customWidth="1"/>
    <col min="15370" max="15370" width="9.140625" style="17"/>
    <col min="15371" max="15371" width="16.28515625" style="17" customWidth="1"/>
    <col min="15372" max="15373" width="9.140625" style="17"/>
    <col min="15374" max="15374" width="28.28515625" style="17" customWidth="1"/>
    <col min="15375" max="15385" width="0" style="17" hidden="1" customWidth="1"/>
    <col min="15386" max="15386" width="9.140625" style="17" customWidth="1"/>
    <col min="15387" max="15622" width="9.140625" style="17"/>
    <col min="15623" max="15623" width="31.5703125" style="17" customWidth="1"/>
    <col min="15624" max="15624" width="17.42578125" style="17" customWidth="1"/>
    <col min="15625" max="15625" width="39" style="17" customWidth="1"/>
    <col min="15626" max="15626" width="9.140625" style="17"/>
    <col min="15627" max="15627" width="16.28515625" style="17" customWidth="1"/>
    <col min="15628" max="15629" width="9.140625" style="17"/>
    <col min="15630" max="15630" width="28.28515625" style="17" customWidth="1"/>
    <col min="15631" max="15641" width="0" style="17" hidden="1" customWidth="1"/>
    <col min="15642" max="15642" width="9.140625" style="17" customWidth="1"/>
    <col min="15643" max="15878" width="9.140625" style="17"/>
    <col min="15879" max="15879" width="31.5703125" style="17" customWidth="1"/>
    <col min="15880" max="15880" width="17.42578125" style="17" customWidth="1"/>
    <col min="15881" max="15881" width="39" style="17" customWidth="1"/>
    <col min="15882" max="15882" width="9.140625" style="17"/>
    <col min="15883" max="15883" width="16.28515625" style="17" customWidth="1"/>
    <col min="15884" max="15885" width="9.140625" style="17"/>
    <col min="15886" max="15886" width="28.28515625" style="17" customWidth="1"/>
    <col min="15887" max="15897" width="0" style="17" hidden="1" customWidth="1"/>
    <col min="15898" max="15898" width="9.140625" style="17" customWidth="1"/>
    <col min="15899" max="16134" width="9.140625" style="17"/>
    <col min="16135" max="16135" width="31.5703125" style="17" customWidth="1"/>
    <col min="16136" max="16136" width="17.42578125" style="17" customWidth="1"/>
    <col min="16137" max="16137" width="39" style="17" customWidth="1"/>
    <col min="16138" max="16138" width="9.140625" style="17"/>
    <col min="16139" max="16139" width="16.28515625" style="17" customWidth="1"/>
    <col min="16140" max="16141" width="9.140625" style="17"/>
    <col min="16142" max="16142" width="28.28515625" style="17" customWidth="1"/>
    <col min="16143" max="16153" width="0" style="17" hidden="1" customWidth="1"/>
    <col min="16154" max="16154" width="9.140625" style="17" customWidth="1"/>
    <col min="16155" max="16384" width="9.140625" style="17"/>
  </cols>
  <sheetData>
    <row r="1" spans="1:28" s="11" customFormat="1" ht="12.75" x14ac:dyDescent="0.2">
      <c r="A1" s="273" t="s">
        <v>41</v>
      </c>
      <c r="B1" s="273"/>
      <c r="C1" s="273"/>
      <c r="D1" s="273"/>
      <c r="E1" s="273"/>
      <c r="F1" s="273"/>
      <c r="G1" s="273"/>
      <c r="H1" s="273"/>
      <c r="I1" s="273"/>
      <c r="J1" s="9"/>
      <c r="K1" s="9"/>
      <c r="L1" s="9"/>
      <c r="M1" s="10"/>
      <c r="W1" s="12"/>
      <c r="X1" s="12"/>
      <c r="Y1" s="12"/>
      <c r="Z1" s="12"/>
      <c r="AA1" s="12"/>
      <c r="AB1" s="12"/>
    </row>
    <row r="2" spans="1:28" ht="45" x14ac:dyDescent="0.2">
      <c r="A2" s="13" t="s">
        <v>42</v>
      </c>
      <c r="B2" s="14"/>
      <c r="C2" s="80"/>
      <c r="D2" s="15"/>
      <c r="E2" s="16"/>
      <c r="F2" s="16"/>
      <c r="G2" s="16"/>
      <c r="H2" s="16"/>
      <c r="I2" s="16"/>
      <c r="V2" s="19"/>
      <c r="W2" s="20" t="str">
        <f>B39</f>
        <v>Total Analysis &amp; Design Effort</v>
      </c>
      <c r="X2" s="20" t="str">
        <f>B43</f>
        <v>Total Load Test Effort</v>
      </c>
      <c r="Y2" s="21" t="str">
        <f>B47</f>
        <v>Total Stress Test Effort</v>
      </c>
      <c r="Z2" s="21" t="str">
        <f>B51</f>
        <v>Total Scalability Test Effort</v>
      </c>
      <c r="AA2" s="20" t="str">
        <f>B55</f>
        <v>Total Reliability Test Effort</v>
      </c>
      <c r="AB2" s="20" t="str">
        <f>B67</f>
        <v>RISK Effort</v>
      </c>
    </row>
    <row r="3" spans="1:28" s="9" customFormat="1" ht="15" x14ac:dyDescent="0.2">
      <c r="A3" s="22"/>
      <c r="B3" s="23"/>
      <c r="C3" s="81" t="s">
        <v>43</v>
      </c>
      <c r="D3" s="24"/>
      <c r="S3" s="25"/>
      <c r="T3" s="25"/>
      <c r="U3" s="25"/>
      <c r="V3" s="26"/>
      <c r="W3" s="27">
        <f>C39</f>
        <v>4.2636000000000003</v>
      </c>
      <c r="X3" s="27">
        <f>C43</f>
        <v>1.1600000000000001</v>
      </c>
      <c r="Y3" s="27">
        <f>C47</f>
        <v>0</v>
      </c>
      <c r="Z3" s="27">
        <f>C51</f>
        <v>0</v>
      </c>
      <c r="AA3" s="27">
        <f>C56</f>
        <v>0</v>
      </c>
      <c r="AB3" s="27">
        <f>C67</f>
        <v>2.1898800000000005</v>
      </c>
    </row>
    <row r="4" spans="1:28" s="9" customFormat="1" ht="15" x14ac:dyDescent="0.2">
      <c r="A4" s="22"/>
      <c r="B4" s="23"/>
      <c r="C4" s="82"/>
      <c r="D4" s="24"/>
      <c r="S4" s="25"/>
      <c r="T4" s="25"/>
      <c r="U4" s="25"/>
      <c r="V4" s="26"/>
      <c r="W4" s="28"/>
      <c r="X4" s="28"/>
      <c r="Y4" s="28"/>
      <c r="Z4" s="28"/>
      <c r="AA4" s="28"/>
      <c r="AB4" s="28"/>
    </row>
    <row r="5" spans="1:28" s="9" customFormat="1" ht="15" x14ac:dyDescent="0.2">
      <c r="A5" s="22"/>
      <c r="B5" s="29"/>
      <c r="C5" s="83"/>
      <c r="D5" s="30"/>
      <c r="S5" s="25"/>
      <c r="T5" s="25"/>
      <c r="U5" s="25"/>
      <c r="V5" s="26"/>
      <c r="W5" s="28"/>
      <c r="X5" s="28"/>
      <c r="Y5" s="28"/>
      <c r="Z5" s="28"/>
      <c r="AA5" s="28"/>
      <c r="AB5" s="28"/>
    </row>
    <row r="6" spans="1:28" ht="22.5" x14ac:dyDescent="0.2">
      <c r="A6" s="274" t="s">
        <v>44</v>
      </c>
      <c r="B6" s="275"/>
      <c r="C6" s="84" t="s">
        <v>14</v>
      </c>
      <c r="D6" s="31"/>
      <c r="E6" s="32"/>
      <c r="V6" s="26" t="s">
        <v>45</v>
      </c>
      <c r="W6" s="20" t="s">
        <v>46</v>
      </c>
      <c r="X6" s="20" t="s">
        <v>47</v>
      </c>
      <c r="Y6" s="20" t="s">
        <v>48</v>
      </c>
    </row>
    <row r="7" spans="1:28" x14ac:dyDescent="0.2">
      <c r="A7" s="269" t="s">
        <v>49</v>
      </c>
      <c r="B7" s="270"/>
      <c r="C7" s="84" t="s">
        <v>50</v>
      </c>
      <c r="D7" s="31"/>
      <c r="E7" s="32"/>
      <c r="V7" s="26"/>
    </row>
    <row r="8" spans="1:28" x14ac:dyDescent="0.2">
      <c r="A8" s="269" t="s">
        <v>51</v>
      </c>
      <c r="B8" s="270"/>
      <c r="C8" s="84" t="s">
        <v>52</v>
      </c>
      <c r="D8" s="31"/>
      <c r="E8" s="32"/>
      <c r="V8" s="26"/>
    </row>
    <row r="9" spans="1:28" x14ac:dyDescent="0.2">
      <c r="A9" s="269" t="s">
        <v>53</v>
      </c>
      <c r="B9" s="270"/>
      <c r="C9" s="84" t="s">
        <v>3</v>
      </c>
      <c r="D9" s="31"/>
      <c r="E9" s="32"/>
      <c r="V9" s="26"/>
    </row>
    <row r="10" spans="1:28" x14ac:dyDescent="0.2">
      <c r="A10" s="269" t="s">
        <v>54</v>
      </c>
      <c r="B10" s="270"/>
      <c r="C10" s="84" t="s">
        <v>52</v>
      </c>
      <c r="D10" s="31"/>
      <c r="E10" s="32"/>
      <c r="V10" s="26"/>
    </row>
    <row r="11" spans="1:28" x14ac:dyDescent="0.2">
      <c r="A11" s="269" t="s">
        <v>55</v>
      </c>
      <c r="B11" s="270"/>
      <c r="C11" s="84" t="s">
        <v>52</v>
      </c>
      <c r="D11" s="31"/>
      <c r="E11" s="32"/>
      <c r="V11" s="26"/>
    </row>
    <row r="12" spans="1:28" x14ac:dyDescent="0.2">
      <c r="A12" s="269" t="s">
        <v>57</v>
      </c>
      <c r="B12" s="270"/>
      <c r="C12" s="84" t="s">
        <v>58</v>
      </c>
      <c r="D12" s="31"/>
      <c r="E12" s="32"/>
      <c r="V12" s="26"/>
    </row>
    <row r="13" spans="1:28" x14ac:dyDescent="0.2">
      <c r="A13" s="269" t="s">
        <v>59</v>
      </c>
      <c r="B13" s="270"/>
      <c r="C13" s="84" t="s">
        <v>58</v>
      </c>
      <c r="D13" s="31"/>
      <c r="E13" s="32"/>
      <c r="V13" s="26"/>
    </row>
    <row r="14" spans="1:28" x14ac:dyDescent="0.2">
      <c r="A14" s="269" t="s">
        <v>60</v>
      </c>
      <c r="B14" s="270"/>
      <c r="C14" s="84" t="s">
        <v>118</v>
      </c>
      <c r="D14" s="31"/>
      <c r="E14" s="32"/>
      <c r="V14" s="26"/>
    </row>
    <row r="15" spans="1:28" x14ac:dyDescent="0.2">
      <c r="A15" s="269" t="s">
        <v>62</v>
      </c>
      <c r="B15" s="270"/>
      <c r="C15" s="84" t="s">
        <v>5</v>
      </c>
      <c r="D15" s="31"/>
      <c r="E15" s="32"/>
      <c r="V15" s="26"/>
    </row>
    <row r="16" spans="1:28" x14ac:dyDescent="0.2">
      <c r="A16" s="269" t="s">
        <v>63</v>
      </c>
      <c r="B16" s="270"/>
      <c r="C16" s="84"/>
      <c r="D16" s="33"/>
      <c r="E16" s="32"/>
      <c r="V16" s="26" t="s">
        <v>64</v>
      </c>
      <c r="W16" s="20">
        <v>1</v>
      </c>
      <c r="X16" s="21">
        <f>G111</f>
        <v>3.0300000000000002</v>
      </c>
      <c r="Y16" s="21">
        <f>X16</f>
        <v>3.0300000000000002</v>
      </c>
    </row>
    <row r="17" spans="1:25" x14ac:dyDescent="0.2">
      <c r="A17" s="269" t="s">
        <v>65</v>
      </c>
      <c r="B17" s="270"/>
      <c r="C17" s="84">
        <v>1</v>
      </c>
      <c r="D17" s="33"/>
      <c r="E17" s="34"/>
      <c r="V17" s="26" t="s">
        <v>66</v>
      </c>
      <c r="W17" s="20">
        <v>1.25</v>
      </c>
      <c r="X17" s="21">
        <f>G112</f>
        <v>3.7875000000000005</v>
      </c>
      <c r="Y17" s="21">
        <f>X17</f>
        <v>3.7875000000000005</v>
      </c>
    </row>
    <row r="18" spans="1:25" x14ac:dyDescent="0.2">
      <c r="A18" s="269" t="s">
        <v>67</v>
      </c>
      <c r="B18" s="270"/>
      <c r="C18" s="84"/>
      <c r="D18" s="33"/>
      <c r="E18" s="32"/>
      <c r="V18" s="26" t="s">
        <v>68</v>
      </c>
      <c r="W18" s="20">
        <v>1.25</v>
      </c>
      <c r="X18" s="21">
        <f>G113</f>
        <v>3.7875000000000005</v>
      </c>
      <c r="Y18" s="21">
        <f>X18</f>
        <v>3.7875000000000005</v>
      </c>
    </row>
    <row r="19" spans="1:25" x14ac:dyDescent="0.2">
      <c r="A19" s="266" t="s">
        <v>69</v>
      </c>
      <c r="B19" s="267"/>
      <c r="C19" s="85"/>
      <c r="D19" s="35"/>
      <c r="E19" s="36"/>
      <c r="V19" s="26" t="s">
        <v>70</v>
      </c>
      <c r="W19" s="20">
        <v>1.35</v>
      </c>
      <c r="X19" s="21">
        <f>G114</f>
        <v>4.0905000000000005</v>
      </c>
      <c r="Y19" s="21">
        <f>X19</f>
        <v>4.0905000000000005</v>
      </c>
    </row>
    <row r="20" spans="1:25" x14ac:dyDescent="0.2">
      <c r="A20" s="266" t="s">
        <v>71</v>
      </c>
      <c r="B20" s="267"/>
      <c r="C20" s="85"/>
      <c r="D20" s="35"/>
      <c r="E20" s="29"/>
      <c r="V20" s="20"/>
    </row>
    <row r="21" spans="1:25" x14ac:dyDescent="0.2">
      <c r="A21" s="266" t="s">
        <v>72</v>
      </c>
      <c r="B21" s="267"/>
      <c r="C21" s="86">
        <f>SUM(C23:C25)</f>
        <v>5</v>
      </c>
      <c r="D21" s="37"/>
      <c r="E21" s="9"/>
      <c r="V21" s="26"/>
    </row>
    <row r="22" spans="1:25" x14ac:dyDescent="0.2">
      <c r="A22" s="271" t="s">
        <v>73</v>
      </c>
      <c r="B22" s="272"/>
      <c r="C22" s="85" t="s">
        <v>64</v>
      </c>
      <c r="D22" s="38"/>
      <c r="E22" s="9"/>
      <c r="V22" s="26"/>
    </row>
    <row r="23" spans="1:25" x14ac:dyDescent="0.2">
      <c r="A23" s="266" t="s">
        <v>74</v>
      </c>
      <c r="B23" s="267"/>
      <c r="C23" s="87">
        <v>3</v>
      </c>
      <c r="D23" s="35"/>
      <c r="E23" s="39" t="s">
        <v>75</v>
      </c>
      <c r="V23" s="19"/>
    </row>
    <row r="24" spans="1:25" x14ac:dyDescent="0.2">
      <c r="A24" s="266" t="s">
        <v>76</v>
      </c>
      <c r="B24" s="267"/>
      <c r="C24" s="87">
        <v>1</v>
      </c>
      <c r="D24" s="35"/>
      <c r="E24" s="39" t="s">
        <v>77</v>
      </c>
    </row>
    <row r="25" spans="1:25" x14ac:dyDescent="0.2">
      <c r="A25" s="266" t="s">
        <v>78</v>
      </c>
      <c r="B25" s="267"/>
      <c r="C25" s="87">
        <v>1</v>
      </c>
      <c r="D25" s="35"/>
      <c r="E25" s="39" t="s">
        <v>79</v>
      </c>
    </row>
    <row r="26" spans="1:25" x14ac:dyDescent="0.2">
      <c r="A26" s="9"/>
      <c r="B26" s="9"/>
      <c r="C26" s="9"/>
      <c r="E26" s="9"/>
    </row>
    <row r="27" spans="1:25" x14ac:dyDescent="0.2">
      <c r="A27" s="268" t="s">
        <v>42</v>
      </c>
      <c r="B27" s="268"/>
      <c r="C27" s="268"/>
      <c r="D27" s="268"/>
      <c r="E27" s="268"/>
      <c r="F27" s="40"/>
    </row>
    <row r="28" spans="1:25" x14ac:dyDescent="0.2">
      <c r="A28" s="9"/>
      <c r="B28" s="9"/>
      <c r="C28" s="9"/>
      <c r="E28" s="9"/>
    </row>
    <row r="29" spans="1:25" ht="22.5" x14ac:dyDescent="0.2">
      <c r="A29" s="41" t="s">
        <v>80</v>
      </c>
      <c r="B29" s="42" t="s">
        <v>81</v>
      </c>
      <c r="C29" s="42" t="s">
        <v>82</v>
      </c>
      <c r="D29" s="43"/>
      <c r="E29" s="42" t="s">
        <v>83</v>
      </c>
    </row>
    <row r="30" spans="1:25" x14ac:dyDescent="0.2">
      <c r="A30" s="44">
        <v>1</v>
      </c>
      <c r="B30" s="45" t="s">
        <v>84</v>
      </c>
    </row>
    <row r="31" spans="1:25" x14ac:dyDescent="0.2">
      <c r="A31" s="44">
        <v>2</v>
      </c>
      <c r="B31" s="46" t="s">
        <v>33</v>
      </c>
      <c r="C31" s="88">
        <f>(C23*E117+C24*E118+C25*E119)</f>
        <v>0.22</v>
      </c>
      <c r="D31" s="47"/>
    </row>
    <row r="32" spans="1:25" x14ac:dyDescent="0.2">
      <c r="A32" s="44">
        <v>3</v>
      </c>
      <c r="B32" s="46" t="s">
        <v>85</v>
      </c>
      <c r="C32" s="88">
        <f>C31*2</f>
        <v>0.44</v>
      </c>
      <c r="D32" s="47"/>
      <c r="E32" s="39" t="s">
        <v>86</v>
      </c>
    </row>
    <row r="33" spans="1:5" x14ac:dyDescent="0.2">
      <c r="A33" s="44">
        <v>4</v>
      </c>
      <c r="B33" s="46" t="s">
        <v>35</v>
      </c>
      <c r="C33" s="88">
        <f>C32*0.1</f>
        <v>4.4000000000000004E-2</v>
      </c>
      <c r="D33" s="47"/>
      <c r="E33" s="39" t="s">
        <v>87</v>
      </c>
    </row>
    <row r="34" spans="1:5" x14ac:dyDescent="0.2">
      <c r="A34" s="44">
        <v>5</v>
      </c>
      <c r="B34" s="46" t="s">
        <v>88</v>
      </c>
      <c r="C34" s="88">
        <f>C32*1.2</f>
        <v>0.52800000000000002</v>
      </c>
      <c r="D34" s="47"/>
      <c r="E34" s="39" t="s">
        <v>89</v>
      </c>
    </row>
    <row r="35" spans="1:5" x14ac:dyDescent="0.2">
      <c r="A35" s="44">
        <v>6</v>
      </c>
      <c r="B35" s="46" t="s">
        <v>34</v>
      </c>
      <c r="C35" s="88">
        <f>C32*1.2</f>
        <v>0.52800000000000002</v>
      </c>
      <c r="D35" s="47"/>
      <c r="E35" s="39" t="s">
        <v>89</v>
      </c>
    </row>
    <row r="36" spans="1:5" x14ac:dyDescent="0.2">
      <c r="A36" s="44">
        <v>7</v>
      </c>
      <c r="B36" s="46" t="s">
        <v>90</v>
      </c>
      <c r="C36" s="88">
        <f>C32*1.2</f>
        <v>0.52800000000000002</v>
      </c>
      <c r="D36" s="47"/>
      <c r="E36" s="39" t="s">
        <v>91</v>
      </c>
    </row>
    <row r="37" spans="1:5" ht="22.5" x14ac:dyDescent="0.2">
      <c r="A37" s="44">
        <v>8</v>
      </c>
      <c r="B37" s="46" t="s">
        <v>92</v>
      </c>
      <c r="C37" s="88">
        <f>(C34+C35)*0.1</f>
        <v>0.10560000000000001</v>
      </c>
      <c r="D37" s="47"/>
      <c r="E37" s="39" t="s">
        <v>93</v>
      </c>
    </row>
    <row r="38" spans="1:5" x14ac:dyDescent="0.2">
      <c r="A38" s="44">
        <v>9</v>
      </c>
      <c r="B38" s="46" t="s">
        <v>94</v>
      </c>
      <c r="C38" s="88">
        <f>IF(C22="HP LoadRunner",F111,IF(C22="Silk Performer",F112,IF(C22="JMeter",F113,IF(C22="OpenSTA",F114))))</f>
        <v>1.87</v>
      </c>
      <c r="D38" s="47"/>
      <c r="E38" s="39" t="s">
        <v>95</v>
      </c>
    </row>
    <row r="39" spans="1:5" x14ac:dyDescent="0.2">
      <c r="A39" s="44">
        <v>10</v>
      </c>
      <c r="B39" s="48" t="s">
        <v>96</v>
      </c>
      <c r="C39" s="89">
        <f>SUM(C31:C38)</f>
        <v>4.2636000000000003</v>
      </c>
      <c r="D39" s="49"/>
    </row>
    <row r="40" spans="1:5" x14ac:dyDescent="0.2">
      <c r="A40" s="44">
        <v>11</v>
      </c>
      <c r="B40" s="45" t="s">
        <v>36</v>
      </c>
      <c r="D40" s="44"/>
    </row>
    <row r="41" spans="1:5" x14ac:dyDescent="0.2">
      <c r="A41" s="44">
        <v>12</v>
      </c>
      <c r="B41" s="46" t="s">
        <v>29</v>
      </c>
      <c r="C41" s="88">
        <f>C17*(((C23*F117)+(C24*F118)+(C25*F119))*3)</f>
        <v>0.66</v>
      </c>
      <c r="D41" s="47"/>
      <c r="E41" s="50" t="s">
        <v>97</v>
      </c>
    </row>
    <row r="42" spans="1:5" x14ac:dyDescent="0.2">
      <c r="A42" s="44">
        <v>13</v>
      </c>
      <c r="B42" s="46" t="s">
        <v>98</v>
      </c>
      <c r="C42" s="88">
        <f>C17*0.5</f>
        <v>0.5</v>
      </c>
      <c r="D42" s="47"/>
      <c r="E42" s="50" t="s">
        <v>99</v>
      </c>
    </row>
    <row r="43" spans="1:5" x14ac:dyDescent="0.2">
      <c r="A43" s="44">
        <v>14</v>
      </c>
      <c r="B43" s="48" t="s">
        <v>100</v>
      </c>
      <c r="C43" s="89">
        <f>SUM(C41:C42)</f>
        <v>1.1600000000000001</v>
      </c>
      <c r="D43" s="49"/>
    </row>
    <row r="44" spans="1:5" x14ac:dyDescent="0.2">
      <c r="A44" s="44">
        <v>15</v>
      </c>
      <c r="B44" s="45" t="s">
        <v>37</v>
      </c>
      <c r="D44" s="44"/>
    </row>
    <row r="45" spans="1:5" x14ac:dyDescent="0.2">
      <c r="A45" s="44">
        <v>16</v>
      </c>
      <c r="B45" s="46" t="s">
        <v>29</v>
      </c>
      <c r="C45" s="88">
        <f>C18*(((C23*F117)+(C24*F118)+(C25*F119))*3)</f>
        <v>0</v>
      </c>
      <c r="D45" s="47"/>
      <c r="E45" s="50" t="s">
        <v>97</v>
      </c>
    </row>
    <row r="46" spans="1:5" x14ac:dyDescent="0.2">
      <c r="A46" s="44">
        <v>17</v>
      </c>
      <c r="B46" s="46" t="s">
        <v>98</v>
      </c>
      <c r="C46" s="88">
        <f>C18*0.5</f>
        <v>0</v>
      </c>
      <c r="D46" s="47"/>
      <c r="E46" s="50" t="s">
        <v>99</v>
      </c>
    </row>
    <row r="47" spans="1:5" x14ac:dyDescent="0.2">
      <c r="A47" s="44">
        <v>18</v>
      </c>
      <c r="B47" s="48" t="s">
        <v>101</v>
      </c>
      <c r="C47" s="89">
        <f>SUM(C45:C46)</f>
        <v>0</v>
      </c>
      <c r="D47" s="49"/>
    </row>
    <row r="48" spans="1:5" x14ac:dyDescent="0.2">
      <c r="A48" s="44">
        <v>19</v>
      </c>
      <c r="B48" s="45" t="s">
        <v>38</v>
      </c>
      <c r="C48" s="21"/>
      <c r="D48" s="51"/>
    </row>
    <row r="49" spans="1:5" x14ac:dyDescent="0.2">
      <c r="A49" s="44">
        <v>20</v>
      </c>
      <c r="B49" s="46" t="s">
        <v>29</v>
      </c>
      <c r="C49" s="88">
        <f>C19*(((C23*F117)+(C24*F118)+(C25*F119))*3)</f>
        <v>0</v>
      </c>
      <c r="D49" s="47"/>
      <c r="E49" s="50" t="s">
        <v>97</v>
      </c>
    </row>
    <row r="50" spans="1:5" x14ac:dyDescent="0.2">
      <c r="A50" s="44">
        <v>21</v>
      </c>
      <c r="B50" s="46" t="s">
        <v>98</v>
      </c>
      <c r="C50" s="88">
        <f>C19*0.5</f>
        <v>0</v>
      </c>
      <c r="D50" s="47"/>
      <c r="E50" s="50" t="s">
        <v>99</v>
      </c>
    </row>
    <row r="51" spans="1:5" x14ac:dyDescent="0.2">
      <c r="A51" s="44">
        <v>22</v>
      </c>
      <c r="B51" s="48" t="s">
        <v>102</v>
      </c>
      <c r="C51" s="89">
        <f>SUM(C49:C50)</f>
        <v>0</v>
      </c>
      <c r="D51" s="49"/>
    </row>
    <row r="52" spans="1:5" x14ac:dyDescent="0.2">
      <c r="A52" s="44">
        <v>23</v>
      </c>
      <c r="B52" s="45" t="s">
        <v>39</v>
      </c>
      <c r="D52" s="44"/>
    </row>
    <row r="53" spans="1:5" x14ac:dyDescent="0.2">
      <c r="A53" s="44">
        <v>24</v>
      </c>
      <c r="B53" s="46" t="s">
        <v>29</v>
      </c>
      <c r="C53" s="88">
        <f>C20*2</f>
        <v>0</v>
      </c>
      <c r="D53" s="47"/>
      <c r="E53" s="50" t="s">
        <v>103</v>
      </c>
    </row>
    <row r="54" spans="1:5" x14ac:dyDescent="0.2">
      <c r="A54" s="44">
        <v>25</v>
      </c>
      <c r="B54" s="46" t="s">
        <v>98</v>
      </c>
      <c r="C54" s="88">
        <f>C20*0.5</f>
        <v>0</v>
      </c>
      <c r="D54" s="47"/>
      <c r="E54" s="50" t="s">
        <v>99</v>
      </c>
    </row>
    <row r="55" spans="1:5" x14ac:dyDescent="0.2">
      <c r="A55" s="44">
        <v>26</v>
      </c>
      <c r="B55" s="48" t="s">
        <v>104</v>
      </c>
      <c r="C55" s="89">
        <f>+SUM(C53:C54)</f>
        <v>0</v>
      </c>
      <c r="D55" s="49"/>
    </row>
    <row r="56" spans="1:5" x14ac:dyDescent="0.2">
      <c r="A56" s="44">
        <v>27</v>
      </c>
      <c r="B56" s="45" t="s">
        <v>105</v>
      </c>
      <c r="C56" s="90"/>
      <c r="D56" s="47"/>
    </row>
    <row r="57" spans="1:5" x14ac:dyDescent="0.2">
      <c r="A57" s="44">
        <v>28</v>
      </c>
      <c r="B57" s="29" t="s">
        <v>44</v>
      </c>
      <c r="C57" s="88">
        <f>IF(C6="Yes",E76,E77)</f>
        <v>0.3</v>
      </c>
      <c r="D57" s="47"/>
      <c r="E57" s="50" t="s">
        <v>106</v>
      </c>
    </row>
    <row r="58" spans="1:5" x14ac:dyDescent="0.2">
      <c r="A58" s="44">
        <v>29</v>
      </c>
      <c r="B58" s="19" t="s">
        <v>49</v>
      </c>
      <c r="C58" s="88">
        <f>IF(C7="Standalone client ",E82,IF(C7="Client - Server",E83,IF(C7="Tick Client",E84,IF(C7="Web + RAI 1.4",E85))))</f>
        <v>0.1</v>
      </c>
      <c r="D58" s="47"/>
      <c r="E58" s="50" t="s">
        <v>107</v>
      </c>
    </row>
    <row r="59" spans="1:5" x14ac:dyDescent="0.2">
      <c r="A59" s="44">
        <v>30</v>
      </c>
      <c r="B59" s="52" t="s">
        <v>51</v>
      </c>
      <c r="C59" s="88">
        <v>0.1</v>
      </c>
      <c r="D59" s="47"/>
      <c r="E59" s="50" t="s">
        <v>107</v>
      </c>
    </row>
    <row r="60" spans="1:5" x14ac:dyDescent="0.2">
      <c r="A60" s="44">
        <v>31</v>
      </c>
      <c r="B60" s="52" t="s">
        <v>53</v>
      </c>
      <c r="C60" s="88">
        <v>0.1</v>
      </c>
      <c r="D60" s="47"/>
      <c r="E60" s="50" t="s">
        <v>107</v>
      </c>
    </row>
    <row r="61" spans="1:5" x14ac:dyDescent="0.2">
      <c r="A61" s="44">
        <v>32</v>
      </c>
      <c r="B61" s="52" t="s">
        <v>54</v>
      </c>
      <c r="C61" s="88">
        <f>IF(C10="High Complex",E88,IF(C10="Partially Complex",E89,IF(C10="Simple",E90)))</f>
        <v>0.3</v>
      </c>
      <c r="D61" s="47"/>
      <c r="E61" s="50" t="s">
        <v>108</v>
      </c>
    </row>
    <row r="62" spans="1:5" x14ac:dyDescent="0.2">
      <c r="A62" s="44">
        <v>33</v>
      </c>
      <c r="B62" s="52" t="s">
        <v>55</v>
      </c>
      <c r="C62" s="88">
        <f>IF(C11="High Complex",E88,IF(C11="Partially Complex",E89,IF(C11="Simple",E90)))</f>
        <v>0.3</v>
      </c>
      <c r="D62" s="47"/>
      <c r="E62" s="50" t="s">
        <v>109</v>
      </c>
    </row>
    <row r="63" spans="1:5" x14ac:dyDescent="0.2">
      <c r="A63" s="44">
        <v>34</v>
      </c>
      <c r="B63" s="52" t="s">
        <v>110</v>
      </c>
      <c r="C63" s="88">
        <f>IF(C12="Highly Required",E88,IF(C12="Partially required",E89,IF(C12="Not Required",E90)))</f>
        <v>0.1</v>
      </c>
      <c r="D63" s="47"/>
      <c r="E63" s="50" t="s">
        <v>106</v>
      </c>
    </row>
    <row r="64" spans="1:5" x14ac:dyDescent="0.2">
      <c r="A64" s="44">
        <v>35</v>
      </c>
      <c r="B64" s="52" t="s">
        <v>59</v>
      </c>
      <c r="C64" s="88">
        <f>IF(C13="Highly Required",E88,IF(C13="Partially required",E89,IF(C13="Not Required",E90)))</f>
        <v>0.1</v>
      </c>
      <c r="D64" s="47"/>
      <c r="E64" s="50" t="s">
        <v>106</v>
      </c>
    </row>
    <row r="65" spans="1:28" x14ac:dyDescent="0.2">
      <c r="A65" s="44">
        <v>36</v>
      </c>
      <c r="B65" s="52" t="s">
        <v>60</v>
      </c>
      <c r="C65" s="88">
        <v>0.1</v>
      </c>
      <c r="D65" s="47"/>
      <c r="E65" s="50" t="s">
        <v>106</v>
      </c>
    </row>
    <row r="66" spans="1:28" x14ac:dyDescent="0.2">
      <c r="A66" s="44">
        <v>37</v>
      </c>
      <c r="B66" s="19" t="s">
        <v>62</v>
      </c>
      <c r="C66" s="88">
        <f>IF(C15="High",E105,IF(C15="Medium",E106,IF(C15="Low",E107)))</f>
        <v>0.3</v>
      </c>
      <c r="D66" s="47"/>
      <c r="E66" s="50" t="s">
        <v>106</v>
      </c>
    </row>
    <row r="67" spans="1:28" x14ac:dyDescent="0.2">
      <c r="A67" s="44">
        <v>38</v>
      </c>
      <c r="B67" s="53" t="s">
        <v>111</v>
      </c>
      <c r="C67" s="89">
        <f>((C31+C32)*C57)+(C39*C58)+(C39*C59)+(C39*C60)+(C35*C61)+(C36*C62)+((C31+C32)*SUM(C63:C66))</f>
        <v>2.1898800000000005</v>
      </c>
      <c r="D67" s="49"/>
    </row>
    <row r="68" spans="1:28" ht="22.5" x14ac:dyDescent="0.2">
      <c r="A68" s="44">
        <v>39</v>
      </c>
      <c r="B68" s="54" t="s">
        <v>112</v>
      </c>
      <c r="C68" s="89">
        <f>IF(C22="HP LoadRunner",H111,IF(C22="Silk Performer",H112,IF(C22="JMeter",H113,IF(C22="OpenSTA",H114))))</f>
        <v>1.1600000000000001</v>
      </c>
      <c r="D68" s="49"/>
      <c r="E68" s="39" t="s">
        <v>95</v>
      </c>
    </row>
    <row r="69" spans="1:28" x14ac:dyDescent="0.2">
      <c r="A69" s="44">
        <v>40</v>
      </c>
      <c r="B69" s="54" t="s">
        <v>48</v>
      </c>
      <c r="C69" s="89">
        <f>SUM(C39+C68+C67)</f>
        <v>7.6134800000000009</v>
      </c>
      <c r="D69" s="49"/>
    </row>
    <row r="70" spans="1:28" s="9" customFormat="1" x14ac:dyDescent="0.2">
      <c r="A70" s="28"/>
      <c r="W70" s="28"/>
      <c r="X70" s="28"/>
      <c r="Y70" s="28"/>
      <c r="Z70" s="28"/>
      <c r="AA70" s="28"/>
      <c r="AB70" s="28"/>
    </row>
    <row r="71" spans="1:28" s="25" customFormat="1" x14ac:dyDescent="0.2">
      <c r="A71" s="28"/>
      <c r="W71" s="28"/>
      <c r="X71" s="28"/>
      <c r="Y71" s="28"/>
      <c r="Z71" s="28"/>
      <c r="AA71" s="28"/>
      <c r="AB71" s="28"/>
    </row>
    <row r="72" spans="1:28" s="25" customFormat="1" x14ac:dyDescent="0.2">
      <c r="A72" s="28"/>
      <c r="W72" s="28"/>
      <c r="X72" s="28"/>
      <c r="Y72" s="28"/>
      <c r="Z72" s="28"/>
      <c r="AA72" s="28"/>
      <c r="AB72" s="28"/>
    </row>
    <row r="73" spans="1:28" s="25" customFormat="1" x14ac:dyDescent="0.2">
      <c r="A73" s="28"/>
      <c r="W73" s="28"/>
      <c r="X73" s="28"/>
      <c r="Y73" s="28"/>
      <c r="Z73" s="28"/>
      <c r="AA73" s="28"/>
      <c r="AB73" s="28"/>
    </row>
    <row r="74" spans="1:28" s="28" customFormat="1" x14ac:dyDescent="0.2"/>
    <row r="75" spans="1:28" s="28" customFormat="1" x14ac:dyDescent="0.2">
      <c r="C75" s="43" t="s">
        <v>44</v>
      </c>
      <c r="D75" s="43"/>
    </row>
    <row r="76" spans="1:28" s="28" customFormat="1" x14ac:dyDescent="0.2">
      <c r="C76" s="28" t="s">
        <v>14</v>
      </c>
      <c r="E76" s="28">
        <v>0.3</v>
      </c>
    </row>
    <row r="77" spans="1:28" s="28" customFormat="1" x14ac:dyDescent="0.2">
      <c r="C77" s="28" t="s">
        <v>0</v>
      </c>
      <c r="E77" s="28">
        <v>0</v>
      </c>
    </row>
    <row r="78" spans="1:28" s="28" customFormat="1" x14ac:dyDescent="0.2"/>
    <row r="79" spans="1:28" s="28" customFormat="1" x14ac:dyDescent="0.2"/>
    <row r="80" spans="1:28" s="28" customFormat="1" x14ac:dyDescent="0.2"/>
    <row r="81" spans="3:5" s="28" customFormat="1" x14ac:dyDescent="0.2">
      <c r="C81" s="43" t="s">
        <v>49</v>
      </c>
      <c r="D81" s="43"/>
    </row>
    <row r="82" spans="3:5" s="28" customFormat="1" x14ac:dyDescent="0.2">
      <c r="C82" s="28" t="s">
        <v>113</v>
      </c>
      <c r="E82" s="28">
        <v>0.3</v>
      </c>
    </row>
    <row r="83" spans="3:5" s="28" customFormat="1" x14ac:dyDescent="0.2">
      <c r="C83" s="28" t="s">
        <v>50</v>
      </c>
      <c r="E83" s="28">
        <v>0.1</v>
      </c>
    </row>
    <row r="84" spans="3:5" s="28" customFormat="1" x14ac:dyDescent="0.2">
      <c r="C84" s="28" t="s">
        <v>114</v>
      </c>
      <c r="E84" s="28">
        <v>0.3</v>
      </c>
    </row>
    <row r="85" spans="3:5" s="28" customFormat="1" x14ac:dyDescent="0.2">
      <c r="C85" s="28" t="s">
        <v>115</v>
      </c>
      <c r="E85" s="28">
        <v>0</v>
      </c>
    </row>
    <row r="86" spans="3:5" s="28" customFormat="1" x14ac:dyDescent="0.2"/>
    <row r="87" spans="3:5" s="28" customFormat="1" x14ac:dyDescent="0.2">
      <c r="C87" s="43" t="s">
        <v>2</v>
      </c>
      <c r="D87" s="43"/>
    </row>
    <row r="88" spans="3:5" s="28" customFormat="1" x14ac:dyDescent="0.2">
      <c r="C88" s="28" t="s">
        <v>52</v>
      </c>
      <c r="E88" s="28">
        <v>0.3</v>
      </c>
    </row>
    <row r="89" spans="3:5" s="28" customFormat="1" x14ac:dyDescent="0.2">
      <c r="C89" s="28" t="s">
        <v>56</v>
      </c>
      <c r="E89" s="28">
        <v>0.1</v>
      </c>
    </row>
    <row r="90" spans="3:5" s="28" customFormat="1" x14ac:dyDescent="0.2">
      <c r="C90" s="28" t="s">
        <v>116</v>
      </c>
      <c r="E90" s="28">
        <v>0</v>
      </c>
    </row>
    <row r="91" spans="3:5" s="28" customFormat="1" x14ac:dyDescent="0.2"/>
    <row r="92" spans="3:5" s="28" customFormat="1" ht="22.5" x14ac:dyDescent="0.2">
      <c r="C92" s="43" t="s">
        <v>53</v>
      </c>
      <c r="D92" s="43"/>
    </row>
    <row r="93" spans="3:5" s="28" customFormat="1" x14ac:dyDescent="0.2">
      <c r="C93" s="28" t="s">
        <v>3</v>
      </c>
      <c r="E93" s="28">
        <v>0.3</v>
      </c>
    </row>
    <row r="94" spans="3:5" s="28" customFormat="1" x14ac:dyDescent="0.2">
      <c r="C94" s="28" t="s">
        <v>4</v>
      </c>
      <c r="E94" s="28">
        <v>0.1</v>
      </c>
    </row>
    <row r="95" spans="3:5" s="28" customFormat="1" x14ac:dyDescent="0.2">
      <c r="C95" s="28" t="s">
        <v>5</v>
      </c>
      <c r="E95" s="28">
        <v>0</v>
      </c>
    </row>
    <row r="96" spans="3:5" s="28" customFormat="1" x14ac:dyDescent="0.2"/>
    <row r="97" spans="3:8" s="28" customFormat="1" x14ac:dyDescent="0.2"/>
    <row r="98" spans="3:8" s="28" customFormat="1" x14ac:dyDescent="0.2">
      <c r="C98" s="91" t="s">
        <v>117</v>
      </c>
      <c r="D98" s="55"/>
    </row>
    <row r="99" spans="3:8" s="28" customFormat="1" x14ac:dyDescent="0.2">
      <c r="C99" s="28" t="s">
        <v>118</v>
      </c>
      <c r="E99" s="28">
        <v>0.3</v>
      </c>
    </row>
    <row r="100" spans="3:8" s="28" customFormat="1" x14ac:dyDescent="0.2">
      <c r="C100" s="28" t="s">
        <v>58</v>
      </c>
      <c r="E100" s="28">
        <v>0.1</v>
      </c>
    </row>
    <row r="101" spans="3:8" s="28" customFormat="1" x14ac:dyDescent="0.2">
      <c r="C101" s="28" t="s">
        <v>61</v>
      </c>
      <c r="E101" s="28">
        <v>0</v>
      </c>
    </row>
    <row r="102" spans="3:8" s="28" customFormat="1" x14ac:dyDescent="0.2"/>
    <row r="103" spans="3:8" s="28" customFormat="1" x14ac:dyDescent="0.2"/>
    <row r="104" spans="3:8" s="28" customFormat="1" x14ac:dyDescent="0.2">
      <c r="C104" s="91" t="s">
        <v>62</v>
      </c>
      <c r="D104" s="56"/>
    </row>
    <row r="105" spans="3:8" s="28" customFormat="1" x14ac:dyDescent="0.2">
      <c r="C105" s="28" t="s">
        <v>3</v>
      </c>
      <c r="E105" s="28">
        <v>0</v>
      </c>
    </row>
    <row r="106" spans="3:8" s="28" customFormat="1" x14ac:dyDescent="0.2">
      <c r="C106" s="28" t="s">
        <v>4</v>
      </c>
      <c r="E106" s="28">
        <v>0.1</v>
      </c>
    </row>
    <row r="107" spans="3:8" s="28" customFormat="1" x14ac:dyDescent="0.2">
      <c r="C107" s="28" t="s">
        <v>5</v>
      </c>
      <c r="E107" s="28">
        <v>0.3</v>
      </c>
    </row>
    <row r="108" spans="3:8" s="28" customFormat="1" x14ac:dyDescent="0.2"/>
    <row r="109" spans="3:8" s="28" customFormat="1" x14ac:dyDescent="0.2"/>
    <row r="110" spans="3:8" s="28" customFormat="1" ht="22.5" x14ac:dyDescent="0.2">
      <c r="C110" s="43" t="s">
        <v>73</v>
      </c>
      <c r="D110" s="43"/>
      <c r="E110" s="28" t="s">
        <v>46</v>
      </c>
      <c r="F110" s="28" t="s">
        <v>119</v>
      </c>
      <c r="G110" s="28" t="s">
        <v>48</v>
      </c>
      <c r="H110" s="28" t="s">
        <v>120</v>
      </c>
    </row>
    <row r="111" spans="3:8" s="28" customFormat="1" x14ac:dyDescent="0.2">
      <c r="C111" s="92" t="s">
        <v>64</v>
      </c>
      <c r="D111" s="26"/>
      <c r="E111" s="28">
        <v>1</v>
      </c>
      <c r="F111" s="57">
        <f>(C23*G117+C24*G118+C25*G119) * E111</f>
        <v>1.87</v>
      </c>
      <c r="G111" s="57">
        <f>H111+F111</f>
        <v>3.0300000000000002</v>
      </c>
      <c r="H111" s="57">
        <f>(+SUM(C43+C47+C51+C55))*E111</f>
        <v>1.1600000000000001</v>
      </c>
    </row>
    <row r="112" spans="3:8" s="28" customFormat="1" x14ac:dyDescent="0.2">
      <c r="C112" s="92" t="s">
        <v>66</v>
      </c>
      <c r="D112" s="26"/>
      <c r="E112" s="28">
        <v>1.25</v>
      </c>
      <c r="F112" s="57">
        <f>((C23*G117+C24*G118+C25*G119)) * E112</f>
        <v>2.3375000000000004</v>
      </c>
      <c r="G112" s="57">
        <f>H112+F112</f>
        <v>3.7875000000000005</v>
      </c>
      <c r="H112" s="57">
        <f>(+SUM(C43+C47+C51+C55))*E112</f>
        <v>1.4500000000000002</v>
      </c>
    </row>
    <row r="113" spans="3:8" s="28" customFormat="1" x14ac:dyDescent="0.2">
      <c r="C113" s="92" t="s">
        <v>68</v>
      </c>
      <c r="D113" s="26"/>
      <c r="E113" s="28">
        <v>1.25</v>
      </c>
      <c r="F113" s="57">
        <f>((C23*G117+C24*G118+C25*G119))* E113</f>
        <v>2.3375000000000004</v>
      </c>
      <c r="G113" s="57">
        <f>H113+F113</f>
        <v>3.7875000000000005</v>
      </c>
      <c r="H113" s="57">
        <f>(+SUM(C43+C47+C51+C55))*E113</f>
        <v>1.4500000000000002</v>
      </c>
    </row>
    <row r="114" spans="3:8" s="28" customFormat="1" x14ac:dyDescent="0.2">
      <c r="C114" s="92" t="s">
        <v>70</v>
      </c>
      <c r="D114" s="26"/>
      <c r="E114" s="28">
        <v>1.35</v>
      </c>
      <c r="F114" s="57">
        <f>((C23*G117+C24*G118+C25*G119))* E114</f>
        <v>2.5245000000000002</v>
      </c>
      <c r="G114" s="57">
        <f>H114+F114</f>
        <v>4.0905000000000005</v>
      </c>
      <c r="H114" s="57">
        <f>(+SUM(C43+C47+C51+C55))*E114</f>
        <v>1.5660000000000003</v>
      </c>
    </row>
    <row r="115" spans="3:8" s="28" customFormat="1" x14ac:dyDescent="0.2"/>
    <row r="116" spans="3:8" s="28" customFormat="1" ht="33.75" x14ac:dyDescent="0.2">
      <c r="C116" s="43" t="s">
        <v>121</v>
      </c>
      <c r="D116" s="43"/>
      <c r="E116" s="28" t="s">
        <v>33</v>
      </c>
      <c r="F116" s="28" t="s">
        <v>122</v>
      </c>
      <c r="G116" s="28" t="s">
        <v>123</v>
      </c>
    </row>
    <row r="117" spans="3:8" s="28" customFormat="1" x14ac:dyDescent="0.2">
      <c r="C117" s="28" t="s">
        <v>3</v>
      </c>
      <c r="E117" s="28">
        <v>0.06</v>
      </c>
      <c r="F117" s="28">
        <v>0.06</v>
      </c>
      <c r="G117" s="28">
        <v>0.5</v>
      </c>
    </row>
    <row r="118" spans="3:8" s="28" customFormat="1" x14ac:dyDescent="0.2">
      <c r="C118" s="28" t="s">
        <v>4</v>
      </c>
      <c r="E118" s="28">
        <v>0.03</v>
      </c>
      <c r="F118" s="28">
        <v>0.03</v>
      </c>
      <c r="G118" s="28">
        <v>0.25</v>
      </c>
    </row>
    <row r="119" spans="3:8" s="28" customFormat="1" x14ac:dyDescent="0.2">
      <c r="C119" s="28" t="s">
        <v>5</v>
      </c>
      <c r="E119" s="28">
        <v>0.01</v>
      </c>
      <c r="F119" s="28">
        <v>0.01</v>
      </c>
      <c r="G119" s="28">
        <v>0.12</v>
      </c>
    </row>
    <row r="120" spans="3:8" s="28" customFormat="1" x14ac:dyDescent="0.2"/>
    <row r="121" spans="3:8" s="28" customFormat="1" x14ac:dyDescent="0.2"/>
    <row r="122" spans="3:8" s="28" customFormat="1" x14ac:dyDescent="0.2"/>
    <row r="123" spans="3:8" s="28" customFormat="1" x14ac:dyDescent="0.2"/>
    <row r="124" spans="3:8" s="28" customFormat="1" x14ac:dyDescent="0.2"/>
    <row r="125" spans="3:8" s="28" customFormat="1" x14ac:dyDescent="0.2"/>
    <row r="126" spans="3:8" s="28" customFormat="1" x14ac:dyDescent="0.2"/>
    <row r="127" spans="3:8" s="28" customFormat="1" x14ac:dyDescent="0.2"/>
    <row r="128" spans="3:8" s="28" customFormat="1" x14ac:dyDescent="0.2"/>
    <row r="129" s="28" customFormat="1" x14ac:dyDescent="0.2"/>
    <row r="130" s="28" customFormat="1" x14ac:dyDescent="0.2"/>
    <row r="131" s="28" customFormat="1" x14ac:dyDescent="0.2"/>
    <row r="132" s="28" customFormat="1" x14ac:dyDescent="0.2"/>
    <row r="133" s="28" customFormat="1" x14ac:dyDescent="0.2"/>
    <row r="134" s="28" customFormat="1" x14ac:dyDescent="0.2"/>
    <row r="135" s="28" customFormat="1" x14ac:dyDescent="0.2"/>
    <row r="136" s="28" customFormat="1" x14ac:dyDescent="0.2"/>
    <row r="137" s="28" customFormat="1" x14ac:dyDescent="0.2"/>
    <row r="138" s="28" customFormat="1" x14ac:dyDescent="0.2"/>
    <row r="139" s="28" customFormat="1" x14ac:dyDescent="0.2"/>
    <row r="140" s="28" customFormat="1" x14ac:dyDescent="0.2"/>
    <row r="141" s="28" customFormat="1" x14ac:dyDescent="0.2"/>
    <row r="142" s="28" customFormat="1" x14ac:dyDescent="0.2"/>
    <row r="143" s="28" customFormat="1" x14ac:dyDescent="0.2"/>
    <row r="144" s="28" customFormat="1" x14ac:dyDescent="0.2"/>
    <row r="145" s="28" customFormat="1" x14ac:dyDescent="0.2"/>
    <row r="146" s="28" customFormat="1" x14ac:dyDescent="0.2"/>
    <row r="147" s="28" customFormat="1" x14ac:dyDescent="0.2"/>
    <row r="148" s="28" customFormat="1" x14ac:dyDescent="0.2"/>
    <row r="149" s="28" customFormat="1" x14ac:dyDescent="0.2"/>
    <row r="150" s="28" customFormat="1" x14ac:dyDescent="0.2"/>
    <row r="151" s="28" customFormat="1" x14ac:dyDescent="0.2"/>
    <row r="152" s="28" customFormat="1" x14ac:dyDescent="0.2"/>
    <row r="153" s="28" customFormat="1" x14ac:dyDescent="0.2"/>
    <row r="154" s="28" customFormat="1" x14ac:dyDescent="0.2"/>
    <row r="155" s="28" customFormat="1" x14ac:dyDescent="0.2"/>
    <row r="156" s="28" customFormat="1" x14ac:dyDescent="0.2"/>
    <row r="157" s="28" customFormat="1" x14ac:dyDescent="0.2"/>
    <row r="158" s="28" customFormat="1" x14ac:dyDescent="0.2"/>
    <row r="159" s="28" customFormat="1" x14ac:dyDescent="0.2"/>
    <row r="160" s="28" customFormat="1" x14ac:dyDescent="0.2"/>
    <row r="161" s="28" customFormat="1" x14ac:dyDescent="0.2"/>
    <row r="162" s="28" customFormat="1" x14ac:dyDescent="0.2"/>
    <row r="163" s="28" customFormat="1" x14ac:dyDescent="0.2"/>
    <row r="164" s="28" customFormat="1" x14ac:dyDescent="0.2"/>
    <row r="165" s="28" customFormat="1" x14ac:dyDescent="0.2"/>
    <row r="166" s="28" customFormat="1" x14ac:dyDescent="0.2"/>
    <row r="167" s="28" customFormat="1" x14ac:dyDescent="0.2"/>
    <row r="168" s="28" customFormat="1" x14ac:dyDescent="0.2"/>
    <row r="169" s="28" customFormat="1" x14ac:dyDescent="0.2"/>
    <row r="170" s="28" customFormat="1" x14ac:dyDescent="0.2"/>
    <row r="171" s="28" customFormat="1" x14ac:dyDescent="0.2"/>
    <row r="172" s="28" customFormat="1" x14ac:dyDescent="0.2"/>
    <row r="173" s="28" customFormat="1" x14ac:dyDescent="0.2"/>
    <row r="174" s="28" customFormat="1" x14ac:dyDescent="0.2"/>
    <row r="175" s="28" customFormat="1" x14ac:dyDescent="0.2"/>
    <row r="176" s="28" customFormat="1" x14ac:dyDescent="0.2"/>
    <row r="177" s="28" customFormat="1" x14ac:dyDescent="0.2"/>
    <row r="178" s="28" customFormat="1" x14ac:dyDescent="0.2"/>
    <row r="179" s="28" customFormat="1" x14ac:dyDescent="0.2"/>
    <row r="180" s="28" customFormat="1" x14ac:dyDescent="0.2"/>
    <row r="181" s="28" customFormat="1" x14ac:dyDescent="0.2"/>
    <row r="182" s="28" customFormat="1" x14ac:dyDescent="0.2"/>
    <row r="183" s="28" customFormat="1" x14ac:dyDescent="0.2"/>
    <row r="184" s="28" customFormat="1" x14ac:dyDescent="0.2"/>
    <row r="185" s="28" customFormat="1" x14ac:dyDescent="0.2"/>
    <row r="186" s="28" customFormat="1" x14ac:dyDescent="0.2"/>
    <row r="187" s="28" customFormat="1" x14ac:dyDescent="0.2"/>
    <row r="188" s="28" customFormat="1" x14ac:dyDescent="0.2"/>
    <row r="189" s="28" customFormat="1" x14ac:dyDescent="0.2"/>
    <row r="190" s="28" customFormat="1" x14ac:dyDescent="0.2"/>
    <row r="191" s="28" customFormat="1" x14ac:dyDescent="0.2"/>
    <row r="192" s="28" customFormat="1" x14ac:dyDescent="0.2"/>
    <row r="193" s="28" customFormat="1" x14ac:dyDescent="0.2"/>
    <row r="194" s="28" customFormat="1" x14ac:dyDescent="0.2"/>
    <row r="195" s="28" customFormat="1" x14ac:dyDescent="0.2"/>
    <row r="196" s="28" customFormat="1" x14ac:dyDescent="0.2"/>
    <row r="197" s="28" customFormat="1" x14ac:dyDescent="0.2"/>
    <row r="198" s="28" customFormat="1" x14ac:dyDescent="0.2"/>
    <row r="199" s="28" customFormat="1" x14ac:dyDescent="0.2"/>
    <row r="200" s="28" customFormat="1" x14ac:dyDescent="0.2"/>
    <row r="201" s="28" customFormat="1" x14ac:dyDescent="0.2"/>
    <row r="202" s="28" customFormat="1" x14ac:dyDescent="0.2"/>
    <row r="203" s="28" customFormat="1" x14ac:dyDescent="0.2"/>
    <row r="204" s="28" customFormat="1" x14ac:dyDescent="0.2"/>
    <row r="205" s="28" customFormat="1" x14ac:dyDescent="0.2"/>
    <row r="206" s="28" customFormat="1" x14ac:dyDescent="0.2"/>
    <row r="207" s="28" customFormat="1" x14ac:dyDescent="0.2"/>
    <row r="208" s="28" customFormat="1" x14ac:dyDescent="0.2"/>
    <row r="209" s="28" customFormat="1" x14ac:dyDescent="0.2"/>
    <row r="210" s="28" customFormat="1" x14ac:dyDescent="0.2"/>
    <row r="211" s="28" customFormat="1" x14ac:dyDescent="0.2"/>
    <row r="212" s="28" customFormat="1" x14ac:dyDescent="0.2"/>
    <row r="213" s="28" customFormat="1" x14ac:dyDescent="0.2"/>
    <row r="214" s="28" customFormat="1" x14ac:dyDescent="0.2"/>
    <row r="215" s="28" customFormat="1" x14ac:dyDescent="0.2"/>
    <row r="216" s="28" customFormat="1" x14ac:dyDescent="0.2"/>
    <row r="217" s="28" customFormat="1" x14ac:dyDescent="0.2"/>
    <row r="218" s="28" customFormat="1" x14ac:dyDescent="0.2"/>
    <row r="219" s="28" customFormat="1" x14ac:dyDescent="0.2"/>
    <row r="220" s="28" customFormat="1" x14ac:dyDescent="0.2"/>
    <row r="221" s="28" customFormat="1" x14ac:dyDescent="0.2"/>
    <row r="222" s="28" customFormat="1" x14ac:dyDescent="0.2"/>
    <row r="223" s="28" customFormat="1" x14ac:dyDescent="0.2"/>
    <row r="224" s="28" customFormat="1" x14ac:dyDescent="0.2"/>
    <row r="225" spans="23:28" s="28" customFormat="1" x14ac:dyDescent="0.2"/>
    <row r="226" spans="23:28" s="28" customFormat="1" x14ac:dyDescent="0.2"/>
    <row r="227" spans="23:28" s="28" customFormat="1" x14ac:dyDescent="0.2"/>
    <row r="228" spans="23:28" s="28" customFormat="1" x14ac:dyDescent="0.2"/>
    <row r="229" spans="23:28" s="28" customFormat="1" x14ac:dyDescent="0.2"/>
    <row r="230" spans="23:28" s="28" customFormat="1" x14ac:dyDescent="0.2"/>
    <row r="231" spans="23:28" s="28" customFormat="1" x14ac:dyDescent="0.2"/>
    <row r="232" spans="23:28" s="28" customFormat="1" x14ac:dyDescent="0.2"/>
    <row r="233" spans="23:28" s="28" customFormat="1" x14ac:dyDescent="0.2"/>
    <row r="234" spans="23:28" s="28" customFormat="1" x14ac:dyDescent="0.2"/>
    <row r="235" spans="23:28" s="28" customFormat="1" x14ac:dyDescent="0.2"/>
    <row r="236" spans="23:28" s="9" customFormat="1" x14ac:dyDescent="0.2">
      <c r="W236" s="28"/>
      <c r="X236" s="28"/>
      <c r="Y236" s="28"/>
      <c r="Z236" s="28"/>
      <c r="AA236" s="28"/>
      <c r="AB236" s="28"/>
    </row>
    <row r="237" spans="23:28" s="9" customFormat="1" x14ac:dyDescent="0.2">
      <c r="W237" s="28"/>
      <c r="X237" s="28"/>
      <c r="Y237" s="28"/>
      <c r="Z237" s="28"/>
      <c r="AA237" s="28"/>
      <c r="AB237" s="28"/>
    </row>
    <row r="238" spans="23:28" s="9" customFormat="1" x14ac:dyDescent="0.2">
      <c r="W238" s="28"/>
      <c r="X238" s="28"/>
      <c r="Y238" s="28"/>
      <c r="Z238" s="28"/>
      <c r="AA238" s="28"/>
      <c r="AB238" s="28"/>
    </row>
    <row r="239" spans="23:28" s="9" customFormat="1" x14ac:dyDescent="0.2">
      <c r="W239" s="28"/>
      <c r="X239" s="28"/>
      <c r="Y239" s="28"/>
      <c r="Z239" s="28"/>
      <c r="AA239" s="28"/>
      <c r="AB239" s="28"/>
    </row>
    <row r="240" spans="23:28" s="9" customFormat="1" x14ac:dyDescent="0.2">
      <c r="W240" s="28"/>
      <c r="X240" s="28"/>
      <c r="Y240" s="28"/>
      <c r="Z240" s="28"/>
      <c r="AA240" s="28"/>
      <c r="AB240" s="28"/>
    </row>
    <row r="241" spans="23:28" s="9" customFormat="1" x14ac:dyDescent="0.2">
      <c r="W241" s="28"/>
      <c r="X241" s="28"/>
      <c r="Y241" s="28"/>
      <c r="Z241" s="28"/>
      <c r="AA241" s="28"/>
      <c r="AB241" s="28"/>
    </row>
    <row r="242" spans="23:28" s="9" customFormat="1" x14ac:dyDescent="0.2">
      <c r="W242" s="28"/>
      <c r="X242" s="28"/>
      <c r="Y242" s="28"/>
      <c r="Z242" s="28"/>
      <c r="AA242" s="28"/>
      <c r="AB242" s="28"/>
    </row>
    <row r="243" spans="23:28" s="9" customFormat="1" x14ac:dyDescent="0.2">
      <c r="W243" s="28"/>
      <c r="X243" s="28"/>
      <c r="Y243" s="28"/>
      <c r="Z243" s="28"/>
      <c r="AA243" s="28"/>
      <c r="AB243" s="28"/>
    </row>
    <row r="244" spans="23:28" s="9" customFormat="1" x14ac:dyDescent="0.2">
      <c r="W244" s="28"/>
      <c r="X244" s="28"/>
      <c r="Y244" s="28"/>
      <c r="Z244" s="28"/>
      <c r="AA244" s="28"/>
      <c r="AB244" s="28"/>
    </row>
    <row r="245" spans="23:28" s="9" customFormat="1" x14ac:dyDescent="0.2">
      <c r="W245" s="28"/>
      <c r="X245" s="28"/>
      <c r="Y245" s="28"/>
      <c r="Z245" s="28"/>
      <c r="AA245" s="28"/>
      <c r="AB245" s="28"/>
    </row>
    <row r="246" spans="23:28" s="9" customFormat="1" x14ac:dyDescent="0.2">
      <c r="W246" s="28"/>
      <c r="X246" s="28"/>
      <c r="Y246" s="28"/>
      <c r="Z246" s="28"/>
      <c r="AA246" s="28"/>
      <c r="AB246" s="28"/>
    </row>
    <row r="247" spans="23:28" s="9" customFormat="1" x14ac:dyDescent="0.2">
      <c r="W247" s="28"/>
      <c r="X247" s="28"/>
      <c r="Y247" s="28"/>
      <c r="Z247" s="28"/>
      <c r="AA247" s="28"/>
      <c r="AB247" s="28"/>
    </row>
    <row r="248" spans="23:28" s="9" customFormat="1" x14ac:dyDescent="0.2">
      <c r="W248" s="28"/>
      <c r="X248" s="28"/>
      <c r="Y248" s="28"/>
      <c r="Z248" s="28"/>
      <c r="AA248" s="28"/>
      <c r="AB248" s="28"/>
    </row>
    <row r="249" spans="23:28" s="9" customFormat="1" x14ac:dyDescent="0.2">
      <c r="W249" s="28"/>
      <c r="X249" s="28"/>
      <c r="Y249" s="28"/>
      <c r="Z249" s="28"/>
      <c r="AA249" s="28"/>
      <c r="AB249" s="28"/>
    </row>
    <row r="250" spans="23:28" s="9" customFormat="1" x14ac:dyDescent="0.2">
      <c r="W250" s="28"/>
      <c r="X250" s="28"/>
      <c r="Y250" s="28"/>
      <c r="Z250" s="28"/>
      <c r="AA250" s="28"/>
      <c r="AB250" s="28"/>
    </row>
    <row r="251" spans="23:28" s="9" customFormat="1" x14ac:dyDescent="0.2">
      <c r="W251" s="28"/>
      <c r="X251" s="28"/>
      <c r="Y251" s="28"/>
      <c r="Z251" s="28"/>
      <c r="AA251" s="28"/>
      <c r="AB251" s="28"/>
    </row>
    <row r="252" spans="23:28" s="9" customFormat="1" x14ac:dyDescent="0.2">
      <c r="W252" s="28"/>
      <c r="X252" s="28"/>
      <c r="Y252" s="28"/>
      <c r="Z252" s="28"/>
      <c r="AA252" s="28"/>
      <c r="AB252" s="28"/>
    </row>
    <row r="253" spans="23:28" s="9" customFormat="1" x14ac:dyDescent="0.2">
      <c r="W253" s="28"/>
      <c r="X253" s="28"/>
      <c r="Y253" s="28"/>
      <c r="Z253" s="28"/>
      <c r="AA253" s="28"/>
      <c r="AB253" s="28"/>
    </row>
    <row r="254" spans="23:28" s="9" customFormat="1" x14ac:dyDescent="0.2">
      <c r="W254" s="28"/>
      <c r="X254" s="28"/>
      <c r="Y254" s="28"/>
      <c r="Z254" s="28"/>
      <c r="AA254" s="28"/>
      <c r="AB254" s="28"/>
    </row>
    <row r="255" spans="23:28" s="25" customFormat="1" x14ac:dyDescent="0.2">
      <c r="W255" s="28"/>
      <c r="X255" s="28"/>
      <c r="Y255" s="28"/>
      <c r="Z255" s="28"/>
      <c r="AA255" s="28"/>
      <c r="AB255" s="28"/>
    </row>
    <row r="256" spans="23:28" s="25" customFormat="1" x14ac:dyDescent="0.2">
      <c r="W256" s="28"/>
      <c r="X256" s="28"/>
      <c r="Y256" s="28"/>
      <c r="Z256" s="28"/>
      <c r="AA256" s="28"/>
      <c r="AB256" s="28"/>
    </row>
    <row r="257" spans="4:28" s="25" customFormat="1" x14ac:dyDescent="0.2">
      <c r="W257" s="28"/>
      <c r="X257" s="28"/>
      <c r="Y257" s="28"/>
      <c r="Z257" s="28"/>
      <c r="AA257" s="28"/>
      <c r="AB257" s="28"/>
    </row>
    <row r="258" spans="4:28" s="25" customFormat="1" x14ac:dyDescent="0.2">
      <c r="W258" s="28"/>
      <c r="X258" s="28"/>
      <c r="Y258" s="28"/>
      <c r="Z258" s="28"/>
      <c r="AA258" s="28"/>
      <c r="AB258" s="28"/>
    </row>
    <row r="259" spans="4:28" s="25" customFormat="1" x14ac:dyDescent="0.2">
      <c r="W259" s="28"/>
      <c r="X259" s="28"/>
      <c r="Y259" s="28"/>
      <c r="Z259" s="28"/>
      <c r="AA259" s="28"/>
      <c r="AB259" s="28"/>
    </row>
    <row r="260" spans="4:28" s="25" customFormat="1" x14ac:dyDescent="0.2">
      <c r="W260" s="28"/>
      <c r="X260" s="28"/>
      <c r="Y260" s="28"/>
      <c r="Z260" s="28"/>
      <c r="AA260" s="28"/>
      <c r="AB260" s="28"/>
    </row>
    <row r="261" spans="4:28" s="25" customFormat="1" x14ac:dyDescent="0.2">
      <c r="W261" s="28"/>
      <c r="X261" s="28"/>
      <c r="Y261" s="28"/>
      <c r="Z261" s="28"/>
      <c r="AA261" s="28"/>
      <c r="AB261" s="28"/>
    </row>
    <row r="262" spans="4:28" s="25" customFormat="1" x14ac:dyDescent="0.2">
      <c r="W262" s="28"/>
      <c r="X262" s="28"/>
      <c r="Y262" s="28"/>
      <c r="Z262" s="28"/>
      <c r="AA262" s="28"/>
      <c r="AB262" s="28"/>
    </row>
    <row r="263" spans="4:28" s="25" customFormat="1" x14ac:dyDescent="0.2">
      <c r="W263" s="28"/>
      <c r="X263" s="28"/>
      <c r="Y263" s="28"/>
      <c r="Z263" s="28"/>
      <c r="AA263" s="28"/>
      <c r="AB263" s="28"/>
    </row>
    <row r="264" spans="4:28" s="18" customFormat="1" x14ac:dyDescent="0.2">
      <c r="D264" s="25"/>
      <c r="W264" s="20"/>
      <c r="X264" s="20"/>
      <c r="Y264" s="20"/>
      <c r="Z264" s="20"/>
      <c r="AA264" s="20"/>
      <c r="AB264" s="20"/>
    </row>
    <row r="265" spans="4:28" s="18" customFormat="1" x14ac:dyDescent="0.2">
      <c r="D265" s="25"/>
      <c r="W265" s="20"/>
      <c r="X265" s="20"/>
      <c r="Y265" s="20"/>
      <c r="Z265" s="20"/>
      <c r="AA265" s="20"/>
      <c r="AB265" s="20"/>
    </row>
    <row r="266" spans="4:28" s="18" customFormat="1" x14ac:dyDescent="0.2">
      <c r="D266" s="25"/>
      <c r="W266" s="20"/>
      <c r="X266" s="20"/>
      <c r="Y266" s="20"/>
      <c r="Z266" s="20"/>
      <c r="AA266" s="20"/>
      <c r="AB266" s="20"/>
    </row>
    <row r="267" spans="4:28" s="18" customFormat="1" x14ac:dyDescent="0.2">
      <c r="D267" s="25"/>
      <c r="W267" s="20"/>
      <c r="X267" s="20"/>
      <c r="Y267" s="20"/>
      <c r="Z267" s="20"/>
      <c r="AA267" s="20"/>
      <c r="AB267" s="20"/>
    </row>
    <row r="268" spans="4:28" s="18" customFormat="1" x14ac:dyDescent="0.2">
      <c r="D268" s="25"/>
      <c r="W268" s="20"/>
      <c r="X268" s="20"/>
      <c r="Y268" s="20"/>
      <c r="Z268" s="20"/>
      <c r="AA268" s="20"/>
      <c r="AB268" s="20"/>
    </row>
    <row r="269" spans="4:28" s="18" customFormat="1" x14ac:dyDescent="0.2">
      <c r="D269" s="25"/>
      <c r="W269" s="20"/>
      <c r="X269" s="20"/>
      <c r="Y269" s="20"/>
      <c r="Z269" s="20"/>
      <c r="AA269" s="20"/>
      <c r="AB269" s="20"/>
    </row>
    <row r="270" spans="4:28" s="18" customFormat="1" x14ac:dyDescent="0.2">
      <c r="D270" s="25"/>
      <c r="W270" s="20"/>
      <c r="X270" s="20"/>
      <c r="Y270" s="20"/>
      <c r="Z270" s="20"/>
      <c r="AA270" s="20"/>
      <c r="AB270" s="20"/>
    </row>
    <row r="271" spans="4:28" s="18" customFormat="1" x14ac:dyDescent="0.2">
      <c r="D271" s="25"/>
      <c r="W271" s="20"/>
      <c r="X271" s="20"/>
      <c r="Y271" s="20"/>
      <c r="Z271" s="20"/>
      <c r="AA271" s="20"/>
      <c r="AB271" s="20"/>
    </row>
    <row r="272" spans="4:28" s="18" customFormat="1" x14ac:dyDescent="0.2">
      <c r="D272" s="25"/>
      <c r="W272" s="20"/>
      <c r="X272" s="20"/>
      <c r="Y272" s="20"/>
      <c r="Z272" s="20"/>
      <c r="AA272" s="20"/>
      <c r="AB272" s="20"/>
    </row>
    <row r="273" spans="4:28" s="18" customFormat="1" x14ac:dyDescent="0.2">
      <c r="D273" s="25"/>
      <c r="W273" s="20"/>
      <c r="X273" s="20"/>
      <c r="Y273" s="20"/>
      <c r="Z273" s="20"/>
      <c r="AA273" s="20"/>
      <c r="AB273" s="20"/>
    </row>
    <row r="274" spans="4:28" s="18" customFormat="1" x14ac:dyDescent="0.2">
      <c r="D274" s="25"/>
      <c r="W274" s="20"/>
      <c r="X274" s="20"/>
      <c r="Y274" s="20"/>
      <c r="Z274" s="20"/>
      <c r="AA274" s="20"/>
      <c r="AB274" s="20"/>
    </row>
    <row r="275" spans="4:28" s="18" customFormat="1" x14ac:dyDescent="0.2">
      <c r="D275" s="25"/>
      <c r="W275" s="20"/>
      <c r="X275" s="20"/>
      <c r="Y275" s="20"/>
      <c r="Z275" s="20"/>
      <c r="AA275" s="20"/>
      <c r="AB275" s="20"/>
    </row>
    <row r="276" spans="4:28" s="18" customFormat="1" x14ac:dyDescent="0.2">
      <c r="D276" s="25"/>
      <c r="W276" s="20"/>
      <c r="X276" s="20"/>
      <c r="Y276" s="20"/>
      <c r="Z276" s="20"/>
      <c r="AA276" s="20"/>
      <c r="AB276" s="20"/>
    </row>
    <row r="277" spans="4:28" s="18" customFormat="1" x14ac:dyDescent="0.2">
      <c r="D277" s="25"/>
      <c r="W277" s="20"/>
      <c r="X277" s="20"/>
      <c r="Y277" s="20"/>
      <c r="Z277" s="20"/>
      <c r="AA277" s="20"/>
      <c r="AB277" s="20"/>
    </row>
    <row r="278" spans="4:28" s="18" customFormat="1" x14ac:dyDescent="0.2">
      <c r="D278" s="25"/>
      <c r="W278" s="20"/>
      <c r="X278" s="20"/>
      <c r="Y278" s="20"/>
      <c r="Z278" s="20"/>
      <c r="AA278" s="20"/>
      <c r="AB278" s="20"/>
    </row>
    <row r="279" spans="4:28" s="18" customFormat="1" x14ac:dyDescent="0.2">
      <c r="D279" s="25"/>
      <c r="W279" s="20"/>
      <c r="X279" s="20"/>
      <c r="Y279" s="20"/>
      <c r="Z279" s="20"/>
      <c r="AA279" s="20"/>
      <c r="AB279" s="20"/>
    </row>
    <row r="280" spans="4:28" s="18" customFormat="1" x14ac:dyDescent="0.2">
      <c r="D280" s="25"/>
      <c r="W280" s="20"/>
      <c r="X280" s="20"/>
      <c r="Y280" s="20"/>
      <c r="Z280" s="20"/>
      <c r="AA280" s="20"/>
      <c r="AB280" s="20"/>
    </row>
    <row r="281" spans="4:28" s="18" customFormat="1" x14ac:dyDescent="0.2">
      <c r="D281" s="25"/>
      <c r="W281" s="20"/>
      <c r="X281" s="20"/>
      <c r="Y281" s="20"/>
      <c r="Z281" s="20"/>
      <c r="AA281" s="20"/>
      <c r="AB281" s="20"/>
    </row>
    <row r="282" spans="4:28" s="18" customFormat="1" x14ac:dyDescent="0.2">
      <c r="D282" s="25"/>
      <c r="W282" s="20"/>
      <c r="X282" s="20"/>
      <c r="Y282" s="20"/>
      <c r="Z282" s="20"/>
      <c r="AA282" s="20"/>
      <c r="AB282" s="20"/>
    </row>
    <row r="283" spans="4:28" s="18" customFormat="1" x14ac:dyDescent="0.2">
      <c r="D283" s="25"/>
      <c r="W283" s="20"/>
      <c r="X283" s="20"/>
      <c r="Y283" s="20"/>
      <c r="Z283" s="20"/>
      <c r="AA283" s="20"/>
      <c r="AB283" s="20"/>
    </row>
    <row r="284" spans="4:28" s="18" customFormat="1" x14ac:dyDescent="0.2">
      <c r="D284" s="25"/>
      <c r="W284" s="20"/>
      <c r="X284" s="20"/>
      <c r="Y284" s="20"/>
      <c r="Z284" s="20"/>
      <c r="AA284" s="20"/>
      <c r="AB284" s="20"/>
    </row>
    <row r="285" spans="4:28" s="18" customFormat="1" x14ac:dyDescent="0.2">
      <c r="D285" s="25"/>
      <c r="W285" s="20"/>
      <c r="X285" s="20"/>
      <c r="Y285" s="20"/>
      <c r="Z285" s="20"/>
      <c r="AA285" s="20"/>
      <c r="AB285" s="20"/>
    </row>
    <row r="286" spans="4:28" s="18" customFormat="1" x14ac:dyDescent="0.2">
      <c r="D286" s="25"/>
      <c r="W286" s="20"/>
      <c r="X286" s="20"/>
      <c r="Y286" s="20"/>
      <c r="Z286" s="20"/>
      <c r="AA286" s="20"/>
      <c r="AB286" s="20"/>
    </row>
    <row r="287" spans="4:28" s="18" customFormat="1" x14ac:dyDescent="0.2">
      <c r="D287" s="25"/>
      <c r="W287" s="20"/>
      <c r="X287" s="20"/>
      <c r="Y287" s="20"/>
      <c r="Z287" s="20"/>
      <c r="AA287" s="20"/>
      <c r="AB287" s="20"/>
    </row>
    <row r="288" spans="4:28" s="18" customFormat="1" x14ac:dyDescent="0.2">
      <c r="D288" s="25"/>
      <c r="W288" s="20"/>
      <c r="X288" s="20"/>
      <c r="Y288" s="20"/>
      <c r="Z288" s="20"/>
      <c r="AA288" s="20"/>
      <c r="AB288" s="20"/>
    </row>
    <row r="289" spans="4:28" s="18" customFormat="1" x14ac:dyDescent="0.2">
      <c r="D289" s="25"/>
      <c r="W289" s="20"/>
      <c r="X289" s="20"/>
      <c r="Y289" s="20"/>
      <c r="Z289" s="20"/>
      <c r="AA289" s="20"/>
      <c r="AB289" s="20"/>
    </row>
    <row r="290" spans="4:28" s="18" customFormat="1" x14ac:dyDescent="0.2">
      <c r="D290" s="25"/>
      <c r="W290" s="20"/>
      <c r="X290" s="20"/>
      <c r="Y290" s="20"/>
      <c r="Z290" s="20"/>
      <c r="AA290" s="20"/>
      <c r="AB290" s="20"/>
    </row>
    <row r="291" spans="4:28" s="18" customFormat="1" x14ac:dyDescent="0.2">
      <c r="D291" s="25"/>
      <c r="W291" s="20"/>
      <c r="X291" s="20"/>
      <c r="Y291" s="20"/>
      <c r="Z291" s="20"/>
      <c r="AA291" s="20"/>
      <c r="AB291" s="20"/>
    </row>
    <row r="292" spans="4:28" s="18" customFormat="1" x14ac:dyDescent="0.2">
      <c r="D292" s="25"/>
      <c r="W292" s="20"/>
      <c r="X292" s="20"/>
      <c r="Y292" s="20"/>
      <c r="Z292" s="20"/>
      <c r="AA292" s="20"/>
      <c r="AB292" s="20"/>
    </row>
    <row r="293" spans="4:28" s="18" customFormat="1" x14ac:dyDescent="0.2">
      <c r="D293" s="25"/>
      <c r="W293" s="20"/>
      <c r="X293" s="20"/>
      <c r="Y293" s="20"/>
      <c r="Z293" s="20"/>
      <c r="AA293" s="20"/>
      <c r="AB293" s="20"/>
    </row>
    <row r="294" spans="4:28" s="18" customFormat="1" x14ac:dyDescent="0.2">
      <c r="D294" s="25"/>
      <c r="W294" s="20"/>
      <c r="X294" s="20"/>
      <c r="Y294" s="20"/>
      <c r="Z294" s="20"/>
      <c r="AA294" s="20"/>
      <c r="AB294" s="20"/>
    </row>
    <row r="295" spans="4:28" s="18" customFormat="1" x14ac:dyDescent="0.2">
      <c r="D295" s="25"/>
      <c r="W295" s="20"/>
      <c r="X295" s="20"/>
      <c r="Y295" s="20"/>
      <c r="Z295" s="20"/>
      <c r="AA295" s="20"/>
      <c r="AB295" s="20"/>
    </row>
    <row r="296" spans="4:28" s="18" customFormat="1" x14ac:dyDescent="0.2">
      <c r="D296" s="25"/>
      <c r="W296" s="20"/>
      <c r="X296" s="20"/>
      <c r="Y296" s="20"/>
      <c r="Z296" s="20"/>
      <c r="AA296" s="20"/>
      <c r="AB296" s="20"/>
    </row>
    <row r="297" spans="4:28" s="18" customFormat="1" x14ac:dyDescent="0.2">
      <c r="D297" s="25"/>
      <c r="W297" s="20"/>
      <c r="X297" s="20"/>
      <c r="Y297" s="20"/>
      <c r="Z297" s="20"/>
      <c r="AA297" s="20"/>
      <c r="AB297" s="20"/>
    </row>
    <row r="298" spans="4:28" s="18" customFormat="1" x14ac:dyDescent="0.2">
      <c r="D298" s="25"/>
      <c r="W298" s="20"/>
      <c r="X298" s="20"/>
      <c r="Y298" s="20"/>
      <c r="Z298" s="20"/>
      <c r="AA298" s="20"/>
      <c r="AB298" s="20"/>
    </row>
    <row r="299" spans="4:28" s="18" customFormat="1" x14ac:dyDescent="0.2">
      <c r="D299" s="25"/>
      <c r="W299" s="20"/>
      <c r="X299" s="20"/>
      <c r="Y299" s="20"/>
      <c r="Z299" s="20"/>
      <c r="AA299" s="20"/>
      <c r="AB299" s="20"/>
    </row>
    <row r="300" spans="4:28" s="18" customFormat="1" x14ac:dyDescent="0.2">
      <c r="D300" s="25"/>
      <c r="W300" s="20"/>
      <c r="X300" s="20"/>
      <c r="Y300" s="20"/>
      <c r="Z300" s="20"/>
      <c r="AA300" s="20"/>
      <c r="AB300" s="20"/>
    </row>
    <row r="301" spans="4:28" s="18" customFormat="1" x14ac:dyDescent="0.2">
      <c r="D301" s="25"/>
      <c r="W301" s="20"/>
      <c r="X301" s="20"/>
      <c r="Y301" s="20"/>
      <c r="Z301" s="20"/>
      <c r="AA301" s="20"/>
      <c r="AB301" s="20"/>
    </row>
    <row r="302" spans="4:28" s="18" customFormat="1" x14ac:dyDescent="0.2">
      <c r="D302" s="25"/>
      <c r="W302" s="20"/>
      <c r="X302" s="20"/>
      <c r="Y302" s="20"/>
      <c r="Z302" s="20"/>
      <c r="AA302" s="20"/>
      <c r="AB302" s="20"/>
    </row>
    <row r="303" spans="4:28" s="18" customFormat="1" x14ac:dyDescent="0.2">
      <c r="D303" s="25"/>
      <c r="W303" s="20"/>
      <c r="X303" s="20"/>
      <c r="Y303" s="20"/>
      <c r="Z303" s="20"/>
      <c r="AA303" s="20"/>
      <c r="AB303" s="20"/>
    </row>
    <row r="304" spans="4:28" s="18" customFormat="1" x14ac:dyDescent="0.2">
      <c r="D304" s="25"/>
      <c r="W304" s="20"/>
      <c r="X304" s="20"/>
      <c r="Y304" s="20"/>
      <c r="Z304" s="20"/>
      <c r="AA304" s="20"/>
      <c r="AB304" s="20"/>
    </row>
    <row r="305" spans="4:28" s="18" customFormat="1" x14ac:dyDescent="0.2">
      <c r="D305" s="25"/>
      <c r="W305" s="20"/>
      <c r="X305" s="20"/>
      <c r="Y305" s="20"/>
      <c r="Z305" s="20"/>
      <c r="AA305" s="20"/>
      <c r="AB305" s="20"/>
    </row>
    <row r="306" spans="4:28" s="18" customFormat="1" x14ac:dyDescent="0.2">
      <c r="D306" s="25"/>
      <c r="W306" s="20"/>
      <c r="X306" s="20"/>
      <c r="Y306" s="20"/>
      <c r="Z306" s="20"/>
      <c r="AA306" s="20"/>
      <c r="AB306" s="20"/>
    </row>
    <row r="307" spans="4:28" s="18" customFormat="1" x14ac:dyDescent="0.2">
      <c r="D307" s="25"/>
      <c r="W307" s="20"/>
      <c r="X307" s="20"/>
      <c r="Y307" s="20"/>
      <c r="Z307" s="20"/>
      <c r="AA307" s="20"/>
      <c r="AB307" s="20"/>
    </row>
    <row r="308" spans="4:28" s="18" customFormat="1" x14ac:dyDescent="0.2">
      <c r="D308" s="25"/>
      <c r="W308" s="20"/>
      <c r="X308" s="20"/>
      <c r="Y308" s="20"/>
      <c r="Z308" s="20"/>
      <c r="AA308" s="20"/>
      <c r="AB308" s="20"/>
    </row>
    <row r="309" spans="4:28" s="18" customFormat="1" x14ac:dyDescent="0.2">
      <c r="D309" s="25"/>
      <c r="W309" s="20"/>
      <c r="X309" s="20"/>
      <c r="Y309" s="20"/>
      <c r="Z309" s="20"/>
      <c r="AA309" s="20"/>
      <c r="AB309" s="20"/>
    </row>
    <row r="310" spans="4:28" s="18" customFormat="1" x14ac:dyDescent="0.2">
      <c r="D310" s="25"/>
      <c r="W310" s="20"/>
      <c r="X310" s="20"/>
      <c r="Y310" s="20"/>
      <c r="Z310" s="20"/>
      <c r="AA310" s="20"/>
      <c r="AB310" s="20"/>
    </row>
    <row r="311" spans="4:28" s="18" customFormat="1" x14ac:dyDescent="0.2">
      <c r="D311" s="25"/>
      <c r="W311" s="20"/>
      <c r="X311" s="20"/>
      <c r="Y311" s="20"/>
      <c r="Z311" s="20"/>
      <c r="AA311" s="20"/>
      <c r="AB311" s="20"/>
    </row>
    <row r="312" spans="4:28" s="18" customFormat="1" x14ac:dyDescent="0.2">
      <c r="D312" s="25"/>
      <c r="W312" s="20"/>
      <c r="X312" s="20"/>
      <c r="Y312" s="20"/>
      <c r="Z312" s="20"/>
      <c r="AA312" s="20"/>
      <c r="AB312" s="20"/>
    </row>
    <row r="313" spans="4:28" s="18" customFormat="1" x14ac:dyDescent="0.2">
      <c r="D313" s="25"/>
      <c r="W313" s="20"/>
      <c r="X313" s="20"/>
      <c r="Y313" s="20"/>
      <c r="Z313" s="20"/>
      <c r="AA313" s="20"/>
      <c r="AB313" s="20"/>
    </row>
    <row r="314" spans="4:28" s="18" customFormat="1" x14ac:dyDescent="0.2">
      <c r="D314" s="25"/>
      <c r="W314" s="20"/>
      <c r="X314" s="20"/>
      <c r="Y314" s="20"/>
      <c r="Z314" s="20"/>
      <c r="AA314" s="20"/>
      <c r="AB314" s="20"/>
    </row>
    <row r="315" spans="4:28" s="18" customFormat="1" x14ac:dyDescent="0.2">
      <c r="D315" s="25"/>
      <c r="W315" s="20"/>
      <c r="X315" s="20"/>
      <c r="Y315" s="20"/>
      <c r="Z315" s="20"/>
      <c r="AA315" s="20"/>
      <c r="AB315" s="20"/>
    </row>
    <row r="316" spans="4:28" s="18" customFormat="1" x14ac:dyDescent="0.2">
      <c r="D316" s="25"/>
      <c r="W316" s="20"/>
      <c r="X316" s="20"/>
      <c r="Y316" s="20"/>
      <c r="Z316" s="20"/>
      <c r="AA316" s="20"/>
      <c r="AB316" s="20"/>
    </row>
    <row r="317" spans="4:28" s="18" customFormat="1" x14ac:dyDescent="0.2">
      <c r="D317" s="25"/>
      <c r="W317" s="20"/>
      <c r="X317" s="20"/>
      <c r="Y317" s="20"/>
      <c r="Z317" s="20"/>
      <c r="AA317" s="20"/>
      <c r="AB317" s="20"/>
    </row>
    <row r="318" spans="4:28" s="18" customFormat="1" x14ac:dyDescent="0.2">
      <c r="D318" s="25"/>
      <c r="W318" s="20"/>
      <c r="X318" s="20"/>
      <c r="Y318" s="20"/>
      <c r="Z318" s="20"/>
      <c r="AA318" s="20"/>
      <c r="AB318" s="20"/>
    </row>
    <row r="319" spans="4:28" s="18" customFormat="1" x14ac:dyDescent="0.2">
      <c r="D319" s="25"/>
      <c r="W319" s="20"/>
      <c r="X319" s="20"/>
      <c r="Y319" s="20"/>
      <c r="Z319" s="20"/>
      <c r="AA319" s="20"/>
      <c r="AB319" s="20"/>
    </row>
    <row r="320" spans="4:28" s="18" customFormat="1" x14ac:dyDescent="0.2">
      <c r="D320" s="25"/>
      <c r="W320" s="20"/>
      <c r="X320" s="20"/>
      <c r="Y320" s="20"/>
      <c r="Z320" s="20"/>
      <c r="AA320" s="20"/>
      <c r="AB320" s="20"/>
    </row>
    <row r="321" spans="4:28" s="18" customFormat="1" x14ac:dyDescent="0.2">
      <c r="D321" s="25"/>
      <c r="W321" s="20"/>
      <c r="X321" s="20"/>
      <c r="Y321" s="20"/>
      <c r="Z321" s="20"/>
      <c r="AA321" s="20"/>
      <c r="AB321" s="20"/>
    </row>
    <row r="322" spans="4:28" s="18" customFormat="1" x14ac:dyDescent="0.2">
      <c r="D322" s="25"/>
      <c r="W322" s="20"/>
      <c r="X322" s="20"/>
      <c r="Y322" s="20"/>
      <c r="Z322" s="20"/>
      <c r="AA322" s="20"/>
      <c r="AB322" s="20"/>
    </row>
    <row r="323" spans="4:28" s="18" customFormat="1" x14ac:dyDescent="0.2">
      <c r="D323" s="25"/>
      <c r="W323" s="20"/>
      <c r="X323" s="20"/>
      <c r="Y323" s="20"/>
      <c r="Z323" s="20"/>
      <c r="AA323" s="20"/>
      <c r="AB323" s="20"/>
    </row>
    <row r="324" spans="4:28" s="18" customFormat="1" x14ac:dyDescent="0.2">
      <c r="D324" s="25"/>
      <c r="W324" s="20"/>
      <c r="X324" s="20"/>
      <c r="Y324" s="20"/>
      <c r="Z324" s="20"/>
      <c r="AA324" s="20"/>
      <c r="AB324" s="20"/>
    </row>
    <row r="325" spans="4:28" s="18" customFormat="1" x14ac:dyDescent="0.2">
      <c r="D325" s="25"/>
      <c r="W325" s="20"/>
      <c r="X325" s="20"/>
      <c r="Y325" s="20"/>
      <c r="Z325" s="20"/>
      <c r="AA325" s="20"/>
      <c r="AB325" s="20"/>
    </row>
    <row r="326" spans="4:28" s="18" customFormat="1" x14ac:dyDescent="0.2">
      <c r="D326" s="25"/>
      <c r="W326" s="20"/>
      <c r="X326" s="20"/>
      <c r="Y326" s="20"/>
      <c r="Z326" s="20"/>
      <c r="AA326" s="20"/>
      <c r="AB326" s="20"/>
    </row>
    <row r="327" spans="4:28" s="18" customFormat="1" x14ac:dyDescent="0.2">
      <c r="D327" s="25"/>
      <c r="W327" s="20"/>
      <c r="X327" s="20"/>
      <c r="Y327" s="20"/>
      <c r="Z327" s="20"/>
      <c r="AA327" s="20"/>
      <c r="AB327" s="20"/>
    </row>
    <row r="328" spans="4:28" s="18" customFormat="1" x14ac:dyDescent="0.2">
      <c r="D328" s="25"/>
      <c r="W328" s="20"/>
      <c r="X328" s="20"/>
      <c r="Y328" s="20"/>
      <c r="Z328" s="20"/>
      <c r="AA328" s="20"/>
      <c r="AB328" s="20"/>
    </row>
    <row r="329" spans="4:28" s="18" customFormat="1" x14ac:dyDescent="0.2">
      <c r="D329" s="25"/>
      <c r="W329" s="20"/>
      <c r="X329" s="20"/>
      <c r="Y329" s="20"/>
      <c r="Z329" s="20"/>
      <c r="AA329" s="20"/>
      <c r="AB329" s="20"/>
    </row>
    <row r="330" spans="4:28" s="18" customFormat="1" x14ac:dyDescent="0.2">
      <c r="D330" s="25"/>
      <c r="W330" s="20"/>
      <c r="X330" s="20"/>
      <c r="Y330" s="20"/>
      <c r="Z330" s="20"/>
      <c r="AA330" s="20"/>
      <c r="AB330" s="20"/>
    </row>
    <row r="331" spans="4:28" s="18" customFormat="1" x14ac:dyDescent="0.2">
      <c r="D331" s="25"/>
      <c r="W331" s="20"/>
      <c r="X331" s="20"/>
      <c r="Y331" s="20"/>
      <c r="Z331" s="20"/>
      <c r="AA331" s="20"/>
      <c r="AB331" s="20"/>
    </row>
    <row r="332" spans="4:28" s="18" customFormat="1" x14ac:dyDescent="0.2">
      <c r="D332" s="25"/>
      <c r="W332" s="20"/>
      <c r="X332" s="20"/>
      <c r="Y332" s="20"/>
      <c r="Z332" s="20"/>
      <c r="AA332" s="20"/>
      <c r="AB332" s="20"/>
    </row>
    <row r="333" spans="4:28" s="18" customFormat="1" x14ac:dyDescent="0.2">
      <c r="D333" s="25"/>
      <c r="W333" s="20"/>
      <c r="X333" s="20"/>
      <c r="Y333" s="20"/>
      <c r="Z333" s="20"/>
      <c r="AA333" s="20"/>
      <c r="AB333" s="20"/>
    </row>
    <row r="334" spans="4:28" s="18" customFormat="1" x14ac:dyDescent="0.2">
      <c r="D334" s="25"/>
      <c r="W334" s="20"/>
      <c r="X334" s="20"/>
      <c r="Y334" s="20"/>
      <c r="Z334" s="20"/>
      <c r="AA334" s="20"/>
      <c r="AB334" s="20"/>
    </row>
    <row r="335" spans="4:28" s="18" customFormat="1" x14ac:dyDescent="0.2">
      <c r="D335" s="25"/>
      <c r="W335" s="20"/>
      <c r="X335" s="20"/>
      <c r="Y335" s="20"/>
      <c r="Z335" s="20"/>
      <c r="AA335" s="20"/>
      <c r="AB335" s="20"/>
    </row>
    <row r="336" spans="4:28" s="18" customFormat="1" x14ac:dyDescent="0.2">
      <c r="D336" s="25"/>
      <c r="W336" s="20"/>
      <c r="X336" s="20"/>
      <c r="Y336" s="20"/>
      <c r="Z336" s="20"/>
      <c r="AA336" s="20"/>
      <c r="AB336" s="20"/>
    </row>
    <row r="337" spans="4:28" s="18" customFormat="1" x14ac:dyDescent="0.2">
      <c r="D337" s="25"/>
      <c r="W337" s="20"/>
      <c r="X337" s="20"/>
      <c r="Y337" s="20"/>
      <c r="Z337" s="20"/>
      <c r="AA337" s="20"/>
      <c r="AB337" s="20"/>
    </row>
    <row r="338" spans="4:28" s="18" customFormat="1" x14ac:dyDescent="0.2">
      <c r="D338" s="25"/>
      <c r="W338" s="20"/>
      <c r="X338" s="20"/>
      <c r="Y338" s="20"/>
      <c r="Z338" s="20"/>
      <c r="AA338" s="20"/>
      <c r="AB338" s="20"/>
    </row>
    <row r="339" spans="4:28" s="18" customFormat="1" x14ac:dyDescent="0.2">
      <c r="D339" s="25"/>
      <c r="W339" s="20"/>
      <c r="X339" s="20"/>
      <c r="Y339" s="20"/>
      <c r="Z339" s="20"/>
      <c r="AA339" s="20"/>
      <c r="AB339" s="20"/>
    </row>
    <row r="340" spans="4:28" s="18" customFormat="1" x14ac:dyDescent="0.2">
      <c r="D340" s="25"/>
      <c r="W340" s="20"/>
      <c r="X340" s="20"/>
      <c r="Y340" s="20"/>
      <c r="Z340" s="20"/>
      <c r="AA340" s="20"/>
      <c r="AB340" s="20"/>
    </row>
    <row r="341" spans="4:28" s="18" customFormat="1" x14ac:dyDescent="0.2">
      <c r="D341" s="25"/>
      <c r="W341" s="20"/>
      <c r="X341" s="20"/>
      <c r="Y341" s="20"/>
      <c r="Z341" s="20"/>
      <c r="AA341" s="20"/>
      <c r="AB341" s="20"/>
    </row>
    <row r="342" spans="4:28" s="18" customFormat="1" x14ac:dyDescent="0.2">
      <c r="D342" s="25"/>
      <c r="W342" s="20"/>
      <c r="X342" s="20"/>
      <c r="Y342" s="20"/>
      <c r="Z342" s="20"/>
      <c r="AA342" s="20"/>
      <c r="AB342" s="20"/>
    </row>
    <row r="343" spans="4:28" s="18" customFormat="1" x14ac:dyDescent="0.2">
      <c r="D343" s="25"/>
      <c r="W343" s="20"/>
      <c r="X343" s="20"/>
      <c r="Y343" s="20"/>
      <c r="Z343" s="20"/>
      <c r="AA343" s="20"/>
      <c r="AB343" s="20"/>
    </row>
    <row r="344" spans="4:28" s="18" customFormat="1" x14ac:dyDescent="0.2">
      <c r="D344" s="25"/>
      <c r="W344" s="20"/>
      <c r="X344" s="20"/>
      <c r="Y344" s="20"/>
      <c r="Z344" s="20"/>
      <c r="AA344" s="20"/>
      <c r="AB344" s="20"/>
    </row>
    <row r="345" spans="4:28" s="18" customFormat="1" x14ac:dyDescent="0.2">
      <c r="D345" s="25"/>
      <c r="W345" s="20"/>
      <c r="X345" s="20"/>
      <c r="Y345" s="20"/>
      <c r="Z345" s="20"/>
      <c r="AA345" s="20"/>
      <c r="AB345" s="20"/>
    </row>
    <row r="346" spans="4:28" s="18" customFormat="1" x14ac:dyDescent="0.2">
      <c r="D346" s="25"/>
      <c r="W346" s="20"/>
      <c r="X346" s="20"/>
      <c r="Y346" s="20"/>
      <c r="Z346" s="20"/>
      <c r="AA346" s="20"/>
      <c r="AB346" s="20"/>
    </row>
    <row r="347" spans="4:28" s="18" customFormat="1" x14ac:dyDescent="0.2">
      <c r="D347" s="25"/>
      <c r="W347" s="20"/>
      <c r="X347" s="20"/>
      <c r="Y347" s="20"/>
      <c r="Z347" s="20"/>
      <c r="AA347" s="20"/>
      <c r="AB347" s="20"/>
    </row>
    <row r="348" spans="4:28" s="18" customFormat="1" x14ac:dyDescent="0.2">
      <c r="D348" s="25"/>
      <c r="W348" s="20"/>
      <c r="X348" s="20"/>
      <c r="Y348" s="20"/>
      <c r="Z348" s="20"/>
      <c r="AA348" s="20"/>
      <c r="AB348" s="20"/>
    </row>
    <row r="349" spans="4:28" s="18" customFormat="1" x14ac:dyDescent="0.2">
      <c r="D349" s="25"/>
      <c r="W349" s="20"/>
      <c r="X349" s="20"/>
      <c r="Y349" s="20"/>
      <c r="Z349" s="20"/>
      <c r="AA349" s="20"/>
      <c r="AB349" s="20"/>
    </row>
    <row r="350" spans="4:28" s="18" customFormat="1" x14ac:dyDescent="0.2">
      <c r="D350" s="25"/>
      <c r="W350" s="20"/>
      <c r="X350" s="20"/>
      <c r="Y350" s="20"/>
      <c r="Z350" s="20"/>
      <c r="AA350" s="20"/>
      <c r="AB350" s="20"/>
    </row>
    <row r="351" spans="4:28" s="18" customFormat="1" x14ac:dyDescent="0.2">
      <c r="D351" s="25"/>
      <c r="W351" s="20"/>
      <c r="X351" s="20"/>
      <c r="Y351" s="20"/>
      <c r="Z351" s="20"/>
      <c r="AA351" s="20"/>
      <c r="AB351" s="20"/>
    </row>
    <row r="352" spans="4:28" s="18" customFormat="1" x14ac:dyDescent="0.2">
      <c r="D352" s="25"/>
      <c r="W352" s="20"/>
      <c r="X352" s="20"/>
      <c r="Y352" s="20"/>
      <c r="Z352" s="20"/>
      <c r="AA352" s="20"/>
      <c r="AB352" s="20"/>
    </row>
    <row r="353" spans="4:28" s="18" customFormat="1" x14ac:dyDescent="0.2">
      <c r="D353" s="25"/>
      <c r="W353" s="20"/>
      <c r="X353" s="20"/>
      <c r="Y353" s="20"/>
      <c r="Z353" s="20"/>
      <c r="AA353" s="20"/>
      <c r="AB353" s="20"/>
    </row>
    <row r="354" spans="4:28" s="18" customFormat="1" x14ac:dyDescent="0.2">
      <c r="D354" s="25"/>
      <c r="W354" s="20"/>
      <c r="X354" s="20"/>
      <c r="Y354" s="20"/>
      <c r="Z354" s="20"/>
      <c r="AA354" s="20"/>
      <c r="AB354" s="20"/>
    </row>
    <row r="355" spans="4:28" s="18" customFormat="1" x14ac:dyDescent="0.2">
      <c r="D355" s="25"/>
      <c r="W355" s="20"/>
      <c r="X355" s="20"/>
      <c r="Y355" s="20"/>
      <c r="Z355" s="20"/>
      <c r="AA355" s="20"/>
      <c r="AB355" s="20"/>
    </row>
    <row r="356" spans="4:28" s="18" customFormat="1" x14ac:dyDescent="0.2">
      <c r="D356" s="25"/>
      <c r="W356" s="20"/>
      <c r="X356" s="20"/>
      <c r="Y356" s="20"/>
      <c r="Z356" s="20"/>
      <c r="AA356" s="20"/>
      <c r="AB356" s="20"/>
    </row>
    <row r="357" spans="4:28" s="18" customFormat="1" x14ac:dyDescent="0.2">
      <c r="D357" s="25"/>
      <c r="W357" s="20"/>
      <c r="X357" s="20"/>
      <c r="Y357" s="20"/>
      <c r="Z357" s="20"/>
      <c r="AA357" s="20"/>
      <c r="AB357" s="20"/>
    </row>
    <row r="358" spans="4:28" s="18" customFormat="1" x14ac:dyDescent="0.2">
      <c r="D358" s="25"/>
      <c r="W358" s="20"/>
      <c r="X358" s="20"/>
      <c r="Y358" s="20"/>
      <c r="Z358" s="20"/>
      <c r="AA358" s="20"/>
      <c r="AB358" s="20"/>
    </row>
    <row r="359" spans="4:28" s="18" customFormat="1" x14ac:dyDescent="0.2">
      <c r="D359" s="25"/>
      <c r="W359" s="20"/>
      <c r="X359" s="20"/>
      <c r="Y359" s="20"/>
      <c r="Z359" s="20"/>
      <c r="AA359" s="20"/>
      <c r="AB359" s="20"/>
    </row>
    <row r="360" spans="4:28" s="18" customFormat="1" x14ac:dyDescent="0.2">
      <c r="D360" s="25"/>
      <c r="W360" s="20"/>
      <c r="X360" s="20"/>
      <c r="Y360" s="20"/>
      <c r="Z360" s="20"/>
      <c r="AA360" s="20"/>
      <c r="AB360" s="20"/>
    </row>
    <row r="361" spans="4:28" s="18" customFormat="1" x14ac:dyDescent="0.2">
      <c r="D361" s="25"/>
      <c r="W361" s="20"/>
      <c r="X361" s="20"/>
      <c r="Y361" s="20"/>
      <c r="Z361" s="20"/>
      <c r="AA361" s="20"/>
      <c r="AB361" s="20"/>
    </row>
    <row r="362" spans="4:28" s="18" customFormat="1" x14ac:dyDescent="0.2">
      <c r="D362" s="25"/>
      <c r="W362" s="20"/>
      <c r="X362" s="20"/>
      <c r="Y362" s="20"/>
      <c r="Z362" s="20"/>
      <c r="AA362" s="20"/>
      <c r="AB362" s="20"/>
    </row>
    <row r="363" spans="4:28" s="18" customFormat="1" x14ac:dyDescent="0.2">
      <c r="D363" s="25"/>
      <c r="W363" s="20"/>
      <c r="X363" s="20"/>
      <c r="Y363" s="20"/>
      <c r="Z363" s="20"/>
      <c r="AA363" s="20"/>
      <c r="AB363" s="20"/>
    </row>
    <row r="364" spans="4:28" s="18" customFormat="1" x14ac:dyDescent="0.2">
      <c r="D364" s="25"/>
      <c r="W364" s="20"/>
      <c r="X364" s="20"/>
      <c r="Y364" s="20"/>
      <c r="Z364" s="20"/>
      <c r="AA364" s="20"/>
      <c r="AB364" s="20"/>
    </row>
    <row r="365" spans="4:28" s="18" customFormat="1" x14ac:dyDescent="0.2">
      <c r="D365" s="25"/>
      <c r="W365" s="20"/>
      <c r="X365" s="20"/>
      <c r="Y365" s="20"/>
      <c r="Z365" s="20"/>
      <c r="AA365" s="20"/>
      <c r="AB365" s="20"/>
    </row>
    <row r="366" spans="4:28" s="18" customFormat="1" x14ac:dyDescent="0.2">
      <c r="D366" s="25"/>
      <c r="W366" s="20"/>
      <c r="X366" s="20"/>
      <c r="Y366" s="20"/>
      <c r="Z366" s="20"/>
      <c r="AA366" s="20"/>
      <c r="AB366" s="20"/>
    </row>
    <row r="367" spans="4:28" s="18" customFormat="1" x14ac:dyDescent="0.2">
      <c r="D367" s="25"/>
      <c r="W367" s="20"/>
      <c r="X367" s="20"/>
      <c r="Y367" s="20"/>
      <c r="Z367" s="20"/>
      <c r="AA367" s="20"/>
      <c r="AB367" s="20"/>
    </row>
    <row r="368" spans="4:28" s="18" customFormat="1" x14ac:dyDescent="0.2">
      <c r="D368" s="25"/>
      <c r="W368" s="20"/>
      <c r="X368" s="20"/>
      <c r="Y368" s="20"/>
      <c r="Z368" s="20"/>
      <c r="AA368" s="20"/>
      <c r="AB368" s="20"/>
    </row>
    <row r="369" spans="4:28" s="18" customFormat="1" x14ac:dyDescent="0.2">
      <c r="D369" s="25"/>
      <c r="W369" s="20"/>
      <c r="X369" s="20"/>
      <c r="Y369" s="20"/>
      <c r="Z369" s="20"/>
      <c r="AA369" s="20"/>
      <c r="AB369" s="20"/>
    </row>
    <row r="370" spans="4:28" s="18" customFormat="1" x14ac:dyDescent="0.2">
      <c r="D370" s="25"/>
      <c r="W370" s="20"/>
      <c r="X370" s="20"/>
      <c r="Y370" s="20"/>
      <c r="Z370" s="20"/>
      <c r="AA370" s="20"/>
      <c r="AB370" s="20"/>
    </row>
    <row r="371" spans="4:28" s="18" customFormat="1" x14ac:dyDescent="0.2">
      <c r="D371" s="25"/>
      <c r="W371" s="20"/>
      <c r="X371" s="20"/>
      <c r="Y371" s="20"/>
      <c r="Z371" s="20"/>
      <c r="AA371" s="20"/>
      <c r="AB371" s="20"/>
    </row>
    <row r="372" spans="4:28" s="18" customFormat="1" x14ac:dyDescent="0.2">
      <c r="D372" s="25"/>
      <c r="W372" s="20"/>
      <c r="X372" s="20"/>
      <c r="Y372" s="20"/>
      <c r="Z372" s="20"/>
      <c r="AA372" s="20"/>
      <c r="AB372" s="20"/>
    </row>
    <row r="373" spans="4:28" s="18" customFormat="1" x14ac:dyDescent="0.2">
      <c r="D373" s="25"/>
      <c r="W373" s="20"/>
      <c r="X373" s="20"/>
      <c r="Y373" s="20"/>
      <c r="Z373" s="20"/>
      <c r="AA373" s="20"/>
      <c r="AB373" s="20"/>
    </row>
    <row r="374" spans="4:28" s="18" customFormat="1" x14ac:dyDescent="0.2">
      <c r="D374" s="25"/>
      <c r="W374" s="20"/>
      <c r="X374" s="20"/>
      <c r="Y374" s="20"/>
      <c r="Z374" s="20"/>
      <c r="AA374" s="20"/>
      <c r="AB374" s="20"/>
    </row>
    <row r="375" spans="4:28" s="18" customFormat="1" x14ac:dyDescent="0.2">
      <c r="D375" s="25"/>
      <c r="W375" s="20"/>
      <c r="X375" s="20"/>
      <c r="Y375" s="20"/>
      <c r="Z375" s="20"/>
      <c r="AA375" s="20"/>
      <c r="AB375" s="20"/>
    </row>
    <row r="376" spans="4:28" s="18" customFormat="1" x14ac:dyDescent="0.2">
      <c r="D376" s="25"/>
      <c r="W376" s="20"/>
      <c r="X376" s="20"/>
      <c r="Y376" s="20"/>
      <c r="Z376" s="20"/>
      <c r="AA376" s="20"/>
      <c r="AB376" s="20"/>
    </row>
    <row r="377" spans="4:28" s="18" customFormat="1" x14ac:dyDescent="0.2">
      <c r="D377" s="25"/>
      <c r="W377" s="20"/>
      <c r="X377" s="20"/>
      <c r="Y377" s="20"/>
      <c r="Z377" s="20"/>
      <c r="AA377" s="20"/>
      <c r="AB377" s="20"/>
    </row>
    <row r="378" spans="4:28" s="18" customFormat="1" x14ac:dyDescent="0.2">
      <c r="D378" s="25"/>
      <c r="W378" s="20"/>
      <c r="X378" s="20"/>
      <c r="Y378" s="20"/>
      <c r="Z378" s="20"/>
      <c r="AA378" s="20"/>
      <c r="AB378" s="20"/>
    </row>
    <row r="379" spans="4:28" s="18" customFormat="1" x14ac:dyDescent="0.2">
      <c r="D379" s="25"/>
      <c r="W379" s="20"/>
      <c r="X379" s="20"/>
      <c r="Y379" s="20"/>
      <c r="Z379" s="20"/>
      <c r="AA379" s="20"/>
      <c r="AB379" s="20"/>
    </row>
    <row r="380" spans="4:28" s="18" customFormat="1" x14ac:dyDescent="0.2">
      <c r="D380" s="25"/>
      <c r="W380" s="20"/>
      <c r="X380" s="20"/>
      <c r="Y380" s="20"/>
      <c r="Z380" s="20"/>
      <c r="AA380" s="20"/>
      <c r="AB380" s="20"/>
    </row>
    <row r="381" spans="4:28" s="18" customFormat="1" x14ac:dyDescent="0.2">
      <c r="D381" s="25"/>
      <c r="W381" s="20"/>
      <c r="X381" s="20"/>
      <c r="Y381" s="20"/>
      <c r="Z381" s="20"/>
      <c r="AA381" s="20"/>
      <c r="AB381" s="20"/>
    </row>
    <row r="382" spans="4:28" s="18" customFormat="1" x14ac:dyDescent="0.2">
      <c r="D382" s="25"/>
      <c r="W382" s="20"/>
      <c r="X382" s="20"/>
      <c r="Y382" s="20"/>
      <c r="Z382" s="20"/>
      <c r="AA382" s="20"/>
      <c r="AB382" s="20"/>
    </row>
    <row r="383" spans="4:28" s="18" customFormat="1" x14ac:dyDescent="0.2">
      <c r="D383" s="25"/>
      <c r="W383" s="20"/>
      <c r="X383" s="20"/>
      <c r="Y383" s="20"/>
      <c r="Z383" s="20"/>
      <c r="AA383" s="20"/>
      <c r="AB383" s="20"/>
    </row>
    <row r="384" spans="4:28" s="18" customFormat="1" x14ac:dyDescent="0.2">
      <c r="D384" s="25"/>
      <c r="W384" s="20"/>
      <c r="X384" s="20"/>
      <c r="Y384" s="20"/>
      <c r="Z384" s="20"/>
      <c r="AA384" s="20"/>
      <c r="AB384" s="20"/>
    </row>
    <row r="385" spans="4:28" s="18" customFormat="1" x14ac:dyDescent="0.2">
      <c r="D385" s="25"/>
      <c r="W385" s="20"/>
      <c r="X385" s="20"/>
      <c r="Y385" s="20"/>
      <c r="Z385" s="20"/>
      <c r="AA385" s="20"/>
      <c r="AB385" s="20"/>
    </row>
    <row r="386" spans="4:28" s="18" customFormat="1" x14ac:dyDescent="0.2">
      <c r="D386" s="25"/>
      <c r="W386" s="20"/>
      <c r="X386" s="20"/>
      <c r="Y386" s="20"/>
      <c r="Z386" s="20"/>
      <c r="AA386" s="20"/>
      <c r="AB386" s="20"/>
    </row>
    <row r="387" spans="4:28" s="18" customFormat="1" x14ac:dyDescent="0.2">
      <c r="D387" s="25"/>
      <c r="W387" s="20"/>
      <c r="X387" s="20"/>
      <c r="Y387" s="20"/>
      <c r="Z387" s="20"/>
      <c r="AA387" s="20"/>
      <c r="AB387" s="20"/>
    </row>
    <row r="388" spans="4:28" s="18" customFormat="1" x14ac:dyDescent="0.2">
      <c r="D388" s="25"/>
      <c r="W388" s="20"/>
      <c r="X388" s="20"/>
      <c r="Y388" s="20"/>
      <c r="Z388" s="20"/>
      <c r="AA388" s="20"/>
      <c r="AB388" s="20"/>
    </row>
    <row r="389" spans="4:28" s="18" customFormat="1" x14ac:dyDescent="0.2">
      <c r="D389" s="25"/>
      <c r="W389" s="20"/>
      <c r="X389" s="20"/>
      <c r="Y389" s="20"/>
      <c r="Z389" s="20"/>
      <c r="AA389" s="20"/>
      <c r="AB389" s="20"/>
    </row>
    <row r="390" spans="4:28" s="18" customFormat="1" x14ac:dyDescent="0.2">
      <c r="D390" s="25"/>
      <c r="W390" s="20"/>
      <c r="X390" s="20"/>
      <c r="Y390" s="20"/>
      <c r="Z390" s="20"/>
      <c r="AA390" s="20"/>
      <c r="AB390" s="20"/>
    </row>
    <row r="391" spans="4:28" s="18" customFormat="1" x14ac:dyDescent="0.2">
      <c r="D391" s="25"/>
      <c r="W391" s="20"/>
      <c r="X391" s="20"/>
      <c r="Y391" s="20"/>
      <c r="Z391" s="20"/>
      <c r="AA391" s="20"/>
      <c r="AB391" s="20"/>
    </row>
    <row r="392" spans="4:28" s="18" customFormat="1" x14ac:dyDescent="0.2">
      <c r="D392" s="25"/>
      <c r="W392" s="20"/>
      <c r="X392" s="20"/>
      <c r="Y392" s="20"/>
      <c r="Z392" s="20"/>
      <c r="AA392" s="20"/>
      <c r="AB392" s="20"/>
    </row>
    <row r="393" spans="4:28" s="18" customFormat="1" x14ac:dyDescent="0.2">
      <c r="D393" s="25"/>
      <c r="W393" s="20"/>
      <c r="X393" s="20"/>
      <c r="Y393" s="20"/>
      <c r="Z393" s="20"/>
      <c r="AA393" s="20"/>
      <c r="AB393" s="20"/>
    </row>
    <row r="394" spans="4:28" s="18" customFormat="1" x14ac:dyDescent="0.2">
      <c r="D394" s="25"/>
      <c r="W394" s="20"/>
      <c r="X394" s="20"/>
      <c r="Y394" s="20"/>
      <c r="Z394" s="20"/>
      <c r="AA394" s="20"/>
      <c r="AB394" s="20"/>
    </row>
    <row r="395" spans="4:28" s="18" customFormat="1" x14ac:dyDescent="0.2">
      <c r="D395" s="25"/>
      <c r="W395" s="20"/>
      <c r="X395" s="20"/>
      <c r="Y395" s="20"/>
      <c r="Z395" s="20"/>
      <c r="AA395" s="20"/>
      <c r="AB395" s="20"/>
    </row>
    <row r="396" spans="4:28" s="18" customFormat="1" x14ac:dyDescent="0.2">
      <c r="D396" s="25"/>
      <c r="W396" s="20"/>
      <c r="X396" s="20"/>
      <c r="Y396" s="20"/>
      <c r="Z396" s="20"/>
      <c r="AA396" s="20"/>
      <c r="AB396" s="20"/>
    </row>
    <row r="397" spans="4:28" s="18" customFormat="1" x14ac:dyDescent="0.2">
      <c r="D397" s="25"/>
      <c r="W397" s="20"/>
      <c r="X397" s="20"/>
      <c r="Y397" s="20"/>
      <c r="Z397" s="20"/>
      <c r="AA397" s="20"/>
      <c r="AB397" s="20"/>
    </row>
    <row r="398" spans="4:28" s="18" customFormat="1" x14ac:dyDescent="0.2">
      <c r="D398" s="25"/>
      <c r="W398" s="20"/>
      <c r="X398" s="20"/>
      <c r="Y398" s="20"/>
      <c r="Z398" s="20"/>
      <c r="AA398" s="20"/>
      <c r="AB398" s="20"/>
    </row>
    <row r="399" spans="4:28" s="18" customFormat="1" x14ac:dyDescent="0.2">
      <c r="D399" s="25"/>
      <c r="W399" s="20"/>
      <c r="X399" s="20"/>
      <c r="Y399" s="20"/>
      <c r="Z399" s="20"/>
      <c r="AA399" s="20"/>
      <c r="AB399" s="20"/>
    </row>
    <row r="400" spans="4:28" s="18" customFormat="1" x14ac:dyDescent="0.2">
      <c r="D400" s="25"/>
      <c r="W400" s="20"/>
      <c r="X400" s="20"/>
      <c r="Y400" s="20"/>
      <c r="Z400" s="20"/>
      <c r="AA400" s="20"/>
      <c r="AB400" s="20"/>
    </row>
    <row r="401" spans="4:28" s="18" customFormat="1" x14ac:dyDescent="0.2">
      <c r="D401" s="25"/>
      <c r="W401" s="20"/>
      <c r="X401" s="20"/>
      <c r="Y401" s="20"/>
      <c r="Z401" s="20"/>
      <c r="AA401" s="20"/>
      <c r="AB401" s="20"/>
    </row>
    <row r="402" spans="4:28" s="18" customFormat="1" x14ac:dyDescent="0.2">
      <c r="D402" s="25"/>
      <c r="W402" s="20"/>
      <c r="X402" s="20"/>
      <c r="Y402" s="20"/>
      <c r="Z402" s="20"/>
      <c r="AA402" s="20"/>
      <c r="AB402" s="20"/>
    </row>
    <row r="403" spans="4:28" s="18" customFormat="1" x14ac:dyDescent="0.2">
      <c r="D403" s="25"/>
      <c r="W403" s="20"/>
      <c r="X403" s="20"/>
      <c r="Y403" s="20"/>
      <c r="Z403" s="20"/>
      <c r="AA403" s="20"/>
      <c r="AB403" s="20"/>
    </row>
    <row r="404" spans="4:28" s="18" customFormat="1" x14ac:dyDescent="0.2">
      <c r="D404" s="25"/>
      <c r="W404" s="20"/>
      <c r="X404" s="20"/>
      <c r="Y404" s="20"/>
      <c r="Z404" s="20"/>
      <c r="AA404" s="20"/>
      <c r="AB404" s="20"/>
    </row>
    <row r="405" spans="4:28" s="18" customFormat="1" x14ac:dyDescent="0.2">
      <c r="D405" s="25"/>
      <c r="W405" s="20"/>
      <c r="X405" s="20"/>
      <c r="Y405" s="20"/>
      <c r="Z405" s="20"/>
      <c r="AA405" s="20"/>
      <c r="AB405" s="20"/>
    </row>
    <row r="406" spans="4:28" s="18" customFormat="1" x14ac:dyDescent="0.2">
      <c r="D406" s="25"/>
      <c r="W406" s="20"/>
      <c r="X406" s="20"/>
      <c r="Y406" s="20"/>
      <c r="Z406" s="20"/>
      <c r="AA406" s="20"/>
      <c r="AB406" s="20"/>
    </row>
    <row r="407" spans="4:28" s="18" customFormat="1" x14ac:dyDescent="0.2">
      <c r="D407" s="25"/>
      <c r="W407" s="20"/>
      <c r="X407" s="20"/>
      <c r="Y407" s="20"/>
      <c r="Z407" s="20"/>
      <c r="AA407" s="20"/>
      <c r="AB407" s="20"/>
    </row>
    <row r="408" spans="4:28" s="18" customFormat="1" x14ac:dyDescent="0.2">
      <c r="D408" s="25"/>
      <c r="W408" s="20"/>
      <c r="X408" s="20"/>
      <c r="Y408" s="20"/>
      <c r="Z408" s="20"/>
      <c r="AA408" s="20"/>
      <c r="AB408" s="20"/>
    </row>
    <row r="409" spans="4:28" s="18" customFormat="1" x14ac:dyDescent="0.2">
      <c r="D409" s="25"/>
      <c r="W409" s="20"/>
      <c r="X409" s="20"/>
      <c r="Y409" s="20"/>
      <c r="Z409" s="20"/>
      <c r="AA409" s="20"/>
      <c r="AB409" s="20"/>
    </row>
    <row r="410" spans="4:28" s="18" customFormat="1" x14ac:dyDescent="0.2">
      <c r="D410" s="25"/>
      <c r="W410" s="20"/>
      <c r="X410" s="20"/>
      <c r="Y410" s="20"/>
      <c r="Z410" s="20"/>
      <c r="AA410" s="20"/>
      <c r="AB410" s="20"/>
    </row>
    <row r="411" spans="4:28" s="18" customFormat="1" x14ac:dyDescent="0.2">
      <c r="D411" s="25"/>
      <c r="W411" s="20"/>
      <c r="X411" s="20"/>
      <c r="Y411" s="20"/>
      <c r="Z411" s="20"/>
      <c r="AA411" s="20"/>
      <c r="AB411" s="20"/>
    </row>
    <row r="412" spans="4:28" s="18" customFormat="1" x14ac:dyDescent="0.2">
      <c r="D412" s="25"/>
      <c r="W412" s="20"/>
      <c r="X412" s="20"/>
      <c r="Y412" s="20"/>
      <c r="Z412" s="20"/>
      <c r="AA412" s="20"/>
      <c r="AB412" s="20"/>
    </row>
    <row r="413" spans="4:28" s="18" customFormat="1" x14ac:dyDescent="0.2">
      <c r="D413" s="25"/>
      <c r="W413" s="20"/>
      <c r="X413" s="20"/>
      <c r="Y413" s="20"/>
      <c r="Z413" s="20"/>
      <c r="AA413" s="20"/>
      <c r="AB413" s="20"/>
    </row>
    <row r="414" spans="4:28" s="18" customFormat="1" x14ac:dyDescent="0.2">
      <c r="D414" s="25"/>
      <c r="W414" s="20"/>
      <c r="X414" s="20"/>
      <c r="Y414" s="20"/>
      <c r="Z414" s="20"/>
      <c r="AA414" s="20"/>
      <c r="AB414" s="20"/>
    </row>
    <row r="415" spans="4:28" s="18" customFormat="1" x14ac:dyDescent="0.2">
      <c r="D415" s="25"/>
      <c r="W415" s="20"/>
      <c r="X415" s="20"/>
      <c r="Y415" s="20"/>
      <c r="Z415" s="20"/>
      <c r="AA415" s="20"/>
      <c r="AB415" s="20"/>
    </row>
    <row r="416" spans="4:28" s="18" customFormat="1" x14ac:dyDescent="0.2">
      <c r="D416" s="25"/>
      <c r="W416" s="20"/>
      <c r="X416" s="20"/>
      <c r="Y416" s="20"/>
      <c r="Z416" s="20"/>
      <c r="AA416" s="20"/>
      <c r="AB416" s="20"/>
    </row>
    <row r="417" spans="4:28" s="18" customFormat="1" x14ac:dyDescent="0.2">
      <c r="D417" s="25"/>
      <c r="W417" s="20"/>
      <c r="X417" s="20"/>
      <c r="Y417" s="20"/>
      <c r="Z417" s="20"/>
      <c r="AA417" s="20"/>
      <c r="AB417" s="20"/>
    </row>
    <row r="418" spans="4:28" s="18" customFormat="1" x14ac:dyDescent="0.2">
      <c r="D418" s="25"/>
      <c r="W418" s="20"/>
      <c r="X418" s="20"/>
      <c r="Y418" s="20"/>
      <c r="Z418" s="20"/>
      <c r="AA418" s="20"/>
      <c r="AB418" s="20"/>
    </row>
    <row r="419" spans="4:28" s="18" customFormat="1" x14ac:dyDescent="0.2">
      <c r="D419" s="25"/>
      <c r="W419" s="20"/>
      <c r="X419" s="20"/>
      <c r="Y419" s="20"/>
      <c r="Z419" s="20"/>
      <c r="AA419" s="20"/>
      <c r="AB419" s="20"/>
    </row>
    <row r="420" spans="4:28" s="18" customFormat="1" x14ac:dyDescent="0.2">
      <c r="D420" s="25"/>
      <c r="W420" s="20"/>
      <c r="X420" s="20"/>
      <c r="Y420" s="20"/>
      <c r="Z420" s="20"/>
      <c r="AA420" s="20"/>
      <c r="AB420" s="20"/>
    </row>
    <row r="421" spans="4:28" s="18" customFormat="1" x14ac:dyDescent="0.2">
      <c r="D421" s="25"/>
      <c r="W421" s="20"/>
      <c r="X421" s="20"/>
      <c r="Y421" s="20"/>
      <c r="Z421" s="20"/>
      <c r="AA421" s="20"/>
      <c r="AB421" s="20"/>
    </row>
    <row r="422" spans="4:28" s="18" customFormat="1" x14ac:dyDescent="0.2">
      <c r="D422" s="25"/>
      <c r="W422" s="20"/>
      <c r="X422" s="20"/>
      <c r="Y422" s="20"/>
      <c r="Z422" s="20"/>
      <c r="AA422" s="20"/>
      <c r="AB422" s="20"/>
    </row>
    <row r="423" spans="4:28" s="18" customFormat="1" x14ac:dyDescent="0.2">
      <c r="D423" s="25"/>
      <c r="W423" s="20"/>
      <c r="X423" s="20"/>
      <c r="Y423" s="20"/>
      <c r="Z423" s="20"/>
      <c r="AA423" s="20"/>
      <c r="AB423" s="20"/>
    </row>
    <row r="424" spans="4:28" s="18" customFormat="1" x14ac:dyDescent="0.2">
      <c r="D424" s="25"/>
      <c r="W424" s="20"/>
      <c r="X424" s="20"/>
      <c r="Y424" s="20"/>
      <c r="Z424" s="20"/>
      <c r="AA424" s="20"/>
      <c r="AB424" s="20"/>
    </row>
    <row r="425" spans="4:28" s="18" customFormat="1" x14ac:dyDescent="0.2">
      <c r="D425" s="25"/>
      <c r="W425" s="20"/>
      <c r="X425" s="20"/>
      <c r="Y425" s="20"/>
      <c r="Z425" s="20"/>
      <c r="AA425" s="20"/>
      <c r="AB425" s="20"/>
    </row>
    <row r="426" spans="4:28" s="18" customFormat="1" x14ac:dyDescent="0.2">
      <c r="D426" s="25"/>
      <c r="W426" s="20"/>
      <c r="X426" s="20"/>
      <c r="Y426" s="20"/>
      <c r="Z426" s="20"/>
      <c r="AA426" s="20"/>
      <c r="AB426" s="20"/>
    </row>
    <row r="427" spans="4:28" s="18" customFormat="1" x14ac:dyDescent="0.2">
      <c r="D427" s="25"/>
      <c r="W427" s="20"/>
      <c r="X427" s="20"/>
      <c r="Y427" s="20"/>
      <c r="Z427" s="20"/>
      <c r="AA427" s="20"/>
      <c r="AB427" s="20"/>
    </row>
    <row r="428" spans="4:28" s="18" customFormat="1" x14ac:dyDescent="0.2">
      <c r="D428" s="25"/>
      <c r="W428" s="20"/>
      <c r="X428" s="20"/>
      <c r="Y428" s="20"/>
      <c r="Z428" s="20"/>
      <c r="AA428" s="20"/>
      <c r="AB428" s="20"/>
    </row>
    <row r="429" spans="4:28" s="18" customFormat="1" x14ac:dyDescent="0.2">
      <c r="D429" s="25"/>
      <c r="W429" s="20"/>
      <c r="X429" s="20"/>
      <c r="Y429" s="20"/>
      <c r="Z429" s="20"/>
      <c r="AA429" s="20"/>
      <c r="AB429" s="20"/>
    </row>
    <row r="430" spans="4:28" s="18" customFormat="1" x14ac:dyDescent="0.2">
      <c r="D430" s="25"/>
      <c r="W430" s="20"/>
      <c r="X430" s="20"/>
      <c r="Y430" s="20"/>
      <c r="Z430" s="20"/>
      <c r="AA430" s="20"/>
      <c r="AB430" s="20"/>
    </row>
    <row r="431" spans="4:28" s="18" customFormat="1" x14ac:dyDescent="0.2">
      <c r="D431" s="25"/>
      <c r="W431" s="20"/>
      <c r="X431" s="20"/>
      <c r="Y431" s="20"/>
      <c r="Z431" s="20"/>
      <c r="AA431" s="20"/>
      <c r="AB431" s="20"/>
    </row>
    <row r="432" spans="4:28" s="18" customFormat="1" x14ac:dyDescent="0.2">
      <c r="D432" s="25"/>
      <c r="W432" s="20"/>
      <c r="X432" s="20"/>
      <c r="Y432" s="20"/>
      <c r="Z432" s="20"/>
      <c r="AA432" s="20"/>
      <c r="AB432" s="20"/>
    </row>
    <row r="433" spans="4:28" s="18" customFormat="1" x14ac:dyDescent="0.2">
      <c r="D433" s="25"/>
      <c r="W433" s="20"/>
      <c r="X433" s="20"/>
      <c r="Y433" s="20"/>
      <c r="Z433" s="20"/>
      <c r="AA433" s="20"/>
      <c r="AB433" s="20"/>
    </row>
    <row r="434" spans="4:28" s="18" customFormat="1" x14ac:dyDescent="0.2">
      <c r="D434" s="25"/>
      <c r="W434" s="20"/>
      <c r="X434" s="20"/>
      <c r="Y434" s="20"/>
      <c r="Z434" s="20"/>
      <c r="AA434" s="20"/>
      <c r="AB434" s="20"/>
    </row>
    <row r="435" spans="4:28" s="18" customFormat="1" x14ac:dyDescent="0.2">
      <c r="D435" s="25"/>
      <c r="W435" s="20"/>
      <c r="X435" s="20"/>
      <c r="Y435" s="20"/>
      <c r="Z435" s="20"/>
      <c r="AA435" s="20"/>
      <c r="AB435" s="20"/>
    </row>
    <row r="436" spans="4:28" s="18" customFormat="1" x14ac:dyDescent="0.2">
      <c r="D436" s="25"/>
      <c r="W436" s="20"/>
      <c r="X436" s="20"/>
      <c r="Y436" s="20"/>
      <c r="Z436" s="20"/>
      <c r="AA436" s="20"/>
      <c r="AB436" s="20"/>
    </row>
    <row r="437" spans="4:28" s="18" customFormat="1" x14ac:dyDescent="0.2">
      <c r="D437" s="25"/>
      <c r="W437" s="20"/>
      <c r="X437" s="20"/>
      <c r="Y437" s="20"/>
      <c r="Z437" s="20"/>
      <c r="AA437" s="20"/>
      <c r="AB437" s="20"/>
    </row>
    <row r="438" spans="4:28" s="18" customFormat="1" x14ac:dyDescent="0.2">
      <c r="D438" s="25"/>
      <c r="W438" s="20"/>
      <c r="X438" s="20"/>
      <c r="Y438" s="20"/>
      <c r="Z438" s="20"/>
      <c r="AA438" s="20"/>
      <c r="AB438" s="20"/>
    </row>
    <row r="439" spans="4:28" s="18" customFormat="1" x14ac:dyDescent="0.2">
      <c r="D439" s="25"/>
      <c r="W439" s="20"/>
      <c r="X439" s="20"/>
      <c r="Y439" s="20"/>
      <c r="Z439" s="20"/>
      <c r="AA439" s="20"/>
      <c r="AB439" s="20"/>
    </row>
    <row r="440" spans="4:28" s="18" customFormat="1" x14ac:dyDescent="0.2">
      <c r="D440" s="25"/>
      <c r="W440" s="20"/>
      <c r="X440" s="20"/>
      <c r="Y440" s="20"/>
      <c r="Z440" s="20"/>
      <c r="AA440" s="20"/>
      <c r="AB440" s="20"/>
    </row>
    <row r="441" spans="4:28" s="18" customFormat="1" x14ac:dyDescent="0.2">
      <c r="D441" s="25"/>
      <c r="W441" s="20"/>
      <c r="X441" s="20"/>
      <c r="Y441" s="20"/>
      <c r="Z441" s="20"/>
      <c r="AA441" s="20"/>
      <c r="AB441" s="20"/>
    </row>
    <row r="442" spans="4:28" s="18" customFormat="1" x14ac:dyDescent="0.2">
      <c r="D442" s="25"/>
      <c r="W442" s="20"/>
      <c r="X442" s="20"/>
      <c r="Y442" s="20"/>
      <c r="Z442" s="20"/>
      <c r="AA442" s="20"/>
      <c r="AB442" s="20"/>
    </row>
    <row r="443" spans="4:28" s="18" customFormat="1" x14ac:dyDescent="0.2">
      <c r="D443" s="25"/>
      <c r="W443" s="20"/>
      <c r="X443" s="20"/>
      <c r="Y443" s="20"/>
      <c r="Z443" s="20"/>
      <c r="AA443" s="20"/>
      <c r="AB443" s="20"/>
    </row>
    <row r="444" spans="4:28" s="18" customFormat="1" x14ac:dyDescent="0.2">
      <c r="D444" s="25"/>
      <c r="W444" s="20"/>
      <c r="X444" s="20"/>
      <c r="Y444" s="20"/>
      <c r="Z444" s="20"/>
      <c r="AA444" s="20"/>
      <c r="AB444" s="20"/>
    </row>
    <row r="445" spans="4:28" s="18" customFormat="1" x14ac:dyDescent="0.2">
      <c r="D445" s="25"/>
      <c r="W445" s="20"/>
      <c r="X445" s="20"/>
      <c r="Y445" s="20"/>
      <c r="Z445" s="20"/>
      <c r="AA445" s="20"/>
      <c r="AB445" s="20"/>
    </row>
    <row r="446" spans="4:28" s="18" customFormat="1" x14ac:dyDescent="0.2">
      <c r="D446" s="25"/>
      <c r="W446" s="20"/>
      <c r="X446" s="20"/>
      <c r="Y446" s="20"/>
      <c r="Z446" s="20"/>
      <c r="AA446" s="20"/>
      <c r="AB446" s="20"/>
    </row>
    <row r="447" spans="4:28" s="18" customFormat="1" x14ac:dyDescent="0.2">
      <c r="D447" s="25"/>
      <c r="W447" s="20"/>
      <c r="X447" s="20"/>
      <c r="Y447" s="20"/>
      <c r="Z447" s="20"/>
      <c r="AA447" s="20"/>
      <c r="AB447" s="20"/>
    </row>
    <row r="448" spans="4:28" s="18" customFormat="1" x14ac:dyDescent="0.2">
      <c r="D448" s="25"/>
      <c r="W448" s="20"/>
      <c r="X448" s="20"/>
      <c r="Y448" s="20"/>
      <c r="Z448" s="20"/>
      <c r="AA448" s="20"/>
      <c r="AB448" s="20"/>
    </row>
    <row r="449" spans="4:28" s="18" customFormat="1" x14ac:dyDescent="0.2">
      <c r="D449" s="25"/>
      <c r="W449" s="20"/>
      <c r="X449" s="20"/>
      <c r="Y449" s="20"/>
      <c r="Z449" s="20"/>
      <c r="AA449" s="20"/>
      <c r="AB449" s="20"/>
    </row>
    <row r="450" spans="4:28" s="18" customFormat="1" x14ac:dyDescent="0.2">
      <c r="D450" s="25"/>
      <c r="W450" s="20"/>
      <c r="X450" s="20"/>
      <c r="Y450" s="20"/>
      <c r="Z450" s="20"/>
      <c r="AA450" s="20"/>
      <c r="AB450" s="20"/>
    </row>
    <row r="451" spans="4:28" s="18" customFormat="1" x14ac:dyDescent="0.2">
      <c r="D451" s="25"/>
      <c r="W451" s="20"/>
      <c r="X451" s="20"/>
      <c r="Y451" s="20"/>
      <c r="Z451" s="20"/>
      <c r="AA451" s="20"/>
      <c r="AB451" s="20"/>
    </row>
    <row r="452" spans="4:28" s="18" customFormat="1" x14ac:dyDescent="0.2">
      <c r="D452" s="25"/>
      <c r="W452" s="20"/>
      <c r="X452" s="20"/>
      <c r="Y452" s="20"/>
      <c r="Z452" s="20"/>
      <c r="AA452" s="20"/>
      <c r="AB452" s="20"/>
    </row>
    <row r="453" spans="4:28" s="18" customFormat="1" x14ac:dyDescent="0.2">
      <c r="D453" s="25"/>
      <c r="W453" s="20"/>
      <c r="X453" s="20"/>
      <c r="Y453" s="20"/>
      <c r="Z453" s="20"/>
      <c r="AA453" s="20"/>
      <c r="AB453" s="20"/>
    </row>
    <row r="454" spans="4:28" s="18" customFormat="1" x14ac:dyDescent="0.2">
      <c r="D454" s="25"/>
      <c r="W454" s="20"/>
      <c r="X454" s="20"/>
      <c r="Y454" s="20"/>
      <c r="Z454" s="20"/>
      <c r="AA454" s="20"/>
      <c r="AB454" s="20"/>
    </row>
    <row r="455" spans="4:28" s="18" customFormat="1" x14ac:dyDescent="0.2">
      <c r="D455" s="25"/>
      <c r="W455" s="20"/>
      <c r="X455" s="20"/>
      <c r="Y455" s="20"/>
      <c r="Z455" s="20"/>
      <c r="AA455" s="20"/>
      <c r="AB455" s="20"/>
    </row>
    <row r="456" spans="4:28" s="18" customFormat="1" x14ac:dyDescent="0.2">
      <c r="D456" s="25"/>
      <c r="W456" s="20"/>
      <c r="X456" s="20"/>
      <c r="Y456" s="20"/>
      <c r="Z456" s="20"/>
      <c r="AA456" s="20"/>
      <c r="AB456" s="20"/>
    </row>
    <row r="457" spans="4:28" s="18" customFormat="1" x14ac:dyDescent="0.2">
      <c r="D457" s="25"/>
      <c r="W457" s="20"/>
      <c r="X457" s="20"/>
      <c r="Y457" s="20"/>
      <c r="Z457" s="20"/>
      <c r="AA457" s="20"/>
      <c r="AB457" s="20"/>
    </row>
    <row r="458" spans="4:28" s="18" customFormat="1" x14ac:dyDescent="0.2">
      <c r="D458" s="25"/>
      <c r="W458" s="20"/>
      <c r="X458" s="20"/>
      <c r="Y458" s="20"/>
      <c r="Z458" s="20"/>
      <c r="AA458" s="20"/>
      <c r="AB458" s="20"/>
    </row>
    <row r="459" spans="4:28" s="18" customFormat="1" x14ac:dyDescent="0.2">
      <c r="D459" s="25"/>
      <c r="W459" s="20"/>
      <c r="X459" s="20"/>
      <c r="Y459" s="20"/>
      <c r="Z459" s="20"/>
      <c r="AA459" s="20"/>
      <c r="AB459" s="20"/>
    </row>
    <row r="460" spans="4:28" s="18" customFormat="1" x14ac:dyDescent="0.2">
      <c r="D460" s="25"/>
      <c r="W460" s="20"/>
      <c r="X460" s="20"/>
      <c r="Y460" s="20"/>
      <c r="Z460" s="20"/>
      <c r="AA460" s="20"/>
      <c r="AB460" s="20"/>
    </row>
    <row r="461" spans="4:28" s="18" customFormat="1" x14ac:dyDescent="0.2">
      <c r="D461" s="25"/>
      <c r="W461" s="20"/>
      <c r="X461" s="20"/>
      <c r="Y461" s="20"/>
      <c r="Z461" s="20"/>
      <c r="AA461" s="20"/>
      <c r="AB461" s="20"/>
    </row>
    <row r="462" spans="4:28" s="18" customFormat="1" x14ac:dyDescent="0.2">
      <c r="D462" s="25"/>
      <c r="W462" s="20"/>
      <c r="X462" s="20"/>
      <c r="Y462" s="20"/>
      <c r="Z462" s="20"/>
      <c r="AA462" s="20"/>
      <c r="AB462" s="20"/>
    </row>
    <row r="463" spans="4:28" s="18" customFormat="1" x14ac:dyDescent="0.2">
      <c r="D463" s="25"/>
      <c r="W463" s="20"/>
      <c r="X463" s="20"/>
      <c r="Y463" s="20"/>
      <c r="Z463" s="20"/>
      <c r="AA463" s="20"/>
      <c r="AB463" s="20"/>
    </row>
    <row r="464" spans="4:28" s="18" customFormat="1" x14ac:dyDescent="0.2">
      <c r="D464" s="25"/>
      <c r="W464" s="20"/>
      <c r="X464" s="20"/>
      <c r="Y464" s="20"/>
      <c r="Z464" s="20"/>
      <c r="AA464" s="20"/>
      <c r="AB464" s="20"/>
    </row>
    <row r="465" spans="4:28" s="18" customFormat="1" x14ac:dyDescent="0.2">
      <c r="D465" s="25"/>
      <c r="W465" s="20"/>
      <c r="X465" s="20"/>
      <c r="Y465" s="20"/>
      <c r="Z465" s="20"/>
      <c r="AA465" s="20"/>
      <c r="AB465" s="20"/>
    </row>
    <row r="466" spans="4:28" s="18" customFormat="1" x14ac:dyDescent="0.2">
      <c r="D466" s="25"/>
      <c r="W466" s="20"/>
      <c r="X466" s="20"/>
      <c r="Y466" s="20"/>
      <c r="Z466" s="20"/>
      <c r="AA466" s="20"/>
      <c r="AB466" s="20"/>
    </row>
    <row r="467" spans="4:28" s="18" customFormat="1" x14ac:dyDescent="0.2">
      <c r="D467" s="25"/>
      <c r="W467" s="20"/>
      <c r="X467" s="20"/>
      <c r="Y467" s="20"/>
      <c r="Z467" s="20"/>
      <c r="AA467" s="20"/>
      <c r="AB467" s="20"/>
    </row>
    <row r="468" spans="4:28" s="18" customFormat="1" x14ac:dyDescent="0.2">
      <c r="D468" s="25"/>
      <c r="W468" s="20"/>
      <c r="X468" s="20"/>
      <c r="Y468" s="20"/>
      <c r="Z468" s="20"/>
      <c r="AA468" s="20"/>
      <c r="AB468" s="20"/>
    </row>
    <row r="469" spans="4:28" s="18" customFormat="1" x14ac:dyDescent="0.2">
      <c r="D469" s="25"/>
      <c r="W469" s="20"/>
      <c r="X469" s="20"/>
      <c r="Y469" s="20"/>
      <c r="Z469" s="20"/>
      <c r="AA469" s="20"/>
      <c r="AB469" s="20"/>
    </row>
    <row r="470" spans="4:28" s="18" customFormat="1" x14ac:dyDescent="0.2">
      <c r="D470" s="25"/>
      <c r="W470" s="20"/>
      <c r="X470" s="20"/>
      <c r="Y470" s="20"/>
      <c r="Z470" s="20"/>
      <c r="AA470" s="20"/>
      <c r="AB470" s="20"/>
    </row>
    <row r="471" spans="4:28" s="18" customFormat="1" x14ac:dyDescent="0.2">
      <c r="D471" s="25"/>
      <c r="W471" s="20"/>
      <c r="X471" s="20"/>
      <c r="Y471" s="20"/>
      <c r="Z471" s="20"/>
      <c r="AA471" s="20"/>
      <c r="AB471" s="20"/>
    </row>
    <row r="472" spans="4:28" s="18" customFormat="1" x14ac:dyDescent="0.2">
      <c r="D472" s="25"/>
      <c r="W472" s="20"/>
      <c r="X472" s="20"/>
      <c r="Y472" s="20"/>
      <c r="Z472" s="20"/>
      <c r="AA472" s="20"/>
      <c r="AB472" s="20"/>
    </row>
    <row r="473" spans="4:28" s="18" customFormat="1" x14ac:dyDescent="0.2">
      <c r="D473" s="25"/>
      <c r="W473" s="20"/>
      <c r="X473" s="20"/>
      <c r="Y473" s="20"/>
      <c r="Z473" s="20"/>
      <c r="AA473" s="20"/>
      <c r="AB473" s="20"/>
    </row>
    <row r="474" spans="4:28" s="18" customFormat="1" x14ac:dyDescent="0.2">
      <c r="D474" s="25"/>
      <c r="W474" s="20"/>
      <c r="X474" s="20"/>
      <c r="Y474" s="20"/>
      <c r="Z474" s="20"/>
      <c r="AA474" s="20"/>
      <c r="AB474" s="20"/>
    </row>
    <row r="475" spans="4:28" s="18" customFormat="1" x14ac:dyDescent="0.2">
      <c r="D475" s="25"/>
      <c r="W475" s="20"/>
      <c r="X475" s="20"/>
      <c r="Y475" s="20"/>
      <c r="Z475" s="20"/>
      <c r="AA475" s="20"/>
      <c r="AB475" s="20"/>
    </row>
    <row r="476" spans="4:28" s="18" customFormat="1" x14ac:dyDescent="0.2">
      <c r="D476" s="25"/>
      <c r="W476" s="20"/>
      <c r="X476" s="20"/>
      <c r="Y476" s="20"/>
      <c r="Z476" s="20"/>
      <c r="AA476" s="20"/>
      <c r="AB476" s="20"/>
    </row>
    <row r="477" spans="4:28" s="18" customFormat="1" x14ac:dyDescent="0.2">
      <c r="D477" s="25"/>
      <c r="W477" s="20"/>
      <c r="X477" s="20"/>
      <c r="Y477" s="20"/>
      <c r="Z477" s="20"/>
      <c r="AA477" s="20"/>
      <c r="AB477" s="20"/>
    </row>
    <row r="478" spans="4:28" s="18" customFormat="1" x14ac:dyDescent="0.2">
      <c r="D478" s="25"/>
      <c r="W478" s="20"/>
      <c r="X478" s="20"/>
      <c r="Y478" s="20"/>
      <c r="Z478" s="20"/>
      <c r="AA478" s="20"/>
      <c r="AB478" s="20"/>
    </row>
    <row r="479" spans="4:28" s="18" customFormat="1" x14ac:dyDescent="0.2">
      <c r="D479" s="25"/>
      <c r="W479" s="20"/>
      <c r="X479" s="20"/>
      <c r="Y479" s="20"/>
      <c r="Z479" s="20"/>
      <c r="AA479" s="20"/>
      <c r="AB479" s="20"/>
    </row>
    <row r="480" spans="4:28" s="18" customFormat="1" x14ac:dyDescent="0.2">
      <c r="D480" s="25"/>
      <c r="W480" s="20"/>
      <c r="X480" s="20"/>
      <c r="Y480" s="20"/>
      <c r="Z480" s="20"/>
      <c r="AA480" s="20"/>
      <c r="AB480" s="20"/>
    </row>
    <row r="481" spans="4:28" s="18" customFormat="1" x14ac:dyDescent="0.2">
      <c r="D481" s="25"/>
      <c r="W481" s="20"/>
      <c r="X481" s="20"/>
      <c r="Y481" s="20"/>
      <c r="Z481" s="20"/>
      <c r="AA481" s="20"/>
      <c r="AB481" s="20"/>
    </row>
    <row r="482" spans="4:28" s="18" customFormat="1" x14ac:dyDescent="0.2">
      <c r="D482" s="25"/>
      <c r="W482" s="20"/>
      <c r="X482" s="20"/>
      <c r="Y482" s="20"/>
      <c r="Z482" s="20"/>
      <c r="AA482" s="20"/>
      <c r="AB482" s="20"/>
    </row>
    <row r="483" spans="4:28" s="18" customFormat="1" x14ac:dyDescent="0.2">
      <c r="D483" s="25"/>
      <c r="W483" s="20"/>
      <c r="X483" s="20"/>
      <c r="Y483" s="20"/>
      <c r="Z483" s="20"/>
      <c r="AA483" s="20"/>
      <c r="AB483" s="20"/>
    </row>
    <row r="484" spans="4:28" s="18" customFormat="1" x14ac:dyDescent="0.2">
      <c r="D484" s="25"/>
      <c r="W484" s="20"/>
      <c r="X484" s="20"/>
      <c r="Y484" s="20"/>
      <c r="Z484" s="20"/>
      <c r="AA484" s="20"/>
      <c r="AB484" s="20"/>
    </row>
    <row r="485" spans="4:28" s="18" customFormat="1" x14ac:dyDescent="0.2">
      <c r="D485" s="25"/>
      <c r="W485" s="20"/>
      <c r="X485" s="20"/>
      <c r="Y485" s="20"/>
      <c r="Z485" s="20"/>
      <c r="AA485" s="20"/>
      <c r="AB485" s="20"/>
    </row>
    <row r="486" spans="4:28" s="18" customFormat="1" x14ac:dyDescent="0.2">
      <c r="D486" s="25"/>
      <c r="W486" s="20"/>
      <c r="X486" s="20"/>
      <c r="Y486" s="20"/>
      <c r="Z486" s="20"/>
      <c r="AA486" s="20"/>
      <c r="AB486" s="20"/>
    </row>
    <row r="487" spans="4:28" s="18" customFormat="1" x14ac:dyDescent="0.2">
      <c r="D487" s="25"/>
      <c r="W487" s="20"/>
      <c r="X487" s="20"/>
      <c r="Y487" s="20"/>
      <c r="Z487" s="20"/>
      <c r="AA487" s="20"/>
      <c r="AB487" s="20"/>
    </row>
    <row r="488" spans="4:28" s="18" customFormat="1" x14ac:dyDescent="0.2">
      <c r="D488" s="25"/>
      <c r="W488" s="20"/>
      <c r="X488" s="20"/>
      <c r="Y488" s="20"/>
      <c r="Z488" s="20"/>
      <c r="AA488" s="20"/>
      <c r="AB488" s="20"/>
    </row>
    <row r="489" spans="4:28" s="18" customFormat="1" x14ac:dyDescent="0.2">
      <c r="D489" s="25"/>
      <c r="W489" s="20"/>
      <c r="X489" s="20"/>
      <c r="Y489" s="20"/>
      <c r="Z489" s="20"/>
      <c r="AA489" s="20"/>
      <c r="AB489" s="20"/>
    </row>
    <row r="490" spans="4:28" s="18" customFormat="1" x14ac:dyDescent="0.2">
      <c r="D490" s="25"/>
      <c r="W490" s="20"/>
      <c r="X490" s="20"/>
      <c r="Y490" s="20"/>
      <c r="Z490" s="20"/>
      <c r="AA490" s="20"/>
      <c r="AB490" s="20"/>
    </row>
    <row r="491" spans="4:28" s="18" customFormat="1" x14ac:dyDescent="0.2">
      <c r="D491" s="25"/>
      <c r="W491" s="20"/>
      <c r="X491" s="20"/>
      <c r="Y491" s="20"/>
      <c r="Z491" s="20"/>
      <c r="AA491" s="20"/>
      <c r="AB491" s="20"/>
    </row>
    <row r="492" spans="4:28" s="18" customFormat="1" x14ac:dyDescent="0.2">
      <c r="D492" s="25"/>
      <c r="W492" s="20"/>
      <c r="X492" s="20"/>
      <c r="Y492" s="20"/>
      <c r="Z492" s="20"/>
      <c r="AA492" s="20"/>
      <c r="AB492" s="20"/>
    </row>
    <row r="493" spans="4:28" s="18" customFormat="1" x14ac:dyDescent="0.2">
      <c r="D493" s="25"/>
      <c r="W493" s="20"/>
      <c r="X493" s="20"/>
      <c r="Y493" s="20"/>
      <c r="Z493" s="20"/>
      <c r="AA493" s="20"/>
      <c r="AB493" s="20"/>
    </row>
    <row r="494" spans="4:28" s="18" customFormat="1" x14ac:dyDescent="0.2">
      <c r="D494" s="25"/>
      <c r="W494" s="20"/>
      <c r="X494" s="20"/>
      <c r="Y494" s="20"/>
      <c r="Z494" s="20"/>
      <c r="AA494" s="20"/>
      <c r="AB494" s="20"/>
    </row>
    <row r="495" spans="4:28" s="18" customFormat="1" x14ac:dyDescent="0.2">
      <c r="D495" s="25"/>
      <c r="W495" s="20"/>
      <c r="X495" s="20"/>
      <c r="Y495" s="20"/>
      <c r="Z495" s="20"/>
      <c r="AA495" s="20"/>
      <c r="AB495" s="20"/>
    </row>
    <row r="496" spans="4:28" s="18" customFormat="1" x14ac:dyDescent="0.2">
      <c r="D496" s="25"/>
      <c r="W496" s="20"/>
      <c r="X496" s="20"/>
      <c r="Y496" s="20"/>
      <c r="Z496" s="20"/>
      <c r="AA496" s="20"/>
      <c r="AB496" s="20"/>
    </row>
    <row r="497" spans="4:28" s="18" customFormat="1" x14ac:dyDescent="0.2">
      <c r="D497" s="25"/>
      <c r="W497" s="20"/>
      <c r="X497" s="20"/>
      <c r="Y497" s="20"/>
      <c r="Z497" s="20"/>
      <c r="AA497" s="20"/>
      <c r="AB497" s="20"/>
    </row>
    <row r="498" spans="4:28" s="18" customFormat="1" x14ac:dyDescent="0.2">
      <c r="D498" s="25"/>
      <c r="W498" s="20"/>
      <c r="X498" s="20"/>
      <c r="Y498" s="20"/>
      <c r="Z498" s="20"/>
      <c r="AA498" s="20"/>
      <c r="AB498" s="20"/>
    </row>
    <row r="499" spans="4:28" s="18" customFormat="1" x14ac:dyDescent="0.2">
      <c r="D499" s="25"/>
      <c r="W499" s="20"/>
      <c r="X499" s="20"/>
      <c r="Y499" s="20"/>
      <c r="Z499" s="20"/>
      <c r="AA499" s="20"/>
      <c r="AB499" s="20"/>
    </row>
    <row r="500" spans="4:28" s="18" customFormat="1" x14ac:dyDescent="0.2">
      <c r="D500" s="25"/>
      <c r="W500" s="20"/>
      <c r="X500" s="20"/>
      <c r="Y500" s="20"/>
      <c r="Z500" s="20"/>
      <c r="AA500" s="20"/>
      <c r="AB500" s="20"/>
    </row>
    <row r="501" spans="4:28" s="18" customFormat="1" x14ac:dyDescent="0.2">
      <c r="D501" s="25"/>
      <c r="W501" s="20"/>
      <c r="X501" s="20"/>
      <c r="Y501" s="20"/>
      <c r="Z501" s="20"/>
      <c r="AA501" s="20"/>
      <c r="AB501" s="20"/>
    </row>
    <row r="502" spans="4:28" s="18" customFormat="1" x14ac:dyDescent="0.2">
      <c r="D502" s="25"/>
      <c r="W502" s="20"/>
      <c r="X502" s="20"/>
      <c r="Y502" s="20"/>
      <c r="Z502" s="20"/>
      <c r="AA502" s="20"/>
      <c r="AB502" s="20"/>
    </row>
    <row r="503" spans="4:28" s="18" customFormat="1" x14ac:dyDescent="0.2">
      <c r="D503" s="25"/>
      <c r="W503" s="20"/>
      <c r="X503" s="20"/>
      <c r="Y503" s="20"/>
      <c r="Z503" s="20"/>
      <c r="AA503" s="20"/>
      <c r="AB503" s="20"/>
    </row>
    <row r="504" spans="4:28" s="18" customFormat="1" x14ac:dyDescent="0.2">
      <c r="D504" s="25"/>
      <c r="W504" s="20"/>
      <c r="X504" s="20"/>
      <c r="Y504" s="20"/>
      <c r="Z504" s="20"/>
      <c r="AA504" s="20"/>
      <c r="AB504" s="20"/>
    </row>
    <row r="505" spans="4:28" s="18" customFormat="1" x14ac:dyDescent="0.2">
      <c r="D505" s="25"/>
      <c r="W505" s="20"/>
      <c r="X505" s="20"/>
      <c r="Y505" s="20"/>
      <c r="Z505" s="20"/>
      <c r="AA505" s="20"/>
      <c r="AB505" s="20"/>
    </row>
    <row r="506" spans="4:28" s="18" customFormat="1" x14ac:dyDescent="0.2">
      <c r="D506" s="25"/>
      <c r="W506" s="20"/>
      <c r="X506" s="20"/>
      <c r="Y506" s="20"/>
      <c r="Z506" s="20"/>
      <c r="AA506" s="20"/>
      <c r="AB506" s="20"/>
    </row>
    <row r="507" spans="4:28" s="18" customFormat="1" x14ac:dyDescent="0.2">
      <c r="D507" s="25"/>
      <c r="W507" s="20"/>
      <c r="X507" s="20"/>
      <c r="Y507" s="20"/>
      <c r="Z507" s="20"/>
      <c r="AA507" s="20"/>
      <c r="AB507" s="20"/>
    </row>
    <row r="508" spans="4:28" s="18" customFormat="1" x14ac:dyDescent="0.2">
      <c r="D508" s="25"/>
      <c r="W508" s="20"/>
      <c r="X508" s="20"/>
      <c r="Y508" s="20"/>
      <c r="Z508" s="20"/>
      <c r="AA508" s="20"/>
      <c r="AB508" s="20"/>
    </row>
    <row r="509" spans="4:28" s="18" customFormat="1" x14ac:dyDescent="0.2">
      <c r="D509" s="25"/>
      <c r="W509" s="20"/>
      <c r="X509" s="20"/>
      <c r="Y509" s="20"/>
      <c r="Z509" s="20"/>
      <c r="AA509" s="20"/>
      <c r="AB509" s="20"/>
    </row>
    <row r="510" spans="4:28" s="18" customFormat="1" x14ac:dyDescent="0.2">
      <c r="D510" s="25"/>
      <c r="W510" s="20"/>
      <c r="X510" s="20"/>
      <c r="Y510" s="20"/>
      <c r="Z510" s="20"/>
      <c r="AA510" s="20"/>
      <c r="AB510" s="20"/>
    </row>
    <row r="511" spans="4:28" s="18" customFormat="1" x14ac:dyDescent="0.2">
      <c r="D511" s="25"/>
      <c r="W511" s="20"/>
      <c r="X511" s="20"/>
      <c r="Y511" s="20"/>
      <c r="Z511" s="20"/>
      <c r="AA511" s="20"/>
      <c r="AB511" s="20"/>
    </row>
    <row r="512" spans="4:28" s="18" customFormat="1" x14ac:dyDescent="0.2">
      <c r="D512" s="25"/>
      <c r="W512" s="20"/>
      <c r="X512" s="20"/>
      <c r="Y512" s="20"/>
      <c r="Z512" s="20"/>
      <c r="AA512" s="20"/>
      <c r="AB512" s="20"/>
    </row>
    <row r="513" spans="4:28" s="18" customFormat="1" x14ac:dyDescent="0.2">
      <c r="D513" s="25"/>
      <c r="W513" s="20"/>
      <c r="X513" s="20"/>
      <c r="Y513" s="20"/>
      <c r="Z513" s="20"/>
      <c r="AA513" s="20"/>
      <c r="AB513" s="20"/>
    </row>
    <row r="514" spans="4:28" s="18" customFormat="1" x14ac:dyDescent="0.2">
      <c r="D514" s="25"/>
      <c r="W514" s="20"/>
      <c r="X514" s="20"/>
      <c r="Y514" s="20"/>
      <c r="Z514" s="20"/>
      <c r="AA514" s="20"/>
      <c r="AB514" s="20"/>
    </row>
    <row r="515" spans="4:28" s="18" customFormat="1" x14ac:dyDescent="0.2">
      <c r="D515" s="25"/>
      <c r="W515" s="20"/>
      <c r="X515" s="20"/>
      <c r="Y515" s="20"/>
      <c r="Z515" s="20"/>
      <c r="AA515" s="20"/>
      <c r="AB515" s="20"/>
    </row>
    <row r="516" spans="4:28" s="18" customFormat="1" x14ac:dyDescent="0.2">
      <c r="D516" s="25"/>
      <c r="W516" s="20"/>
      <c r="X516" s="20"/>
      <c r="Y516" s="20"/>
      <c r="Z516" s="20"/>
      <c r="AA516" s="20"/>
      <c r="AB516" s="20"/>
    </row>
    <row r="517" spans="4:28" s="18" customFormat="1" x14ac:dyDescent="0.2">
      <c r="D517" s="25"/>
      <c r="W517" s="20"/>
      <c r="X517" s="20"/>
      <c r="Y517" s="20"/>
      <c r="Z517" s="20"/>
      <c r="AA517" s="20"/>
      <c r="AB517" s="20"/>
    </row>
    <row r="518" spans="4:28" s="18" customFormat="1" x14ac:dyDescent="0.2">
      <c r="D518" s="25"/>
      <c r="W518" s="20"/>
      <c r="X518" s="20"/>
      <c r="Y518" s="20"/>
      <c r="Z518" s="20"/>
      <c r="AA518" s="20"/>
      <c r="AB518" s="20"/>
    </row>
    <row r="519" spans="4:28" s="18" customFormat="1" x14ac:dyDescent="0.2">
      <c r="D519" s="25"/>
      <c r="W519" s="20"/>
      <c r="X519" s="20"/>
      <c r="Y519" s="20"/>
      <c r="Z519" s="20"/>
      <c r="AA519" s="20"/>
      <c r="AB519" s="20"/>
    </row>
    <row r="520" spans="4:28" s="18" customFormat="1" x14ac:dyDescent="0.2">
      <c r="D520" s="25"/>
      <c r="W520" s="20"/>
      <c r="X520" s="20"/>
      <c r="Y520" s="20"/>
      <c r="Z520" s="20"/>
      <c r="AA520" s="20"/>
      <c r="AB520" s="20"/>
    </row>
    <row r="521" spans="4:28" s="18" customFormat="1" x14ac:dyDescent="0.2">
      <c r="D521" s="25"/>
      <c r="W521" s="20"/>
      <c r="X521" s="20"/>
      <c r="Y521" s="20"/>
      <c r="Z521" s="20"/>
      <c r="AA521" s="20"/>
      <c r="AB521" s="20"/>
    </row>
    <row r="522" spans="4:28" s="18" customFormat="1" x14ac:dyDescent="0.2">
      <c r="D522" s="25"/>
      <c r="W522" s="20"/>
      <c r="X522" s="20"/>
      <c r="Y522" s="20"/>
      <c r="Z522" s="20"/>
      <c r="AA522" s="20"/>
      <c r="AB522" s="20"/>
    </row>
    <row r="523" spans="4:28" s="18" customFormat="1" x14ac:dyDescent="0.2">
      <c r="D523" s="25"/>
      <c r="W523" s="20"/>
      <c r="X523" s="20"/>
      <c r="Y523" s="20"/>
      <c r="Z523" s="20"/>
      <c r="AA523" s="20"/>
      <c r="AB523" s="20"/>
    </row>
    <row r="524" spans="4:28" s="18" customFormat="1" x14ac:dyDescent="0.2">
      <c r="D524" s="25"/>
      <c r="W524" s="20"/>
      <c r="X524" s="20"/>
      <c r="Y524" s="20"/>
      <c r="Z524" s="20"/>
      <c r="AA524" s="20"/>
      <c r="AB524" s="20"/>
    </row>
    <row r="525" spans="4:28" s="18" customFormat="1" x14ac:dyDescent="0.2">
      <c r="D525" s="25"/>
      <c r="W525" s="20"/>
      <c r="X525" s="20"/>
      <c r="Y525" s="20"/>
      <c r="Z525" s="20"/>
      <c r="AA525" s="20"/>
      <c r="AB525" s="20"/>
    </row>
    <row r="526" spans="4:28" s="18" customFormat="1" x14ac:dyDescent="0.2">
      <c r="D526" s="25"/>
      <c r="W526" s="20"/>
      <c r="X526" s="20"/>
      <c r="Y526" s="20"/>
      <c r="Z526" s="20"/>
      <c r="AA526" s="20"/>
      <c r="AB526" s="20"/>
    </row>
    <row r="527" spans="4:28" s="18" customFormat="1" x14ac:dyDescent="0.2">
      <c r="D527" s="25"/>
      <c r="W527" s="20"/>
      <c r="X527" s="20"/>
      <c r="Y527" s="20"/>
      <c r="Z527" s="20"/>
      <c r="AA527" s="20"/>
      <c r="AB527" s="20"/>
    </row>
    <row r="528" spans="4:28" s="18" customFormat="1" x14ac:dyDescent="0.2">
      <c r="D528" s="25"/>
      <c r="W528" s="20"/>
      <c r="X528" s="20"/>
      <c r="Y528" s="20"/>
      <c r="Z528" s="20"/>
      <c r="AA528" s="20"/>
      <c r="AB528" s="20"/>
    </row>
    <row r="529" spans="4:28" s="18" customFormat="1" x14ac:dyDescent="0.2">
      <c r="D529" s="25"/>
      <c r="W529" s="20"/>
      <c r="X529" s="20"/>
      <c r="Y529" s="20"/>
      <c r="Z529" s="20"/>
      <c r="AA529" s="20"/>
      <c r="AB529" s="20"/>
    </row>
    <row r="530" spans="4:28" s="18" customFormat="1" x14ac:dyDescent="0.2">
      <c r="D530" s="25"/>
      <c r="W530" s="20"/>
      <c r="X530" s="20"/>
      <c r="Y530" s="20"/>
      <c r="Z530" s="20"/>
      <c r="AA530" s="20"/>
      <c r="AB530" s="20"/>
    </row>
    <row r="531" spans="4:28" s="18" customFormat="1" x14ac:dyDescent="0.2">
      <c r="D531" s="25"/>
      <c r="W531" s="20"/>
      <c r="X531" s="20"/>
      <c r="Y531" s="20"/>
      <c r="Z531" s="20"/>
      <c r="AA531" s="20"/>
      <c r="AB531" s="20"/>
    </row>
    <row r="532" spans="4:28" s="18" customFormat="1" x14ac:dyDescent="0.2">
      <c r="D532" s="25"/>
      <c r="W532" s="20"/>
      <c r="X532" s="20"/>
      <c r="Y532" s="20"/>
      <c r="Z532" s="20"/>
      <c r="AA532" s="20"/>
      <c r="AB532" s="20"/>
    </row>
    <row r="533" spans="4:28" s="18" customFormat="1" x14ac:dyDescent="0.2">
      <c r="D533" s="25"/>
      <c r="W533" s="20"/>
      <c r="X533" s="20"/>
      <c r="Y533" s="20"/>
      <c r="Z533" s="20"/>
      <c r="AA533" s="20"/>
      <c r="AB533" s="20"/>
    </row>
    <row r="534" spans="4:28" s="18" customFormat="1" x14ac:dyDescent="0.2">
      <c r="D534" s="25"/>
      <c r="W534" s="20"/>
      <c r="X534" s="20"/>
      <c r="Y534" s="20"/>
      <c r="Z534" s="20"/>
      <c r="AA534" s="20"/>
      <c r="AB534" s="20"/>
    </row>
    <row r="535" spans="4:28" s="18" customFormat="1" x14ac:dyDescent="0.2">
      <c r="D535" s="25"/>
      <c r="W535" s="20"/>
      <c r="X535" s="20"/>
      <c r="Y535" s="20"/>
      <c r="Z535" s="20"/>
      <c r="AA535" s="20"/>
      <c r="AB535" s="20"/>
    </row>
    <row r="536" spans="4:28" s="18" customFormat="1" x14ac:dyDescent="0.2">
      <c r="D536" s="25"/>
      <c r="W536" s="20"/>
      <c r="X536" s="20"/>
      <c r="Y536" s="20"/>
      <c r="Z536" s="20"/>
      <c r="AA536" s="20"/>
      <c r="AB536" s="20"/>
    </row>
    <row r="537" spans="4:28" s="18" customFormat="1" x14ac:dyDescent="0.2">
      <c r="D537" s="25"/>
      <c r="W537" s="20"/>
      <c r="X537" s="20"/>
      <c r="Y537" s="20"/>
      <c r="Z537" s="20"/>
      <c r="AA537" s="20"/>
      <c r="AB537" s="20"/>
    </row>
    <row r="538" spans="4:28" s="18" customFormat="1" x14ac:dyDescent="0.2">
      <c r="D538" s="25"/>
      <c r="W538" s="20"/>
      <c r="X538" s="20"/>
      <c r="Y538" s="20"/>
      <c r="Z538" s="20"/>
      <c r="AA538" s="20"/>
      <c r="AB538" s="20"/>
    </row>
    <row r="539" spans="4:28" s="18" customFormat="1" x14ac:dyDescent="0.2">
      <c r="D539" s="25"/>
      <c r="W539" s="20"/>
      <c r="X539" s="20"/>
      <c r="Y539" s="20"/>
      <c r="Z539" s="20"/>
      <c r="AA539" s="20"/>
      <c r="AB539" s="20"/>
    </row>
    <row r="540" spans="4:28" s="18" customFormat="1" x14ac:dyDescent="0.2">
      <c r="D540" s="25"/>
      <c r="W540" s="20"/>
      <c r="X540" s="20"/>
      <c r="Y540" s="20"/>
      <c r="Z540" s="20"/>
      <c r="AA540" s="20"/>
      <c r="AB540" s="20"/>
    </row>
    <row r="541" spans="4:28" s="18" customFormat="1" x14ac:dyDescent="0.2">
      <c r="D541" s="25"/>
      <c r="W541" s="20"/>
      <c r="X541" s="20"/>
      <c r="Y541" s="20"/>
      <c r="Z541" s="20"/>
      <c r="AA541" s="20"/>
      <c r="AB541" s="20"/>
    </row>
    <row r="542" spans="4:28" s="18" customFormat="1" x14ac:dyDescent="0.2">
      <c r="D542" s="25"/>
      <c r="W542" s="20"/>
      <c r="X542" s="20"/>
      <c r="Y542" s="20"/>
      <c r="Z542" s="20"/>
      <c r="AA542" s="20"/>
      <c r="AB542" s="20"/>
    </row>
    <row r="543" spans="4:28" s="18" customFormat="1" x14ac:dyDescent="0.2">
      <c r="D543" s="25"/>
      <c r="W543" s="20"/>
      <c r="X543" s="20"/>
      <c r="Y543" s="20"/>
      <c r="Z543" s="20"/>
      <c r="AA543" s="20"/>
      <c r="AB543" s="20"/>
    </row>
    <row r="544" spans="4:28" s="18" customFormat="1" x14ac:dyDescent="0.2">
      <c r="D544" s="25"/>
      <c r="W544" s="20"/>
      <c r="X544" s="20"/>
      <c r="Y544" s="20"/>
      <c r="Z544" s="20"/>
      <c r="AA544" s="20"/>
      <c r="AB544" s="20"/>
    </row>
    <row r="545" spans="4:28" s="18" customFormat="1" x14ac:dyDescent="0.2">
      <c r="D545" s="25"/>
      <c r="W545" s="20"/>
      <c r="X545" s="20"/>
      <c r="Y545" s="20"/>
      <c r="Z545" s="20"/>
      <c r="AA545" s="20"/>
      <c r="AB545" s="20"/>
    </row>
    <row r="546" spans="4:28" s="18" customFormat="1" x14ac:dyDescent="0.2">
      <c r="D546" s="25"/>
      <c r="W546" s="20"/>
      <c r="X546" s="20"/>
      <c r="Y546" s="20"/>
      <c r="Z546" s="20"/>
      <c r="AA546" s="20"/>
      <c r="AB546" s="20"/>
    </row>
    <row r="547" spans="4:28" s="18" customFormat="1" x14ac:dyDescent="0.2">
      <c r="D547" s="25"/>
      <c r="W547" s="20"/>
      <c r="X547" s="20"/>
      <c r="Y547" s="20"/>
      <c r="Z547" s="20"/>
      <c r="AA547" s="20"/>
      <c r="AB547" s="20"/>
    </row>
    <row r="548" spans="4:28" s="18" customFormat="1" x14ac:dyDescent="0.2">
      <c r="D548" s="25"/>
      <c r="W548" s="20"/>
      <c r="X548" s="20"/>
      <c r="Y548" s="20"/>
      <c r="Z548" s="20"/>
      <c r="AA548" s="20"/>
      <c r="AB548" s="20"/>
    </row>
    <row r="549" spans="4:28" s="18" customFormat="1" x14ac:dyDescent="0.2">
      <c r="D549" s="25"/>
      <c r="W549" s="20"/>
      <c r="X549" s="20"/>
      <c r="Y549" s="20"/>
      <c r="Z549" s="20"/>
      <c r="AA549" s="20"/>
      <c r="AB549" s="20"/>
    </row>
    <row r="550" spans="4:28" s="18" customFormat="1" x14ac:dyDescent="0.2">
      <c r="D550" s="25"/>
      <c r="W550" s="20"/>
      <c r="X550" s="20"/>
      <c r="Y550" s="20"/>
      <c r="Z550" s="20"/>
      <c r="AA550" s="20"/>
      <c r="AB550" s="20"/>
    </row>
    <row r="551" spans="4:28" s="18" customFormat="1" x14ac:dyDescent="0.2">
      <c r="D551" s="25"/>
      <c r="W551" s="20"/>
      <c r="X551" s="20"/>
      <c r="Y551" s="20"/>
      <c r="Z551" s="20"/>
      <c r="AA551" s="20"/>
      <c r="AB551" s="20"/>
    </row>
    <row r="552" spans="4:28" s="18" customFormat="1" x14ac:dyDescent="0.2">
      <c r="D552" s="25"/>
      <c r="W552" s="20"/>
      <c r="X552" s="20"/>
      <c r="Y552" s="20"/>
      <c r="Z552" s="20"/>
      <c r="AA552" s="20"/>
      <c r="AB552" s="20"/>
    </row>
    <row r="553" spans="4:28" s="18" customFormat="1" x14ac:dyDescent="0.2">
      <c r="D553" s="25"/>
      <c r="W553" s="20"/>
      <c r="X553" s="20"/>
      <c r="Y553" s="20"/>
      <c r="Z553" s="20"/>
      <c r="AA553" s="20"/>
      <c r="AB553" s="20"/>
    </row>
    <row r="554" spans="4:28" s="18" customFormat="1" x14ac:dyDescent="0.2">
      <c r="D554" s="25"/>
      <c r="W554" s="20"/>
      <c r="X554" s="20"/>
      <c r="Y554" s="20"/>
      <c r="Z554" s="20"/>
      <c r="AA554" s="20"/>
      <c r="AB554" s="20"/>
    </row>
    <row r="555" spans="4:28" s="18" customFormat="1" x14ac:dyDescent="0.2">
      <c r="D555" s="25"/>
      <c r="W555" s="20"/>
      <c r="X555" s="20"/>
      <c r="Y555" s="20"/>
      <c r="Z555" s="20"/>
      <c r="AA555" s="20"/>
      <c r="AB555" s="20"/>
    </row>
    <row r="556" spans="4:28" s="18" customFormat="1" x14ac:dyDescent="0.2">
      <c r="D556" s="25"/>
      <c r="W556" s="20"/>
      <c r="X556" s="20"/>
      <c r="Y556" s="20"/>
      <c r="Z556" s="20"/>
      <c r="AA556" s="20"/>
      <c r="AB556" s="20"/>
    </row>
    <row r="557" spans="4:28" s="18" customFormat="1" x14ac:dyDescent="0.2">
      <c r="D557" s="25"/>
      <c r="W557" s="20"/>
      <c r="X557" s="20"/>
      <c r="Y557" s="20"/>
      <c r="Z557" s="20"/>
      <c r="AA557" s="20"/>
      <c r="AB557" s="20"/>
    </row>
    <row r="558" spans="4:28" s="18" customFormat="1" x14ac:dyDescent="0.2">
      <c r="D558" s="25"/>
      <c r="W558" s="20"/>
      <c r="X558" s="20"/>
      <c r="Y558" s="20"/>
      <c r="Z558" s="20"/>
      <c r="AA558" s="20"/>
      <c r="AB558" s="20"/>
    </row>
    <row r="559" spans="4:28" s="18" customFormat="1" x14ac:dyDescent="0.2">
      <c r="D559" s="25"/>
      <c r="W559" s="20"/>
      <c r="X559" s="20"/>
      <c r="Y559" s="20"/>
      <c r="Z559" s="20"/>
      <c r="AA559" s="20"/>
      <c r="AB559" s="20"/>
    </row>
    <row r="560" spans="4:28" s="18" customFormat="1" x14ac:dyDescent="0.2">
      <c r="D560" s="25"/>
      <c r="W560" s="20"/>
      <c r="X560" s="20"/>
      <c r="Y560" s="20"/>
      <c r="Z560" s="20"/>
      <c r="AA560" s="20"/>
      <c r="AB560" s="20"/>
    </row>
    <row r="561" spans="4:28" s="18" customFormat="1" x14ac:dyDescent="0.2">
      <c r="D561" s="25"/>
      <c r="W561" s="20"/>
      <c r="X561" s="20"/>
      <c r="Y561" s="20"/>
      <c r="Z561" s="20"/>
      <c r="AA561" s="20"/>
      <c r="AB561" s="20"/>
    </row>
    <row r="562" spans="4:28" s="18" customFormat="1" x14ac:dyDescent="0.2">
      <c r="D562" s="25"/>
      <c r="W562" s="20"/>
      <c r="X562" s="20"/>
      <c r="Y562" s="20"/>
      <c r="Z562" s="20"/>
      <c r="AA562" s="20"/>
      <c r="AB562" s="20"/>
    </row>
    <row r="563" spans="4:28" s="18" customFormat="1" x14ac:dyDescent="0.2">
      <c r="D563" s="25"/>
      <c r="W563" s="20"/>
      <c r="X563" s="20"/>
      <c r="Y563" s="20"/>
      <c r="Z563" s="20"/>
      <c r="AA563" s="20"/>
      <c r="AB563" s="20"/>
    </row>
    <row r="564" spans="4:28" s="18" customFormat="1" x14ac:dyDescent="0.2">
      <c r="D564" s="25"/>
      <c r="W564" s="20"/>
      <c r="X564" s="20"/>
      <c r="Y564" s="20"/>
      <c r="Z564" s="20"/>
      <c r="AA564" s="20"/>
      <c r="AB564" s="20"/>
    </row>
    <row r="565" spans="4:28" s="18" customFormat="1" x14ac:dyDescent="0.2">
      <c r="D565" s="25"/>
      <c r="W565" s="20"/>
      <c r="X565" s="20"/>
      <c r="Y565" s="20"/>
      <c r="Z565" s="20"/>
      <c r="AA565" s="20"/>
      <c r="AB565" s="20"/>
    </row>
    <row r="566" spans="4:28" s="18" customFormat="1" x14ac:dyDescent="0.2">
      <c r="D566" s="25"/>
      <c r="W566" s="20"/>
      <c r="X566" s="20"/>
      <c r="Y566" s="20"/>
      <c r="Z566" s="20"/>
      <c r="AA566" s="20"/>
      <c r="AB566" s="20"/>
    </row>
    <row r="567" spans="4:28" s="18" customFormat="1" x14ac:dyDescent="0.2">
      <c r="D567" s="25"/>
      <c r="W567" s="20"/>
      <c r="X567" s="20"/>
      <c r="Y567" s="20"/>
      <c r="Z567" s="20"/>
      <c r="AA567" s="20"/>
      <c r="AB567" s="20"/>
    </row>
    <row r="568" spans="4:28" s="18" customFormat="1" x14ac:dyDescent="0.2">
      <c r="D568" s="25"/>
      <c r="W568" s="20"/>
      <c r="X568" s="20"/>
      <c r="Y568" s="20"/>
      <c r="Z568" s="20"/>
      <c r="AA568" s="20"/>
      <c r="AB568" s="20"/>
    </row>
    <row r="569" spans="4:28" s="18" customFormat="1" x14ac:dyDescent="0.2">
      <c r="D569" s="25"/>
      <c r="W569" s="20"/>
      <c r="X569" s="20"/>
      <c r="Y569" s="20"/>
      <c r="Z569" s="20"/>
      <c r="AA569" s="20"/>
      <c r="AB569" s="20"/>
    </row>
    <row r="570" spans="4:28" s="18" customFormat="1" x14ac:dyDescent="0.2">
      <c r="D570" s="25"/>
      <c r="W570" s="20"/>
      <c r="X570" s="20"/>
      <c r="Y570" s="20"/>
      <c r="Z570" s="20"/>
      <c r="AA570" s="20"/>
      <c r="AB570" s="20"/>
    </row>
    <row r="571" spans="4:28" s="18" customFormat="1" x14ac:dyDescent="0.2">
      <c r="D571" s="25"/>
      <c r="W571" s="20"/>
      <c r="X571" s="20"/>
      <c r="Y571" s="20"/>
      <c r="Z571" s="20"/>
      <c r="AA571" s="20"/>
      <c r="AB571" s="20"/>
    </row>
    <row r="572" spans="4:28" s="18" customFormat="1" x14ac:dyDescent="0.2">
      <c r="D572" s="25"/>
      <c r="W572" s="20"/>
      <c r="X572" s="20"/>
      <c r="Y572" s="20"/>
      <c r="Z572" s="20"/>
      <c r="AA572" s="20"/>
      <c r="AB572" s="20"/>
    </row>
    <row r="573" spans="4:28" s="18" customFormat="1" x14ac:dyDescent="0.2">
      <c r="D573" s="25"/>
      <c r="W573" s="20"/>
      <c r="X573" s="20"/>
      <c r="Y573" s="20"/>
      <c r="Z573" s="20"/>
      <c r="AA573" s="20"/>
      <c r="AB573" s="20"/>
    </row>
    <row r="574" spans="4:28" s="18" customFormat="1" x14ac:dyDescent="0.2">
      <c r="D574" s="25"/>
      <c r="W574" s="20"/>
      <c r="X574" s="20"/>
      <c r="Y574" s="20"/>
      <c r="Z574" s="20"/>
      <c r="AA574" s="20"/>
      <c r="AB574" s="20"/>
    </row>
    <row r="575" spans="4:28" s="18" customFormat="1" x14ac:dyDescent="0.2">
      <c r="D575" s="25"/>
      <c r="W575" s="20"/>
      <c r="X575" s="20"/>
      <c r="Y575" s="20"/>
      <c r="Z575" s="20"/>
      <c r="AA575" s="20"/>
      <c r="AB575" s="20"/>
    </row>
    <row r="576" spans="4:28" s="18" customFormat="1" x14ac:dyDescent="0.2">
      <c r="D576" s="25"/>
      <c r="W576" s="20"/>
      <c r="X576" s="20"/>
      <c r="Y576" s="20"/>
      <c r="Z576" s="20"/>
      <c r="AA576" s="20"/>
      <c r="AB576" s="20"/>
    </row>
    <row r="577" spans="4:28" s="18" customFormat="1" x14ac:dyDescent="0.2">
      <c r="D577" s="25"/>
      <c r="W577" s="20"/>
      <c r="X577" s="20"/>
      <c r="Y577" s="20"/>
      <c r="Z577" s="20"/>
      <c r="AA577" s="20"/>
      <c r="AB577" s="20"/>
    </row>
    <row r="578" spans="4:28" s="18" customFormat="1" x14ac:dyDescent="0.2">
      <c r="D578" s="25"/>
      <c r="W578" s="20"/>
      <c r="X578" s="20"/>
      <c r="Y578" s="20"/>
      <c r="Z578" s="20"/>
      <c r="AA578" s="20"/>
      <c r="AB578" s="20"/>
    </row>
    <row r="579" spans="4:28" s="18" customFormat="1" x14ac:dyDescent="0.2">
      <c r="D579" s="25"/>
      <c r="W579" s="20"/>
      <c r="X579" s="20"/>
      <c r="Y579" s="20"/>
      <c r="Z579" s="20"/>
      <c r="AA579" s="20"/>
      <c r="AB579" s="20"/>
    </row>
    <row r="580" spans="4:28" s="18" customFormat="1" x14ac:dyDescent="0.2">
      <c r="D580" s="25"/>
      <c r="W580" s="20"/>
      <c r="X580" s="20"/>
      <c r="Y580" s="20"/>
      <c r="Z580" s="20"/>
      <c r="AA580" s="20"/>
      <c r="AB580" s="20"/>
    </row>
    <row r="581" spans="4:28" s="18" customFormat="1" x14ac:dyDescent="0.2">
      <c r="D581" s="25"/>
      <c r="W581" s="20"/>
      <c r="X581" s="20"/>
      <c r="Y581" s="20"/>
      <c r="Z581" s="20"/>
      <c r="AA581" s="20"/>
      <c r="AB581" s="20"/>
    </row>
    <row r="582" spans="4:28" s="18" customFormat="1" x14ac:dyDescent="0.2">
      <c r="D582" s="25"/>
      <c r="W582" s="20"/>
      <c r="X582" s="20"/>
      <c r="Y582" s="20"/>
      <c r="Z582" s="20"/>
      <c r="AA582" s="20"/>
      <c r="AB582" s="20"/>
    </row>
    <row r="583" spans="4:28" s="18" customFormat="1" x14ac:dyDescent="0.2">
      <c r="D583" s="25"/>
      <c r="W583" s="20"/>
      <c r="X583" s="20"/>
      <c r="Y583" s="20"/>
      <c r="Z583" s="20"/>
      <c r="AA583" s="20"/>
      <c r="AB583" s="20"/>
    </row>
    <row r="584" spans="4:28" s="18" customFormat="1" x14ac:dyDescent="0.2">
      <c r="D584" s="25"/>
      <c r="W584" s="20"/>
      <c r="X584" s="20"/>
      <c r="Y584" s="20"/>
      <c r="Z584" s="20"/>
      <c r="AA584" s="20"/>
      <c r="AB584" s="20"/>
    </row>
    <row r="585" spans="4:28" s="18" customFormat="1" x14ac:dyDescent="0.2">
      <c r="D585" s="25"/>
      <c r="W585" s="20"/>
      <c r="X585" s="20"/>
      <c r="Y585" s="20"/>
      <c r="Z585" s="20"/>
      <c r="AA585" s="20"/>
      <c r="AB585" s="20"/>
    </row>
    <row r="586" spans="4:28" s="18" customFormat="1" x14ac:dyDescent="0.2">
      <c r="D586" s="25"/>
      <c r="W586" s="20"/>
      <c r="X586" s="20"/>
      <c r="Y586" s="20"/>
      <c r="Z586" s="20"/>
      <c r="AA586" s="20"/>
      <c r="AB586" s="20"/>
    </row>
    <row r="587" spans="4:28" s="18" customFormat="1" x14ac:dyDescent="0.2">
      <c r="D587" s="25"/>
      <c r="W587" s="20"/>
      <c r="X587" s="20"/>
      <c r="Y587" s="20"/>
      <c r="Z587" s="20"/>
      <c r="AA587" s="20"/>
      <c r="AB587" s="20"/>
    </row>
    <row r="588" spans="4:28" s="18" customFormat="1" x14ac:dyDescent="0.2">
      <c r="D588" s="25"/>
      <c r="W588" s="20"/>
      <c r="X588" s="20"/>
      <c r="Y588" s="20"/>
      <c r="Z588" s="20"/>
      <c r="AA588" s="20"/>
      <c r="AB588" s="20"/>
    </row>
    <row r="589" spans="4:28" s="18" customFormat="1" x14ac:dyDescent="0.2">
      <c r="D589" s="25"/>
      <c r="W589" s="20"/>
      <c r="X589" s="20"/>
      <c r="Y589" s="20"/>
      <c r="Z589" s="20"/>
      <c r="AA589" s="20"/>
      <c r="AB589" s="20"/>
    </row>
    <row r="590" spans="4:28" s="18" customFormat="1" x14ac:dyDescent="0.2">
      <c r="D590" s="25"/>
      <c r="W590" s="20"/>
      <c r="X590" s="20"/>
      <c r="Y590" s="20"/>
      <c r="Z590" s="20"/>
      <c r="AA590" s="20"/>
      <c r="AB590" s="20"/>
    </row>
    <row r="591" spans="4:28" s="18" customFormat="1" x14ac:dyDescent="0.2">
      <c r="D591" s="25"/>
      <c r="W591" s="20"/>
      <c r="X591" s="20"/>
      <c r="Y591" s="20"/>
      <c r="Z591" s="20"/>
      <c r="AA591" s="20"/>
      <c r="AB591" s="20"/>
    </row>
    <row r="592" spans="4:28" s="18" customFormat="1" x14ac:dyDescent="0.2">
      <c r="D592" s="25"/>
      <c r="W592" s="20"/>
      <c r="X592" s="20"/>
      <c r="Y592" s="20"/>
      <c r="Z592" s="20"/>
      <c r="AA592" s="20"/>
      <c r="AB592" s="20"/>
    </row>
    <row r="593" spans="4:28" s="18" customFormat="1" x14ac:dyDescent="0.2">
      <c r="D593" s="25"/>
      <c r="W593" s="20"/>
      <c r="X593" s="20"/>
      <c r="Y593" s="20"/>
      <c r="Z593" s="20"/>
      <c r="AA593" s="20"/>
      <c r="AB593" s="20"/>
    </row>
    <row r="594" spans="4:28" s="18" customFormat="1" x14ac:dyDescent="0.2">
      <c r="D594" s="25"/>
      <c r="W594" s="20"/>
      <c r="X594" s="20"/>
      <c r="Y594" s="20"/>
      <c r="Z594" s="20"/>
      <c r="AA594" s="20"/>
      <c r="AB594" s="20"/>
    </row>
    <row r="595" spans="4:28" s="18" customFormat="1" x14ac:dyDescent="0.2">
      <c r="D595" s="25"/>
      <c r="W595" s="20"/>
      <c r="X595" s="20"/>
      <c r="Y595" s="20"/>
      <c r="Z595" s="20"/>
      <c r="AA595" s="20"/>
      <c r="AB595" s="20"/>
    </row>
    <row r="596" spans="4:28" s="18" customFormat="1" x14ac:dyDescent="0.2">
      <c r="D596" s="25"/>
      <c r="W596" s="20"/>
      <c r="X596" s="20"/>
      <c r="Y596" s="20"/>
      <c r="Z596" s="20"/>
      <c r="AA596" s="20"/>
      <c r="AB596" s="20"/>
    </row>
    <row r="597" spans="4:28" s="18" customFormat="1" x14ac:dyDescent="0.2">
      <c r="D597" s="25"/>
      <c r="W597" s="20"/>
      <c r="X597" s="20"/>
      <c r="Y597" s="20"/>
      <c r="Z597" s="20"/>
      <c r="AA597" s="20"/>
      <c r="AB597" s="20"/>
    </row>
    <row r="598" spans="4:28" s="18" customFormat="1" x14ac:dyDescent="0.2">
      <c r="D598" s="25"/>
      <c r="W598" s="20"/>
      <c r="X598" s="20"/>
      <c r="Y598" s="20"/>
      <c r="Z598" s="20"/>
      <c r="AA598" s="20"/>
      <c r="AB598" s="20"/>
    </row>
    <row r="599" spans="4:28" s="18" customFormat="1" x14ac:dyDescent="0.2">
      <c r="D599" s="25"/>
      <c r="W599" s="20"/>
      <c r="X599" s="20"/>
      <c r="Y599" s="20"/>
      <c r="Z599" s="20"/>
      <c r="AA599" s="20"/>
      <c r="AB599" s="20"/>
    </row>
    <row r="600" spans="4:28" s="18" customFormat="1" x14ac:dyDescent="0.2">
      <c r="D600" s="25"/>
      <c r="W600" s="20"/>
      <c r="X600" s="20"/>
      <c r="Y600" s="20"/>
      <c r="Z600" s="20"/>
      <c r="AA600" s="20"/>
      <c r="AB600" s="20"/>
    </row>
    <row r="601" spans="4:28" s="18" customFormat="1" x14ac:dyDescent="0.2">
      <c r="D601" s="25"/>
      <c r="W601" s="20"/>
      <c r="X601" s="20"/>
      <c r="Y601" s="20"/>
      <c r="Z601" s="20"/>
      <c r="AA601" s="20"/>
      <c r="AB601" s="20"/>
    </row>
    <row r="602" spans="4:28" s="18" customFormat="1" x14ac:dyDescent="0.2">
      <c r="D602" s="25"/>
      <c r="W602" s="20"/>
      <c r="X602" s="20"/>
      <c r="Y602" s="20"/>
      <c r="Z602" s="20"/>
      <c r="AA602" s="20"/>
      <c r="AB602" s="20"/>
    </row>
    <row r="603" spans="4:28" s="18" customFormat="1" x14ac:dyDescent="0.2">
      <c r="D603" s="25"/>
      <c r="W603" s="20"/>
      <c r="X603" s="20"/>
      <c r="Y603" s="20"/>
      <c r="Z603" s="20"/>
      <c r="AA603" s="20"/>
      <c r="AB603" s="20"/>
    </row>
    <row r="604" spans="4:28" s="18" customFormat="1" x14ac:dyDescent="0.2">
      <c r="D604" s="25"/>
      <c r="W604" s="20"/>
      <c r="X604" s="20"/>
      <c r="Y604" s="20"/>
      <c r="Z604" s="20"/>
      <c r="AA604" s="20"/>
      <c r="AB604" s="20"/>
    </row>
    <row r="605" spans="4:28" s="18" customFormat="1" x14ac:dyDescent="0.2">
      <c r="D605" s="25"/>
      <c r="W605" s="20"/>
      <c r="X605" s="20"/>
      <c r="Y605" s="20"/>
      <c r="Z605" s="20"/>
      <c r="AA605" s="20"/>
      <c r="AB605" s="20"/>
    </row>
    <row r="606" spans="4:28" s="18" customFormat="1" x14ac:dyDescent="0.2">
      <c r="D606" s="25"/>
      <c r="W606" s="20"/>
      <c r="X606" s="20"/>
      <c r="Y606" s="20"/>
      <c r="Z606" s="20"/>
      <c r="AA606" s="20"/>
      <c r="AB606" s="20"/>
    </row>
    <row r="607" spans="4:28" s="18" customFormat="1" x14ac:dyDescent="0.2">
      <c r="D607" s="25"/>
      <c r="W607" s="20"/>
      <c r="X607" s="20"/>
      <c r="Y607" s="20"/>
      <c r="Z607" s="20"/>
      <c r="AA607" s="20"/>
      <c r="AB607" s="20"/>
    </row>
    <row r="608" spans="4:28" s="18" customFormat="1" x14ac:dyDescent="0.2">
      <c r="D608" s="25"/>
      <c r="W608" s="20"/>
      <c r="X608" s="20"/>
      <c r="Y608" s="20"/>
      <c r="Z608" s="20"/>
      <c r="AA608" s="20"/>
      <c r="AB608" s="20"/>
    </row>
    <row r="609" spans="4:28" s="18" customFormat="1" x14ac:dyDescent="0.2">
      <c r="D609" s="25"/>
      <c r="W609" s="20"/>
      <c r="X609" s="20"/>
      <c r="Y609" s="20"/>
      <c r="Z609" s="20"/>
      <c r="AA609" s="20"/>
      <c r="AB609" s="20"/>
    </row>
    <row r="610" spans="4:28" s="18" customFormat="1" x14ac:dyDescent="0.2">
      <c r="D610" s="25"/>
      <c r="W610" s="20"/>
      <c r="X610" s="20"/>
      <c r="Y610" s="20"/>
      <c r="Z610" s="20"/>
      <c r="AA610" s="20"/>
      <c r="AB610" s="20"/>
    </row>
    <row r="611" spans="4:28" s="18" customFormat="1" x14ac:dyDescent="0.2">
      <c r="D611" s="25"/>
      <c r="W611" s="20"/>
      <c r="X611" s="20"/>
      <c r="Y611" s="20"/>
      <c r="Z611" s="20"/>
      <c r="AA611" s="20"/>
      <c r="AB611" s="20"/>
    </row>
    <row r="612" spans="4:28" s="18" customFormat="1" x14ac:dyDescent="0.2">
      <c r="D612" s="25"/>
      <c r="W612" s="20"/>
      <c r="X612" s="20"/>
      <c r="Y612" s="20"/>
      <c r="Z612" s="20"/>
      <c r="AA612" s="20"/>
      <c r="AB612" s="20"/>
    </row>
    <row r="613" spans="4:28" s="18" customFormat="1" x14ac:dyDescent="0.2">
      <c r="D613" s="25"/>
      <c r="W613" s="20"/>
      <c r="X613" s="20"/>
      <c r="Y613" s="20"/>
      <c r="Z613" s="20"/>
      <c r="AA613" s="20"/>
      <c r="AB613" s="20"/>
    </row>
    <row r="614" spans="4:28" s="18" customFormat="1" x14ac:dyDescent="0.2">
      <c r="D614" s="25"/>
      <c r="W614" s="20"/>
      <c r="X614" s="20"/>
      <c r="Y614" s="20"/>
      <c r="Z614" s="20"/>
      <c r="AA614" s="20"/>
      <c r="AB614" s="20"/>
    </row>
    <row r="615" spans="4:28" s="18" customFormat="1" x14ac:dyDescent="0.2">
      <c r="D615" s="25"/>
      <c r="W615" s="20"/>
      <c r="X615" s="20"/>
      <c r="Y615" s="20"/>
      <c r="Z615" s="20"/>
      <c r="AA615" s="20"/>
      <c r="AB615" s="20"/>
    </row>
    <row r="616" spans="4:28" s="18" customFormat="1" x14ac:dyDescent="0.2">
      <c r="D616" s="25"/>
      <c r="W616" s="20"/>
      <c r="X616" s="20"/>
      <c r="Y616" s="20"/>
      <c r="Z616" s="20"/>
      <c r="AA616" s="20"/>
      <c r="AB616" s="20"/>
    </row>
    <row r="617" spans="4:28" s="18" customFormat="1" x14ac:dyDescent="0.2">
      <c r="D617" s="25"/>
      <c r="W617" s="20"/>
      <c r="X617" s="20"/>
      <c r="Y617" s="20"/>
      <c r="Z617" s="20"/>
      <c r="AA617" s="20"/>
      <c r="AB617" s="20"/>
    </row>
    <row r="618" spans="4:28" s="18" customFormat="1" x14ac:dyDescent="0.2">
      <c r="D618" s="25"/>
      <c r="W618" s="20"/>
      <c r="X618" s="20"/>
      <c r="Y618" s="20"/>
      <c r="Z618" s="20"/>
      <c r="AA618" s="20"/>
      <c r="AB618" s="20"/>
    </row>
    <row r="619" spans="4:28" s="18" customFormat="1" x14ac:dyDescent="0.2">
      <c r="D619" s="25"/>
      <c r="W619" s="20"/>
      <c r="X619" s="20"/>
      <c r="Y619" s="20"/>
      <c r="Z619" s="20"/>
      <c r="AA619" s="20"/>
      <c r="AB619" s="20"/>
    </row>
    <row r="620" spans="4:28" s="18" customFormat="1" x14ac:dyDescent="0.2">
      <c r="D620" s="25"/>
      <c r="W620" s="20"/>
      <c r="X620" s="20"/>
      <c r="Y620" s="20"/>
      <c r="Z620" s="20"/>
      <c r="AA620" s="20"/>
      <c r="AB620" s="20"/>
    </row>
    <row r="621" spans="4:28" s="18" customFormat="1" x14ac:dyDescent="0.2">
      <c r="D621" s="25"/>
      <c r="W621" s="20"/>
      <c r="X621" s="20"/>
      <c r="Y621" s="20"/>
      <c r="Z621" s="20"/>
      <c r="AA621" s="20"/>
      <c r="AB621" s="20"/>
    </row>
    <row r="622" spans="4:28" s="18" customFormat="1" x14ac:dyDescent="0.2">
      <c r="D622" s="25"/>
      <c r="W622" s="20"/>
      <c r="X622" s="20"/>
      <c r="Y622" s="20"/>
      <c r="Z622" s="20"/>
      <c r="AA622" s="20"/>
      <c r="AB622" s="20"/>
    </row>
    <row r="623" spans="4:28" s="18" customFormat="1" x14ac:dyDescent="0.2">
      <c r="D623" s="25"/>
      <c r="W623" s="20"/>
      <c r="X623" s="20"/>
      <c r="Y623" s="20"/>
      <c r="Z623" s="20"/>
      <c r="AA623" s="20"/>
      <c r="AB623" s="20"/>
    </row>
    <row r="624" spans="4:28" s="18" customFormat="1" x14ac:dyDescent="0.2">
      <c r="D624" s="25"/>
      <c r="W624" s="20"/>
      <c r="X624" s="20"/>
      <c r="Y624" s="20"/>
      <c r="Z624" s="20"/>
      <c r="AA624" s="20"/>
      <c r="AB624" s="20"/>
    </row>
    <row r="625" spans="4:28" s="18" customFormat="1" x14ac:dyDescent="0.2">
      <c r="D625" s="25"/>
      <c r="W625" s="20"/>
      <c r="X625" s="20"/>
      <c r="Y625" s="20"/>
      <c r="Z625" s="20"/>
      <c r="AA625" s="20"/>
      <c r="AB625" s="20"/>
    </row>
    <row r="626" spans="4:28" s="18" customFormat="1" x14ac:dyDescent="0.2">
      <c r="D626" s="25"/>
      <c r="W626" s="20"/>
      <c r="X626" s="20"/>
      <c r="Y626" s="20"/>
      <c r="Z626" s="20"/>
      <c r="AA626" s="20"/>
      <c r="AB626" s="20"/>
    </row>
    <row r="627" spans="4:28" s="18" customFormat="1" x14ac:dyDescent="0.2">
      <c r="D627" s="25"/>
      <c r="W627" s="20"/>
      <c r="X627" s="20"/>
      <c r="Y627" s="20"/>
      <c r="Z627" s="20"/>
      <c r="AA627" s="20"/>
      <c r="AB627" s="20"/>
    </row>
    <row r="628" spans="4:28" s="18" customFormat="1" x14ac:dyDescent="0.2">
      <c r="D628" s="25"/>
      <c r="W628" s="20"/>
      <c r="X628" s="20"/>
      <c r="Y628" s="20"/>
      <c r="Z628" s="20"/>
      <c r="AA628" s="20"/>
      <c r="AB628" s="20"/>
    </row>
    <row r="629" spans="4:28" s="18" customFormat="1" x14ac:dyDescent="0.2">
      <c r="D629" s="25"/>
      <c r="W629" s="20"/>
      <c r="X629" s="20"/>
      <c r="Y629" s="20"/>
      <c r="Z629" s="20"/>
      <c r="AA629" s="20"/>
      <c r="AB629" s="20"/>
    </row>
    <row r="630" spans="4:28" s="18" customFormat="1" x14ac:dyDescent="0.2">
      <c r="D630" s="25"/>
      <c r="W630" s="20"/>
      <c r="X630" s="20"/>
      <c r="Y630" s="20"/>
      <c r="Z630" s="20"/>
      <c r="AA630" s="20"/>
      <c r="AB630" s="20"/>
    </row>
    <row r="631" spans="4:28" s="18" customFormat="1" x14ac:dyDescent="0.2">
      <c r="D631" s="25"/>
      <c r="W631" s="20"/>
      <c r="X631" s="20"/>
      <c r="Y631" s="20"/>
      <c r="Z631" s="20"/>
      <c r="AA631" s="20"/>
      <c r="AB631" s="20"/>
    </row>
    <row r="632" spans="4:28" s="18" customFormat="1" x14ac:dyDescent="0.2">
      <c r="D632" s="25"/>
      <c r="W632" s="20"/>
      <c r="X632" s="20"/>
      <c r="Y632" s="20"/>
      <c r="Z632" s="20"/>
      <c r="AA632" s="20"/>
      <c r="AB632" s="20"/>
    </row>
    <row r="633" spans="4:28" s="18" customFormat="1" x14ac:dyDescent="0.2">
      <c r="D633" s="25"/>
      <c r="W633" s="20"/>
      <c r="X633" s="20"/>
      <c r="Y633" s="20"/>
      <c r="Z633" s="20"/>
      <c r="AA633" s="20"/>
      <c r="AB633" s="20"/>
    </row>
    <row r="634" spans="4:28" s="18" customFormat="1" x14ac:dyDescent="0.2">
      <c r="D634" s="25"/>
      <c r="W634" s="20"/>
      <c r="X634" s="20"/>
      <c r="Y634" s="20"/>
      <c r="Z634" s="20"/>
      <c r="AA634" s="20"/>
      <c r="AB634" s="20"/>
    </row>
    <row r="635" spans="4:28" s="18" customFormat="1" x14ac:dyDescent="0.2">
      <c r="D635" s="25"/>
      <c r="W635" s="20"/>
      <c r="X635" s="20"/>
      <c r="Y635" s="20"/>
      <c r="Z635" s="20"/>
      <c r="AA635" s="20"/>
      <c r="AB635" s="20"/>
    </row>
    <row r="636" spans="4:28" s="18" customFormat="1" x14ac:dyDescent="0.2">
      <c r="D636" s="25"/>
      <c r="W636" s="20"/>
      <c r="X636" s="20"/>
      <c r="Y636" s="20"/>
      <c r="Z636" s="20"/>
      <c r="AA636" s="20"/>
      <c r="AB636" s="20"/>
    </row>
    <row r="637" spans="4:28" s="18" customFormat="1" x14ac:dyDescent="0.2">
      <c r="D637" s="25"/>
      <c r="W637" s="20"/>
      <c r="X637" s="20"/>
      <c r="Y637" s="20"/>
      <c r="Z637" s="20"/>
      <c r="AA637" s="20"/>
      <c r="AB637" s="20"/>
    </row>
    <row r="638" spans="4:28" s="18" customFormat="1" x14ac:dyDescent="0.2">
      <c r="D638" s="25"/>
      <c r="W638" s="20"/>
      <c r="X638" s="20"/>
      <c r="Y638" s="20"/>
      <c r="Z638" s="20"/>
      <c r="AA638" s="20"/>
      <c r="AB638" s="20"/>
    </row>
    <row r="639" spans="4:28" s="18" customFormat="1" x14ac:dyDescent="0.2">
      <c r="D639" s="25"/>
      <c r="W639" s="20"/>
      <c r="X639" s="20"/>
      <c r="Y639" s="20"/>
      <c r="Z639" s="20"/>
      <c r="AA639" s="20"/>
      <c r="AB639" s="20"/>
    </row>
    <row r="640" spans="4:28" s="18" customFormat="1" x14ac:dyDescent="0.2">
      <c r="D640" s="25"/>
      <c r="W640" s="20"/>
      <c r="X640" s="20"/>
      <c r="Y640" s="20"/>
      <c r="Z640" s="20"/>
      <c r="AA640" s="20"/>
      <c r="AB640" s="20"/>
    </row>
    <row r="641" spans="4:28" s="18" customFormat="1" x14ac:dyDescent="0.2">
      <c r="D641" s="25"/>
      <c r="W641" s="20"/>
      <c r="X641" s="20"/>
      <c r="Y641" s="20"/>
      <c r="Z641" s="20"/>
      <c r="AA641" s="20"/>
      <c r="AB641" s="20"/>
    </row>
    <row r="642" spans="4:28" s="18" customFormat="1" x14ac:dyDescent="0.2">
      <c r="D642" s="25"/>
      <c r="W642" s="20"/>
      <c r="X642" s="20"/>
      <c r="Y642" s="20"/>
      <c r="Z642" s="20"/>
      <c r="AA642" s="20"/>
      <c r="AB642" s="20"/>
    </row>
    <row r="643" spans="4:28" s="18" customFormat="1" x14ac:dyDescent="0.2">
      <c r="D643" s="25"/>
      <c r="W643" s="20"/>
      <c r="X643" s="20"/>
      <c r="Y643" s="20"/>
      <c r="Z643" s="20"/>
      <c r="AA643" s="20"/>
      <c r="AB643" s="20"/>
    </row>
    <row r="644" spans="4:28" s="18" customFormat="1" x14ac:dyDescent="0.2">
      <c r="D644" s="25"/>
      <c r="W644" s="20"/>
      <c r="X644" s="20"/>
      <c r="Y644" s="20"/>
      <c r="Z644" s="20"/>
      <c r="AA644" s="20"/>
      <c r="AB644" s="20"/>
    </row>
    <row r="645" spans="4:28" s="18" customFormat="1" x14ac:dyDescent="0.2">
      <c r="D645" s="25"/>
      <c r="W645" s="20"/>
      <c r="X645" s="20"/>
      <c r="Y645" s="20"/>
      <c r="Z645" s="20"/>
      <c r="AA645" s="20"/>
      <c r="AB645" s="20"/>
    </row>
    <row r="646" spans="4:28" s="18" customFormat="1" x14ac:dyDescent="0.2">
      <c r="D646" s="25"/>
      <c r="W646" s="20"/>
      <c r="X646" s="20"/>
      <c r="Y646" s="20"/>
      <c r="Z646" s="20"/>
      <c r="AA646" s="20"/>
      <c r="AB646" s="20"/>
    </row>
  </sheetData>
  <mergeCells count="22">
    <mergeCell ref="A16:B16"/>
    <mergeCell ref="A1:I1"/>
    <mergeCell ref="A6:B6"/>
    <mergeCell ref="A7:B7"/>
    <mergeCell ref="A8:B8"/>
    <mergeCell ref="A9:B9"/>
    <mergeCell ref="A10:B10"/>
    <mergeCell ref="A11:B11"/>
    <mergeCell ref="A12:B12"/>
    <mergeCell ref="A13:B13"/>
    <mergeCell ref="A14:B14"/>
    <mergeCell ref="A15:B15"/>
    <mergeCell ref="A23:B23"/>
    <mergeCell ref="A24:B24"/>
    <mergeCell ref="A25:B25"/>
    <mergeCell ref="A27:E27"/>
    <mergeCell ref="A17:B17"/>
    <mergeCell ref="A18:B18"/>
    <mergeCell ref="A19:B19"/>
    <mergeCell ref="A20:B20"/>
    <mergeCell ref="A21:B21"/>
    <mergeCell ref="A22:B22"/>
  </mergeCells>
  <dataValidations count="11">
    <dataValidation type="list" allowBlank="1" showInputMessage="1" showErrorMessage="1" sqref="C15:D15">
      <formula1>$C$105:$C$107</formula1>
    </dataValidation>
    <dataValidation type="list" allowBlank="1" showInputMessage="1" showErrorMessage="1" sqref="C12:D14">
      <formula1>$C$99:$C$101</formula1>
    </dataValidation>
    <dataValidation type="list" allowBlank="1" showInputMessage="1" showErrorMessage="1" sqref="C9:D9">
      <formula1>$C$93:$C$95</formula1>
    </dataValidation>
    <dataValidation type="list" allowBlank="1" showInputMessage="1" showErrorMessage="1" sqref="C8:D8 C10:D11">
      <formula1>$C$88:$C$90</formula1>
    </dataValidation>
    <dataValidation type="list" allowBlank="1" showInputMessage="1" showErrorMessage="1" sqref="C7:D7">
      <formula1>$C$82:$C$85</formula1>
    </dataValidation>
    <dataValidation type="list" allowBlank="1" showInputMessage="1" showErrorMessage="1" sqref="C6:D6">
      <formula1>$C$76:$C$77</formula1>
    </dataValidation>
    <dataValidation type="list" allowBlank="1" showInputMessage="1" showErrorMessage="1" sqref="C22:D22">
      <formula1>$V$16:$V$19</formula1>
    </dataValidation>
    <dataValidation type="list" allowBlank="1" showInputMessage="1" showErrorMessage="1" sqref="WVP983058 WVP24 WLT24 WBX24 VSB24 VIF24 UYJ24 UON24 UER24 TUV24 TKZ24 TBD24 SRH24 SHL24 RXP24 RNT24 RDX24 QUB24 QKF24 QAJ24 PQN24 PGR24 OWV24 OMZ24 ODD24 NTH24 NJL24 MZP24 MPT24 MFX24 LWB24 LMF24 LCJ24 KSN24 KIR24 JYV24 JOZ24 JFD24 IVH24 ILL24 IBP24 HRT24 HHX24 GYB24 GOF24 GEJ24 FUN24 FKR24 FAV24 EQZ24 EHD24 DXH24 DNL24 DDP24 CTT24 CJX24 CAB24 BQF24 BGJ24 AWN24 AMR24 ACV24 SZ24 JD24 C983058:D983058 C917522:D917522 C851986:D851986 C786450:D786450 C720914:D720914 C655378:D655378 C589842:D589842 C524306:D524306 C458770:D458770 C393234:D393234 C327698:D327698 C262162:D262162 C196626:D196626 C131090:D131090 C65554:D65554 JD65554 SZ65554 ACV65554 AMR65554 AWN65554 BGJ65554 BQF65554 CAB65554 CJX65554 CTT65554 DDP65554 DNL65554 DXH65554 EHD65554 EQZ65554 FAV65554 FKR65554 FUN65554 GEJ65554 GOF65554 GYB65554 HHX65554 HRT65554 IBP65554 ILL65554 IVH65554 JFD65554 JOZ65554 JYV65554 KIR65554 KSN65554 LCJ65554 LMF65554 LWB65554 MFX65554 MPT65554 MZP65554 NJL65554 NTH65554 ODD65554 OMZ65554 OWV65554 PGR65554 PQN65554 QAJ65554 QKF65554 QUB65554 RDX65554 RNT65554 RXP65554 SHL65554 SRH65554 TBD65554 TKZ65554 TUV65554 UER65554 UON65554 UYJ65554 VIF65554 VSB65554 WBX65554 WLT65554 WVP65554 JD131090 SZ131090 ACV131090 AMR131090 AWN131090 BGJ131090 BQF131090 CAB131090 CJX131090 CTT131090 DDP131090 DNL131090 DXH131090 EHD131090 EQZ131090 FAV131090 FKR131090 FUN131090 GEJ131090 GOF131090 GYB131090 HHX131090 HRT131090 IBP131090 ILL131090 IVH131090 JFD131090 JOZ131090 JYV131090 KIR131090 KSN131090 LCJ131090 LMF131090 LWB131090 MFX131090 MPT131090 MZP131090 NJL131090 NTH131090 ODD131090 OMZ131090 OWV131090 PGR131090 PQN131090 QAJ131090 QKF131090 QUB131090 RDX131090 RNT131090 RXP131090 SHL131090 SRH131090 TBD131090 TKZ131090 TUV131090 UER131090 UON131090 UYJ131090 VIF131090 VSB131090 WBX131090 WLT131090 WVP131090 JD196626 SZ196626 ACV196626 AMR196626 AWN196626 BGJ196626 BQF196626 CAB196626 CJX196626 CTT196626 DDP196626 DNL196626 DXH196626 EHD196626 EQZ196626 FAV196626 FKR196626 FUN196626 GEJ196626 GOF196626 GYB196626 HHX196626 HRT196626 IBP196626 ILL196626 IVH196626 JFD196626 JOZ196626 JYV196626 KIR196626 KSN196626 LCJ196626 LMF196626 LWB196626 MFX196626 MPT196626 MZP196626 NJL196626 NTH196626 ODD196626 OMZ196626 OWV196626 PGR196626 PQN196626 QAJ196626 QKF196626 QUB196626 RDX196626 RNT196626 RXP196626 SHL196626 SRH196626 TBD196626 TKZ196626 TUV196626 UER196626 UON196626 UYJ196626 VIF196626 VSB196626 WBX196626 WLT196626 WVP196626 JD262162 SZ262162 ACV262162 AMR262162 AWN262162 BGJ262162 BQF262162 CAB262162 CJX262162 CTT262162 DDP262162 DNL262162 DXH262162 EHD262162 EQZ262162 FAV262162 FKR262162 FUN262162 GEJ262162 GOF262162 GYB262162 HHX262162 HRT262162 IBP262162 ILL262162 IVH262162 JFD262162 JOZ262162 JYV262162 KIR262162 KSN262162 LCJ262162 LMF262162 LWB262162 MFX262162 MPT262162 MZP262162 NJL262162 NTH262162 ODD262162 OMZ262162 OWV262162 PGR262162 PQN262162 QAJ262162 QKF262162 QUB262162 RDX262162 RNT262162 RXP262162 SHL262162 SRH262162 TBD262162 TKZ262162 TUV262162 UER262162 UON262162 UYJ262162 VIF262162 VSB262162 WBX262162 WLT262162 WVP262162 JD327698 SZ327698 ACV327698 AMR327698 AWN327698 BGJ327698 BQF327698 CAB327698 CJX327698 CTT327698 DDP327698 DNL327698 DXH327698 EHD327698 EQZ327698 FAV327698 FKR327698 FUN327698 GEJ327698 GOF327698 GYB327698 HHX327698 HRT327698 IBP327698 ILL327698 IVH327698 JFD327698 JOZ327698 JYV327698 KIR327698 KSN327698 LCJ327698 LMF327698 LWB327698 MFX327698 MPT327698 MZP327698 NJL327698 NTH327698 ODD327698 OMZ327698 OWV327698 PGR327698 PQN327698 QAJ327698 QKF327698 QUB327698 RDX327698 RNT327698 RXP327698 SHL327698 SRH327698 TBD327698 TKZ327698 TUV327698 UER327698 UON327698 UYJ327698 VIF327698 VSB327698 WBX327698 WLT327698 WVP327698 JD393234 SZ393234 ACV393234 AMR393234 AWN393234 BGJ393234 BQF393234 CAB393234 CJX393234 CTT393234 DDP393234 DNL393234 DXH393234 EHD393234 EQZ393234 FAV393234 FKR393234 FUN393234 GEJ393234 GOF393234 GYB393234 HHX393234 HRT393234 IBP393234 ILL393234 IVH393234 JFD393234 JOZ393234 JYV393234 KIR393234 KSN393234 LCJ393234 LMF393234 LWB393234 MFX393234 MPT393234 MZP393234 NJL393234 NTH393234 ODD393234 OMZ393234 OWV393234 PGR393234 PQN393234 QAJ393234 QKF393234 QUB393234 RDX393234 RNT393234 RXP393234 SHL393234 SRH393234 TBD393234 TKZ393234 TUV393234 UER393234 UON393234 UYJ393234 VIF393234 VSB393234 WBX393234 WLT393234 WVP393234 JD458770 SZ458770 ACV458770 AMR458770 AWN458770 BGJ458770 BQF458770 CAB458770 CJX458770 CTT458770 DDP458770 DNL458770 DXH458770 EHD458770 EQZ458770 FAV458770 FKR458770 FUN458770 GEJ458770 GOF458770 GYB458770 HHX458770 HRT458770 IBP458770 ILL458770 IVH458770 JFD458770 JOZ458770 JYV458770 KIR458770 KSN458770 LCJ458770 LMF458770 LWB458770 MFX458770 MPT458770 MZP458770 NJL458770 NTH458770 ODD458770 OMZ458770 OWV458770 PGR458770 PQN458770 QAJ458770 QKF458770 QUB458770 RDX458770 RNT458770 RXP458770 SHL458770 SRH458770 TBD458770 TKZ458770 TUV458770 UER458770 UON458770 UYJ458770 VIF458770 VSB458770 WBX458770 WLT458770 WVP458770 JD524306 SZ524306 ACV524306 AMR524306 AWN524306 BGJ524306 BQF524306 CAB524306 CJX524306 CTT524306 DDP524306 DNL524306 DXH524306 EHD524306 EQZ524306 FAV524306 FKR524306 FUN524306 GEJ524306 GOF524306 GYB524306 HHX524306 HRT524306 IBP524306 ILL524306 IVH524306 JFD524306 JOZ524306 JYV524306 KIR524306 KSN524306 LCJ524306 LMF524306 LWB524306 MFX524306 MPT524306 MZP524306 NJL524306 NTH524306 ODD524306 OMZ524306 OWV524306 PGR524306 PQN524306 QAJ524306 QKF524306 QUB524306 RDX524306 RNT524306 RXP524306 SHL524306 SRH524306 TBD524306 TKZ524306 TUV524306 UER524306 UON524306 UYJ524306 VIF524306 VSB524306 WBX524306 WLT524306 WVP524306 JD589842 SZ589842 ACV589842 AMR589842 AWN589842 BGJ589842 BQF589842 CAB589842 CJX589842 CTT589842 DDP589842 DNL589842 DXH589842 EHD589842 EQZ589842 FAV589842 FKR589842 FUN589842 GEJ589842 GOF589842 GYB589842 HHX589842 HRT589842 IBP589842 ILL589842 IVH589842 JFD589842 JOZ589842 JYV589842 KIR589842 KSN589842 LCJ589842 LMF589842 LWB589842 MFX589842 MPT589842 MZP589842 NJL589842 NTH589842 ODD589842 OMZ589842 OWV589842 PGR589842 PQN589842 QAJ589842 QKF589842 QUB589842 RDX589842 RNT589842 RXP589842 SHL589842 SRH589842 TBD589842 TKZ589842 TUV589842 UER589842 UON589842 UYJ589842 VIF589842 VSB589842 WBX589842 WLT589842 WVP589842 JD655378 SZ655378 ACV655378 AMR655378 AWN655378 BGJ655378 BQF655378 CAB655378 CJX655378 CTT655378 DDP655378 DNL655378 DXH655378 EHD655378 EQZ655378 FAV655378 FKR655378 FUN655378 GEJ655378 GOF655378 GYB655378 HHX655378 HRT655378 IBP655378 ILL655378 IVH655378 JFD655378 JOZ655378 JYV655378 KIR655378 KSN655378 LCJ655378 LMF655378 LWB655378 MFX655378 MPT655378 MZP655378 NJL655378 NTH655378 ODD655378 OMZ655378 OWV655378 PGR655378 PQN655378 QAJ655378 QKF655378 QUB655378 RDX655378 RNT655378 RXP655378 SHL655378 SRH655378 TBD655378 TKZ655378 TUV655378 UER655378 UON655378 UYJ655378 VIF655378 VSB655378 WBX655378 WLT655378 WVP655378 JD720914 SZ720914 ACV720914 AMR720914 AWN720914 BGJ720914 BQF720914 CAB720914 CJX720914 CTT720914 DDP720914 DNL720914 DXH720914 EHD720914 EQZ720914 FAV720914 FKR720914 FUN720914 GEJ720914 GOF720914 GYB720914 HHX720914 HRT720914 IBP720914 ILL720914 IVH720914 JFD720914 JOZ720914 JYV720914 KIR720914 KSN720914 LCJ720914 LMF720914 LWB720914 MFX720914 MPT720914 MZP720914 NJL720914 NTH720914 ODD720914 OMZ720914 OWV720914 PGR720914 PQN720914 QAJ720914 QKF720914 QUB720914 RDX720914 RNT720914 RXP720914 SHL720914 SRH720914 TBD720914 TKZ720914 TUV720914 UER720914 UON720914 UYJ720914 VIF720914 VSB720914 WBX720914 WLT720914 WVP720914 JD786450 SZ786450 ACV786450 AMR786450 AWN786450 BGJ786450 BQF786450 CAB786450 CJX786450 CTT786450 DDP786450 DNL786450 DXH786450 EHD786450 EQZ786450 FAV786450 FKR786450 FUN786450 GEJ786450 GOF786450 GYB786450 HHX786450 HRT786450 IBP786450 ILL786450 IVH786450 JFD786450 JOZ786450 JYV786450 KIR786450 KSN786450 LCJ786450 LMF786450 LWB786450 MFX786450 MPT786450 MZP786450 NJL786450 NTH786450 ODD786450 OMZ786450 OWV786450 PGR786450 PQN786450 QAJ786450 QKF786450 QUB786450 RDX786450 RNT786450 RXP786450 SHL786450 SRH786450 TBD786450 TKZ786450 TUV786450 UER786450 UON786450 UYJ786450 VIF786450 VSB786450 WBX786450 WLT786450 WVP786450 JD851986 SZ851986 ACV851986 AMR851986 AWN851986 BGJ851986 BQF851986 CAB851986 CJX851986 CTT851986 DDP851986 DNL851986 DXH851986 EHD851986 EQZ851986 FAV851986 FKR851986 FUN851986 GEJ851986 GOF851986 GYB851986 HHX851986 HRT851986 IBP851986 ILL851986 IVH851986 JFD851986 JOZ851986 JYV851986 KIR851986 KSN851986 LCJ851986 LMF851986 LWB851986 MFX851986 MPT851986 MZP851986 NJL851986 NTH851986 ODD851986 OMZ851986 OWV851986 PGR851986 PQN851986 QAJ851986 QKF851986 QUB851986 RDX851986 RNT851986 RXP851986 SHL851986 SRH851986 TBD851986 TKZ851986 TUV851986 UER851986 UON851986 UYJ851986 VIF851986 VSB851986 WBX851986 WLT851986 WVP851986 JD917522 SZ917522 ACV917522 AMR917522 AWN917522 BGJ917522 BQF917522 CAB917522 CJX917522 CTT917522 DDP917522 DNL917522 DXH917522 EHD917522 EQZ917522 FAV917522 FKR917522 FUN917522 GEJ917522 GOF917522 GYB917522 HHX917522 HRT917522 IBP917522 ILL917522 IVH917522 JFD917522 JOZ917522 JYV917522 KIR917522 KSN917522 LCJ917522 LMF917522 LWB917522 MFX917522 MPT917522 MZP917522 NJL917522 NTH917522 ODD917522 OMZ917522 OWV917522 PGR917522 PQN917522 QAJ917522 QKF917522 QUB917522 RDX917522 RNT917522 RXP917522 SHL917522 SRH917522 TBD917522 TKZ917522 TUV917522 UER917522 UON917522 UYJ917522 VIF917522 VSB917522 WBX917522 WLT917522 WVP917522 JD983058 SZ983058 ACV983058 AMR983058 AWN983058 BGJ983058 BQF983058 CAB983058 CJX983058 CTT983058 DDP983058 DNL983058 DXH983058 EHD983058 EQZ983058 FAV983058 FKR983058 FUN983058 GEJ983058 GOF983058 GYB983058 HHX983058 HRT983058 IBP983058 ILL983058 IVH983058 JFD983058 JOZ983058 JYV983058 KIR983058 KSN983058 LCJ983058 LMF983058 LWB983058 MFX983058 MPT983058 MZP983058 NJL983058 NTH983058 ODD983058 OMZ983058 OWV983058 PGR983058 PQN983058 QAJ983058 QKF983058 QUB983058 RDX983058 RNT983058 RXP983058 SHL983058 SRH983058 TBD983058 TKZ983058 TUV983058 UER983058 UON983058 UYJ983058 VIF983058 VSB983058 WBX983058 WLT983058">
      <formula1>$V$2:$V$23</formula1>
    </dataValidation>
    <dataValidation type="list" allowBlank="1" showInputMessage="1" showErrorMessage="1" sqref="WVP983053 WVP17:WVP18 WLT17:WLT18 WBX17:WBX18 VSB17:VSB18 VIF17:VIF18 UYJ17:UYJ18 UON17:UON18 UER17:UER18 TUV17:TUV18 TKZ17:TKZ18 TBD17:TBD18 SRH17:SRH18 SHL17:SHL18 RXP17:RXP18 RNT17:RNT18 RDX17:RDX18 QUB17:QUB18 QKF17:QKF18 QAJ17:QAJ18 PQN17:PQN18 PGR17:PGR18 OWV17:OWV18 OMZ17:OMZ18 ODD17:ODD18 NTH17:NTH18 NJL17:NJL18 MZP17:MZP18 MPT17:MPT18 MFX17:MFX18 LWB17:LWB18 LMF17:LMF18 LCJ17:LCJ18 KSN17:KSN18 KIR17:KIR18 JYV17:JYV18 JOZ17:JOZ18 JFD17:JFD18 IVH17:IVH18 ILL17:ILL18 IBP17:IBP18 HRT17:HRT18 HHX17:HHX18 GYB17:GYB18 GOF17:GOF18 GEJ17:GEJ18 FUN17:FUN18 FKR17:FKR18 FAV17:FAV18 EQZ17:EQZ18 EHD17:EHD18 DXH17:DXH18 DNL17:DNL18 DDP17:DDP18 CTT17:CTT18 CJX17:CJX18 CAB17:CAB18 BQF17:BQF18 BGJ17:BGJ18 AWN17:AWN18 AMR17:AMR18 ACV17:ACV18 SZ17:SZ18 JD17:JD18 C983053:D983053 C917517:D917517 C851981:D851981 C786445:D786445 C720909:D720909 C655373:D655373 C589837:D589837 C524301:D524301 C458765:D458765 C393229:D393229 C327693:D327693 C262157:D262157 C196621:D196621 C131085:D131085 C65549:D65549 JD65549 SZ65549 ACV65549 AMR65549 AWN65549 BGJ65549 BQF65549 CAB65549 CJX65549 CTT65549 DDP65549 DNL65549 DXH65549 EHD65549 EQZ65549 FAV65549 FKR65549 FUN65549 GEJ65549 GOF65549 GYB65549 HHX65549 HRT65549 IBP65549 ILL65549 IVH65549 JFD65549 JOZ65549 JYV65549 KIR65549 KSN65549 LCJ65549 LMF65549 LWB65549 MFX65549 MPT65549 MZP65549 NJL65549 NTH65549 ODD65549 OMZ65549 OWV65549 PGR65549 PQN65549 QAJ65549 QKF65549 QUB65549 RDX65549 RNT65549 RXP65549 SHL65549 SRH65549 TBD65549 TKZ65549 TUV65549 UER65549 UON65549 UYJ65549 VIF65549 VSB65549 WBX65549 WLT65549 WVP65549 JD131085 SZ131085 ACV131085 AMR131085 AWN131085 BGJ131085 BQF131085 CAB131085 CJX131085 CTT131085 DDP131085 DNL131085 DXH131085 EHD131085 EQZ131085 FAV131085 FKR131085 FUN131085 GEJ131085 GOF131085 GYB131085 HHX131085 HRT131085 IBP131085 ILL131085 IVH131085 JFD131085 JOZ131085 JYV131085 KIR131085 KSN131085 LCJ131085 LMF131085 LWB131085 MFX131085 MPT131085 MZP131085 NJL131085 NTH131085 ODD131085 OMZ131085 OWV131085 PGR131085 PQN131085 QAJ131085 QKF131085 QUB131085 RDX131085 RNT131085 RXP131085 SHL131085 SRH131085 TBD131085 TKZ131085 TUV131085 UER131085 UON131085 UYJ131085 VIF131085 VSB131085 WBX131085 WLT131085 WVP131085 JD196621 SZ196621 ACV196621 AMR196621 AWN196621 BGJ196621 BQF196621 CAB196621 CJX196621 CTT196621 DDP196621 DNL196621 DXH196621 EHD196621 EQZ196621 FAV196621 FKR196621 FUN196621 GEJ196621 GOF196621 GYB196621 HHX196621 HRT196621 IBP196621 ILL196621 IVH196621 JFD196621 JOZ196621 JYV196621 KIR196621 KSN196621 LCJ196621 LMF196621 LWB196621 MFX196621 MPT196621 MZP196621 NJL196621 NTH196621 ODD196621 OMZ196621 OWV196621 PGR196621 PQN196621 QAJ196621 QKF196621 QUB196621 RDX196621 RNT196621 RXP196621 SHL196621 SRH196621 TBD196621 TKZ196621 TUV196621 UER196621 UON196621 UYJ196621 VIF196621 VSB196621 WBX196621 WLT196621 WVP196621 JD262157 SZ262157 ACV262157 AMR262157 AWN262157 BGJ262157 BQF262157 CAB262157 CJX262157 CTT262157 DDP262157 DNL262157 DXH262157 EHD262157 EQZ262157 FAV262157 FKR262157 FUN262157 GEJ262157 GOF262157 GYB262157 HHX262157 HRT262157 IBP262157 ILL262157 IVH262157 JFD262157 JOZ262157 JYV262157 KIR262157 KSN262157 LCJ262157 LMF262157 LWB262157 MFX262157 MPT262157 MZP262157 NJL262157 NTH262157 ODD262157 OMZ262157 OWV262157 PGR262157 PQN262157 QAJ262157 QKF262157 QUB262157 RDX262157 RNT262157 RXP262157 SHL262157 SRH262157 TBD262157 TKZ262157 TUV262157 UER262157 UON262157 UYJ262157 VIF262157 VSB262157 WBX262157 WLT262157 WVP262157 JD327693 SZ327693 ACV327693 AMR327693 AWN327693 BGJ327693 BQF327693 CAB327693 CJX327693 CTT327693 DDP327693 DNL327693 DXH327693 EHD327693 EQZ327693 FAV327693 FKR327693 FUN327693 GEJ327693 GOF327693 GYB327693 HHX327693 HRT327693 IBP327693 ILL327693 IVH327693 JFD327693 JOZ327693 JYV327693 KIR327693 KSN327693 LCJ327693 LMF327693 LWB327693 MFX327693 MPT327693 MZP327693 NJL327693 NTH327693 ODD327693 OMZ327693 OWV327693 PGR327693 PQN327693 QAJ327693 QKF327693 QUB327693 RDX327693 RNT327693 RXP327693 SHL327693 SRH327693 TBD327693 TKZ327693 TUV327693 UER327693 UON327693 UYJ327693 VIF327693 VSB327693 WBX327693 WLT327693 WVP327693 JD393229 SZ393229 ACV393229 AMR393229 AWN393229 BGJ393229 BQF393229 CAB393229 CJX393229 CTT393229 DDP393229 DNL393229 DXH393229 EHD393229 EQZ393229 FAV393229 FKR393229 FUN393229 GEJ393229 GOF393229 GYB393229 HHX393229 HRT393229 IBP393229 ILL393229 IVH393229 JFD393229 JOZ393229 JYV393229 KIR393229 KSN393229 LCJ393229 LMF393229 LWB393229 MFX393229 MPT393229 MZP393229 NJL393229 NTH393229 ODD393229 OMZ393229 OWV393229 PGR393229 PQN393229 QAJ393229 QKF393229 QUB393229 RDX393229 RNT393229 RXP393229 SHL393229 SRH393229 TBD393229 TKZ393229 TUV393229 UER393229 UON393229 UYJ393229 VIF393229 VSB393229 WBX393229 WLT393229 WVP393229 JD458765 SZ458765 ACV458765 AMR458765 AWN458765 BGJ458765 BQF458765 CAB458765 CJX458765 CTT458765 DDP458765 DNL458765 DXH458765 EHD458765 EQZ458765 FAV458765 FKR458765 FUN458765 GEJ458765 GOF458765 GYB458765 HHX458765 HRT458765 IBP458765 ILL458765 IVH458765 JFD458765 JOZ458765 JYV458765 KIR458765 KSN458765 LCJ458765 LMF458765 LWB458765 MFX458765 MPT458765 MZP458765 NJL458765 NTH458765 ODD458765 OMZ458765 OWV458765 PGR458765 PQN458765 QAJ458765 QKF458765 QUB458765 RDX458765 RNT458765 RXP458765 SHL458765 SRH458765 TBD458765 TKZ458765 TUV458765 UER458765 UON458765 UYJ458765 VIF458765 VSB458765 WBX458765 WLT458765 WVP458765 JD524301 SZ524301 ACV524301 AMR524301 AWN524301 BGJ524301 BQF524301 CAB524301 CJX524301 CTT524301 DDP524301 DNL524301 DXH524301 EHD524301 EQZ524301 FAV524301 FKR524301 FUN524301 GEJ524301 GOF524301 GYB524301 HHX524301 HRT524301 IBP524301 ILL524301 IVH524301 JFD524301 JOZ524301 JYV524301 KIR524301 KSN524301 LCJ524301 LMF524301 LWB524301 MFX524301 MPT524301 MZP524301 NJL524301 NTH524301 ODD524301 OMZ524301 OWV524301 PGR524301 PQN524301 QAJ524301 QKF524301 QUB524301 RDX524301 RNT524301 RXP524301 SHL524301 SRH524301 TBD524301 TKZ524301 TUV524301 UER524301 UON524301 UYJ524301 VIF524301 VSB524301 WBX524301 WLT524301 WVP524301 JD589837 SZ589837 ACV589837 AMR589837 AWN589837 BGJ589837 BQF589837 CAB589837 CJX589837 CTT589837 DDP589837 DNL589837 DXH589837 EHD589837 EQZ589837 FAV589837 FKR589837 FUN589837 GEJ589837 GOF589837 GYB589837 HHX589837 HRT589837 IBP589837 ILL589837 IVH589837 JFD589837 JOZ589837 JYV589837 KIR589837 KSN589837 LCJ589837 LMF589837 LWB589837 MFX589837 MPT589837 MZP589837 NJL589837 NTH589837 ODD589837 OMZ589837 OWV589837 PGR589837 PQN589837 QAJ589837 QKF589837 QUB589837 RDX589837 RNT589837 RXP589837 SHL589837 SRH589837 TBD589837 TKZ589837 TUV589837 UER589837 UON589837 UYJ589837 VIF589837 VSB589837 WBX589837 WLT589837 WVP589837 JD655373 SZ655373 ACV655373 AMR655373 AWN655373 BGJ655373 BQF655373 CAB655373 CJX655373 CTT655373 DDP655373 DNL655373 DXH655373 EHD655373 EQZ655373 FAV655373 FKR655373 FUN655373 GEJ655373 GOF655373 GYB655373 HHX655373 HRT655373 IBP655373 ILL655373 IVH655373 JFD655373 JOZ655373 JYV655373 KIR655373 KSN655373 LCJ655373 LMF655373 LWB655373 MFX655373 MPT655373 MZP655373 NJL655373 NTH655373 ODD655373 OMZ655373 OWV655373 PGR655373 PQN655373 QAJ655373 QKF655373 QUB655373 RDX655373 RNT655373 RXP655373 SHL655373 SRH655373 TBD655373 TKZ655373 TUV655373 UER655373 UON655373 UYJ655373 VIF655373 VSB655373 WBX655373 WLT655373 WVP655373 JD720909 SZ720909 ACV720909 AMR720909 AWN720909 BGJ720909 BQF720909 CAB720909 CJX720909 CTT720909 DDP720909 DNL720909 DXH720909 EHD720909 EQZ720909 FAV720909 FKR720909 FUN720909 GEJ720909 GOF720909 GYB720909 HHX720909 HRT720909 IBP720909 ILL720909 IVH720909 JFD720909 JOZ720909 JYV720909 KIR720909 KSN720909 LCJ720909 LMF720909 LWB720909 MFX720909 MPT720909 MZP720909 NJL720909 NTH720909 ODD720909 OMZ720909 OWV720909 PGR720909 PQN720909 QAJ720909 QKF720909 QUB720909 RDX720909 RNT720909 RXP720909 SHL720909 SRH720909 TBD720909 TKZ720909 TUV720909 UER720909 UON720909 UYJ720909 VIF720909 VSB720909 WBX720909 WLT720909 WVP720909 JD786445 SZ786445 ACV786445 AMR786445 AWN786445 BGJ786445 BQF786445 CAB786445 CJX786445 CTT786445 DDP786445 DNL786445 DXH786445 EHD786445 EQZ786445 FAV786445 FKR786445 FUN786445 GEJ786445 GOF786445 GYB786445 HHX786445 HRT786445 IBP786445 ILL786445 IVH786445 JFD786445 JOZ786445 JYV786445 KIR786445 KSN786445 LCJ786445 LMF786445 LWB786445 MFX786445 MPT786445 MZP786445 NJL786445 NTH786445 ODD786445 OMZ786445 OWV786445 PGR786445 PQN786445 QAJ786445 QKF786445 QUB786445 RDX786445 RNT786445 RXP786445 SHL786445 SRH786445 TBD786445 TKZ786445 TUV786445 UER786445 UON786445 UYJ786445 VIF786445 VSB786445 WBX786445 WLT786445 WVP786445 JD851981 SZ851981 ACV851981 AMR851981 AWN851981 BGJ851981 BQF851981 CAB851981 CJX851981 CTT851981 DDP851981 DNL851981 DXH851981 EHD851981 EQZ851981 FAV851981 FKR851981 FUN851981 GEJ851981 GOF851981 GYB851981 HHX851981 HRT851981 IBP851981 ILL851981 IVH851981 JFD851981 JOZ851981 JYV851981 KIR851981 KSN851981 LCJ851981 LMF851981 LWB851981 MFX851981 MPT851981 MZP851981 NJL851981 NTH851981 ODD851981 OMZ851981 OWV851981 PGR851981 PQN851981 QAJ851981 QKF851981 QUB851981 RDX851981 RNT851981 RXP851981 SHL851981 SRH851981 TBD851981 TKZ851981 TUV851981 UER851981 UON851981 UYJ851981 VIF851981 VSB851981 WBX851981 WLT851981 WVP851981 JD917517 SZ917517 ACV917517 AMR917517 AWN917517 BGJ917517 BQF917517 CAB917517 CJX917517 CTT917517 DDP917517 DNL917517 DXH917517 EHD917517 EQZ917517 FAV917517 FKR917517 FUN917517 GEJ917517 GOF917517 GYB917517 HHX917517 HRT917517 IBP917517 ILL917517 IVH917517 JFD917517 JOZ917517 JYV917517 KIR917517 KSN917517 LCJ917517 LMF917517 LWB917517 MFX917517 MPT917517 MZP917517 NJL917517 NTH917517 ODD917517 OMZ917517 OWV917517 PGR917517 PQN917517 QAJ917517 QKF917517 QUB917517 RDX917517 RNT917517 RXP917517 SHL917517 SRH917517 TBD917517 TKZ917517 TUV917517 UER917517 UON917517 UYJ917517 VIF917517 VSB917517 WBX917517 WLT917517 WVP917517 JD983053 SZ983053 ACV983053 AMR983053 AWN983053 BGJ983053 BQF983053 CAB983053 CJX983053 CTT983053 DDP983053 DNL983053 DXH983053 EHD983053 EQZ983053 FAV983053 FKR983053 FUN983053 GEJ983053 GOF983053 GYB983053 HHX983053 HRT983053 IBP983053 ILL983053 IVH983053 JFD983053 JOZ983053 JYV983053 KIR983053 KSN983053 LCJ983053 LMF983053 LWB983053 MFX983053 MPT983053 MZP983053 NJL983053 NTH983053 ODD983053 OMZ983053 OWV983053 PGR983053 PQN983053 QAJ983053 QKF983053 QUB983053 RDX983053 RNT983053 RXP983053 SHL983053 SRH983053 TBD983053 TKZ983053 TUV983053 UER983053 UON983053 UYJ983053 VIF983053 VSB983053 WBX983053 WLT983053">
      <formula1>$X$2:$X$16</formula1>
    </dataValidation>
    <dataValidation type="list" allowBlank="1" showInputMessage="1" showErrorMessage="1" sqref="WVP983052 WLT983052 WBX983052 VSB983052 VIF983052 UYJ983052 UON983052 UER983052 TUV983052 TKZ983052 TBD983052 SRH983052 SHL983052 RXP983052 RNT983052 RDX983052 QUB983052 QKF983052 QAJ983052 PQN983052 PGR983052 OWV983052 OMZ983052 ODD983052 NTH983052 NJL983052 MZP983052 MPT983052 MFX983052 LWB983052 LMF983052 LCJ983052 KSN983052 KIR983052 JYV983052 JOZ983052 JFD983052 IVH983052 ILL983052 IBP983052 HRT983052 HHX983052 GYB983052 GOF983052 GEJ983052 FUN983052 FKR983052 FAV983052 EQZ983052 EHD983052 DXH983052 DNL983052 DDP983052 CTT983052 CJX983052 CAB983052 BQF983052 BGJ983052 AWN983052 AMR983052 ACV983052 SZ983052 JD983052 C983052:D983052 WVP917516 WLT917516 WBX917516 VSB917516 VIF917516 UYJ917516 UON917516 UER917516 TUV917516 TKZ917516 TBD917516 SRH917516 SHL917516 RXP917516 RNT917516 RDX917516 QUB917516 QKF917516 QAJ917516 PQN917516 PGR917516 OWV917516 OMZ917516 ODD917516 NTH917516 NJL917516 MZP917516 MPT917516 MFX917516 LWB917516 LMF917516 LCJ917516 KSN917516 KIR917516 JYV917516 JOZ917516 JFD917516 IVH917516 ILL917516 IBP917516 HRT917516 HHX917516 GYB917516 GOF917516 GEJ917516 FUN917516 FKR917516 FAV917516 EQZ917516 EHD917516 DXH917516 DNL917516 DDP917516 CTT917516 CJX917516 CAB917516 BQF917516 BGJ917516 AWN917516 AMR917516 ACV917516 SZ917516 JD917516 C917516:D917516 WVP851980 WLT851980 WBX851980 VSB851980 VIF851980 UYJ851980 UON851980 UER851980 TUV851980 TKZ851980 TBD851980 SRH851980 SHL851980 RXP851980 RNT851980 RDX851980 QUB851980 QKF851980 QAJ851980 PQN851980 PGR851980 OWV851980 OMZ851980 ODD851980 NTH851980 NJL851980 MZP851980 MPT851980 MFX851980 LWB851980 LMF851980 LCJ851980 KSN851980 KIR851980 JYV851980 JOZ851980 JFD851980 IVH851980 ILL851980 IBP851980 HRT851980 HHX851980 GYB851980 GOF851980 GEJ851980 FUN851980 FKR851980 FAV851980 EQZ851980 EHD851980 DXH851980 DNL851980 DDP851980 CTT851980 CJX851980 CAB851980 BQF851980 BGJ851980 AWN851980 AMR851980 ACV851980 SZ851980 JD851980 C851980:D851980 WVP786444 WLT786444 WBX786444 VSB786444 VIF786444 UYJ786444 UON786444 UER786444 TUV786444 TKZ786444 TBD786444 SRH786444 SHL786444 RXP786444 RNT786444 RDX786444 QUB786444 QKF786444 QAJ786444 PQN786444 PGR786444 OWV786444 OMZ786444 ODD786444 NTH786444 NJL786444 MZP786444 MPT786444 MFX786444 LWB786444 LMF786444 LCJ786444 KSN786444 KIR786444 JYV786444 JOZ786444 JFD786444 IVH786444 ILL786444 IBP786444 HRT786444 HHX786444 GYB786444 GOF786444 GEJ786444 FUN786444 FKR786444 FAV786444 EQZ786444 EHD786444 DXH786444 DNL786444 DDP786444 CTT786444 CJX786444 CAB786444 BQF786444 BGJ786444 AWN786444 AMR786444 ACV786444 SZ786444 JD786444 C786444:D786444 WVP720908 WLT720908 WBX720908 VSB720908 VIF720908 UYJ720908 UON720908 UER720908 TUV720908 TKZ720908 TBD720908 SRH720908 SHL720908 RXP720908 RNT720908 RDX720908 QUB720908 QKF720908 QAJ720908 PQN720908 PGR720908 OWV720908 OMZ720908 ODD720908 NTH720908 NJL720908 MZP720908 MPT720908 MFX720908 LWB720908 LMF720908 LCJ720908 KSN720908 KIR720908 JYV720908 JOZ720908 JFD720908 IVH720908 ILL720908 IBP720908 HRT720908 HHX720908 GYB720908 GOF720908 GEJ720908 FUN720908 FKR720908 FAV720908 EQZ720908 EHD720908 DXH720908 DNL720908 DDP720908 CTT720908 CJX720908 CAB720908 BQF720908 BGJ720908 AWN720908 AMR720908 ACV720908 SZ720908 JD720908 C720908:D720908 WVP655372 WLT655372 WBX655372 VSB655372 VIF655372 UYJ655372 UON655372 UER655372 TUV655372 TKZ655372 TBD655372 SRH655372 SHL655372 RXP655372 RNT655372 RDX655372 QUB655372 QKF655372 QAJ655372 PQN655372 PGR655372 OWV655372 OMZ655372 ODD655372 NTH655372 NJL655372 MZP655372 MPT655372 MFX655372 LWB655372 LMF655372 LCJ655372 KSN655372 KIR655372 JYV655372 JOZ655372 JFD655372 IVH655372 ILL655372 IBP655372 HRT655372 HHX655372 GYB655372 GOF655372 GEJ655372 FUN655372 FKR655372 FAV655372 EQZ655372 EHD655372 DXH655372 DNL655372 DDP655372 CTT655372 CJX655372 CAB655372 BQF655372 BGJ655372 AWN655372 AMR655372 ACV655372 SZ655372 JD655372 C655372:D655372 WVP589836 WLT589836 WBX589836 VSB589836 VIF589836 UYJ589836 UON589836 UER589836 TUV589836 TKZ589836 TBD589836 SRH589836 SHL589836 RXP589836 RNT589836 RDX589836 QUB589836 QKF589836 QAJ589836 PQN589836 PGR589836 OWV589836 OMZ589836 ODD589836 NTH589836 NJL589836 MZP589836 MPT589836 MFX589836 LWB589836 LMF589836 LCJ589836 KSN589836 KIR589836 JYV589836 JOZ589836 JFD589836 IVH589836 ILL589836 IBP589836 HRT589836 HHX589836 GYB589836 GOF589836 GEJ589836 FUN589836 FKR589836 FAV589836 EQZ589836 EHD589836 DXH589836 DNL589836 DDP589836 CTT589836 CJX589836 CAB589836 BQF589836 BGJ589836 AWN589836 AMR589836 ACV589836 SZ589836 JD589836 C589836:D589836 WVP524300 WLT524300 WBX524300 VSB524300 VIF524300 UYJ524300 UON524300 UER524300 TUV524300 TKZ524300 TBD524300 SRH524300 SHL524300 RXP524300 RNT524300 RDX524300 QUB524300 QKF524300 QAJ524300 PQN524300 PGR524300 OWV524300 OMZ524300 ODD524300 NTH524300 NJL524300 MZP524300 MPT524300 MFX524300 LWB524300 LMF524300 LCJ524300 KSN524300 KIR524300 JYV524300 JOZ524300 JFD524300 IVH524300 ILL524300 IBP524300 HRT524300 HHX524300 GYB524300 GOF524300 GEJ524300 FUN524300 FKR524300 FAV524300 EQZ524300 EHD524300 DXH524300 DNL524300 DDP524300 CTT524300 CJX524300 CAB524300 BQF524300 BGJ524300 AWN524300 AMR524300 ACV524300 SZ524300 JD524300 C524300:D524300 WVP458764 WLT458764 WBX458764 VSB458764 VIF458764 UYJ458764 UON458764 UER458764 TUV458764 TKZ458764 TBD458764 SRH458764 SHL458764 RXP458764 RNT458764 RDX458764 QUB458764 QKF458764 QAJ458764 PQN458764 PGR458764 OWV458764 OMZ458764 ODD458764 NTH458764 NJL458764 MZP458764 MPT458764 MFX458764 LWB458764 LMF458764 LCJ458764 KSN458764 KIR458764 JYV458764 JOZ458764 JFD458764 IVH458764 ILL458764 IBP458764 HRT458764 HHX458764 GYB458764 GOF458764 GEJ458764 FUN458764 FKR458764 FAV458764 EQZ458764 EHD458764 DXH458764 DNL458764 DDP458764 CTT458764 CJX458764 CAB458764 BQF458764 BGJ458764 AWN458764 AMR458764 ACV458764 SZ458764 JD458764 C458764:D458764 WVP393228 WLT393228 WBX393228 VSB393228 VIF393228 UYJ393228 UON393228 UER393228 TUV393228 TKZ393228 TBD393228 SRH393228 SHL393228 RXP393228 RNT393228 RDX393228 QUB393228 QKF393228 QAJ393228 PQN393228 PGR393228 OWV393228 OMZ393228 ODD393228 NTH393228 NJL393228 MZP393228 MPT393228 MFX393228 LWB393228 LMF393228 LCJ393228 KSN393228 KIR393228 JYV393228 JOZ393228 JFD393228 IVH393228 ILL393228 IBP393228 HRT393228 HHX393228 GYB393228 GOF393228 GEJ393228 FUN393228 FKR393228 FAV393228 EQZ393228 EHD393228 DXH393228 DNL393228 DDP393228 CTT393228 CJX393228 CAB393228 BQF393228 BGJ393228 AWN393228 AMR393228 ACV393228 SZ393228 JD393228 C393228:D393228 WVP327692 WLT327692 WBX327692 VSB327692 VIF327692 UYJ327692 UON327692 UER327692 TUV327692 TKZ327692 TBD327692 SRH327692 SHL327692 RXP327692 RNT327692 RDX327692 QUB327692 QKF327692 QAJ327692 PQN327692 PGR327692 OWV327692 OMZ327692 ODD327692 NTH327692 NJL327692 MZP327692 MPT327692 MFX327692 LWB327692 LMF327692 LCJ327692 KSN327692 KIR327692 JYV327692 JOZ327692 JFD327692 IVH327692 ILL327692 IBP327692 HRT327692 HHX327692 GYB327692 GOF327692 GEJ327692 FUN327692 FKR327692 FAV327692 EQZ327692 EHD327692 DXH327692 DNL327692 DDP327692 CTT327692 CJX327692 CAB327692 BQF327692 BGJ327692 AWN327692 AMR327692 ACV327692 SZ327692 JD327692 C327692:D327692 WVP262156 WLT262156 WBX262156 VSB262156 VIF262156 UYJ262156 UON262156 UER262156 TUV262156 TKZ262156 TBD262156 SRH262156 SHL262156 RXP262156 RNT262156 RDX262156 QUB262156 QKF262156 QAJ262156 PQN262156 PGR262156 OWV262156 OMZ262156 ODD262156 NTH262156 NJL262156 MZP262156 MPT262156 MFX262156 LWB262156 LMF262156 LCJ262156 KSN262156 KIR262156 JYV262156 JOZ262156 JFD262156 IVH262156 ILL262156 IBP262156 HRT262156 HHX262156 GYB262156 GOF262156 GEJ262156 FUN262156 FKR262156 FAV262156 EQZ262156 EHD262156 DXH262156 DNL262156 DDP262156 CTT262156 CJX262156 CAB262156 BQF262156 BGJ262156 AWN262156 AMR262156 ACV262156 SZ262156 JD262156 C262156:D262156 WVP196620 WLT196620 WBX196620 VSB196620 VIF196620 UYJ196620 UON196620 UER196620 TUV196620 TKZ196620 TBD196620 SRH196620 SHL196620 RXP196620 RNT196620 RDX196620 QUB196620 QKF196620 QAJ196620 PQN196620 PGR196620 OWV196620 OMZ196620 ODD196620 NTH196620 NJL196620 MZP196620 MPT196620 MFX196620 LWB196620 LMF196620 LCJ196620 KSN196620 KIR196620 JYV196620 JOZ196620 JFD196620 IVH196620 ILL196620 IBP196620 HRT196620 HHX196620 GYB196620 GOF196620 GEJ196620 FUN196620 FKR196620 FAV196620 EQZ196620 EHD196620 DXH196620 DNL196620 DDP196620 CTT196620 CJX196620 CAB196620 BQF196620 BGJ196620 AWN196620 AMR196620 ACV196620 SZ196620 JD196620 C196620:D196620 WVP131084 WLT131084 WBX131084 VSB131084 VIF131084 UYJ131084 UON131084 UER131084 TUV131084 TKZ131084 TBD131084 SRH131084 SHL131084 RXP131084 RNT131084 RDX131084 QUB131084 QKF131084 QAJ131084 PQN131084 PGR131084 OWV131084 OMZ131084 ODD131084 NTH131084 NJL131084 MZP131084 MPT131084 MFX131084 LWB131084 LMF131084 LCJ131084 KSN131084 KIR131084 JYV131084 JOZ131084 JFD131084 IVH131084 ILL131084 IBP131084 HRT131084 HHX131084 GYB131084 GOF131084 GEJ131084 FUN131084 FKR131084 FAV131084 EQZ131084 EHD131084 DXH131084 DNL131084 DDP131084 CTT131084 CJX131084 CAB131084 BQF131084 BGJ131084 AWN131084 AMR131084 ACV131084 SZ131084 JD131084 C131084:D131084 WVP65548 WLT65548 WBX65548 VSB65548 VIF65548 UYJ65548 UON65548 UER65548 TUV65548 TKZ65548 TBD65548 SRH65548 SHL65548 RXP65548 RNT65548 RDX65548 QUB65548 QKF65548 QAJ65548 PQN65548 PGR65548 OWV65548 OMZ65548 ODD65548 NTH65548 NJL65548 MZP65548 MPT65548 MFX65548 LWB65548 LMF65548 LCJ65548 KSN65548 KIR65548 JYV65548 JOZ65548 JFD65548 IVH65548 ILL65548 IBP65548 HRT65548 HHX65548 GYB65548 GOF65548 GEJ65548 FUN65548 FKR65548 FAV65548 EQZ65548 EHD65548 DXH65548 DNL65548 DDP65548 CTT65548 CJX65548 CAB65548 BQF65548 BGJ65548 AWN65548 AMR65548 ACV65548 SZ65548 JD65548 C65548:D65548 JD16 SZ16 ACV16 AMR16 AWN16 BGJ16 BQF16 CAB16 CJX16 CTT16 DDP16 DNL16 DXH16 EHD16 EQZ16 FAV16 FKR16 FUN16 GEJ16 GOF16 GYB16 HHX16 HRT16 IBP16 ILL16 IVH16 JFD16 JOZ16 JYV16 KIR16 KSN16 LCJ16 LMF16 LWB16 MFX16 MPT16 MZP16 NJL16 NTH16 ODD16 OMZ16 OWV16 PGR16 PQN16 QAJ16 QKF16 QUB16 RDX16 RNT16 RXP16 SHL16 SRH16 TBD16 TKZ16 TUV16 UER16 UON16 UYJ16 VIF16 VSB16 WBX16 WLT16 WVP16">
      <formula1>#REF!</formula1>
    </dataValidation>
    <dataValidation type="list" allowBlank="1" showInputMessage="1" showErrorMessage="1" sqref="WVP983051 JD6:JD15 SZ6:SZ15 ACV6:ACV15 AMR6:AMR15 AWN6:AWN15 BGJ6:BGJ15 BQF6:BQF15 CAB6:CAB15 CJX6:CJX15 CTT6:CTT15 DDP6:DDP15 DNL6:DNL15 DXH6:DXH15 EHD6:EHD15 EQZ6:EQZ15 FAV6:FAV15 FKR6:FKR15 FUN6:FUN15 GEJ6:GEJ15 GOF6:GOF15 GYB6:GYB15 HHX6:HHX15 HRT6:HRT15 IBP6:IBP15 ILL6:ILL15 IVH6:IVH15 JFD6:JFD15 JOZ6:JOZ15 JYV6:JYV15 KIR6:KIR15 KSN6:KSN15 LCJ6:LCJ15 LMF6:LMF15 LWB6:LWB15 MFX6:MFX15 MPT6:MPT15 MZP6:MZP15 NJL6:NJL15 NTH6:NTH15 ODD6:ODD15 OMZ6:OMZ15 OWV6:OWV15 PGR6:PGR15 PQN6:PQN15 QAJ6:QAJ15 QKF6:QKF15 QUB6:QUB15 RDX6:RDX15 RNT6:RNT15 RXP6:RXP15 SHL6:SHL15 SRH6:SRH15 TBD6:TBD15 TKZ6:TKZ15 TUV6:TUV15 UER6:UER15 UON6:UON15 UYJ6:UYJ15 VIF6:VIF15 VSB6:VSB15 WBX6:WBX15 WLT6:WLT15 WVP6:WVP15 WLT983051 WBX983051 VSB983051 VIF983051 UYJ983051 UON983051 UER983051 TUV983051 TKZ983051 TBD983051 SRH983051 SHL983051 RXP983051 RNT983051 RDX983051 QUB983051 QKF983051 QAJ983051 PQN983051 PGR983051 OWV983051 OMZ983051 ODD983051 NTH983051 NJL983051 MZP983051 MPT983051 MFX983051 LWB983051 LMF983051 LCJ983051 KSN983051 KIR983051 JYV983051 JOZ983051 JFD983051 IVH983051 ILL983051 IBP983051 HRT983051 HHX983051 GYB983051 GOF983051 GEJ983051 FUN983051 FKR983051 FAV983051 EQZ983051 EHD983051 DXH983051 DNL983051 DDP983051 CTT983051 CJX983051 CAB983051 BQF983051 BGJ983051 AWN983051 AMR983051 ACV983051 SZ983051 JD983051 C983051:D983051 WVP917515 WLT917515 WBX917515 VSB917515 VIF917515 UYJ917515 UON917515 UER917515 TUV917515 TKZ917515 TBD917515 SRH917515 SHL917515 RXP917515 RNT917515 RDX917515 QUB917515 QKF917515 QAJ917515 PQN917515 PGR917515 OWV917515 OMZ917515 ODD917515 NTH917515 NJL917515 MZP917515 MPT917515 MFX917515 LWB917515 LMF917515 LCJ917515 KSN917515 KIR917515 JYV917515 JOZ917515 JFD917515 IVH917515 ILL917515 IBP917515 HRT917515 HHX917515 GYB917515 GOF917515 GEJ917515 FUN917515 FKR917515 FAV917515 EQZ917515 EHD917515 DXH917515 DNL917515 DDP917515 CTT917515 CJX917515 CAB917515 BQF917515 BGJ917515 AWN917515 AMR917515 ACV917515 SZ917515 JD917515 C917515:D917515 WVP851979 WLT851979 WBX851979 VSB851979 VIF851979 UYJ851979 UON851979 UER851979 TUV851979 TKZ851979 TBD851979 SRH851979 SHL851979 RXP851979 RNT851979 RDX851979 QUB851979 QKF851979 QAJ851979 PQN851979 PGR851979 OWV851979 OMZ851979 ODD851979 NTH851979 NJL851979 MZP851979 MPT851979 MFX851979 LWB851979 LMF851979 LCJ851979 KSN851979 KIR851979 JYV851979 JOZ851979 JFD851979 IVH851979 ILL851979 IBP851979 HRT851979 HHX851979 GYB851979 GOF851979 GEJ851979 FUN851979 FKR851979 FAV851979 EQZ851979 EHD851979 DXH851979 DNL851979 DDP851979 CTT851979 CJX851979 CAB851979 BQF851979 BGJ851979 AWN851979 AMR851979 ACV851979 SZ851979 JD851979 C851979:D851979 WVP786443 WLT786443 WBX786443 VSB786443 VIF786443 UYJ786443 UON786443 UER786443 TUV786443 TKZ786443 TBD786443 SRH786443 SHL786443 RXP786443 RNT786443 RDX786443 QUB786443 QKF786443 QAJ786443 PQN786443 PGR786443 OWV786443 OMZ786443 ODD786443 NTH786443 NJL786443 MZP786443 MPT786443 MFX786443 LWB786443 LMF786443 LCJ786443 KSN786443 KIR786443 JYV786443 JOZ786443 JFD786443 IVH786443 ILL786443 IBP786443 HRT786443 HHX786443 GYB786443 GOF786443 GEJ786443 FUN786443 FKR786443 FAV786443 EQZ786443 EHD786443 DXH786443 DNL786443 DDP786443 CTT786443 CJX786443 CAB786443 BQF786443 BGJ786443 AWN786443 AMR786443 ACV786443 SZ786443 JD786443 C786443:D786443 WVP720907 WLT720907 WBX720907 VSB720907 VIF720907 UYJ720907 UON720907 UER720907 TUV720907 TKZ720907 TBD720907 SRH720907 SHL720907 RXP720907 RNT720907 RDX720907 QUB720907 QKF720907 QAJ720907 PQN720907 PGR720907 OWV720907 OMZ720907 ODD720907 NTH720907 NJL720907 MZP720907 MPT720907 MFX720907 LWB720907 LMF720907 LCJ720907 KSN720907 KIR720907 JYV720907 JOZ720907 JFD720907 IVH720907 ILL720907 IBP720907 HRT720907 HHX720907 GYB720907 GOF720907 GEJ720907 FUN720907 FKR720907 FAV720907 EQZ720907 EHD720907 DXH720907 DNL720907 DDP720907 CTT720907 CJX720907 CAB720907 BQF720907 BGJ720907 AWN720907 AMR720907 ACV720907 SZ720907 JD720907 C720907:D720907 WVP655371 WLT655371 WBX655371 VSB655371 VIF655371 UYJ655371 UON655371 UER655371 TUV655371 TKZ655371 TBD655371 SRH655371 SHL655371 RXP655371 RNT655371 RDX655371 QUB655371 QKF655371 QAJ655371 PQN655371 PGR655371 OWV655371 OMZ655371 ODD655371 NTH655371 NJL655371 MZP655371 MPT655371 MFX655371 LWB655371 LMF655371 LCJ655371 KSN655371 KIR655371 JYV655371 JOZ655371 JFD655371 IVH655371 ILL655371 IBP655371 HRT655371 HHX655371 GYB655371 GOF655371 GEJ655371 FUN655371 FKR655371 FAV655371 EQZ655371 EHD655371 DXH655371 DNL655371 DDP655371 CTT655371 CJX655371 CAB655371 BQF655371 BGJ655371 AWN655371 AMR655371 ACV655371 SZ655371 JD655371 C655371:D655371 WVP589835 WLT589835 WBX589835 VSB589835 VIF589835 UYJ589835 UON589835 UER589835 TUV589835 TKZ589835 TBD589835 SRH589835 SHL589835 RXP589835 RNT589835 RDX589835 QUB589835 QKF589835 QAJ589835 PQN589835 PGR589835 OWV589835 OMZ589835 ODD589835 NTH589835 NJL589835 MZP589835 MPT589835 MFX589835 LWB589835 LMF589835 LCJ589835 KSN589835 KIR589835 JYV589835 JOZ589835 JFD589835 IVH589835 ILL589835 IBP589835 HRT589835 HHX589835 GYB589835 GOF589835 GEJ589835 FUN589835 FKR589835 FAV589835 EQZ589835 EHD589835 DXH589835 DNL589835 DDP589835 CTT589835 CJX589835 CAB589835 BQF589835 BGJ589835 AWN589835 AMR589835 ACV589835 SZ589835 JD589835 C589835:D589835 WVP524299 WLT524299 WBX524299 VSB524299 VIF524299 UYJ524299 UON524299 UER524299 TUV524299 TKZ524299 TBD524299 SRH524299 SHL524299 RXP524299 RNT524299 RDX524299 QUB524299 QKF524299 QAJ524299 PQN524299 PGR524299 OWV524299 OMZ524299 ODD524299 NTH524299 NJL524299 MZP524299 MPT524299 MFX524299 LWB524299 LMF524299 LCJ524299 KSN524299 KIR524299 JYV524299 JOZ524299 JFD524299 IVH524299 ILL524299 IBP524299 HRT524299 HHX524299 GYB524299 GOF524299 GEJ524299 FUN524299 FKR524299 FAV524299 EQZ524299 EHD524299 DXH524299 DNL524299 DDP524299 CTT524299 CJX524299 CAB524299 BQF524299 BGJ524299 AWN524299 AMR524299 ACV524299 SZ524299 JD524299 C524299:D524299 WVP458763 WLT458763 WBX458763 VSB458763 VIF458763 UYJ458763 UON458763 UER458763 TUV458763 TKZ458763 TBD458763 SRH458763 SHL458763 RXP458763 RNT458763 RDX458763 QUB458763 QKF458763 QAJ458763 PQN458763 PGR458763 OWV458763 OMZ458763 ODD458763 NTH458763 NJL458763 MZP458763 MPT458763 MFX458763 LWB458763 LMF458763 LCJ458763 KSN458763 KIR458763 JYV458763 JOZ458763 JFD458763 IVH458763 ILL458763 IBP458763 HRT458763 HHX458763 GYB458763 GOF458763 GEJ458763 FUN458763 FKR458763 FAV458763 EQZ458763 EHD458763 DXH458763 DNL458763 DDP458763 CTT458763 CJX458763 CAB458763 BQF458763 BGJ458763 AWN458763 AMR458763 ACV458763 SZ458763 JD458763 C458763:D458763 WVP393227 WLT393227 WBX393227 VSB393227 VIF393227 UYJ393227 UON393227 UER393227 TUV393227 TKZ393227 TBD393227 SRH393227 SHL393227 RXP393227 RNT393227 RDX393227 QUB393227 QKF393227 QAJ393227 PQN393227 PGR393227 OWV393227 OMZ393227 ODD393227 NTH393227 NJL393227 MZP393227 MPT393227 MFX393227 LWB393227 LMF393227 LCJ393227 KSN393227 KIR393227 JYV393227 JOZ393227 JFD393227 IVH393227 ILL393227 IBP393227 HRT393227 HHX393227 GYB393227 GOF393227 GEJ393227 FUN393227 FKR393227 FAV393227 EQZ393227 EHD393227 DXH393227 DNL393227 DDP393227 CTT393227 CJX393227 CAB393227 BQF393227 BGJ393227 AWN393227 AMR393227 ACV393227 SZ393227 JD393227 C393227:D393227 WVP327691 WLT327691 WBX327691 VSB327691 VIF327691 UYJ327691 UON327691 UER327691 TUV327691 TKZ327691 TBD327691 SRH327691 SHL327691 RXP327691 RNT327691 RDX327691 QUB327691 QKF327691 QAJ327691 PQN327691 PGR327691 OWV327691 OMZ327691 ODD327691 NTH327691 NJL327691 MZP327691 MPT327691 MFX327691 LWB327691 LMF327691 LCJ327691 KSN327691 KIR327691 JYV327691 JOZ327691 JFD327691 IVH327691 ILL327691 IBP327691 HRT327691 HHX327691 GYB327691 GOF327691 GEJ327691 FUN327691 FKR327691 FAV327691 EQZ327691 EHD327691 DXH327691 DNL327691 DDP327691 CTT327691 CJX327691 CAB327691 BQF327691 BGJ327691 AWN327691 AMR327691 ACV327691 SZ327691 JD327691 C327691:D327691 WVP262155 WLT262155 WBX262155 VSB262155 VIF262155 UYJ262155 UON262155 UER262155 TUV262155 TKZ262155 TBD262155 SRH262155 SHL262155 RXP262155 RNT262155 RDX262155 QUB262155 QKF262155 QAJ262155 PQN262155 PGR262155 OWV262155 OMZ262155 ODD262155 NTH262155 NJL262155 MZP262155 MPT262155 MFX262155 LWB262155 LMF262155 LCJ262155 KSN262155 KIR262155 JYV262155 JOZ262155 JFD262155 IVH262155 ILL262155 IBP262155 HRT262155 HHX262155 GYB262155 GOF262155 GEJ262155 FUN262155 FKR262155 FAV262155 EQZ262155 EHD262155 DXH262155 DNL262155 DDP262155 CTT262155 CJX262155 CAB262155 BQF262155 BGJ262155 AWN262155 AMR262155 ACV262155 SZ262155 JD262155 C262155:D262155 WVP196619 WLT196619 WBX196619 VSB196619 VIF196619 UYJ196619 UON196619 UER196619 TUV196619 TKZ196619 TBD196619 SRH196619 SHL196619 RXP196619 RNT196619 RDX196619 QUB196619 QKF196619 QAJ196619 PQN196619 PGR196619 OWV196619 OMZ196619 ODD196619 NTH196619 NJL196619 MZP196619 MPT196619 MFX196619 LWB196619 LMF196619 LCJ196619 KSN196619 KIR196619 JYV196619 JOZ196619 JFD196619 IVH196619 ILL196619 IBP196619 HRT196619 HHX196619 GYB196619 GOF196619 GEJ196619 FUN196619 FKR196619 FAV196619 EQZ196619 EHD196619 DXH196619 DNL196619 DDP196619 CTT196619 CJX196619 CAB196619 BQF196619 BGJ196619 AWN196619 AMR196619 ACV196619 SZ196619 JD196619 C196619:D196619 WVP131083 WLT131083 WBX131083 VSB131083 VIF131083 UYJ131083 UON131083 UER131083 TUV131083 TKZ131083 TBD131083 SRH131083 SHL131083 RXP131083 RNT131083 RDX131083 QUB131083 QKF131083 QAJ131083 PQN131083 PGR131083 OWV131083 OMZ131083 ODD131083 NTH131083 NJL131083 MZP131083 MPT131083 MFX131083 LWB131083 LMF131083 LCJ131083 KSN131083 KIR131083 JYV131083 JOZ131083 JFD131083 IVH131083 ILL131083 IBP131083 HRT131083 HHX131083 GYB131083 GOF131083 GEJ131083 FUN131083 FKR131083 FAV131083 EQZ131083 EHD131083 DXH131083 DNL131083 DDP131083 CTT131083 CJX131083 CAB131083 BQF131083 BGJ131083 AWN131083 AMR131083 ACV131083 SZ131083 JD131083 C131083:D131083 WVP65547 WLT65547 WBX65547 VSB65547 VIF65547 UYJ65547 UON65547 UER65547 TUV65547 TKZ65547 TBD65547 SRH65547 SHL65547 RXP65547 RNT65547 RDX65547 QUB65547 QKF65547 QAJ65547 PQN65547 PGR65547 OWV65547 OMZ65547 ODD65547 NTH65547 NJL65547 MZP65547 MPT65547 MFX65547 LWB65547 LMF65547 LCJ65547 KSN65547 KIR65547 JYV65547 JOZ65547 JFD65547 IVH65547 ILL65547 IBP65547 HRT65547 HHX65547 GYB65547 GOF65547 GEJ65547 FUN65547 FKR65547 FAV65547 EQZ65547 EHD65547 DXH65547 DNL65547 DDP65547 CTT65547 CJX65547 CAB65547 BQF65547 BGJ65547 AWN65547 AMR65547 ACV65547 SZ65547 JD65547 C65547:D65547">
      <formula1>$Y$2:$Y$16</formula1>
    </dataValidation>
  </dataValidation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A66"/>
  <sheetViews>
    <sheetView zoomScale="90" zoomScaleNormal="90" workbookViewId="0">
      <pane xSplit="2" ySplit="2" topLeftCell="C3" activePane="bottomRight" state="frozen"/>
      <selection pane="topRight" activeCell="D1" sqref="D1"/>
      <selection pane="bottomLeft" activeCell="A3" sqref="A3"/>
      <selection pane="bottomRight" activeCell="G59" sqref="G59"/>
    </sheetView>
  </sheetViews>
  <sheetFormatPr defaultRowHeight="12.75" outlineLevelRow="1" x14ac:dyDescent="0.2"/>
  <cols>
    <col min="1" max="1" width="5.42578125" style="1" customWidth="1"/>
    <col min="2" max="2" width="37.140625" style="2" bestFit="1" customWidth="1"/>
    <col min="3" max="3" width="11.140625" style="2" customWidth="1"/>
    <col min="4" max="4" width="9.7109375" style="2" customWidth="1"/>
    <col min="5" max="5" width="9.7109375" style="2" hidden="1" customWidth="1"/>
    <col min="6" max="6" width="9.7109375" style="68" hidden="1" customWidth="1"/>
    <col min="7" max="8" width="9.7109375" style="2" customWidth="1"/>
    <col min="9" max="9" width="8.7109375" style="2" hidden="1" customWidth="1"/>
    <col min="10" max="10" width="7.42578125" style="2" hidden="1" customWidth="1"/>
    <col min="11" max="11" width="6.42578125" style="2" hidden="1" customWidth="1"/>
    <col min="12" max="12" width="9" style="2" hidden="1" customWidth="1"/>
    <col min="13" max="13" width="6.140625" style="2" hidden="1" customWidth="1"/>
    <col min="14" max="14" width="9" style="2" hidden="1" customWidth="1"/>
    <col min="15" max="15" width="9.85546875" style="2" customWidth="1"/>
    <col min="16" max="16" width="9.28515625" style="2" customWidth="1"/>
    <col min="17" max="17" width="10.85546875" style="1" customWidth="1"/>
    <col min="18" max="18" width="7.42578125" style="1" customWidth="1"/>
    <col min="19" max="19" width="8.42578125" style="1" customWidth="1"/>
    <col min="20" max="20" width="8" style="1" customWidth="1"/>
    <col min="21" max="21" width="8.85546875" style="1" customWidth="1"/>
    <col min="22" max="22" width="8.42578125" style="1" customWidth="1"/>
    <col min="23" max="23" width="8" style="1" customWidth="1"/>
    <col min="24" max="24" width="11.140625" style="1" customWidth="1"/>
    <col min="25" max="25" width="12.140625" style="1" customWidth="1"/>
    <col min="26" max="26" width="14" style="1" customWidth="1"/>
    <col min="27" max="31" width="11.5703125" style="1" customWidth="1"/>
    <col min="32" max="35" width="11.42578125" style="1" bestFit="1" customWidth="1"/>
    <col min="36" max="36" width="9.42578125" style="1" customWidth="1"/>
    <col min="37" max="37" width="10" style="1" customWidth="1"/>
    <col min="38" max="39" width="11.42578125" style="1" bestFit="1" customWidth="1"/>
    <col min="40" max="40" width="12.140625" style="64" customWidth="1"/>
    <col min="41" max="41" width="16.42578125" style="64" customWidth="1"/>
    <col min="42" max="45" width="11.5703125" style="64" customWidth="1"/>
    <col min="46" max="47" width="11.42578125" style="1" bestFit="1" customWidth="1"/>
    <col min="48" max="48" width="13.42578125" style="1" bestFit="1" customWidth="1"/>
    <col min="49" max="49" width="11.42578125" style="1" bestFit="1" customWidth="1"/>
    <col min="50" max="50" width="9.42578125" style="1" customWidth="1"/>
    <col min="51" max="51" width="10" style="1" customWidth="1"/>
    <col min="52" max="53" width="11.42578125" style="1" bestFit="1" customWidth="1"/>
    <col min="54" max="16384" width="9.140625" style="1"/>
  </cols>
  <sheetData>
    <row r="1" spans="1:53" ht="13.5" thickBot="1" x14ac:dyDescent="0.25">
      <c r="I1" s="238" t="s">
        <v>24</v>
      </c>
      <c r="J1" s="238"/>
      <c r="K1" s="238"/>
      <c r="L1" s="238" t="s">
        <v>28</v>
      </c>
      <c r="M1" s="238"/>
      <c r="N1" s="238"/>
      <c r="O1" s="283" t="s">
        <v>21</v>
      </c>
      <c r="P1" s="283"/>
      <c r="Q1" s="283"/>
      <c r="R1" s="283"/>
      <c r="S1" s="284" t="s">
        <v>23</v>
      </c>
      <c r="T1" s="285"/>
      <c r="U1" s="284" t="s">
        <v>25</v>
      </c>
      <c r="V1" s="286"/>
      <c r="W1" s="286"/>
      <c r="X1" s="286"/>
      <c r="Y1" s="285"/>
      <c r="Z1" s="284" t="s">
        <v>29</v>
      </c>
      <c r="AA1" s="286"/>
      <c r="AB1" s="286"/>
      <c r="AC1" s="285"/>
      <c r="AD1" s="127"/>
      <c r="AE1" s="276" t="s">
        <v>21</v>
      </c>
      <c r="AF1" s="277"/>
      <c r="AG1" s="277"/>
      <c r="AH1" s="277"/>
      <c r="AI1" s="278" t="s">
        <v>23</v>
      </c>
      <c r="AJ1" s="279"/>
      <c r="AK1" s="278" t="s">
        <v>25</v>
      </c>
      <c r="AL1" s="280"/>
      <c r="AM1" s="280"/>
      <c r="AN1" s="281"/>
      <c r="AO1" s="276" t="s">
        <v>29</v>
      </c>
      <c r="AP1" s="277"/>
      <c r="AQ1" s="277"/>
      <c r="AR1" s="277"/>
      <c r="AS1" s="282"/>
      <c r="AU1" s="1" t="s">
        <v>173</v>
      </c>
      <c r="AY1" s="1" t="s">
        <v>174</v>
      </c>
    </row>
    <row r="2" spans="1:53" ht="90" thickBot="1" x14ac:dyDescent="0.25">
      <c r="A2" s="3" t="s">
        <v>0</v>
      </c>
      <c r="B2" s="3" t="s">
        <v>1</v>
      </c>
      <c r="C2" s="3" t="s">
        <v>156</v>
      </c>
      <c r="D2" s="3" t="s">
        <v>15</v>
      </c>
      <c r="E2" s="3" t="s">
        <v>139</v>
      </c>
      <c r="F2" s="69" t="s">
        <v>138</v>
      </c>
      <c r="G2" s="3" t="s">
        <v>172</v>
      </c>
      <c r="H2" s="3" t="s">
        <v>150</v>
      </c>
      <c r="I2" s="6" t="s">
        <v>144</v>
      </c>
      <c r="J2" s="6" t="s">
        <v>145</v>
      </c>
      <c r="K2" s="6" t="s">
        <v>146</v>
      </c>
      <c r="L2" s="6" t="s">
        <v>144</v>
      </c>
      <c r="M2" s="6" t="s">
        <v>145</v>
      </c>
      <c r="N2" s="6" t="s">
        <v>146</v>
      </c>
      <c r="O2" s="124" t="s">
        <v>10</v>
      </c>
      <c r="P2" s="125" t="s">
        <v>125</v>
      </c>
      <c r="Q2" s="125" t="s">
        <v>128</v>
      </c>
      <c r="R2" s="125" t="s">
        <v>126</v>
      </c>
      <c r="S2" s="125" t="s">
        <v>12</v>
      </c>
      <c r="T2" s="125" t="s">
        <v>22</v>
      </c>
      <c r="U2" s="125" t="s">
        <v>25</v>
      </c>
      <c r="V2" s="125" t="s">
        <v>127</v>
      </c>
      <c r="W2" s="125" t="s">
        <v>26</v>
      </c>
      <c r="X2" s="125" t="s">
        <v>27</v>
      </c>
      <c r="Y2" s="126" t="s">
        <v>148</v>
      </c>
      <c r="Z2" s="124" t="s">
        <v>7</v>
      </c>
      <c r="AA2" s="125" t="s">
        <v>30</v>
      </c>
      <c r="AB2" s="125" t="s">
        <v>8</v>
      </c>
      <c r="AC2" s="125" t="s">
        <v>11</v>
      </c>
      <c r="AD2" s="126" t="s">
        <v>137</v>
      </c>
      <c r="AE2" s="114" t="s">
        <v>10</v>
      </c>
      <c r="AF2" s="98" t="s">
        <v>125</v>
      </c>
      <c r="AG2" s="98" t="s">
        <v>128</v>
      </c>
      <c r="AH2" s="98" t="s">
        <v>126</v>
      </c>
      <c r="AI2" s="98" t="s">
        <v>12</v>
      </c>
      <c r="AJ2" s="98" t="s">
        <v>22</v>
      </c>
      <c r="AK2" s="98" t="s">
        <v>25</v>
      </c>
      <c r="AL2" s="98" t="s">
        <v>127</v>
      </c>
      <c r="AM2" s="98" t="s">
        <v>26</v>
      </c>
      <c r="AN2" s="115" t="s">
        <v>27</v>
      </c>
      <c r="AO2" s="122" t="s">
        <v>7</v>
      </c>
      <c r="AP2" s="99" t="s">
        <v>30</v>
      </c>
      <c r="AQ2" s="99" t="s">
        <v>8</v>
      </c>
      <c r="AR2" s="99" t="s">
        <v>11</v>
      </c>
      <c r="AS2" s="123" t="s">
        <v>137</v>
      </c>
      <c r="AU2" s="99" t="s">
        <v>21</v>
      </c>
      <c r="AV2" s="99" t="s">
        <v>29</v>
      </c>
      <c r="AW2" s="99" t="s">
        <v>151</v>
      </c>
      <c r="AY2" s="99" t="s">
        <v>21</v>
      </c>
      <c r="AZ2" s="99" t="s">
        <v>29</v>
      </c>
      <c r="BA2" s="99" t="s">
        <v>151</v>
      </c>
    </row>
    <row r="3" spans="1:53" x14ac:dyDescent="0.2">
      <c r="A3" s="60" t="s">
        <v>162</v>
      </c>
      <c r="B3" s="5"/>
      <c r="C3" s="5"/>
      <c r="D3" s="5"/>
      <c r="E3" s="5"/>
      <c r="F3" s="70"/>
      <c r="G3" s="5"/>
      <c r="H3" s="5"/>
      <c r="I3" s="77"/>
      <c r="J3" s="77"/>
      <c r="K3" s="77"/>
      <c r="L3" s="77"/>
      <c r="M3" s="77"/>
      <c r="N3" s="77"/>
      <c r="O3" s="1"/>
      <c r="P3" s="1"/>
      <c r="Q3" s="7"/>
      <c r="R3" s="7"/>
      <c r="S3" s="7"/>
      <c r="T3" s="7"/>
      <c r="U3" s="7"/>
      <c r="V3" s="7"/>
      <c r="W3" s="7"/>
      <c r="X3" s="7"/>
      <c r="Y3" s="7"/>
      <c r="Z3" s="7"/>
      <c r="AA3" s="7"/>
      <c r="AB3" s="7"/>
      <c r="AC3" s="7"/>
      <c r="AD3" s="7"/>
      <c r="AE3" s="116"/>
      <c r="AF3" s="100"/>
      <c r="AG3" s="100"/>
      <c r="AH3" s="100"/>
      <c r="AI3" s="100"/>
      <c r="AJ3" s="100"/>
      <c r="AK3" s="100"/>
      <c r="AL3" s="100"/>
      <c r="AM3" s="100"/>
      <c r="AN3" s="117"/>
      <c r="AO3" s="116"/>
      <c r="AP3" s="100"/>
      <c r="AQ3" s="100"/>
      <c r="AR3" s="100"/>
      <c r="AS3" s="117"/>
      <c r="AT3" s="121"/>
      <c r="AU3" s="101"/>
      <c r="AV3" s="101"/>
      <c r="AW3" s="101"/>
    </row>
    <row r="4" spans="1:53" collapsed="1" x14ac:dyDescent="0.2">
      <c r="A4" s="104">
        <v>1</v>
      </c>
      <c r="B4" s="105" t="s">
        <v>157</v>
      </c>
      <c r="C4" s="61"/>
      <c r="D4" s="106">
        <f>SUM(D5:D7)</f>
        <v>88</v>
      </c>
      <c r="E4" s="106">
        <f t="shared" ref="E4:AD4" si="0">SUM(E5:E7)</f>
        <v>0.1</v>
      </c>
      <c r="F4" s="106">
        <f t="shared" si="0"/>
        <v>146</v>
      </c>
      <c r="G4" s="106">
        <f t="shared" si="0"/>
        <v>194</v>
      </c>
      <c r="H4" s="102"/>
      <c r="I4" s="102">
        <f t="shared" si="0"/>
        <v>0</v>
      </c>
      <c r="J4" s="102">
        <f t="shared" si="0"/>
        <v>0</v>
      </c>
      <c r="K4" s="102">
        <f t="shared" si="0"/>
        <v>0</v>
      </c>
      <c r="L4" s="102">
        <f t="shared" si="0"/>
        <v>0</v>
      </c>
      <c r="M4" s="102">
        <f t="shared" si="0"/>
        <v>0</v>
      </c>
      <c r="N4" s="102">
        <f t="shared" si="0"/>
        <v>0</v>
      </c>
      <c r="O4" s="102">
        <f t="shared" si="0"/>
        <v>36.75</v>
      </c>
      <c r="P4" s="102">
        <f t="shared" si="0"/>
        <v>49.6875</v>
      </c>
      <c r="Q4" s="102">
        <f t="shared" si="0"/>
        <v>24.84375</v>
      </c>
      <c r="R4" s="102">
        <f t="shared" si="0"/>
        <v>14.90625</v>
      </c>
      <c r="S4" s="102">
        <f t="shared" si="0"/>
        <v>0</v>
      </c>
      <c r="T4" s="102">
        <f t="shared" si="0"/>
        <v>0</v>
      </c>
      <c r="U4" s="102">
        <f t="shared" si="0"/>
        <v>51.5</v>
      </c>
      <c r="V4" s="102">
        <f t="shared" si="0"/>
        <v>24.84375</v>
      </c>
      <c r="W4" s="102">
        <f t="shared" si="0"/>
        <v>14.981250000000001</v>
      </c>
      <c r="X4" s="102">
        <f t="shared" si="0"/>
        <v>14.666666666666666</v>
      </c>
      <c r="Y4" s="102">
        <f t="shared" si="0"/>
        <v>32.333333333333329</v>
      </c>
      <c r="Z4" s="102">
        <f t="shared" si="0"/>
        <v>29.5</v>
      </c>
      <c r="AA4" s="102">
        <f t="shared" si="0"/>
        <v>0.2</v>
      </c>
      <c r="AB4" s="102">
        <f t="shared" si="0"/>
        <v>30.916666666666664</v>
      </c>
      <c r="AC4" s="102">
        <f t="shared" si="0"/>
        <v>30.916666666666664</v>
      </c>
      <c r="AD4" s="111">
        <f t="shared" si="0"/>
        <v>32.333333333333329</v>
      </c>
      <c r="AE4" s="116">
        <f t="shared" ref="AE4:AM4" si="1">O4/8</f>
        <v>4.59375</v>
      </c>
      <c r="AF4" s="100">
        <f t="shared" si="1"/>
        <v>6.2109375</v>
      </c>
      <c r="AG4" s="100">
        <f t="shared" si="1"/>
        <v>3.10546875</v>
      </c>
      <c r="AH4" s="100">
        <f t="shared" si="1"/>
        <v>1.86328125</v>
      </c>
      <c r="AI4" s="100">
        <f t="shared" si="1"/>
        <v>0</v>
      </c>
      <c r="AJ4" s="100">
        <f t="shared" si="1"/>
        <v>0</v>
      </c>
      <c r="AK4" s="100">
        <f t="shared" si="1"/>
        <v>6.4375</v>
      </c>
      <c r="AL4" s="100">
        <f t="shared" si="1"/>
        <v>3.10546875</v>
      </c>
      <c r="AM4" s="100">
        <f t="shared" si="1"/>
        <v>1.8726562500000001</v>
      </c>
      <c r="AN4" s="117">
        <f t="shared" ref="AN4:AR4" si="2">Y4/8</f>
        <v>4.0416666666666661</v>
      </c>
      <c r="AO4" s="116">
        <f t="shared" si="2"/>
        <v>3.6875</v>
      </c>
      <c r="AP4" s="100">
        <f t="shared" si="2"/>
        <v>2.5000000000000001E-2</v>
      </c>
      <c r="AQ4" s="100">
        <f t="shared" si="2"/>
        <v>3.864583333333333</v>
      </c>
      <c r="AR4" s="100">
        <f t="shared" si="2"/>
        <v>3.864583333333333</v>
      </c>
      <c r="AS4" s="117">
        <f>AD4/8</f>
        <v>4.0416666666666661</v>
      </c>
      <c r="AT4" s="121"/>
      <c r="AU4" s="100">
        <f>SUM(O5:Y7)</f>
        <v>264.51249999999999</v>
      </c>
      <c r="AV4" s="100">
        <f>SUM(Z5:AD7)</f>
        <v>123.86666666666666</v>
      </c>
      <c r="AW4" s="100">
        <f>SUM(AU4:AV4)</f>
        <v>388.37916666666666</v>
      </c>
      <c r="AY4" s="100">
        <f>SUM(O4:Y4)/8</f>
        <v>33.064062499999999</v>
      </c>
      <c r="AZ4" s="100">
        <f>SUM(Z4:AD4)/8</f>
        <v>15.483333333333333</v>
      </c>
      <c r="BA4" s="100">
        <f>SUM(AY4:AZ4)</f>
        <v>48.547395833333333</v>
      </c>
    </row>
    <row r="5" spans="1:53" hidden="1" outlineLevel="1" x14ac:dyDescent="0.2">
      <c r="A5" s="104"/>
      <c r="B5" s="105"/>
      <c r="C5" s="61" t="s">
        <v>3</v>
      </c>
      <c r="D5" s="106">
        <v>1</v>
      </c>
      <c r="E5" s="107">
        <f>D5*10%</f>
        <v>0.1</v>
      </c>
      <c r="F5" s="108">
        <v>146</v>
      </c>
      <c r="G5" s="106"/>
      <c r="H5" s="94" t="s">
        <v>149</v>
      </c>
      <c r="I5" s="78"/>
      <c r="J5" s="78"/>
      <c r="K5" s="78"/>
      <c r="L5" s="78"/>
      <c r="M5" s="78"/>
      <c r="N5" s="78"/>
      <c r="O5" s="77">
        <f>D5*'Unit Measures'!B2</f>
        <v>0.5</v>
      </c>
      <c r="P5" s="77">
        <f>D5*'Unit Measures'!B3</f>
        <v>0.75</v>
      </c>
      <c r="Q5" s="77">
        <f>'Unit Measures'!B4*D5</f>
        <v>0.375</v>
      </c>
      <c r="R5" s="77">
        <f>D5*'Unit Measures'!B5</f>
        <v>0.22500000000000001</v>
      </c>
      <c r="S5" s="77"/>
      <c r="T5" s="77"/>
      <c r="U5" s="77">
        <f>D5*'Unit Measures'!B7</f>
        <v>0.75</v>
      </c>
      <c r="V5" s="77">
        <f>D5*'Unit Measures'!B8</f>
        <v>0.375</v>
      </c>
      <c r="W5" s="77">
        <f>D5*'Unit Measures'!B9</f>
        <v>0.3</v>
      </c>
      <c r="X5" s="77">
        <f>D5*'Unit Measures'!B11</f>
        <v>0.16666666666666666</v>
      </c>
      <c r="Y5" s="77"/>
      <c r="Z5" s="77">
        <f>D5*'Unit Measures'!B12</f>
        <v>0.5</v>
      </c>
      <c r="AA5" s="77">
        <f>'Unit Measures'!B15</f>
        <v>0.2</v>
      </c>
      <c r="AB5" s="77">
        <f>D5*'Unit Measures'!B13</f>
        <v>0.25</v>
      </c>
      <c r="AC5" s="77">
        <f>D5*'Unit Measures'!B14</f>
        <v>0.25</v>
      </c>
      <c r="AD5" s="97"/>
      <c r="AE5" s="116"/>
      <c r="AF5" s="100"/>
      <c r="AG5" s="100"/>
      <c r="AH5" s="100"/>
      <c r="AI5" s="100"/>
      <c r="AJ5" s="100"/>
      <c r="AK5" s="100"/>
      <c r="AL5" s="100"/>
      <c r="AM5" s="100"/>
      <c r="AN5" s="117"/>
      <c r="AO5" s="116"/>
      <c r="AP5" s="100"/>
      <c r="AQ5" s="100"/>
      <c r="AR5" s="100"/>
      <c r="AS5" s="117"/>
      <c r="AT5" s="121"/>
      <c r="AU5" s="100"/>
      <c r="AV5" s="100"/>
      <c r="AW5" s="100">
        <f t="shared" ref="AW5:AW47" si="3">SUM(AU5:AV5)</f>
        <v>0</v>
      </c>
      <c r="AY5" s="100"/>
      <c r="AZ5" s="100"/>
      <c r="BA5" s="100"/>
    </row>
    <row r="6" spans="1:53" hidden="1" outlineLevel="1" x14ac:dyDescent="0.2">
      <c r="A6" s="104"/>
      <c r="B6" s="105"/>
      <c r="C6" s="61" t="s">
        <v>4</v>
      </c>
      <c r="D6" s="106">
        <v>87</v>
      </c>
      <c r="E6" s="107"/>
      <c r="F6" s="108"/>
      <c r="G6" s="106"/>
      <c r="H6" s="5"/>
      <c r="I6" s="78"/>
      <c r="J6" s="78"/>
      <c r="K6" s="78"/>
      <c r="L6" s="78"/>
      <c r="M6" s="78"/>
      <c r="N6" s="78"/>
      <c r="O6" s="77">
        <f>D6*'Unit Measures'!C2</f>
        <v>36.25</v>
      </c>
      <c r="P6" s="77">
        <f>D6*'Unit Measures'!C3</f>
        <v>48.9375</v>
      </c>
      <c r="Q6" s="77">
        <f>D6*'Unit Measures'!C4</f>
        <v>24.46875</v>
      </c>
      <c r="R6" s="77">
        <f>D6*'Unit Measures'!C5</f>
        <v>14.68125</v>
      </c>
      <c r="S6" s="77"/>
      <c r="T6" s="77"/>
      <c r="U6" s="77">
        <f>D6*'Unit Measures'!C7</f>
        <v>50.75</v>
      </c>
      <c r="V6" s="77">
        <f>D6*'Unit Measures'!C4</f>
        <v>24.46875</v>
      </c>
      <c r="W6" s="77">
        <f>D6*'Unit Measures'!C5</f>
        <v>14.68125</v>
      </c>
      <c r="X6" s="77">
        <f>D6*'Unit Measures'!C11</f>
        <v>14.5</v>
      </c>
      <c r="Y6" s="77"/>
      <c r="Z6" s="77">
        <f>D6*'Unit Measures'!C12</f>
        <v>29</v>
      </c>
      <c r="AA6" s="77"/>
      <c r="AB6" s="77">
        <f>D6*'Unit Measures'!C13</f>
        <v>14.5</v>
      </c>
      <c r="AC6" s="77">
        <f>D6*'Unit Measures'!C14</f>
        <v>14.5</v>
      </c>
      <c r="AD6" s="97"/>
      <c r="AE6" s="116"/>
      <c r="AF6" s="100"/>
      <c r="AG6" s="100"/>
      <c r="AH6" s="100"/>
      <c r="AI6" s="100"/>
      <c r="AJ6" s="100"/>
      <c r="AK6" s="100"/>
      <c r="AL6" s="100"/>
      <c r="AM6" s="100"/>
      <c r="AN6" s="117"/>
      <c r="AO6" s="116"/>
      <c r="AP6" s="100"/>
      <c r="AQ6" s="100"/>
      <c r="AR6" s="100"/>
      <c r="AS6" s="117"/>
      <c r="AT6" s="121"/>
      <c r="AU6" s="100"/>
      <c r="AV6" s="100"/>
      <c r="AW6" s="100">
        <f t="shared" si="3"/>
        <v>0</v>
      </c>
      <c r="AY6" s="100"/>
      <c r="AZ6" s="100"/>
      <c r="BA6" s="100"/>
    </row>
    <row r="7" spans="1:53" hidden="1" outlineLevel="1" x14ac:dyDescent="0.2">
      <c r="A7" s="104"/>
      <c r="B7" s="105"/>
      <c r="C7" s="61" t="s">
        <v>158</v>
      </c>
      <c r="D7" s="106"/>
      <c r="E7" s="107"/>
      <c r="F7" s="108"/>
      <c r="G7" s="106">
        <v>194</v>
      </c>
      <c r="H7" s="5"/>
      <c r="I7" s="78"/>
      <c r="J7" s="78"/>
      <c r="K7" s="78"/>
      <c r="L7" s="78"/>
      <c r="M7" s="78"/>
      <c r="N7" s="78"/>
      <c r="O7" s="77"/>
      <c r="P7" s="77"/>
      <c r="Q7" s="77"/>
      <c r="R7" s="77"/>
      <c r="S7" s="77"/>
      <c r="T7" s="77"/>
      <c r="U7" s="77"/>
      <c r="V7" s="77"/>
      <c r="W7" s="77"/>
      <c r="X7" s="77"/>
      <c r="Y7" s="77">
        <f>G7*'Unit Measures'!D17</f>
        <v>32.333333333333329</v>
      </c>
      <c r="Z7" s="77"/>
      <c r="AA7" s="77"/>
      <c r="AB7" s="77">
        <f>G7*'Unit Measures'!D13</f>
        <v>16.166666666666664</v>
      </c>
      <c r="AC7" s="77">
        <f>G7*'Unit Measures'!D14</f>
        <v>16.166666666666664</v>
      </c>
      <c r="AD7" s="97">
        <f>G7*'Unit Measures'!D16</f>
        <v>32.333333333333329</v>
      </c>
      <c r="AE7" s="116"/>
      <c r="AF7" s="100"/>
      <c r="AG7" s="100"/>
      <c r="AH7" s="100"/>
      <c r="AI7" s="100"/>
      <c r="AJ7" s="100"/>
      <c r="AK7" s="100"/>
      <c r="AL7" s="100"/>
      <c r="AM7" s="100"/>
      <c r="AN7" s="117"/>
      <c r="AO7" s="116"/>
      <c r="AP7" s="100"/>
      <c r="AQ7" s="100"/>
      <c r="AR7" s="100"/>
      <c r="AS7" s="117"/>
      <c r="AT7" s="121"/>
      <c r="AU7" s="100"/>
      <c r="AV7" s="100"/>
      <c r="AW7" s="100">
        <f t="shared" si="3"/>
        <v>0</v>
      </c>
      <c r="AY7" s="100"/>
      <c r="AZ7" s="100"/>
      <c r="BA7" s="100"/>
    </row>
    <row r="8" spans="1:53" collapsed="1" x14ac:dyDescent="0.2">
      <c r="A8" s="104">
        <v>2</v>
      </c>
      <c r="B8" s="105" t="s">
        <v>160</v>
      </c>
      <c r="C8" s="61"/>
      <c r="D8" s="106">
        <f>SUM(D9:D11)</f>
        <v>18</v>
      </c>
      <c r="E8" s="106">
        <f t="shared" ref="E8:AD8" si="4">SUM(E9:E11)</f>
        <v>0</v>
      </c>
      <c r="F8" s="106">
        <f t="shared" si="4"/>
        <v>0</v>
      </c>
      <c r="G8" s="106">
        <f t="shared" si="4"/>
        <v>26</v>
      </c>
      <c r="H8" s="102"/>
      <c r="I8" s="102">
        <f t="shared" si="4"/>
        <v>0</v>
      </c>
      <c r="J8" s="102">
        <f t="shared" si="4"/>
        <v>0</v>
      </c>
      <c r="K8" s="102">
        <f t="shared" si="4"/>
        <v>0</v>
      </c>
      <c r="L8" s="102">
        <f t="shared" si="4"/>
        <v>0</v>
      </c>
      <c r="M8" s="102">
        <f t="shared" si="4"/>
        <v>0</v>
      </c>
      <c r="N8" s="102">
        <f t="shared" si="4"/>
        <v>0</v>
      </c>
      <c r="O8" s="102">
        <f t="shared" si="4"/>
        <v>5.416666666666667</v>
      </c>
      <c r="P8" s="102">
        <f t="shared" si="4"/>
        <v>12</v>
      </c>
      <c r="Q8" s="102">
        <f t="shared" si="4"/>
        <v>6</v>
      </c>
      <c r="R8" s="102">
        <f t="shared" si="4"/>
        <v>3.6</v>
      </c>
      <c r="S8" s="102">
        <f t="shared" si="4"/>
        <v>0</v>
      </c>
      <c r="T8" s="102">
        <f t="shared" si="4"/>
        <v>0</v>
      </c>
      <c r="U8" s="102">
        <f t="shared" si="4"/>
        <v>12.166666666666668</v>
      </c>
      <c r="V8" s="102">
        <f t="shared" si="4"/>
        <v>6.0833333333333339</v>
      </c>
      <c r="W8" s="102">
        <f t="shared" si="4"/>
        <v>4.8666666666666671</v>
      </c>
      <c r="X8" s="102">
        <f t="shared" si="4"/>
        <v>3</v>
      </c>
      <c r="Y8" s="102">
        <f t="shared" si="4"/>
        <v>4.333333333333333</v>
      </c>
      <c r="Z8" s="102">
        <f t="shared" si="4"/>
        <v>7.6666666666666661</v>
      </c>
      <c r="AA8" s="102">
        <f t="shared" si="4"/>
        <v>2</v>
      </c>
      <c r="AB8" s="102">
        <f t="shared" si="4"/>
        <v>6</v>
      </c>
      <c r="AC8" s="102">
        <f t="shared" si="4"/>
        <v>6</v>
      </c>
      <c r="AD8" s="111">
        <f t="shared" si="4"/>
        <v>4.333333333333333</v>
      </c>
      <c r="AE8" s="116">
        <f t="shared" ref="AE8:AM8" si="5">O8/8</f>
        <v>0.67708333333333337</v>
      </c>
      <c r="AF8" s="100">
        <f t="shared" si="5"/>
        <v>1.5</v>
      </c>
      <c r="AG8" s="100">
        <f t="shared" si="5"/>
        <v>0.75</v>
      </c>
      <c r="AH8" s="100">
        <f t="shared" si="5"/>
        <v>0.45</v>
      </c>
      <c r="AI8" s="100">
        <f t="shared" si="5"/>
        <v>0</v>
      </c>
      <c r="AJ8" s="100">
        <f t="shared" si="5"/>
        <v>0</v>
      </c>
      <c r="AK8" s="100">
        <f t="shared" si="5"/>
        <v>1.5208333333333335</v>
      </c>
      <c r="AL8" s="100">
        <f t="shared" si="5"/>
        <v>0.76041666666666674</v>
      </c>
      <c r="AM8" s="100">
        <f t="shared" si="5"/>
        <v>0.60833333333333339</v>
      </c>
      <c r="AN8" s="117">
        <f t="shared" ref="AN8:AR8" si="6">Y8/8</f>
        <v>0.54166666666666663</v>
      </c>
      <c r="AO8" s="116">
        <f t="shared" si="6"/>
        <v>0.95833333333333326</v>
      </c>
      <c r="AP8" s="100">
        <f t="shared" si="6"/>
        <v>0.25</v>
      </c>
      <c r="AQ8" s="100">
        <f t="shared" si="6"/>
        <v>0.75</v>
      </c>
      <c r="AR8" s="100">
        <f t="shared" si="6"/>
        <v>0.75</v>
      </c>
      <c r="AS8" s="117">
        <f>AD8/8</f>
        <v>0.54166666666666663</v>
      </c>
      <c r="AT8" s="121"/>
      <c r="AU8" s="100">
        <f t="shared" ref="AU8" si="7">SUM(O9:Y11)</f>
        <v>57.466666666666669</v>
      </c>
      <c r="AV8" s="100">
        <f t="shared" ref="AV8" si="8">SUM(Z9:AD11)</f>
        <v>26</v>
      </c>
      <c r="AW8" s="100">
        <f t="shared" si="3"/>
        <v>83.466666666666669</v>
      </c>
      <c r="AY8" s="100">
        <f>SUM(O8:Y8)/8</f>
        <v>7.1833333333333345</v>
      </c>
      <c r="AZ8" s="100">
        <f>SUM(Z8:AD8)/8</f>
        <v>3.2499999999999996</v>
      </c>
      <c r="BA8" s="100">
        <f t="shared" ref="BA8:BA44" si="9">SUM(AY8:AZ8)</f>
        <v>10.433333333333334</v>
      </c>
    </row>
    <row r="9" spans="1:53" hidden="1" outlineLevel="1" x14ac:dyDescent="0.2">
      <c r="A9" s="104"/>
      <c r="B9" s="105"/>
      <c r="C9" s="61" t="s">
        <v>3</v>
      </c>
      <c r="D9" s="106">
        <v>10</v>
      </c>
      <c r="E9" s="106"/>
      <c r="F9" s="106"/>
      <c r="G9" s="106"/>
      <c r="H9" s="5"/>
      <c r="I9" s="78"/>
      <c r="J9" s="78"/>
      <c r="K9" s="78"/>
      <c r="L9" s="78"/>
      <c r="M9" s="78"/>
      <c r="N9" s="78"/>
      <c r="O9" s="77">
        <f>D9*'Unit Measures'!B2</f>
        <v>5</v>
      </c>
      <c r="P9" s="77">
        <f>D9*'Unit Measures'!B3</f>
        <v>7.5</v>
      </c>
      <c r="Q9" s="77">
        <f>D9*'Unit Measures'!B4</f>
        <v>3.75</v>
      </c>
      <c r="R9" s="77">
        <f>D9*'Unit Measures'!B5</f>
        <v>2.25</v>
      </c>
      <c r="S9" s="77"/>
      <c r="T9" s="77"/>
      <c r="U9" s="77">
        <f>D9*'Unit Measures'!B7</f>
        <v>7.5</v>
      </c>
      <c r="V9" s="77">
        <f>D9*'Unit Measures'!B8</f>
        <v>3.75</v>
      </c>
      <c r="W9" s="77">
        <f>D9*'Unit Measures'!B9</f>
        <v>3</v>
      </c>
      <c r="X9" s="77">
        <f>D9*'Unit Measures'!B11</f>
        <v>1.6666666666666665</v>
      </c>
      <c r="Y9" s="77"/>
      <c r="Z9" s="77">
        <f>D9*'Unit Measures'!B12</f>
        <v>5</v>
      </c>
      <c r="AA9" s="77">
        <f>D9*'Unit Measures'!B15</f>
        <v>2</v>
      </c>
      <c r="AB9" s="77">
        <f>D9*'Unit Measures'!B13</f>
        <v>2.5</v>
      </c>
      <c r="AC9" s="77">
        <f>D9*'Unit Measures'!B14</f>
        <v>2.5</v>
      </c>
      <c r="AD9" s="97"/>
      <c r="AE9" s="116"/>
      <c r="AF9" s="100"/>
      <c r="AG9" s="100"/>
      <c r="AH9" s="100"/>
      <c r="AI9" s="100"/>
      <c r="AJ9" s="100"/>
      <c r="AK9" s="100"/>
      <c r="AL9" s="100"/>
      <c r="AM9" s="100"/>
      <c r="AN9" s="117"/>
      <c r="AO9" s="116"/>
      <c r="AP9" s="100"/>
      <c r="AQ9" s="100"/>
      <c r="AR9" s="100"/>
      <c r="AS9" s="117"/>
      <c r="AT9" s="121"/>
      <c r="AU9" s="100"/>
      <c r="AV9" s="100"/>
      <c r="AW9" s="100">
        <f t="shared" si="3"/>
        <v>0</v>
      </c>
      <c r="AY9" s="100"/>
      <c r="AZ9" s="100"/>
      <c r="BA9" s="100"/>
    </row>
    <row r="10" spans="1:53" hidden="1" outlineLevel="1" x14ac:dyDescent="0.2">
      <c r="A10" s="104"/>
      <c r="B10" s="105"/>
      <c r="C10" s="61" t="s">
        <v>4</v>
      </c>
      <c r="D10" s="106">
        <v>8</v>
      </c>
      <c r="E10" s="106"/>
      <c r="F10" s="106"/>
      <c r="G10" s="106"/>
      <c r="H10" s="62"/>
      <c r="I10" s="79"/>
      <c r="J10" s="79"/>
      <c r="K10" s="79"/>
      <c r="L10" s="79"/>
      <c r="M10" s="79"/>
      <c r="N10" s="79"/>
      <c r="O10" s="77">
        <f>'Unit Measures'!C2</f>
        <v>0.41666666666666669</v>
      </c>
      <c r="P10" s="77">
        <f>D10*'Unit Measures'!C3</f>
        <v>4.5</v>
      </c>
      <c r="Q10" s="77">
        <f>D10*'Unit Measures'!C4</f>
        <v>2.25</v>
      </c>
      <c r="R10" s="77">
        <f>D10*'Unit Measures'!C5</f>
        <v>1.35</v>
      </c>
      <c r="S10" s="77"/>
      <c r="T10" s="77"/>
      <c r="U10" s="77">
        <f>D10*'Unit Measures'!C7</f>
        <v>4.666666666666667</v>
      </c>
      <c r="V10" s="77">
        <f>D10*'Unit Measures'!C8</f>
        <v>2.3333333333333335</v>
      </c>
      <c r="W10" s="77">
        <f>D10*'Unit Measures'!C9</f>
        <v>1.8666666666666669</v>
      </c>
      <c r="X10" s="77">
        <f>D10*'Unit Measures'!C11</f>
        <v>1.3333333333333333</v>
      </c>
      <c r="Y10" s="77"/>
      <c r="Z10" s="77">
        <f>D10*'Unit Measures'!C12</f>
        <v>2.6666666666666665</v>
      </c>
      <c r="AA10" s="77"/>
      <c r="AB10" s="77">
        <f>D10*'Unit Measures'!C13</f>
        <v>1.3333333333333333</v>
      </c>
      <c r="AC10" s="77">
        <f>D10*'Unit Measures'!C14</f>
        <v>1.3333333333333333</v>
      </c>
      <c r="AD10" s="97"/>
      <c r="AE10" s="116"/>
      <c r="AF10" s="100"/>
      <c r="AG10" s="100"/>
      <c r="AH10" s="100"/>
      <c r="AI10" s="100"/>
      <c r="AJ10" s="100"/>
      <c r="AK10" s="100"/>
      <c r="AL10" s="100"/>
      <c r="AM10" s="100"/>
      <c r="AN10" s="117"/>
      <c r="AO10" s="116"/>
      <c r="AP10" s="100"/>
      <c r="AQ10" s="100"/>
      <c r="AR10" s="100"/>
      <c r="AS10" s="117"/>
      <c r="AT10" s="121"/>
      <c r="AU10" s="100"/>
      <c r="AV10" s="100"/>
      <c r="AW10" s="100">
        <f t="shared" si="3"/>
        <v>0</v>
      </c>
      <c r="AY10" s="100"/>
      <c r="AZ10" s="100"/>
      <c r="BA10" s="100"/>
    </row>
    <row r="11" spans="1:53" hidden="1" outlineLevel="1" x14ac:dyDescent="0.2">
      <c r="A11" s="104"/>
      <c r="B11" s="105"/>
      <c r="C11" s="61" t="s">
        <v>158</v>
      </c>
      <c r="D11" s="106"/>
      <c r="E11" s="106"/>
      <c r="F11" s="106"/>
      <c r="G11" s="106">
        <v>26</v>
      </c>
      <c r="H11" s="62"/>
      <c r="I11" s="79"/>
      <c r="J11" s="79"/>
      <c r="K11" s="79"/>
      <c r="L11" s="79"/>
      <c r="M11" s="79"/>
      <c r="N11" s="79"/>
      <c r="O11" s="77"/>
      <c r="P11" s="77"/>
      <c r="Q11" s="77"/>
      <c r="R11" s="77"/>
      <c r="S11" s="77"/>
      <c r="T11" s="77"/>
      <c r="U11" s="77"/>
      <c r="V11" s="77"/>
      <c r="W11" s="77"/>
      <c r="X11" s="77"/>
      <c r="Y11" s="77">
        <f>G11*'Unit Measures'!D17</f>
        <v>4.333333333333333</v>
      </c>
      <c r="Z11" s="77"/>
      <c r="AA11" s="77"/>
      <c r="AB11" s="77">
        <f>G11*'Unit Measures'!D13</f>
        <v>2.1666666666666665</v>
      </c>
      <c r="AC11" s="77">
        <f>G11*'Unit Measures'!D14</f>
        <v>2.1666666666666665</v>
      </c>
      <c r="AD11" s="97">
        <f>G11*'Unit Measures'!D16</f>
        <v>4.333333333333333</v>
      </c>
      <c r="AE11" s="116"/>
      <c r="AF11" s="100"/>
      <c r="AG11" s="100"/>
      <c r="AH11" s="100"/>
      <c r="AI11" s="100"/>
      <c r="AJ11" s="100"/>
      <c r="AK11" s="100"/>
      <c r="AL11" s="100"/>
      <c r="AM11" s="100"/>
      <c r="AN11" s="117"/>
      <c r="AO11" s="116"/>
      <c r="AP11" s="100"/>
      <c r="AQ11" s="100"/>
      <c r="AR11" s="100"/>
      <c r="AS11" s="117"/>
      <c r="AT11" s="121"/>
      <c r="AU11" s="100"/>
      <c r="AV11" s="100"/>
      <c r="AW11" s="100">
        <f t="shared" si="3"/>
        <v>0</v>
      </c>
      <c r="AY11" s="100"/>
      <c r="AZ11" s="100"/>
      <c r="BA11" s="100"/>
    </row>
    <row r="12" spans="1:53" collapsed="1" x14ac:dyDescent="0.2">
      <c r="A12" s="104">
        <v>3</v>
      </c>
      <c r="B12" s="105" t="s">
        <v>167</v>
      </c>
      <c r="C12" s="61"/>
      <c r="D12" s="106">
        <f>SUM(D13:D15)</f>
        <v>59</v>
      </c>
      <c r="E12" s="106">
        <f t="shared" ref="E12:AD12" si="10">SUM(E13:E15)</f>
        <v>0</v>
      </c>
      <c r="F12" s="106">
        <f t="shared" si="10"/>
        <v>0</v>
      </c>
      <c r="G12" s="106">
        <f t="shared" si="10"/>
        <v>73</v>
      </c>
      <c r="H12" s="102"/>
      <c r="I12" s="102">
        <f t="shared" si="10"/>
        <v>0</v>
      </c>
      <c r="J12" s="102">
        <f t="shared" si="10"/>
        <v>0</v>
      </c>
      <c r="K12" s="102">
        <f t="shared" si="10"/>
        <v>0</v>
      </c>
      <c r="L12" s="102">
        <f t="shared" si="10"/>
        <v>0</v>
      </c>
      <c r="M12" s="102">
        <f t="shared" si="10"/>
        <v>0</v>
      </c>
      <c r="N12" s="102">
        <f t="shared" si="10"/>
        <v>0</v>
      </c>
      <c r="O12" s="102">
        <f t="shared" si="10"/>
        <v>28.25</v>
      </c>
      <c r="P12" s="102">
        <f t="shared" si="10"/>
        <v>9.1875</v>
      </c>
      <c r="Q12" s="102">
        <f t="shared" si="10"/>
        <v>20.71875</v>
      </c>
      <c r="R12" s="102">
        <f t="shared" si="10"/>
        <v>12.43125</v>
      </c>
      <c r="S12" s="102">
        <f t="shared" si="10"/>
        <v>0</v>
      </c>
      <c r="T12" s="102">
        <f t="shared" si="10"/>
        <v>0</v>
      </c>
      <c r="U12" s="102">
        <f t="shared" si="10"/>
        <v>41.75</v>
      </c>
      <c r="V12" s="102">
        <f t="shared" si="10"/>
        <v>20.875</v>
      </c>
      <c r="W12" s="102">
        <f t="shared" si="10"/>
        <v>16.7</v>
      </c>
      <c r="X12" s="102">
        <f t="shared" si="10"/>
        <v>9.8333333333333321</v>
      </c>
      <c r="Y12" s="102">
        <f t="shared" si="10"/>
        <v>12.166666666666666</v>
      </c>
      <c r="Z12" s="102">
        <f t="shared" si="10"/>
        <v>27</v>
      </c>
      <c r="AA12" s="102">
        <f t="shared" si="10"/>
        <v>8.8000000000000007</v>
      </c>
      <c r="AB12" s="102">
        <f t="shared" si="10"/>
        <v>19.583333333333332</v>
      </c>
      <c r="AC12" s="102">
        <f t="shared" si="10"/>
        <v>19.583333333333332</v>
      </c>
      <c r="AD12" s="111">
        <f t="shared" si="10"/>
        <v>12.166666666666666</v>
      </c>
      <c r="AE12" s="116">
        <f t="shared" ref="AE12:AM12" si="11">O12/8</f>
        <v>3.53125</v>
      </c>
      <c r="AF12" s="100">
        <f t="shared" si="11"/>
        <v>1.1484375</v>
      </c>
      <c r="AG12" s="100">
        <f t="shared" si="11"/>
        <v>2.58984375</v>
      </c>
      <c r="AH12" s="100">
        <f t="shared" si="11"/>
        <v>1.55390625</v>
      </c>
      <c r="AI12" s="100">
        <f t="shared" si="11"/>
        <v>0</v>
      </c>
      <c r="AJ12" s="100">
        <f t="shared" si="11"/>
        <v>0</v>
      </c>
      <c r="AK12" s="100">
        <f t="shared" si="11"/>
        <v>5.21875</v>
      </c>
      <c r="AL12" s="100">
        <f t="shared" si="11"/>
        <v>2.609375</v>
      </c>
      <c r="AM12" s="100">
        <f t="shared" si="11"/>
        <v>2.0874999999999999</v>
      </c>
      <c r="AN12" s="117">
        <f t="shared" ref="AN12:AR12" si="12">Y12/8</f>
        <v>1.5208333333333333</v>
      </c>
      <c r="AO12" s="116">
        <f t="shared" si="12"/>
        <v>3.375</v>
      </c>
      <c r="AP12" s="100">
        <f t="shared" si="12"/>
        <v>1.1000000000000001</v>
      </c>
      <c r="AQ12" s="100">
        <f t="shared" si="12"/>
        <v>2.4479166666666665</v>
      </c>
      <c r="AR12" s="100">
        <f t="shared" si="12"/>
        <v>2.4479166666666665</v>
      </c>
      <c r="AS12" s="117">
        <f>AD12/8</f>
        <v>1.5208333333333333</v>
      </c>
      <c r="AT12" s="121"/>
      <c r="AU12" s="100">
        <f t="shared" ref="AU12" si="13">SUM(O13:Y15)</f>
        <v>171.91249999999999</v>
      </c>
      <c r="AV12" s="100">
        <f t="shared" ref="AV12" si="14">SUM(Z13:AD15)</f>
        <v>87.133333333333326</v>
      </c>
      <c r="AW12" s="100">
        <f t="shared" si="3"/>
        <v>259.04583333333335</v>
      </c>
      <c r="AY12" s="100">
        <f t="shared" ref="AY12:AY44" si="15">SUM(O12:Y12)/8</f>
        <v>21.489062499999999</v>
      </c>
      <c r="AZ12" s="100">
        <f t="shared" ref="AZ12:AZ44" si="16">SUM(Z12:AD12)/8</f>
        <v>10.891666666666666</v>
      </c>
      <c r="BA12" s="100">
        <f t="shared" si="9"/>
        <v>32.380729166666669</v>
      </c>
    </row>
    <row r="13" spans="1:53" hidden="1" outlineLevel="1" x14ac:dyDescent="0.2">
      <c r="A13" s="104"/>
      <c r="B13" s="105"/>
      <c r="C13" s="61" t="s">
        <v>3</v>
      </c>
      <c r="D13" s="106">
        <v>44</v>
      </c>
      <c r="E13" s="106"/>
      <c r="F13" s="106"/>
      <c r="G13" s="106"/>
      <c r="H13" s="62"/>
      <c r="I13" s="79"/>
      <c r="J13" s="79"/>
      <c r="K13" s="79"/>
      <c r="L13" s="79"/>
      <c r="M13" s="79"/>
      <c r="N13" s="79"/>
      <c r="O13" s="77">
        <f>D13*'Unit Measures'!B2</f>
        <v>22</v>
      </c>
      <c r="P13" s="77">
        <f>'Unit Measures'!B3</f>
        <v>0.75</v>
      </c>
      <c r="Q13" s="77">
        <f>D13*'Unit Measures'!B4</f>
        <v>16.5</v>
      </c>
      <c r="R13" s="77">
        <f>D13*'Unit Measures'!B5</f>
        <v>9.9</v>
      </c>
      <c r="S13" s="77"/>
      <c r="T13" s="77"/>
      <c r="U13" s="77">
        <f>D13*'Unit Measures'!B7</f>
        <v>33</v>
      </c>
      <c r="V13" s="77">
        <f>D13*'Unit Measures'!B8</f>
        <v>16.5</v>
      </c>
      <c r="W13" s="77">
        <f>D13*'Unit Measures'!B9</f>
        <v>13.2</v>
      </c>
      <c r="X13" s="77">
        <f>D13*'Unit Measures'!B11</f>
        <v>7.333333333333333</v>
      </c>
      <c r="Y13" s="77"/>
      <c r="Z13" s="77">
        <f>D13*'Unit Measures'!B12</f>
        <v>22</v>
      </c>
      <c r="AA13" s="77">
        <f>D13*'Unit Measures'!B15</f>
        <v>8.8000000000000007</v>
      </c>
      <c r="AB13" s="77">
        <f>D13*'Unit Measures'!B13</f>
        <v>11</v>
      </c>
      <c r="AC13" s="77">
        <f>D13*'Unit Measures'!B14</f>
        <v>11</v>
      </c>
      <c r="AD13" s="97"/>
      <c r="AE13" s="116"/>
      <c r="AF13" s="100"/>
      <c r="AG13" s="100"/>
      <c r="AH13" s="100"/>
      <c r="AI13" s="100"/>
      <c r="AJ13" s="100"/>
      <c r="AK13" s="100"/>
      <c r="AL13" s="100"/>
      <c r="AM13" s="100"/>
      <c r="AN13" s="117"/>
      <c r="AO13" s="116"/>
      <c r="AP13" s="100"/>
      <c r="AQ13" s="100"/>
      <c r="AR13" s="100"/>
      <c r="AS13" s="117"/>
      <c r="AT13" s="121"/>
      <c r="AU13" s="100"/>
      <c r="AV13" s="100"/>
      <c r="AW13" s="100">
        <f t="shared" si="3"/>
        <v>0</v>
      </c>
      <c r="AY13" s="100"/>
      <c r="AZ13" s="100"/>
      <c r="BA13" s="100"/>
    </row>
    <row r="14" spans="1:53" hidden="1" outlineLevel="1" x14ac:dyDescent="0.2">
      <c r="A14" s="104"/>
      <c r="B14" s="105"/>
      <c r="C14" s="61" t="s">
        <v>4</v>
      </c>
      <c r="D14" s="109">
        <v>15</v>
      </c>
      <c r="E14" s="107"/>
      <c r="F14" s="110"/>
      <c r="G14" s="109"/>
      <c r="H14" s="62"/>
      <c r="I14" s="79"/>
      <c r="J14" s="79"/>
      <c r="K14" s="79"/>
      <c r="L14" s="79"/>
      <c r="M14" s="79"/>
      <c r="N14" s="79"/>
      <c r="O14" s="77">
        <f>D14*'Unit Measures'!C2</f>
        <v>6.25</v>
      </c>
      <c r="P14" s="77">
        <f>D14*'Unit Measures'!C3</f>
        <v>8.4375</v>
      </c>
      <c r="Q14" s="77">
        <f>D14*'Unit Measures'!C4</f>
        <v>4.21875</v>
      </c>
      <c r="R14" s="77">
        <f>D14*'Unit Measures'!C5</f>
        <v>2.53125</v>
      </c>
      <c r="S14" s="77"/>
      <c r="T14" s="77"/>
      <c r="U14" s="77">
        <f>D14*'Unit Measures'!C7</f>
        <v>8.75</v>
      </c>
      <c r="V14" s="77">
        <f>D14*'Unit Measures'!C8</f>
        <v>4.375</v>
      </c>
      <c r="W14" s="77">
        <f>D14*'Unit Measures'!C9</f>
        <v>3.5000000000000004</v>
      </c>
      <c r="X14" s="77">
        <f>D14*'Unit Measures'!C11</f>
        <v>2.5</v>
      </c>
      <c r="Y14" s="77"/>
      <c r="Z14" s="77">
        <f>D14*'Unit Measures'!C12</f>
        <v>5</v>
      </c>
      <c r="AA14" s="77"/>
      <c r="AB14" s="77">
        <f>D14*'Unit Measures'!C13</f>
        <v>2.5</v>
      </c>
      <c r="AC14" s="77">
        <f>D14*'Unit Measures'!C14</f>
        <v>2.5</v>
      </c>
      <c r="AD14" s="97"/>
      <c r="AE14" s="116"/>
      <c r="AF14" s="100"/>
      <c r="AG14" s="100"/>
      <c r="AH14" s="100"/>
      <c r="AI14" s="100"/>
      <c r="AJ14" s="100"/>
      <c r="AK14" s="100"/>
      <c r="AL14" s="100"/>
      <c r="AM14" s="100"/>
      <c r="AN14" s="117"/>
      <c r="AO14" s="116"/>
      <c r="AP14" s="100"/>
      <c r="AQ14" s="100"/>
      <c r="AR14" s="100"/>
      <c r="AS14" s="117"/>
      <c r="AT14" s="121"/>
      <c r="AU14" s="100"/>
      <c r="AV14" s="100"/>
      <c r="AW14" s="100">
        <f t="shared" si="3"/>
        <v>0</v>
      </c>
      <c r="AY14" s="100"/>
      <c r="AZ14" s="100"/>
      <c r="BA14" s="100"/>
    </row>
    <row r="15" spans="1:53" hidden="1" outlineLevel="1" x14ac:dyDescent="0.2">
      <c r="A15" s="104"/>
      <c r="B15" s="105"/>
      <c r="C15" s="61" t="s">
        <v>158</v>
      </c>
      <c r="D15" s="109"/>
      <c r="E15" s="107"/>
      <c r="F15" s="110"/>
      <c r="G15" s="109">
        <v>73</v>
      </c>
      <c r="H15" s="62"/>
      <c r="I15" s="79"/>
      <c r="J15" s="79"/>
      <c r="K15" s="79"/>
      <c r="L15" s="79"/>
      <c r="M15" s="79"/>
      <c r="N15" s="79"/>
      <c r="O15" s="77"/>
      <c r="P15" s="77"/>
      <c r="Q15" s="77"/>
      <c r="R15" s="77"/>
      <c r="S15" s="77"/>
      <c r="T15" s="77"/>
      <c r="U15" s="77"/>
      <c r="V15" s="77"/>
      <c r="W15" s="77"/>
      <c r="X15" s="77"/>
      <c r="Y15" s="77">
        <f>G15*'Unit Measures'!D17</f>
        <v>12.166666666666666</v>
      </c>
      <c r="Z15" s="77"/>
      <c r="AA15" s="77"/>
      <c r="AB15" s="77">
        <f>G15*'Unit Measures'!D13</f>
        <v>6.083333333333333</v>
      </c>
      <c r="AC15" s="77">
        <f>G15*'Unit Measures'!D14</f>
        <v>6.083333333333333</v>
      </c>
      <c r="AD15" s="97">
        <f>G15*'Unit Measures'!D16</f>
        <v>12.166666666666666</v>
      </c>
      <c r="AE15" s="116"/>
      <c r="AF15" s="100"/>
      <c r="AG15" s="100"/>
      <c r="AH15" s="100"/>
      <c r="AI15" s="100"/>
      <c r="AJ15" s="100"/>
      <c r="AK15" s="100"/>
      <c r="AL15" s="100"/>
      <c r="AM15" s="100"/>
      <c r="AN15" s="117"/>
      <c r="AO15" s="116"/>
      <c r="AP15" s="100"/>
      <c r="AQ15" s="100"/>
      <c r="AR15" s="100"/>
      <c r="AS15" s="117"/>
      <c r="AT15" s="121"/>
      <c r="AU15" s="100"/>
      <c r="AV15" s="100"/>
      <c r="AW15" s="100">
        <f t="shared" si="3"/>
        <v>0</v>
      </c>
      <c r="AY15" s="100"/>
      <c r="AZ15" s="100"/>
      <c r="BA15" s="100"/>
    </row>
    <row r="16" spans="1:53" collapsed="1" x14ac:dyDescent="0.2">
      <c r="A16" s="104">
        <v>4</v>
      </c>
      <c r="B16" s="105" t="s">
        <v>168</v>
      </c>
      <c r="C16" s="61"/>
      <c r="D16" s="109">
        <f>SUM(D17:D19)</f>
        <v>198</v>
      </c>
      <c r="E16" s="109">
        <f t="shared" ref="E16:AD16" si="17">SUM(E17:E19)</f>
        <v>0</v>
      </c>
      <c r="F16" s="109">
        <f t="shared" si="17"/>
        <v>0</v>
      </c>
      <c r="G16" s="109">
        <f t="shared" si="17"/>
        <v>373</v>
      </c>
      <c r="H16" s="103"/>
      <c r="I16" s="103">
        <f t="shared" si="17"/>
        <v>0</v>
      </c>
      <c r="J16" s="103">
        <f t="shared" si="17"/>
        <v>0</v>
      </c>
      <c r="K16" s="103">
        <f t="shared" si="17"/>
        <v>0</v>
      </c>
      <c r="L16" s="103">
        <f t="shared" si="17"/>
        <v>0</v>
      </c>
      <c r="M16" s="103">
        <f t="shared" si="17"/>
        <v>0</v>
      </c>
      <c r="N16" s="103">
        <f t="shared" si="17"/>
        <v>0</v>
      </c>
      <c r="O16" s="103">
        <f t="shared" si="17"/>
        <v>13.416666666666666</v>
      </c>
      <c r="P16" s="103">
        <f t="shared" si="17"/>
        <v>116.25</v>
      </c>
      <c r="Q16" s="103">
        <f t="shared" si="17"/>
        <v>58.125</v>
      </c>
      <c r="R16" s="103">
        <f t="shared" si="17"/>
        <v>34.875</v>
      </c>
      <c r="S16" s="103">
        <f t="shared" si="17"/>
        <v>0</v>
      </c>
      <c r="T16" s="103">
        <f t="shared" si="17"/>
        <v>0</v>
      </c>
      <c r="U16" s="103">
        <f t="shared" si="17"/>
        <v>119.83333333333334</v>
      </c>
      <c r="V16" s="103">
        <f t="shared" si="17"/>
        <v>59.916666666666671</v>
      </c>
      <c r="W16" s="103">
        <f t="shared" si="17"/>
        <v>47.933333333333337</v>
      </c>
      <c r="X16" s="103">
        <f t="shared" si="17"/>
        <v>33</v>
      </c>
      <c r="Y16" s="103">
        <f t="shared" si="17"/>
        <v>62.166666666666664</v>
      </c>
      <c r="Z16" s="103">
        <f t="shared" si="17"/>
        <v>70.333333333333329</v>
      </c>
      <c r="AA16" s="103">
        <f t="shared" si="17"/>
        <v>5.2</v>
      </c>
      <c r="AB16" s="103">
        <f t="shared" si="17"/>
        <v>66.25</v>
      </c>
      <c r="AC16" s="103">
        <f t="shared" si="17"/>
        <v>66.25</v>
      </c>
      <c r="AD16" s="112">
        <f t="shared" si="17"/>
        <v>62.166666666666664</v>
      </c>
      <c r="AE16" s="116">
        <f t="shared" ref="AE16:AM16" si="18">O16/8</f>
        <v>1.6770833333333333</v>
      </c>
      <c r="AF16" s="100">
        <f t="shared" si="18"/>
        <v>14.53125</v>
      </c>
      <c r="AG16" s="100">
        <f t="shared" si="18"/>
        <v>7.265625</v>
      </c>
      <c r="AH16" s="100">
        <f t="shared" si="18"/>
        <v>4.359375</v>
      </c>
      <c r="AI16" s="100">
        <f t="shared" si="18"/>
        <v>0</v>
      </c>
      <c r="AJ16" s="100">
        <f t="shared" si="18"/>
        <v>0</v>
      </c>
      <c r="AK16" s="100">
        <f t="shared" si="18"/>
        <v>14.979166666666668</v>
      </c>
      <c r="AL16" s="100">
        <f t="shared" si="18"/>
        <v>7.4895833333333339</v>
      </c>
      <c r="AM16" s="100">
        <f t="shared" si="18"/>
        <v>5.9916666666666671</v>
      </c>
      <c r="AN16" s="117">
        <f t="shared" ref="AN16:AR16" si="19">Y16/8</f>
        <v>7.770833333333333</v>
      </c>
      <c r="AO16" s="116">
        <f t="shared" si="19"/>
        <v>8.7916666666666661</v>
      </c>
      <c r="AP16" s="100">
        <f t="shared" si="19"/>
        <v>0.65</v>
      </c>
      <c r="AQ16" s="100">
        <f t="shared" si="19"/>
        <v>8.28125</v>
      </c>
      <c r="AR16" s="100">
        <f t="shared" si="19"/>
        <v>8.28125</v>
      </c>
      <c r="AS16" s="117">
        <f>AD16/8</f>
        <v>7.770833333333333</v>
      </c>
      <c r="AT16" s="121"/>
      <c r="AU16" s="100">
        <f t="shared" ref="AU16" si="20">SUM(O17:Y19)</f>
        <v>545.51666666666665</v>
      </c>
      <c r="AV16" s="100">
        <f t="shared" ref="AV16" si="21">SUM(Z17:AD19)</f>
        <v>270.2</v>
      </c>
      <c r="AW16" s="100">
        <f t="shared" si="3"/>
        <v>815.7166666666667</v>
      </c>
      <c r="AY16" s="100">
        <f t="shared" si="15"/>
        <v>68.189583333333331</v>
      </c>
      <c r="AZ16" s="100">
        <f t="shared" si="16"/>
        <v>33.774999999999999</v>
      </c>
      <c r="BA16" s="100">
        <f t="shared" si="9"/>
        <v>101.96458333333334</v>
      </c>
    </row>
    <row r="17" spans="1:53" hidden="1" outlineLevel="1" x14ac:dyDescent="0.2">
      <c r="A17" s="104"/>
      <c r="B17" s="105"/>
      <c r="C17" s="61" t="s">
        <v>3</v>
      </c>
      <c r="D17" s="109">
        <v>26</v>
      </c>
      <c r="E17" s="107"/>
      <c r="F17" s="110"/>
      <c r="G17" s="109"/>
      <c r="H17" s="94" t="s">
        <v>149</v>
      </c>
      <c r="I17" s="79"/>
      <c r="J17" s="79"/>
      <c r="K17" s="79"/>
      <c r="L17" s="79"/>
      <c r="M17" s="79"/>
      <c r="N17" s="79"/>
      <c r="O17" s="77">
        <f>D17*'Unit Measures'!B2</f>
        <v>13</v>
      </c>
      <c r="P17" s="77">
        <f>D17*'Unit Measures'!B3</f>
        <v>19.5</v>
      </c>
      <c r="Q17" s="77">
        <f>D17*'Unit Measures'!B4</f>
        <v>9.75</v>
      </c>
      <c r="R17" s="77">
        <f>D17*'Unit Measures'!B5</f>
        <v>5.8500000000000005</v>
      </c>
      <c r="S17" s="77"/>
      <c r="T17" s="77"/>
      <c r="U17" s="77">
        <f>D17*'Unit Measures'!B7</f>
        <v>19.5</v>
      </c>
      <c r="V17" s="77">
        <f>D17*'Unit Measures'!B8</f>
        <v>9.75</v>
      </c>
      <c r="W17" s="77">
        <f>D17*'Unit Measures'!B9</f>
        <v>7.8</v>
      </c>
      <c r="X17" s="77">
        <f>D17*'Unit Measures'!B11</f>
        <v>4.333333333333333</v>
      </c>
      <c r="Y17" s="77"/>
      <c r="Z17" s="77">
        <f>D17*'Unit Measures'!B12</f>
        <v>13</v>
      </c>
      <c r="AA17" s="77">
        <f>D17*'Unit Measures'!B15</f>
        <v>5.2</v>
      </c>
      <c r="AB17" s="77">
        <f>D17*'Unit Measures'!B13</f>
        <v>6.5</v>
      </c>
      <c r="AC17" s="77">
        <f>D17*'Unit Measures'!B14</f>
        <v>6.5</v>
      </c>
      <c r="AD17" s="97"/>
      <c r="AE17" s="116"/>
      <c r="AF17" s="100"/>
      <c r="AG17" s="100"/>
      <c r="AH17" s="100"/>
      <c r="AI17" s="100"/>
      <c r="AJ17" s="100"/>
      <c r="AK17" s="100"/>
      <c r="AL17" s="100"/>
      <c r="AM17" s="100"/>
      <c r="AN17" s="117"/>
      <c r="AO17" s="116"/>
      <c r="AP17" s="100"/>
      <c r="AQ17" s="100"/>
      <c r="AR17" s="100"/>
      <c r="AS17" s="117"/>
      <c r="AT17" s="121"/>
      <c r="AU17" s="100"/>
      <c r="AV17" s="100"/>
      <c r="AW17" s="100">
        <f t="shared" si="3"/>
        <v>0</v>
      </c>
      <c r="AY17" s="100"/>
      <c r="AZ17" s="100"/>
      <c r="BA17" s="100"/>
    </row>
    <row r="18" spans="1:53" hidden="1" outlineLevel="1" x14ac:dyDescent="0.2">
      <c r="A18" s="104"/>
      <c r="B18" s="105"/>
      <c r="C18" s="61" t="s">
        <v>4</v>
      </c>
      <c r="D18" s="109">
        <v>172</v>
      </c>
      <c r="E18" s="107"/>
      <c r="F18" s="110"/>
      <c r="G18" s="109"/>
      <c r="H18" s="62"/>
      <c r="I18" s="79"/>
      <c r="J18" s="79"/>
      <c r="K18" s="79"/>
      <c r="L18" s="79"/>
      <c r="M18" s="79"/>
      <c r="N18" s="79"/>
      <c r="O18" s="77">
        <f>'Unit Measures'!C2</f>
        <v>0.41666666666666669</v>
      </c>
      <c r="P18" s="77">
        <f>D18*'Unit Measures'!C3</f>
        <v>96.75</v>
      </c>
      <c r="Q18" s="77">
        <f>D18*'Unit Measures'!C4</f>
        <v>48.375</v>
      </c>
      <c r="R18" s="77">
        <f>D18*'Unit Measures'!C5</f>
        <v>29.025000000000002</v>
      </c>
      <c r="S18" s="77"/>
      <c r="T18" s="77"/>
      <c r="U18" s="77">
        <f>D18*'Unit Measures'!C7</f>
        <v>100.33333333333334</v>
      </c>
      <c r="V18" s="77">
        <f>D18*'Unit Measures'!C8</f>
        <v>50.166666666666671</v>
      </c>
      <c r="W18" s="77">
        <f>D18*'Unit Measures'!C9</f>
        <v>40.13333333333334</v>
      </c>
      <c r="X18" s="77">
        <f>D18*'Unit Measures'!C11</f>
        <v>28.666666666666664</v>
      </c>
      <c r="Y18" s="77"/>
      <c r="Z18" s="77">
        <f>D18*'Unit Measures'!C12</f>
        <v>57.333333333333329</v>
      </c>
      <c r="AA18" s="77"/>
      <c r="AB18" s="77">
        <f>D18*'Unit Measures'!C13</f>
        <v>28.666666666666664</v>
      </c>
      <c r="AC18" s="77">
        <f>D18*'Unit Measures'!C14</f>
        <v>28.666666666666664</v>
      </c>
      <c r="AD18" s="97"/>
      <c r="AE18" s="116"/>
      <c r="AF18" s="100"/>
      <c r="AG18" s="100"/>
      <c r="AH18" s="100"/>
      <c r="AI18" s="100"/>
      <c r="AJ18" s="100"/>
      <c r="AK18" s="100"/>
      <c r="AL18" s="100"/>
      <c r="AM18" s="100"/>
      <c r="AN18" s="117"/>
      <c r="AO18" s="116"/>
      <c r="AP18" s="100"/>
      <c r="AQ18" s="100"/>
      <c r="AR18" s="100"/>
      <c r="AS18" s="117"/>
      <c r="AT18" s="121"/>
      <c r="AU18" s="100"/>
      <c r="AV18" s="100"/>
      <c r="AW18" s="100">
        <f t="shared" si="3"/>
        <v>0</v>
      </c>
      <c r="AY18" s="100"/>
      <c r="AZ18" s="100"/>
      <c r="BA18" s="100"/>
    </row>
    <row r="19" spans="1:53" hidden="1" outlineLevel="1" x14ac:dyDescent="0.2">
      <c r="A19" s="104"/>
      <c r="B19" s="105"/>
      <c r="C19" s="61" t="s">
        <v>158</v>
      </c>
      <c r="D19" s="109"/>
      <c r="E19" s="107"/>
      <c r="F19" s="110"/>
      <c r="G19" s="109">
        <v>373</v>
      </c>
      <c r="H19" s="62"/>
      <c r="I19" s="79"/>
      <c r="J19" s="79"/>
      <c r="K19" s="79"/>
      <c r="L19" s="79"/>
      <c r="M19" s="79"/>
      <c r="N19" s="79"/>
      <c r="O19" s="77"/>
      <c r="P19" s="77"/>
      <c r="Q19" s="77"/>
      <c r="R19" s="77"/>
      <c r="S19" s="77"/>
      <c r="T19" s="77"/>
      <c r="U19" s="77"/>
      <c r="V19" s="77"/>
      <c r="W19" s="77"/>
      <c r="X19" s="77"/>
      <c r="Y19" s="77">
        <f>G19*'Unit Measures'!D17</f>
        <v>62.166666666666664</v>
      </c>
      <c r="Z19" s="77"/>
      <c r="AA19" s="77"/>
      <c r="AB19" s="77">
        <f>G19*'Unit Measures'!D13</f>
        <v>31.083333333333332</v>
      </c>
      <c r="AC19" s="77">
        <f>G19*'Unit Measures'!D14</f>
        <v>31.083333333333332</v>
      </c>
      <c r="AD19" s="97">
        <f>G19*'Unit Measures'!D16</f>
        <v>62.166666666666664</v>
      </c>
      <c r="AE19" s="116"/>
      <c r="AF19" s="100"/>
      <c r="AG19" s="100"/>
      <c r="AH19" s="100"/>
      <c r="AI19" s="100"/>
      <c r="AJ19" s="100"/>
      <c r="AK19" s="100"/>
      <c r="AL19" s="100"/>
      <c r="AM19" s="100"/>
      <c r="AN19" s="117"/>
      <c r="AO19" s="116"/>
      <c r="AP19" s="100"/>
      <c r="AQ19" s="100"/>
      <c r="AR19" s="100"/>
      <c r="AS19" s="117"/>
      <c r="AT19" s="121"/>
      <c r="AU19" s="100"/>
      <c r="AV19" s="100"/>
      <c r="AW19" s="100">
        <f t="shared" si="3"/>
        <v>0</v>
      </c>
      <c r="AY19" s="100"/>
      <c r="AZ19" s="100"/>
      <c r="BA19" s="100"/>
    </row>
    <row r="20" spans="1:53" collapsed="1" x14ac:dyDescent="0.2">
      <c r="A20" s="104">
        <v>5</v>
      </c>
      <c r="B20" s="105" t="s">
        <v>171</v>
      </c>
      <c r="C20" s="61"/>
      <c r="D20" s="109">
        <f>SUM(D21:D23)</f>
        <v>13</v>
      </c>
      <c r="E20" s="109">
        <f t="shared" ref="E20:AD20" si="22">SUM(E21:E23)</f>
        <v>0</v>
      </c>
      <c r="F20" s="109">
        <f t="shared" si="22"/>
        <v>0</v>
      </c>
      <c r="G20" s="109">
        <f t="shared" si="22"/>
        <v>17</v>
      </c>
      <c r="H20" s="103"/>
      <c r="I20" s="103">
        <f t="shared" si="22"/>
        <v>0</v>
      </c>
      <c r="J20" s="103">
        <f t="shared" si="22"/>
        <v>0</v>
      </c>
      <c r="K20" s="103">
        <f t="shared" si="22"/>
        <v>0</v>
      </c>
      <c r="L20" s="103">
        <f t="shared" si="22"/>
        <v>0</v>
      </c>
      <c r="M20" s="103">
        <f t="shared" si="22"/>
        <v>0</v>
      </c>
      <c r="N20" s="103">
        <f t="shared" si="22"/>
        <v>0</v>
      </c>
      <c r="O20" s="103">
        <f t="shared" si="22"/>
        <v>6.166666666666667</v>
      </c>
      <c r="P20" s="103">
        <f t="shared" si="22"/>
        <v>9</v>
      </c>
      <c r="Q20" s="103">
        <f t="shared" si="22"/>
        <v>4.5</v>
      </c>
      <c r="R20" s="103">
        <f t="shared" si="22"/>
        <v>2.7</v>
      </c>
      <c r="S20" s="103">
        <f t="shared" si="22"/>
        <v>0</v>
      </c>
      <c r="T20" s="103">
        <f t="shared" si="22"/>
        <v>0</v>
      </c>
      <c r="U20" s="103">
        <f t="shared" si="22"/>
        <v>9.0833333333333339</v>
      </c>
      <c r="V20" s="103">
        <f t="shared" si="22"/>
        <v>4.541666666666667</v>
      </c>
      <c r="W20" s="103">
        <f t="shared" si="22"/>
        <v>2.7</v>
      </c>
      <c r="X20" s="103">
        <f t="shared" si="22"/>
        <v>2.1666666666666665</v>
      </c>
      <c r="Y20" s="103">
        <f t="shared" si="22"/>
        <v>2.833333333333333</v>
      </c>
      <c r="Z20" s="103">
        <f t="shared" si="22"/>
        <v>5.833333333333333</v>
      </c>
      <c r="AA20" s="103">
        <f t="shared" si="22"/>
        <v>1.8</v>
      </c>
      <c r="AB20" s="103">
        <f t="shared" si="22"/>
        <v>4.333333333333333</v>
      </c>
      <c r="AC20" s="103">
        <f t="shared" si="22"/>
        <v>4.333333333333333</v>
      </c>
      <c r="AD20" s="112">
        <f t="shared" si="22"/>
        <v>2.833333333333333</v>
      </c>
      <c r="AE20" s="116">
        <f t="shared" ref="AE20:AM20" si="23">O20/8</f>
        <v>0.77083333333333337</v>
      </c>
      <c r="AF20" s="100">
        <f t="shared" si="23"/>
        <v>1.125</v>
      </c>
      <c r="AG20" s="100">
        <f t="shared" si="23"/>
        <v>0.5625</v>
      </c>
      <c r="AH20" s="100">
        <f t="shared" si="23"/>
        <v>0.33750000000000002</v>
      </c>
      <c r="AI20" s="100">
        <f t="shared" si="23"/>
        <v>0</v>
      </c>
      <c r="AJ20" s="100">
        <f t="shared" si="23"/>
        <v>0</v>
      </c>
      <c r="AK20" s="100">
        <f t="shared" si="23"/>
        <v>1.1354166666666667</v>
      </c>
      <c r="AL20" s="100">
        <f t="shared" si="23"/>
        <v>0.56770833333333337</v>
      </c>
      <c r="AM20" s="100">
        <f t="shared" si="23"/>
        <v>0.33750000000000002</v>
      </c>
      <c r="AN20" s="117">
        <f t="shared" ref="AN20:AR20" si="24">Y20/8</f>
        <v>0.35416666666666663</v>
      </c>
      <c r="AO20" s="116">
        <f t="shared" si="24"/>
        <v>0.72916666666666663</v>
      </c>
      <c r="AP20" s="100">
        <f t="shared" si="24"/>
        <v>0.22500000000000001</v>
      </c>
      <c r="AQ20" s="100">
        <f t="shared" si="24"/>
        <v>0.54166666666666663</v>
      </c>
      <c r="AR20" s="100">
        <f t="shared" si="24"/>
        <v>0.54166666666666663</v>
      </c>
      <c r="AS20" s="117">
        <f>AD20/8</f>
        <v>0.35416666666666663</v>
      </c>
      <c r="AT20" s="121"/>
      <c r="AU20" s="100">
        <f t="shared" ref="AU20" si="25">SUM(O21:Y23)</f>
        <v>43.691666666666663</v>
      </c>
      <c r="AV20" s="100">
        <f t="shared" ref="AV20" si="26">SUM(Z21:AD23)</f>
        <v>19.133333333333333</v>
      </c>
      <c r="AW20" s="100">
        <f t="shared" si="3"/>
        <v>62.824999999999996</v>
      </c>
      <c r="AY20" s="100">
        <f t="shared" si="15"/>
        <v>5.4614583333333337</v>
      </c>
      <c r="AZ20" s="100">
        <f t="shared" si="16"/>
        <v>2.3916666666666662</v>
      </c>
      <c r="BA20" s="100">
        <f t="shared" si="9"/>
        <v>7.8531250000000004</v>
      </c>
    </row>
    <row r="21" spans="1:53" hidden="1" outlineLevel="1" x14ac:dyDescent="0.2">
      <c r="A21" s="104"/>
      <c r="B21" s="105"/>
      <c r="C21" s="61" t="s">
        <v>3</v>
      </c>
      <c r="D21" s="109">
        <v>9</v>
      </c>
      <c r="E21" s="107"/>
      <c r="F21" s="110"/>
      <c r="G21" s="109"/>
      <c r="H21" s="62"/>
      <c r="I21" s="79"/>
      <c r="J21" s="79"/>
      <c r="K21" s="79"/>
      <c r="L21" s="79"/>
      <c r="M21" s="79"/>
      <c r="N21" s="79"/>
      <c r="O21" s="77">
        <f>D21*'Unit Measures'!B2</f>
        <v>4.5</v>
      </c>
      <c r="P21" s="77">
        <f>D21*'Unit Measures'!B3</f>
        <v>6.75</v>
      </c>
      <c r="Q21" s="77">
        <f>D21*'Unit Measures'!B4</f>
        <v>3.375</v>
      </c>
      <c r="R21" s="77">
        <f>D21*'Unit Measures'!B5</f>
        <v>2.0249999999999999</v>
      </c>
      <c r="S21" s="77"/>
      <c r="T21" s="77"/>
      <c r="U21" s="77">
        <f>D21*'Unit Measures'!B7</f>
        <v>6.75</v>
      </c>
      <c r="V21" s="77">
        <f>D21*'Unit Measures'!B8</f>
        <v>3.375</v>
      </c>
      <c r="W21" s="77">
        <f>D21*'Unit Measures'!B5</f>
        <v>2.0249999999999999</v>
      </c>
      <c r="X21" s="77">
        <f>D21*'Unit Measures'!B11</f>
        <v>1.5</v>
      </c>
      <c r="Y21" s="77"/>
      <c r="Z21" s="77">
        <f>D21*'Unit Measures'!B12</f>
        <v>4.5</v>
      </c>
      <c r="AA21" s="77">
        <f>D21*'Unit Measures'!B15</f>
        <v>1.8</v>
      </c>
      <c r="AB21" s="77">
        <f>D21*'Unit Measures'!B13</f>
        <v>2.25</v>
      </c>
      <c r="AC21" s="77">
        <f>D21*'Unit Measures'!B14</f>
        <v>2.25</v>
      </c>
      <c r="AD21" s="97"/>
      <c r="AE21" s="116"/>
      <c r="AF21" s="100"/>
      <c r="AG21" s="100"/>
      <c r="AH21" s="100"/>
      <c r="AI21" s="100"/>
      <c r="AJ21" s="100"/>
      <c r="AK21" s="100"/>
      <c r="AL21" s="100"/>
      <c r="AM21" s="100"/>
      <c r="AN21" s="117"/>
      <c r="AO21" s="116"/>
      <c r="AP21" s="100"/>
      <c r="AQ21" s="100"/>
      <c r="AR21" s="100"/>
      <c r="AS21" s="117"/>
      <c r="AT21" s="121"/>
      <c r="AU21" s="100"/>
      <c r="AV21" s="100"/>
      <c r="AW21" s="100">
        <f t="shared" si="3"/>
        <v>0</v>
      </c>
      <c r="AY21" s="100"/>
      <c r="AZ21" s="100"/>
      <c r="BA21" s="100"/>
    </row>
    <row r="22" spans="1:53" hidden="1" outlineLevel="1" x14ac:dyDescent="0.2">
      <c r="A22" s="104"/>
      <c r="B22" s="105"/>
      <c r="C22" s="61" t="s">
        <v>4</v>
      </c>
      <c r="D22" s="109">
        <v>4</v>
      </c>
      <c r="E22" s="107"/>
      <c r="F22" s="110"/>
      <c r="G22" s="109"/>
      <c r="H22" s="62"/>
      <c r="I22" s="79"/>
      <c r="J22" s="79"/>
      <c r="K22" s="79"/>
      <c r="L22" s="79"/>
      <c r="M22" s="79"/>
      <c r="N22" s="79"/>
      <c r="O22" s="77">
        <f>D22*'Unit Measures'!C2</f>
        <v>1.6666666666666667</v>
      </c>
      <c r="P22" s="77">
        <f>D22*'Unit Measures'!C3</f>
        <v>2.25</v>
      </c>
      <c r="Q22" s="77">
        <f>D22*'Unit Measures'!C4</f>
        <v>1.125</v>
      </c>
      <c r="R22" s="77">
        <f>D22*'Unit Measures'!C5</f>
        <v>0.67500000000000004</v>
      </c>
      <c r="S22" s="77"/>
      <c r="T22" s="77"/>
      <c r="U22" s="77">
        <f>D22*'Unit Measures'!C7</f>
        <v>2.3333333333333335</v>
      </c>
      <c r="V22" s="77">
        <f>D22*'Unit Measures'!C8</f>
        <v>1.1666666666666667</v>
      </c>
      <c r="W22" s="77">
        <f>D22*'Unit Measures'!C5</f>
        <v>0.67500000000000004</v>
      </c>
      <c r="X22" s="77">
        <f>D22*'Unit Measures'!C11</f>
        <v>0.66666666666666663</v>
      </c>
      <c r="Y22" s="77"/>
      <c r="Z22" s="77">
        <f>D22*'Unit Measures'!C12</f>
        <v>1.3333333333333333</v>
      </c>
      <c r="AA22" s="77"/>
      <c r="AB22" s="77">
        <f>D22*'Unit Measures'!C13</f>
        <v>0.66666666666666663</v>
      </c>
      <c r="AC22" s="77">
        <f>D22*'Unit Measures'!C14</f>
        <v>0.66666666666666663</v>
      </c>
      <c r="AD22" s="97"/>
      <c r="AE22" s="116"/>
      <c r="AF22" s="100"/>
      <c r="AG22" s="100"/>
      <c r="AH22" s="100"/>
      <c r="AI22" s="100"/>
      <c r="AJ22" s="100"/>
      <c r="AK22" s="100"/>
      <c r="AL22" s="100"/>
      <c r="AM22" s="100"/>
      <c r="AN22" s="117"/>
      <c r="AO22" s="116"/>
      <c r="AP22" s="100"/>
      <c r="AQ22" s="100"/>
      <c r="AR22" s="100"/>
      <c r="AS22" s="117"/>
      <c r="AT22" s="121"/>
      <c r="AU22" s="100"/>
      <c r="AV22" s="100"/>
      <c r="AW22" s="100">
        <f t="shared" si="3"/>
        <v>0</v>
      </c>
      <c r="AY22" s="100"/>
      <c r="AZ22" s="100"/>
      <c r="BA22" s="100"/>
    </row>
    <row r="23" spans="1:53" hidden="1" outlineLevel="1" x14ac:dyDescent="0.2">
      <c r="A23" s="104"/>
      <c r="B23" s="105"/>
      <c r="C23" s="61" t="s">
        <v>158</v>
      </c>
      <c r="D23" s="109"/>
      <c r="E23" s="107"/>
      <c r="F23" s="110"/>
      <c r="G23" s="109">
        <v>17</v>
      </c>
      <c r="H23" s="62"/>
      <c r="I23" s="79"/>
      <c r="J23" s="79"/>
      <c r="K23" s="79"/>
      <c r="L23" s="79"/>
      <c r="M23" s="79"/>
      <c r="N23" s="79"/>
      <c r="O23" s="77"/>
      <c r="P23" s="77"/>
      <c r="Q23" s="77"/>
      <c r="R23" s="77"/>
      <c r="S23" s="77"/>
      <c r="T23" s="77"/>
      <c r="U23" s="77"/>
      <c r="V23" s="77"/>
      <c r="W23" s="77"/>
      <c r="X23" s="77"/>
      <c r="Y23" s="77">
        <f>G23*'Unit Measures'!D17</f>
        <v>2.833333333333333</v>
      </c>
      <c r="Z23" s="77"/>
      <c r="AA23" s="77"/>
      <c r="AB23" s="77">
        <f>G23*'Unit Measures'!D13</f>
        <v>1.4166666666666665</v>
      </c>
      <c r="AC23" s="77">
        <f>G23*'Unit Measures'!D14</f>
        <v>1.4166666666666665</v>
      </c>
      <c r="AD23" s="97">
        <f>G23*'Unit Measures'!D16</f>
        <v>2.833333333333333</v>
      </c>
      <c r="AE23" s="116"/>
      <c r="AF23" s="100"/>
      <c r="AG23" s="100"/>
      <c r="AH23" s="100"/>
      <c r="AI23" s="100"/>
      <c r="AJ23" s="100"/>
      <c r="AK23" s="100"/>
      <c r="AL23" s="100"/>
      <c r="AM23" s="100"/>
      <c r="AN23" s="117"/>
      <c r="AO23" s="116"/>
      <c r="AP23" s="100"/>
      <c r="AQ23" s="100"/>
      <c r="AR23" s="100"/>
      <c r="AS23" s="117"/>
      <c r="AT23" s="121"/>
      <c r="AU23" s="100"/>
      <c r="AV23" s="100"/>
      <c r="AW23" s="100">
        <f t="shared" si="3"/>
        <v>0</v>
      </c>
      <c r="AY23" s="100"/>
      <c r="AZ23" s="100"/>
      <c r="BA23" s="100"/>
    </row>
    <row r="24" spans="1:53" ht="15.75" customHeight="1" collapsed="1" x14ac:dyDescent="0.2">
      <c r="A24" s="104">
        <v>6</v>
      </c>
      <c r="B24" s="105" t="s">
        <v>164</v>
      </c>
      <c r="C24" s="61"/>
      <c r="D24" s="109">
        <f>SUM(D25:D27)</f>
        <v>72</v>
      </c>
      <c r="E24" s="109">
        <f t="shared" ref="E24:AD24" si="27">SUM(E25:E27)</f>
        <v>0</v>
      </c>
      <c r="F24" s="109">
        <f t="shared" si="27"/>
        <v>0</v>
      </c>
      <c r="G24" s="109">
        <f t="shared" si="27"/>
        <v>114</v>
      </c>
      <c r="H24" s="62"/>
      <c r="I24" s="62">
        <f t="shared" si="27"/>
        <v>0</v>
      </c>
      <c r="J24" s="62">
        <f t="shared" si="27"/>
        <v>0</v>
      </c>
      <c r="K24" s="62">
        <f t="shared" si="27"/>
        <v>0</v>
      </c>
      <c r="L24" s="62">
        <f t="shared" si="27"/>
        <v>0</v>
      </c>
      <c r="M24" s="62">
        <f t="shared" si="27"/>
        <v>0</v>
      </c>
      <c r="N24" s="62">
        <f t="shared" si="27"/>
        <v>0</v>
      </c>
      <c r="O24" s="103">
        <f t="shared" si="27"/>
        <v>31.5</v>
      </c>
      <c r="P24" s="103">
        <f t="shared" si="27"/>
        <v>31.125</v>
      </c>
      <c r="Q24" s="103">
        <f t="shared" si="27"/>
        <v>21.9375</v>
      </c>
      <c r="R24" s="103">
        <f t="shared" si="27"/>
        <v>13.162500000000001</v>
      </c>
      <c r="S24" s="103">
        <f t="shared" si="27"/>
        <v>0</v>
      </c>
      <c r="T24" s="103">
        <f t="shared" si="27"/>
        <v>0</v>
      </c>
      <c r="U24" s="103">
        <f t="shared" si="27"/>
        <v>45</v>
      </c>
      <c r="V24" s="103">
        <f t="shared" si="27"/>
        <v>22.5</v>
      </c>
      <c r="W24" s="103">
        <f t="shared" si="27"/>
        <v>16.650000000000002</v>
      </c>
      <c r="X24" s="103">
        <f t="shared" si="27"/>
        <v>12</v>
      </c>
      <c r="Y24" s="103">
        <f t="shared" si="27"/>
        <v>19</v>
      </c>
      <c r="Z24" s="103">
        <f t="shared" si="27"/>
        <v>27</v>
      </c>
      <c r="AA24" s="103">
        <f t="shared" si="27"/>
        <v>3.6</v>
      </c>
      <c r="AB24" s="103">
        <f t="shared" si="27"/>
        <v>23</v>
      </c>
      <c r="AC24" s="103">
        <f t="shared" si="27"/>
        <v>23</v>
      </c>
      <c r="AD24" s="112">
        <f t="shared" si="27"/>
        <v>19</v>
      </c>
      <c r="AE24" s="116">
        <f t="shared" ref="AE24:AM24" si="28">O24/8</f>
        <v>3.9375</v>
      </c>
      <c r="AF24" s="100">
        <f t="shared" si="28"/>
        <v>3.890625</v>
      </c>
      <c r="AG24" s="100">
        <f t="shared" si="28"/>
        <v>2.7421875</v>
      </c>
      <c r="AH24" s="100">
        <f t="shared" si="28"/>
        <v>1.6453125000000002</v>
      </c>
      <c r="AI24" s="100">
        <f t="shared" si="28"/>
        <v>0</v>
      </c>
      <c r="AJ24" s="100">
        <f t="shared" si="28"/>
        <v>0</v>
      </c>
      <c r="AK24" s="100">
        <f t="shared" si="28"/>
        <v>5.625</v>
      </c>
      <c r="AL24" s="100">
        <f t="shared" si="28"/>
        <v>2.8125</v>
      </c>
      <c r="AM24" s="100">
        <f t="shared" si="28"/>
        <v>2.0812500000000003</v>
      </c>
      <c r="AN24" s="117">
        <f t="shared" ref="AN24:AR24" si="29">Y24/8</f>
        <v>2.375</v>
      </c>
      <c r="AO24" s="116">
        <f t="shared" si="29"/>
        <v>3.375</v>
      </c>
      <c r="AP24" s="100">
        <f t="shared" si="29"/>
        <v>0.45</v>
      </c>
      <c r="AQ24" s="100">
        <f t="shared" si="29"/>
        <v>2.875</v>
      </c>
      <c r="AR24" s="100">
        <f t="shared" si="29"/>
        <v>2.875</v>
      </c>
      <c r="AS24" s="117">
        <f>AD24/8</f>
        <v>2.375</v>
      </c>
      <c r="AT24" s="121"/>
      <c r="AU24" s="100">
        <f t="shared" ref="AU24" si="30">SUM(O25:Y27)</f>
        <v>212.875</v>
      </c>
      <c r="AV24" s="100">
        <f t="shared" ref="AV24" si="31">SUM(Z25:AD27)</f>
        <v>95.6</v>
      </c>
      <c r="AW24" s="100">
        <f t="shared" si="3"/>
        <v>308.47500000000002</v>
      </c>
      <c r="AY24" s="100">
        <f t="shared" si="15"/>
        <v>26.609375</v>
      </c>
      <c r="AZ24" s="100">
        <f t="shared" si="16"/>
        <v>11.95</v>
      </c>
      <c r="BA24" s="100">
        <f t="shared" si="9"/>
        <v>38.559375000000003</v>
      </c>
    </row>
    <row r="25" spans="1:53" hidden="1" outlineLevel="1" x14ac:dyDescent="0.2">
      <c r="A25" s="104"/>
      <c r="B25" s="105"/>
      <c r="C25" s="61" t="s">
        <v>3</v>
      </c>
      <c r="D25" s="109">
        <v>18</v>
      </c>
      <c r="E25" s="107"/>
      <c r="F25" s="110"/>
      <c r="G25" s="109"/>
      <c r="H25" s="94" t="s">
        <v>149</v>
      </c>
      <c r="I25" s="79"/>
      <c r="J25" s="79"/>
      <c r="K25" s="79"/>
      <c r="L25" s="79"/>
      <c r="M25" s="79"/>
      <c r="N25" s="79"/>
      <c r="O25" s="77">
        <f>D25*'Unit Measures'!B2</f>
        <v>9</v>
      </c>
      <c r="P25" s="77">
        <f>'Unit Measures'!B3</f>
        <v>0.75</v>
      </c>
      <c r="Q25" s="77">
        <f>D25*'Unit Measures'!B4</f>
        <v>6.75</v>
      </c>
      <c r="R25" s="77">
        <f>D25*'Unit Measures'!B5</f>
        <v>4.05</v>
      </c>
      <c r="S25" s="77"/>
      <c r="T25" s="77"/>
      <c r="U25" s="77">
        <f>D25*'Unit Measures'!B7</f>
        <v>13.5</v>
      </c>
      <c r="V25" s="77">
        <f>D25*'Unit Measures'!B8</f>
        <v>6.75</v>
      </c>
      <c r="W25" s="77">
        <f>D25*'Unit Measures'!B5</f>
        <v>4.05</v>
      </c>
      <c r="X25" s="77">
        <f>D25*'Unit Measures'!B11</f>
        <v>3</v>
      </c>
      <c r="Y25" s="77"/>
      <c r="Z25" s="77">
        <f>D25*'Unit Measures'!B12</f>
        <v>9</v>
      </c>
      <c r="AA25" s="77">
        <f>D25*'Unit Measures'!B15</f>
        <v>3.6</v>
      </c>
      <c r="AB25" s="77">
        <f>D25*'Unit Measures'!B13</f>
        <v>4.5</v>
      </c>
      <c r="AC25" s="77">
        <f>D25*'Unit Measures'!B14</f>
        <v>4.5</v>
      </c>
      <c r="AD25" s="97"/>
      <c r="AE25" s="116"/>
      <c r="AF25" s="100"/>
      <c r="AG25" s="100"/>
      <c r="AH25" s="100"/>
      <c r="AI25" s="100"/>
      <c r="AJ25" s="100"/>
      <c r="AK25" s="100"/>
      <c r="AL25" s="100"/>
      <c r="AM25" s="100"/>
      <c r="AN25" s="117"/>
      <c r="AO25" s="116"/>
      <c r="AP25" s="100"/>
      <c r="AQ25" s="100"/>
      <c r="AR25" s="100"/>
      <c r="AS25" s="117"/>
      <c r="AT25" s="121"/>
      <c r="AU25" s="100"/>
      <c r="AV25" s="100"/>
      <c r="AW25" s="100">
        <f t="shared" si="3"/>
        <v>0</v>
      </c>
      <c r="AY25" s="100"/>
      <c r="AZ25" s="100"/>
      <c r="BA25" s="100"/>
    </row>
    <row r="26" spans="1:53" hidden="1" outlineLevel="1" x14ac:dyDescent="0.2">
      <c r="A26" s="104"/>
      <c r="B26" s="105"/>
      <c r="C26" s="61" t="s">
        <v>4</v>
      </c>
      <c r="D26" s="109">
        <v>54</v>
      </c>
      <c r="E26" s="107"/>
      <c r="F26" s="110"/>
      <c r="G26" s="109"/>
      <c r="H26" s="62"/>
      <c r="I26" s="79"/>
      <c r="J26" s="79"/>
      <c r="K26" s="79"/>
      <c r="L26" s="79"/>
      <c r="M26" s="79"/>
      <c r="N26" s="79"/>
      <c r="O26" s="77">
        <f>D26*'Unit Measures'!C2</f>
        <v>22.5</v>
      </c>
      <c r="P26" s="77">
        <f>D26*'Unit Measures'!C3</f>
        <v>30.375</v>
      </c>
      <c r="Q26" s="77">
        <f>D26*'Unit Measures'!C4</f>
        <v>15.1875</v>
      </c>
      <c r="R26" s="77">
        <f>D26*'Unit Measures'!C5</f>
        <v>9.1125000000000007</v>
      </c>
      <c r="S26" s="77"/>
      <c r="T26" s="77"/>
      <c r="U26" s="77">
        <f>D26*'Unit Measures'!C7</f>
        <v>31.500000000000004</v>
      </c>
      <c r="V26" s="77">
        <f>D26*'Unit Measures'!C8</f>
        <v>15.750000000000002</v>
      </c>
      <c r="W26" s="77">
        <f>D26*'Unit Measures'!C9</f>
        <v>12.600000000000001</v>
      </c>
      <c r="X26" s="77">
        <f>D26*'Unit Measures'!C11</f>
        <v>9</v>
      </c>
      <c r="Y26" s="77"/>
      <c r="Z26" s="77">
        <f>D26*'Unit Measures'!C12</f>
        <v>18</v>
      </c>
      <c r="AA26" s="77"/>
      <c r="AB26" s="77">
        <f>D26*'Unit Measures'!C13</f>
        <v>9</v>
      </c>
      <c r="AC26" s="77">
        <f>D26*'Unit Measures'!C14</f>
        <v>9</v>
      </c>
      <c r="AD26" s="97"/>
      <c r="AE26" s="116"/>
      <c r="AF26" s="100"/>
      <c r="AG26" s="100"/>
      <c r="AH26" s="100"/>
      <c r="AI26" s="100"/>
      <c r="AJ26" s="100"/>
      <c r="AK26" s="100"/>
      <c r="AL26" s="100"/>
      <c r="AM26" s="100"/>
      <c r="AN26" s="117"/>
      <c r="AO26" s="116"/>
      <c r="AP26" s="100"/>
      <c r="AQ26" s="100"/>
      <c r="AR26" s="100"/>
      <c r="AS26" s="117"/>
      <c r="AT26" s="121"/>
      <c r="AU26" s="100"/>
      <c r="AV26" s="100"/>
      <c r="AW26" s="100">
        <f t="shared" si="3"/>
        <v>0</v>
      </c>
      <c r="AY26" s="100"/>
      <c r="AZ26" s="100"/>
      <c r="BA26" s="100"/>
    </row>
    <row r="27" spans="1:53" hidden="1" outlineLevel="1" x14ac:dyDescent="0.2">
      <c r="A27" s="104"/>
      <c r="B27" s="105"/>
      <c r="C27" s="61" t="s">
        <v>158</v>
      </c>
      <c r="D27" s="109"/>
      <c r="E27" s="107"/>
      <c r="F27" s="110"/>
      <c r="G27" s="109">
        <v>114</v>
      </c>
      <c r="H27" s="62"/>
      <c r="I27" s="79"/>
      <c r="J27" s="79"/>
      <c r="K27" s="79"/>
      <c r="L27" s="79"/>
      <c r="M27" s="79"/>
      <c r="N27" s="79"/>
      <c r="O27" s="77"/>
      <c r="P27" s="77"/>
      <c r="Q27" s="77"/>
      <c r="R27" s="77"/>
      <c r="S27" s="77"/>
      <c r="T27" s="77"/>
      <c r="U27" s="77"/>
      <c r="V27" s="77"/>
      <c r="W27" s="77"/>
      <c r="X27" s="77"/>
      <c r="Y27" s="77">
        <f>G27*'Unit Measures'!D17</f>
        <v>19</v>
      </c>
      <c r="Z27" s="77"/>
      <c r="AA27" s="77"/>
      <c r="AB27" s="77">
        <f>G27*'Unit Measures'!D13</f>
        <v>9.5</v>
      </c>
      <c r="AC27" s="77">
        <f>G27*'Unit Measures'!D14</f>
        <v>9.5</v>
      </c>
      <c r="AD27" s="97">
        <f>G27*'Unit Measures'!D16</f>
        <v>19</v>
      </c>
      <c r="AE27" s="116"/>
      <c r="AF27" s="100"/>
      <c r="AG27" s="100"/>
      <c r="AH27" s="100"/>
      <c r="AI27" s="100"/>
      <c r="AJ27" s="100"/>
      <c r="AK27" s="100"/>
      <c r="AL27" s="100"/>
      <c r="AM27" s="100"/>
      <c r="AN27" s="117"/>
      <c r="AO27" s="116"/>
      <c r="AP27" s="100"/>
      <c r="AQ27" s="100"/>
      <c r="AR27" s="100"/>
      <c r="AS27" s="117"/>
      <c r="AT27" s="121"/>
      <c r="AU27" s="100"/>
      <c r="AV27" s="100"/>
      <c r="AW27" s="100">
        <f t="shared" si="3"/>
        <v>0</v>
      </c>
      <c r="AY27" s="100"/>
      <c r="AZ27" s="100"/>
      <c r="BA27" s="100"/>
    </row>
    <row r="28" spans="1:53" collapsed="1" x14ac:dyDescent="0.2">
      <c r="A28" s="104">
        <v>7</v>
      </c>
      <c r="B28" s="130" t="s">
        <v>165</v>
      </c>
      <c r="C28" s="61"/>
      <c r="D28" s="109">
        <f>SUM(D29:D31)</f>
        <v>115</v>
      </c>
      <c r="E28" s="109">
        <f t="shared" ref="E28:G28" si="32">SUM(E29:E31)</f>
        <v>0</v>
      </c>
      <c r="F28" s="109">
        <f t="shared" si="32"/>
        <v>0</v>
      </c>
      <c r="G28" s="109">
        <f t="shared" si="32"/>
        <v>150</v>
      </c>
      <c r="H28" s="103"/>
      <c r="I28" s="103">
        <f t="shared" ref="I28:AD28" si="33">SUM(I29:I31)</f>
        <v>0</v>
      </c>
      <c r="J28" s="103">
        <f t="shared" si="33"/>
        <v>0</v>
      </c>
      <c r="K28" s="103">
        <f t="shared" si="33"/>
        <v>0</v>
      </c>
      <c r="L28" s="103">
        <f t="shared" si="33"/>
        <v>0</v>
      </c>
      <c r="M28" s="103">
        <f t="shared" si="33"/>
        <v>0</v>
      </c>
      <c r="N28" s="103">
        <f t="shared" si="33"/>
        <v>0</v>
      </c>
      <c r="O28" s="103">
        <f t="shared" si="33"/>
        <v>55.833333333333336</v>
      </c>
      <c r="P28" s="103">
        <f t="shared" si="33"/>
        <v>82.5</v>
      </c>
      <c r="Q28" s="103">
        <f t="shared" si="33"/>
        <v>41.25</v>
      </c>
      <c r="R28" s="103">
        <f t="shared" si="33"/>
        <v>3.6</v>
      </c>
      <c r="S28" s="103">
        <f t="shared" si="33"/>
        <v>0</v>
      </c>
      <c r="T28" s="103">
        <f t="shared" si="33"/>
        <v>0</v>
      </c>
      <c r="U28" s="103">
        <f t="shared" si="33"/>
        <v>82.916666666666671</v>
      </c>
      <c r="V28" s="103">
        <f t="shared" si="33"/>
        <v>41.458333333333336</v>
      </c>
      <c r="W28" s="103">
        <f t="shared" si="33"/>
        <v>33.166666666666664</v>
      </c>
      <c r="X28" s="103">
        <f t="shared" si="33"/>
        <v>19.166666666666664</v>
      </c>
      <c r="Y28" s="103">
        <f t="shared" si="33"/>
        <v>25</v>
      </c>
      <c r="Z28" s="103">
        <f t="shared" si="33"/>
        <v>54.166666666666664</v>
      </c>
      <c r="AA28" s="103">
        <f t="shared" si="33"/>
        <v>19</v>
      </c>
      <c r="AB28" s="103">
        <f t="shared" si="33"/>
        <v>39.583333333333329</v>
      </c>
      <c r="AC28" s="103">
        <f t="shared" si="33"/>
        <v>39.583333333333329</v>
      </c>
      <c r="AD28" s="112">
        <f t="shared" si="33"/>
        <v>25</v>
      </c>
      <c r="AE28" s="116">
        <f t="shared" ref="AE28:AM28" si="34">O28/8</f>
        <v>6.979166666666667</v>
      </c>
      <c r="AF28" s="100">
        <f t="shared" si="34"/>
        <v>10.3125</v>
      </c>
      <c r="AG28" s="100">
        <f t="shared" si="34"/>
        <v>5.15625</v>
      </c>
      <c r="AH28" s="100">
        <f t="shared" si="34"/>
        <v>0.45</v>
      </c>
      <c r="AI28" s="100">
        <f t="shared" si="34"/>
        <v>0</v>
      </c>
      <c r="AJ28" s="100">
        <f t="shared" si="34"/>
        <v>0</v>
      </c>
      <c r="AK28" s="100">
        <f t="shared" si="34"/>
        <v>10.364583333333334</v>
      </c>
      <c r="AL28" s="100">
        <f t="shared" si="34"/>
        <v>5.182291666666667</v>
      </c>
      <c r="AM28" s="100">
        <f t="shared" si="34"/>
        <v>4.145833333333333</v>
      </c>
      <c r="AN28" s="117">
        <f t="shared" ref="AN28:AR28" si="35">Y28/8</f>
        <v>3.125</v>
      </c>
      <c r="AO28" s="116">
        <f t="shared" si="35"/>
        <v>6.770833333333333</v>
      </c>
      <c r="AP28" s="100">
        <f t="shared" si="35"/>
        <v>2.375</v>
      </c>
      <c r="AQ28" s="100">
        <f t="shared" si="35"/>
        <v>4.9479166666666661</v>
      </c>
      <c r="AR28" s="100">
        <f t="shared" si="35"/>
        <v>4.9479166666666661</v>
      </c>
      <c r="AS28" s="117">
        <f>AD28/8</f>
        <v>3.125</v>
      </c>
      <c r="AT28" s="121"/>
      <c r="AU28" s="100">
        <f t="shared" ref="AU28" si="36">SUM(O29:Y31)</f>
        <v>384.89166666666665</v>
      </c>
      <c r="AV28" s="100">
        <f t="shared" ref="AV28" si="37">SUM(Z29:AD31)</f>
        <v>177.33333333333331</v>
      </c>
      <c r="AW28" s="100">
        <f t="shared" si="3"/>
        <v>562.22499999999991</v>
      </c>
      <c r="AY28" s="100">
        <f t="shared" si="15"/>
        <v>48.111458333333339</v>
      </c>
      <c r="AZ28" s="100">
        <f t="shared" si="16"/>
        <v>22.166666666666664</v>
      </c>
      <c r="BA28" s="100">
        <f t="shared" si="9"/>
        <v>70.278125000000003</v>
      </c>
    </row>
    <row r="29" spans="1:53" hidden="1" outlineLevel="1" x14ac:dyDescent="0.2">
      <c r="A29" s="104"/>
      <c r="B29" s="105"/>
      <c r="C29" s="61" t="s">
        <v>3</v>
      </c>
      <c r="D29" s="109">
        <v>95</v>
      </c>
      <c r="E29" s="107"/>
      <c r="F29" s="110"/>
      <c r="G29" s="109"/>
      <c r="H29" s="94" t="s">
        <v>149</v>
      </c>
      <c r="I29" s="79"/>
      <c r="J29" s="79"/>
      <c r="K29" s="79"/>
      <c r="L29" s="79"/>
      <c r="M29" s="79"/>
      <c r="N29" s="79"/>
      <c r="O29" s="77">
        <f>D29*'Unit Measures'!B2</f>
        <v>47.5</v>
      </c>
      <c r="P29" s="77">
        <f>D29*'Unit Measures'!B3</f>
        <v>71.25</v>
      </c>
      <c r="Q29" s="77">
        <f>D29*'Unit Measures'!B4</f>
        <v>35.625</v>
      </c>
      <c r="R29" s="77">
        <f>'Unit Measures'!B5</f>
        <v>0.22500000000000001</v>
      </c>
      <c r="S29" s="77"/>
      <c r="T29" s="77"/>
      <c r="U29" s="77">
        <f>D29*'Unit Measures'!B7</f>
        <v>71.25</v>
      </c>
      <c r="V29" s="77">
        <f>D29*'Unit Measures'!B8</f>
        <v>35.625</v>
      </c>
      <c r="W29" s="77">
        <f>D29*'Unit Measures'!B9</f>
        <v>28.5</v>
      </c>
      <c r="X29" s="77">
        <f>D29*'Unit Measures'!B11</f>
        <v>15.833333333333332</v>
      </c>
      <c r="Y29" s="77"/>
      <c r="Z29" s="77">
        <f>D29*'Unit Measures'!B12</f>
        <v>47.5</v>
      </c>
      <c r="AA29" s="77">
        <f>D29*'Unit Measures'!B15</f>
        <v>19</v>
      </c>
      <c r="AB29" s="77">
        <f>D29*'Unit Measures'!B13</f>
        <v>23.75</v>
      </c>
      <c r="AC29" s="77">
        <f>D29*'Unit Measures'!B14</f>
        <v>23.75</v>
      </c>
      <c r="AD29" s="97"/>
      <c r="AE29" s="116"/>
      <c r="AF29" s="100"/>
      <c r="AG29" s="100"/>
      <c r="AH29" s="100"/>
      <c r="AI29" s="100"/>
      <c r="AJ29" s="100"/>
      <c r="AK29" s="100"/>
      <c r="AL29" s="100"/>
      <c r="AM29" s="100"/>
      <c r="AN29" s="117"/>
      <c r="AO29" s="116"/>
      <c r="AP29" s="100"/>
      <c r="AQ29" s="100"/>
      <c r="AR29" s="100"/>
      <c r="AS29" s="117"/>
      <c r="AT29" s="121"/>
      <c r="AU29" s="100"/>
      <c r="AV29" s="100"/>
      <c r="AW29" s="100">
        <f t="shared" si="3"/>
        <v>0</v>
      </c>
      <c r="AY29" s="100"/>
      <c r="AZ29" s="100"/>
      <c r="BA29" s="100"/>
    </row>
    <row r="30" spans="1:53" hidden="1" outlineLevel="1" x14ac:dyDescent="0.2">
      <c r="A30" s="104"/>
      <c r="B30" s="105"/>
      <c r="C30" s="61" t="s">
        <v>4</v>
      </c>
      <c r="D30" s="109">
        <v>20</v>
      </c>
      <c r="E30" s="107"/>
      <c r="F30" s="110"/>
      <c r="G30" s="109"/>
      <c r="H30" s="62"/>
      <c r="I30" s="79"/>
      <c r="J30" s="79"/>
      <c r="K30" s="79"/>
      <c r="L30" s="79"/>
      <c r="M30" s="79"/>
      <c r="N30" s="79"/>
      <c r="O30" s="77">
        <f>D30*'Unit Measures'!C2</f>
        <v>8.3333333333333339</v>
      </c>
      <c r="P30" s="77">
        <f>D30*'Unit Measures'!C3</f>
        <v>11.25</v>
      </c>
      <c r="Q30" s="77">
        <f>D30*'Unit Measures'!C4</f>
        <v>5.625</v>
      </c>
      <c r="R30" s="77">
        <f>D30*'Unit Measures'!C5</f>
        <v>3.375</v>
      </c>
      <c r="S30" s="77"/>
      <c r="T30" s="77"/>
      <c r="U30" s="77">
        <f>D30*'Unit Measures'!C7</f>
        <v>11.666666666666668</v>
      </c>
      <c r="V30" s="77">
        <f>D30*'Unit Measures'!C8</f>
        <v>5.8333333333333339</v>
      </c>
      <c r="W30" s="77">
        <f>D30*'Unit Measures'!C9</f>
        <v>4.666666666666667</v>
      </c>
      <c r="X30" s="77">
        <f>D30*'Unit Measures'!C11</f>
        <v>3.333333333333333</v>
      </c>
      <c r="Y30" s="77"/>
      <c r="Z30" s="77">
        <f>D30*'Unit Measures'!C12</f>
        <v>6.6666666666666661</v>
      </c>
      <c r="AA30" s="77"/>
      <c r="AB30" s="77">
        <f>D30*'Unit Measures'!C13</f>
        <v>3.333333333333333</v>
      </c>
      <c r="AC30" s="77">
        <f>D30*'Unit Measures'!C14</f>
        <v>3.333333333333333</v>
      </c>
      <c r="AD30" s="97"/>
      <c r="AE30" s="116"/>
      <c r="AF30" s="100"/>
      <c r="AG30" s="100"/>
      <c r="AH30" s="100"/>
      <c r="AI30" s="100"/>
      <c r="AJ30" s="100"/>
      <c r="AK30" s="100"/>
      <c r="AL30" s="100"/>
      <c r="AM30" s="100"/>
      <c r="AN30" s="117"/>
      <c r="AO30" s="116"/>
      <c r="AP30" s="100"/>
      <c r="AQ30" s="100"/>
      <c r="AR30" s="100"/>
      <c r="AS30" s="117"/>
      <c r="AT30" s="121"/>
      <c r="AU30" s="100"/>
      <c r="AV30" s="100"/>
      <c r="AW30" s="100">
        <f t="shared" si="3"/>
        <v>0</v>
      </c>
      <c r="AY30" s="100"/>
      <c r="AZ30" s="100"/>
      <c r="BA30" s="100"/>
    </row>
    <row r="31" spans="1:53" hidden="1" outlineLevel="1" x14ac:dyDescent="0.2">
      <c r="A31" s="104"/>
      <c r="B31" s="105"/>
      <c r="C31" s="61" t="s">
        <v>158</v>
      </c>
      <c r="D31" s="109"/>
      <c r="E31" s="107"/>
      <c r="F31" s="110"/>
      <c r="G31" s="109">
        <v>150</v>
      </c>
      <c r="H31" s="62"/>
      <c r="I31" s="79"/>
      <c r="J31" s="79"/>
      <c r="K31" s="79"/>
      <c r="L31" s="79"/>
      <c r="M31" s="79"/>
      <c r="N31" s="79"/>
      <c r="O31" s="77"/>
      <c r="P31" s="77"/>
      <c r="Q31" s="77"/>
      <c r="R31" s="77"/>
      <c r="S31" s="77"/>
      <c r="T31" s="77"/>
      <c r="U31" s="77"/>
      <c r="V31" s="77"/>
      <c r="W31" s="77"/>
      <c r="X31" s="77"/>
      <c r="Y31" s="77">
        <f>G31*'Unit Measures'!D17</f>
        <v>25</v>
      </c>
      <c r="Z31" s="77"/>
      <c r="AA31" s="77"/>
      <c r="AB31" s="77">
        <f>G31*'Unit Measures'!D13</f>
        <v>12.5</v>
      </c>
      <c r="AC31" s="77">
        <f>G31*'Unit Measures'!D14</f>
        <v>12.5</v>
      </c>
      <c r="AD31" s="97">
        <f>G31*'Unit Measures'!D16</f>
        <v>25</v>
      </c>
      <c r="AE31" s="116"/>
      <c r="AF31" s="100"/>
      <c r="AG31" s="100"/>
      <c r="AH31" s="100"/>
      <c r="AI31" s="100"/>
      <c r="AJ31" s="100"/>
      <c r="AK31" s="100"/>
      <c r="AL31" s="100"/>
      <c r="AM31" s="100"/>
      <c r="AN31" s="117"/>
      <c r="AO31" s="116"/>
      <c r="AP31" s="100"/>
      <c r="AQ31" s="100"/>
      <c r="AR31" s="100"/>
      <c r="AS31" s="117"/>
      <c r="AT31" s="121"/>
      <c r="AU31" s="100"/>
      <c r="AV31" s="100"/>
      <c r="AW31" s="100">
        <f t="shared" si="3"/>
        <v>0</v>
      </c>
      <c r="AY31" s="100"/>
      <c r="AZ31" s="100"/>
      <c r="BA31" s="100"/>
    </row>
    <row r="32" spans="1:53" collapsed="1" x14ac:dyDescent="0.2">
      <c r="A32" s="104">
        <v>8</v>
      </c>
      <c r="B32" s="105" t="s">
        <v>166</v>
      </c>
      <c r="C32" s="61"/>
      <c r="D32" s="109">
        <f>SUM(D33:D35)</f>
        <v>59</v>
      </c>
      <c r="E32" s="109">
        <f t="shared" ref="E32:G32" si="38">SUM(E33:E35)</f>
        <v>0</v>
      </c>
      <c r="F32" s="109">
        <f t="shared" si="38"/>
        <v>0</v>
      </c>
      <c r="G32" s="109">
        <f t="shared" si="38"/>
        <v>148</v>
      </c>
      <c r="H32" s="103"/>
      <c r="I32" s="103">
        <f t="shared" ref="I32:AD32" si="39">SUM(I33:I35)</f>
        <v>0</v>
      </c>
      <c r="J32" s="103">
        <f t="shared" si="39"/>
        <v>0</v>
      </c>
      <c r="K32" s="103">
        <f t="shared" si="39"/>
        <v>0</v>
      </c>
      <c r="L32" s="103">
        <f t="shared" si="39"/>
        <v>0</v>
      </c>
      <c r="M32" s="103">
        <f t="shared" si="39"/>
        <v>0</v>
      </c>
      <c r="N32" s="103">
        <f t="shared" si="39"/>
        <v>0</v>
      </c>
      <c r="O32" s="103">
        <f t="shared" si="39"/>
        <v>24.666666666666668</v>
      </c>
      <c r="P32" s="103">
        <f t="shared" si="39"/>
        <v>33.375</v>
      </c>
      <c r="Q32" s="103">
        <f t="shared" si="39"/>
        <v>16.6875</v>
      </c>
      <c r="R32" s="103">
        <f t="shared" si="39"/>
        <v>10.012500000000001</v>
      </c>
      <c r="S32" s="103">
        <f t="shared" si="39"/>
        <v>0</v>
      </c>
      <c r="T32" s="103">
        <f t="shared" si="39"/>
        <v>0</v>
      </c>
      <c r="U32" s="103">
        <f t="shared" si="39"/>
        <v>34.583333333333336</v>
      </c>
      <c r="V32" s="103">
        <f t="shared" si="39"/>
        <v>17.291666666666668</v>
      </c>
      <c r="W32" s="103">
        <f t="shared" si="39"/>
        <v>10.087500000000002</v>
      </c>
      <c r="X32" s="103">
        <f t="shared" si="39"/>
        <v>9.8333333333333321</v>
      </c>
      <c r="Y32" s="103">
        <f t="shared" si="39"/>
        <v>24.666666666666664</v>
      </c>
      <c r="Z32" s="103">
        <f t="shared" si="39"/>
        <v>19.833333333333332</v>
      </c>
      <c r="AA32" s="103">
        <f t="shared" si="39"/>
        <v>0.2</v>
      </c>
      <c r="AB32" s="103">
        <f t="shared" si="39"/>
        <v>22.25</v>
      </c>
      <c r="AC32" s="103">
        <f t="shared" si="39"/>
        <v>22.25</v>
      </c>
      <c r="AD32" s="112">
        <f t="shared" si="39"/>
        <v>24.666666666666664</v>
      </c>
      <c r="AE32" s="116">
        <f t="shared" ref="AE32:AM32" si="40">O32/8</f>
        <v>3.0833333333333335</v>
      </c>
      <c r="AF32" s="100">
        <f t="shared" si="40"/>
        <v>4.171875</v>
      </c>
      <c r="AG32" s="100">
        <f t="shared" si="40"/>
        <v>2.0859375</v>
      </c>
      <c r="AH32" s="100">
        <f t="shared" si="40"/>
        <v>1.2515625000000001</v>
      </c>
      <c r="AI32" s="100">
        <f t="shared" si="40"/>
        <v>0</v>
      </c>
      <c r="AJ32" s="100">
        <f t="shared" si="40"/>
        <v>0</v>
      </c>
      <c r="AK32" s="100">
        <f t="shared" si="40"/>
        <v>4.322916666666667</v>
      </c>
      <c r="AL32" s="100">
        <f t="shared" si="40"/>
        <v>2.1614583333333335</v>
      </c>
      <c r="AM32" s="100">
        <f t="shared" si="40"/>
        <v>1.2609375000000003</v>
      </c>
      <c r="AN32" s="117">
        <f t="shared" ref="AN32:AR32" si="41">Y32/8</f>
        <v>3.083333333333333</v>
      </c>
      <c r="AO32" s="116">
        <f t="shared" si="41"/>
        <v>2.4791666666666665</v>
      </c>
      <c r="AP32" s="100">
        <f t="shared" si="41"/>
        <v>2.5000000000000001E-2</v>
      </c>
      <c r="AQ32" s="100">
        <f t="shared" si="41"/>
        <v>2.78125</v>
      </c>
      <c r="AR32" s="100">
        <f t="shared" si="41"/>
        <v>2.78125</v>
      </c>
      <c r="AS32" s="117">
        <f>AD32/8</f>
        <v>3.083333333333333</v>
      </c>
      <c r="AT32" s="121"/>
      <c r="AU32" s="100">
        <f t="shared" ref="AU32" si="42">SUM(O33:Y35)</f>
        <v>181.20416666666665</v>
      </c>
      <c r="AV32" s="100">
        <f t="shared" ref="AV32" si="43">SUM(Z33:AD35)</f>
        <v>89.199999999999989</v>
      </c>
      <c r="AW32" s="100">
        <f t="shared" si="3"/>
        <v>270.40416666666664</v>
      </c>
      <c r="AY32" s="100">
        <f t="shared" si="15"/>
        <v>22.650520833333335</v>
      </c>
      <c r="AZ32" s="100">
        <f t="shared" si="16"/>
        <v>11.149999999999999</v>
      </c>
      <c r="BA32" s="100">
        <f t="shared" si="9"/>
        <v>33.800520833333337</v>
      </c>
    </row>
    <row r="33" spans="1:53" hidden="1" outlineLevel="1" x14ac:dyDescent="0.2">
      <c r="A33" s="104"/>
      <c r="B33" s="105"/>
      <c r="C33" s="61" t="s">
        <v>3</v>
      </c>
      <c r="D33" s="109">
        <v>1</v>
      </c>
      <c r="E33" s="107"/>
      <c r="F33" s="110"/>
      <c r="G33" s="109"/>
      <c r="H33" s="94" t="s">
        <v>149</v>
      </c>
      <c r="I33" s="79"/>
      <c r="J33" s="79"/>
      <c r="K33" s="79"/>
      <c r="L33" s="79"/>
      <c r="M33" s="79"/>
      <c r="N33" s="79"/>
      <c r="O33" s="77">
        <f>D33*'Unit Measures'!B2</f>
        <v>0.5</v>
      </c>
      <c r="P33" s="77">
        <f>D33*'Unit Measures'!B3</f>
        <v>0.75</v>
      </c>
      <c r="Q33" s="77">
        <f>D33*'Unit Measures'!B4</f>
        <v>0.375</v>
      </c>
      <c r="R33" s="77">
        <f>D33*'Unit Measures'!B5</f>
        <v>0.22500000000000001</v>
      </c>
      <c r="S33" s="77"/>
      <c r="T33" s="77"/>
      <c r="U33" s="77">
        <f>D33*'Unit Measures'!B7</f>
        <v>0.75</v>
      </c>
      <c r="V33" s="77">
        <f>D33*'Unit Measures'!B8</f>
        <v>0.375</v>
      </c>
      <c r="W33" s="77">
        <f>D33*'Unit Measures'!B9</f>
        <v>0.3</v>
      </c>
      <c r="X33" s="77">
        <f>D33*'Unit Measures'!B11</f>
        <v>0.16666666666666666</v>
      </c>
      <c r="Y33" s="77"/>
      <c r="Z33" s="77">
        <f>D33*'Unit Measures'!B12</f>
        <v>0.5</v>
      </c>
      <c r="AA33" s="77">
        <f>D33*'Unit Measures'!B15</f>
        <v>0.2</v>
      </c>
      <c r="AB33" s="77">
        <f>D33*'Unit Measures'!B13</f>
        <v>0.25</v>
      </c>
      <c r="AC33" s="77">
        <f>D33*'Unit Measures'!B14</f>
        <v>0.25</v>
      </c>
      <c r="AD33" s="97"/>
      <c r="AE33" s="116"/>
      <c r="AF33" s="100"/>
      <c r="AG33" s="100"/>
      <c r="AH33" s="100"/>
      <c r="AI33" s="100"/>
      <c r="AJ33" s="100"/>
      <c r="AK33" s="100"/>
      <c r="AL33" s="100"/>
      <c r="AM33" s="100"/>
      <c r="AN33" s="117"/>
      <c r="AO33" s="116"/>
      <c r="AP33" s="100"/>
      <c r="AQ33" s="100"/>
      <c r="AR33" s="100"/>
      <c r="AS33" s="117"/>
      <c r="AT33" s="121"/>
      <c r="AU33" s="100"/>
      <c r="AV33" s="100"/>
      <c r="AW33" s="100">
        <f t="shared" si="3"/>
        <v>0</v>
      </c>
      <c r="AY33" s="100"/>
      <c r="AZ33" s="100"/>
      <c r="BA33" s="100"/>
    </row>
    <row r="34" spans="1:53" hidden="1" outlineLevel="1" x14ac:dyDescent="0.2">
      <c r="A34" s="104"/>
      <c r="B34" s="105"/>
      <c r="C34" s="61" t="s">
        <v>4</v>
      </c>
      <c r="D34" s="109">
        <v>58</v>
      </c>
      <c r="E34" s="107"/>
      <c r="F34" s="110"/>
      <c r="G34" s="109"/>
      <c r="H34" s="62"/>
      <c r="I34" s="79"/>
      <c r="J34" s="79"/>
      <c r="K34" s="79"/>
      <c r="L34" s="79"/>
      <c r="M34" s="79"/>
      <c r="N34" s="79"/>
      <c r="O34" s="77">
        <f>D34*'Unit Measures'!C2</f>
        <v>24.166666666666668</v>
      </c>
      <c r="P34" s="77">
        <f>D34*'Unit Measures'!C3</f>
        <v>32.625</v>
      </c>
      <c r="Q34" s="77">
        <f>D34*'Unit Measures'!C4</f>
        <v>16.3125</v>
      </c>
      <c r="R34" s="77">
        <f>BackUp!D34*'Unit Measures'!C5</f>
        <v>9.7875000000000014</v>
      </c>
      <c r="S34" s="77"/>
      <c r="T34" s="77"/>
      <c r="U34" s="77">
        <f>D34*'Unit Measures'!C7</f>
        <v>33.833333333333336</v>
      </c>
      <c r="V34" s="77">
        <f>D34*'Unit Measures'!C8</f>
        <v>16.916666666666668</v>
      </c>
      <c r="W34" s="77">
        <f>D34*'Unit Measures'!C5</f>
        <v>9.7875000000000014</v>
      </c>
      <c r="X34" s="77">
        <f>D34*'Unit Measures'!C11</f>
        <v>9.6666666666666661</v>
      </c>
      <c r="Y34" s="77"/>
      <c r="Z34" s="77">
        <f>D34*'Unit Measures'!C12</f>
        <v>19.333333333333332</v>
      </c>
      <c r="AA34" s="77"/>
      <c r="AB34" s="77">
        <f>D34*'Unit Measures'!C13</f>
        <v>9.6666666666666661</v>
      </c>
      <c r="AC34" s="77">
        <f>D34*'Unit Measures'!C14</f>
        <v>9.6666666666666661</v>
      </c>
      <c r="AD34" s="97"/>
      <c r="AE34" s="116"/>
      <c r="AF34" s="100"/>
      <c r="AG34" s="100"/>
      <c r="AH34" s="100"/>
      <c r="AI34" s="100"/>
      <c r="AJ34" s="100"/>
      <c r="AK34" s="100"/>
      <c r="AL34" s="100"/>
      <c r="AM34" s="100"/>
      <c r="AN34" s="117"/>
      <c r="AO34" s="116"/>
      <c r="AP34" s="100"/>
      <c r="AQ34" s="100"/>
      <c r="AR34" s="100"/>
      <c r="AS34" s="117"/>
      <c r="AT34" s="121"/>
      <c r="AU34" s="100"/>
      <c r="AV34" s="100"/>
      <c r="AW34" s="100">
        <f t="shared" si="3"/>
        <v>0</v>
      </c>
      <c r="AY34" s="100"/>
      <c r="AZ34" s="100"/>
      <c r="BA34" s="100"/>
    </row>
    <row r="35" spans="1:53" hidden="1" outlineLevel="1" x14ac:dyDescent="0.2">
      <c r="A35" s="104"/>
      <c r="B35" s="105"/>
      <c r="C35" s="61" t="s">
        <v>158</v>
      </c>
      <c r="D35" s="109"/>
      <c r="E35" s="107"/>
      <c r="F35" s="110"/>
      <c r="G35" s="109">
        <v>148</v>
      </c>
      <c r="H35" s="62"/>
      <c r="I35" s="79"/>
      <c r="J35" s="79"/>
      <c r="K35" s="79"/>
      <c r="L35" s="79"/>
      <c r="M35" s="79"/>
      <c r="N35" s="79"/>
      <c r="O35" s="77"/>
      <c r="P35" s="77"/>
      <c r="Q35" s="77"/>
      <c r="R35" s="77"/>
      <c r="S35" s="77"/>
      <c r="T35" s="77"/>
      <c r="U35" s="77"/>
      <c r="V35" s="77"/>
      <c r="W35" s="77"/>
      <c r="X35" s="77"/>
      <c r="Y35" s="77">
        <f>G35*'Unit Measures'!D17</f>
        <v>24.666666666666664</v>
      </c>
      <c r="Z35" s="77"/>
      <c r="AA35" s="77"/>
      <c r="AB35" s="77">
        <f>G35*'Unit Measures'!D13</f>
        <v>12.333333333333332</v>
      </c>
      <c r="AC35" s="77">
        <f>G35*'Unit Measures'!D14</f>
        <v>12.333333333333332</v>
      </c>
      <c r="AD35" s="97">
        <f>G35*'Unit Measures'!D16</f>
        <v>24.666666666666664</v>
      </c>
      <c r="AE35" s="116"/>
      <c r="AF35" s="100"/>
      <c r="AG35" s="100"/>
      <c r="AH35" s="100"/>
      <c r="AI35" s="100"/>
      <c r="AJ35" s="100"/>
      <c r="AK35" s="100"/>
      <c r="AL35" s="100"/>
      <c r="AM35" s="100"/>
      <c r="AN35" s="117"/>
      <c r="AO35" s="116"/>
      <c r="AP35" s="100"/>
      <c r="AQ35" s="100"/>
      <c r="AR35" s="100"/>
      <c r="AS35" s="117"/>
      <c r="AT35" s="121"/>
      <c r="AU35" s="100"/>
      <c r="AV35" s="100"/>
      <c r="AW35" s="100">
        <f t="shared" si="3"/>
        <v>0</v>
      </c>
      <c r="AY35" s="100"/>
      <c r="AZ35" s="100"/>
      <c r="BA35" s="100"/>
    </row>
    <row r="36" spans="1:53" collapsed="1" x14ac:dyDescent="0.2">
      <c r="A36" s="104">
        <v>9</v>
      </c>
      <c r="B36" s="105" t="s">
        <v>169</v>
      </c>
      <c r="C36" s="61"/>
      <c r="D36" s="109">
        <f>SUM(D37:D39)</f>
        <v>17</v>
      </c>
      <c r="E36" s="109">
        <f t="shared" ref="E36:G36" si="44">SUM(E37:E39)</f>
        <v>0</v>
      </c>
      <c r="F36" s="109">
        <f t="shared" si="44"/>
        <v>0</v>
      </c>
      <c r="G36" s="109">
        <f t="shared" si="44"/>
        <v>0</v>
      </c>
      <c r="H36" s="103"/>
      <c r="I36" s="103">
        <f t="shared" ref="I36:AD36" si="45">SUM(I37:I39)</f>
        <v>0</v>
      </c>
      <c r="J36" s="103">
        <f t="shared" si="45"/>
        <v>0</v>
      </c>
      <c r="K36" s="103">
        <f t="shared" si="45"/>
        <v>0</v>
      </c>
      <c r="L36" s="103">
        <f t="shared" si="45"/>
        <v>0</v>
      </c>
      <c r="M36" s="103">
        <f t="shared" si="45"/>
        <v>0</v>
      </c>
      <c r="N36" s="103">
        <f t="shared" si="45"/>
        <v>0</v>
      </c>
      <c r="O36" s="103">
        <f t="shared" si="45"/>
        <v>8.5</v>
      </c>
      <c r="P36" s="103">
        <f t="shared" si="45"/>
        <v>0.75</v>
      </c>
      <c r="Q36" s="103">
        <f t="shared" si="45"/>
        <v>6.375</v>
      </c>
      <c r="R36" s="103">
        <f t="shared" si="45"/>
        <v>3.8250000000000002</v>
      </c>
      <c r="S36" s="103">
        <f t="shared" si="45"/>
        <v>0</v>
      </c>
      <c r="T36" s="103">
        <f t="shared" si="45"/>
        <v>0</v>
      </c>
      <c r="U36" s="103">
        <f t="shared" si="45"/>
        <v>0.75</v>
      </c>
      <c r="V36" s="103">
        <f t="shared" si="45"/>
        <v>6.375</v>
      </c>
      <c r="W36" s="103">
        <f t="shared" si="45"/>
        <v>5.0999999999999996</v>
      </c>
      <c r="X36" s="103">
        <f t="shared" si="45"/>
        <v>2.833333333333333</v>
      </c>
      <c r="Y36" s="103">
        <f t="shared" si="45"/>
        <v>0</v>
      </c>
      <c r="Z36" s="103">
        <f t="shared" si="45"/>
        <v>8.5</v>
      </c>
      <c r="AA36" s="103">
        <f t="shared" si="45"/>
        <v>3.4000000000000004</v>
      </c>
      <c r="AB36" s="103">
        <f t="shared" si="45"/>
        <v>4.25</v>
      </c>
      <c r="AC36" s="103">
        <f t="shared" si="45"/>
        <v>4.25</v>
      </c>
      <c r="AD36" s="112">
        <f t="shared" si="45"/>
        <v>0</v>
      </c>
      <c r="AE36" s="116">
        <f t="shared" ref="AE36:AM36" si="46">O36/8</f>
        <v>1.0625</v>
      </c>
      <c r="AF36" s="100">
        <f t="shared" si="46"/>
        <v>9.375E-2</v>
      </c>
      <c r="AG36" s="100">
        <f t="shared" si="46"/>
        <v>0.796875</v>
      </c>
      <c r="AH36" s="100">
        <f t="shared" si="46"/>
        <v>0.47812500000000002</v>
      </c>
      <c r="AI36" s="100">
        <f t="shared" si="46"/>
        <v>0</v>
      </c>
      <c r="AJ36" s="100">
        <f t="shared" si="46"/>
        <v>0</v>
      </c>
      <c r="AK36" s="100">
        <f t="shared" si="46"/>
        <v>9.375E-2</v>
      </c>
      <c r="AL36" s="100">
        <f t="shared" si="46"/>
        <v>0.796875</v>
      </c>
      <c r="AM36" s="100">
        <f t="shared" si="46"/>
        <v>0.63749999999999996</v>
      </c>
      <c r="AN36" s="117">
        <f t="shared" ref="AN36:AR36" si="47">Y36/8</f>
        <v>0</v>
      </c>
      <c r="AO36" s="116">
        <f t="shared" si="47"/>
        <v>1.0625</v>
      </c>
      <c r="AP36" s="100">
        <f t="shared" si="47"/>
        <v>0.42500000000000004</v>
      </c>
      <c r="AQ36" s="100">
        <f t="shared" si="47"/>
        <v>0.53125</v>
      </c>
      <c r="AR36" s="100">
        <f t="shared" si="47"/>
        <v>0.53125</v>
      </c>
      <c r="AS36" s="117">
        <f>AD36/8</f>
        <v>0</v>
      </c>
      <c r="AT36" s="121"/>
      <c r="AU36" s="100">
        <f t="shared" ref="AU36" si="48">SUM(O37:Y39)</f>
        <v>34.508333333333333</v>
      </c>
      <c r="AV36" s="100">
        <f t="shared" ref="AV36" si="49">SUM(Z37:AD39)</f>
        <v>20.399999999999999</v>
      </c>
      <c r="AW36" s="100">
        <f t="shared" si="3"/>
        <v>54.908333333333331</v>
      </c>
      <c r="AY36" s="100">
        <f t="shared" si="15"/>
        <v>4.3135416666666666</v>
      </c>
      <c r="AZ36" s="100">
        <f t="shared" si="16"/>
        <v>2.5499999999999998</v>
      </c>
      <c r="BA36" s="100">
        <f t="shared" si="9"/>
        <v>6.8635416666666664</v>
      </c>
    </row>
    <row r="37" spans="1:53" hidden="1" outlineLevel="1" x14ac:dyDescent="0.2">
      <c r="A37" s="104"/>
      <c r="B37" s="105"/>
      <c r="C37" s="61" t="s">
        <v>3</v>
      </c>
      <c r="D37" s="109">
        <v>17</v>
      </c>
      <c r="E37" s="107"/>
      <c r="F37" s="110"/>
      <c r="G37" s="109"/>
      <c r="H37" s="94" t="s">
        <v>149</v>
      </c>
      <c r="I37" s="79"/>
      <c r="J37" s="79"/>
      <c r="K37" s="79"/>
      <c r="L37" s="79"/>
      <c r="M37" s="79"/>
      <c r="N37" s="79"/>
      <c r="O37" s="77">
        <f>D37*'Unit Measures'!B2</f>
        <v>8.5</v>
      </c>
      <c r="P37" s="77">
        <f>'Unit Measures'!B3</f>
        <v>0.75</v>
      </c>
      <c r="Q37" s="77">
        <f>D37*'Unit Measures'!B4</f>
        <v>6.375</v>
      </c>
      <c r="R37" s="77">
        <f>D37*'Unit Measures'!B5</f>
        <v>3.8250000000000002</v>
      </c>
      <c r="S37" s="77"/>
      <c r="T37" s="77"/>
      <c r="U37" s="77">
        <f>'Unit Measures'!B7</f>
        <v>0.75</v>
      </c>
      <c r="V37" s="77">
        <f>D37*'Unit Measures'!B8</f>
        <v>6.375</v>
      </c>
      <c r="W37" s="77">
        <f>D37*'Unit Measures'!B9</f>
        <v>5.0999999999999996</v>
      </c>
      <c r="X37" s="77">
        <f>D37*'Unit Measures'!B11</f>
        <v>2.833333333333333</v>
      </c>
      <c r="Y37" s="77"/>
      <c r="Z37" s="77">
        <f>D37*'Unit Measures'!B12</f>
        <v>8.5</v>
      </c>
      <c r="AA37" s="77">
        <f>D37*'Unit Measures'!B15</f>
        <v>3.4000000000000004</v>
      </c>
      <c r="AB37" s="77">
        <f>D37*'Unit Measures'!B13</f>
        <v>4.25</v>
      </c>
      <c r="AC37" s="77">
        <f>D37*'Unit Measures'!B14</f>
        <v>4.25</v>
      </c>
      <c r="AD37" s="97"/>
      <c r="AE37" s="116"/>
      <c r="AF37" s="100"/>
      <c r="AG37" s="100"/>
      <c r="AH37" s="100"/>
      <c r="AI37" s="100"/>
      <c r="AJ37" s="100"/>
      <c r="AK37" s="100"/>
      <c r="AL37" s="100"/>
      <c r="AM37" s="100"/>
      <c r="AN37" s="117"/>
      <c r="AO37" s="116"/>
      <c r="AP37" s="100"/>
      <c r="AQ37" s="100"/>
      <c r="AR37" s="100"/>
      <c r="AS37" s="117"/>
      <c r="AT37" s="121"/>
      <c r="AU37" s="100"/>
      <c r="AV37" s="100"/>
      <c r="AW37" s="100">
        <f t="shared" si="3"/>
        <v>0</v>
      </c>
      <c r="AY37" s="100"/>
      <c r="AZ37" s="100"/>
      <c r="BA37" s="100"/>
    </row>
    <row r="38" spans="1:53" hidden="1" outlineLevel="1" x14ac:dyDescent="0.2">
      <c r="A38" s="104"/>
      <c r="B38" s="105"/>
      <c r="C38" s="61" t="s">
        <v>4</v>
      </c>
      <c r="D38" s="109">
        <v>0</v>
      </c>
      <c r="E38" s="107"/>
      <c r="F38" s="110"/>
      <c r="G38" s="109"/>
      <c r="H38" s="62"/>
      <c r="I38" s="79"/>
      <c r="J38" s="79"/>
      <c r="K38" s="79"/>
      <c r="L38" s="79"/>
      <c r="M38" s="79"/>
      <c r="N38" s="79"/>
      <c r="O38" s="77"/>
      <c r="P38" s="77"/>
      <c r="Q38" s="77"/>
      <c r="R38" s="77"/>
      <c r="S38" s="77"/>
      <c r="T38" s="77"/>
      <c r="U38" s="77"/>
      <c r="V38" s="77"/>
      <c r="W38" s="77"/>
      <c r="X38" s="77"/>
      <c r="Y38" s="77"/>
      <c r="Z38" s="77"/>
      <c r="AA38" s="77"/>
      <c r="AB38" s="77"/>
      <c r="AC38" s="77"/>
      <c r="AD38" s="97"/>
      <c r="AE38" s="116"/>
      <c r="AF38" s="100"/>
      <c r="AG38" s="100"/>
      <c r="AH38" s="100"/>
      <c r="AI38" s="100"/>
      <c r="AJ38" s="100"/>
      <c r="AK38" s="100"/>
      <c r="AL38" s="100"/>
      <c r="AM38" s="100"/>
      <c r="AN38" s="117"/>
      <c r="AO38" s="116"/>
      <c r="AP38" s="100"/>
      <c r="AQ38" s="100"/>
      <c r="AR38" s="100"/>
      <c r="AS38" s="117"/>
      <c r="AT38" s="121"/>
      <c r="AU38" s="100"/>
      <c r="AV38" s="100"/>
      <c r="AW38" s="100">
        <f t="shared" si="3"/>
        <v>0</v>
      </c>
      <c r="AY38" s="100"/>
      <c r="AZ38" s="100"/>
      <c r="BA38" s="100"/>
    </row>
    <row r="39" spans="1:53" hidden="1" outlineLevel="1" x14ac:dyDescent="0.2">
      <c r="A39" s="104"/>
      <c r="B39" s="105"/>
      <c r="C39" s="61" t="s">
        <v>158</v>
      </c>
      <c r="D39" s="109"/>
      <c r="E39" s="107"/>
      <c r="F39" s="110"/>
      <c r="G39" s="109">
        <v>0</v>
      </c>
      <c r="H39" s="62"/>
      <c r="I39" s="79"/>
      <c r="J39" s="79"/>
      <c r="K39" s="79"/>
      <c r="L39" s="79"/>
      <c r="M39" s="79"/>
      <c r="N39" s="79"/>
      <c r="O39" s="77"/>
      <c r="P39" s="77"/>
      <c r="Q39" s="77"/>
      <c r="R39" s="77"/>
      <c r="S39" s="77"/>
      <c r="T39" s="77"/>
      <c r="U39" s="77"/>
      <c r="V39" s="77"/>
      <c r="W39" s="77"/>
      <c r="X39" s="77"/>
      <c r="Y39" s="77"/>
      <c r="Z39" s="77"/>
      <c r="AA39" s="77"/>
      <c r="AB39" s="77"/>
      <c r="AC39" s="77"/>
      <c r="AD39" s="97"/>
      <c r="AE39" s="116"/>
      <c r="AF39" s="100"/>
      <c r="AG39" s="100"/>
      <c r="AH39" s="100"/>
      <c r="AI39" s="100"/>
      <c r="AJ39" s="100"/>
      <c r="AK39" s="100"/>
      <c r="AL39" s="100"/>
      <c r="AM39" s="100"/>
      <c r="AN39" s="117"/>
      <c r="AO39" s="116"/>
      <c r="AP39" s="100"/>
      <c r="AQ39" s="100"/>
      <c r="AR39" s="100"/>
      <c r="AS39" s="117"/>
      <c r="AT39" s="121"/>
      <c r="AU39" s="100"/>
      <c r="AV39" s="100"/>
      <c r="AW39" s="100">
        <f t="shared" si="3"/>
        <v>0</v>
      </c>
      <c r="AY39" s="100"/>
      <c r="AZ39" s="100"/>
      <c r="BA39" s="100"/>
    </row>
    <row r="40" spans="1:53" collapsed="1" x14ac:dyDescent="0.2">
      <c r="A40" s="104">
        <v>10</v>
      </c>
      <c r="B40" s="105" t="s">
        <v>163</v>
      </c>
      <c r="C40" s="61"/>
      <c r="D40" s="109">
        <f>SUM(D41:D43)</f>
        <v>100</v>
      </c>
      <c r="E40" s="109">
        <f t="shared" ref="E40:G40" si="50">SUM(E41:E43)</f>
        <v>0</v>
      </c>
      <c r="F40" s="109">
        <f t="shared" si="50"/>
        <v>0</v>
      </c>
      <c r="G40" s="109">
        <f t="shared" si="50"/>
        <v>170</v>
      </c>
      <c r="H40" s="103"/>
      <c r="I40" s="103">
        <f t="shared" ref="I40:AD40" si="51">SUM(I41:I43)</f>
        <v>0</v>
      </c>
      <c r="J40" s="103">
        <f t="shared" si="51"/>
        <v>0</v>
      </c>
      <c r="K40" s="103">
        <f t="shared" si="51"/>
        <v>0</v>
      </c>
      <c r="L40" s="103">
        <f t="shared" si="51"/>
        <v>0</v>
      </c>
      <c r="M40" s="103">
        <f t="shared" si="51"/>
        <v>0</v>
      </c>
      <c r="N40" s="103">
        <f t="shared" si="51"/>
        <v>0</v>
      </c>
      <c r="O40" s="103">
        <f t="shared" si="51"/>
        <v>43.333333333333336</v>
      </c>
      <c r="P40" s="103">
        <f t="shared" si="51"/>
        <v>45.75</v>
      </c>
      <c r="Q40" s="103">
        <f t="shared" si="51"/>
        <v>30</v>
      </c>
      <c r="R40" s="103">
        <f t="shared" si="51"/>
        <v>22.5</v>
      </c>
      <c r="S40" s="103">
        <f t="shared" si="51"/>
        <v>0</v>
      </c>
      <c r="T40" s="103">
        <f t="shared" si="51"/>
        <v>0</v>
      </c>
      <c r="U40" s="103">
        <f t="shared" si="51"/>
        <v>61.666666666666671</v>
      </c>
      <c r="V40" s="103">
        <f t="shared" si="51"/>
        <v>30.833333333333336</v>
      </c>
      <c r="W40" s="103">
        <f t="shared" si="51"/>
        <v>24.666666666666668</v>
      </c>
      <c r="X40" s="103">
        <f t="shared" si="51"/>
        <v>16.666666666666664</v>
      </c>
      <c r="Y40" s="103">
        <f t="shared" si="51"/>
        <v>28.333333333333332</v>
      </c>
      <c r="Z40" s="103">
        <f t="shared" si="51"/>
        <v>36.666666666666664</v>
      </c>
      <c r="AA40" s="103">
        <f t="shared" si="51"/>
        <v>4</v>
      </c>
      <c r="AB40" s="103">
        <f t="shared" si="51"/>
        <v>32.5</v>
      </c>
      <c r="AC40" s="103">
        <f t="shared" si="51"/>
        <v>32.5</v>
      </c>
      <c r="AD40" s="112">
        <f t="shared" si="51"/>
        <v>28.333333333333332</v>
      </c>
      <c r="AE40" s="116">
        <f t="shared" ref="AE40:AM40" si="52">O40/8</f>
        <v>5.416666666666667</v>
      </c>
      <c r="AF40" s="100">
        <f t="shared" si="52"/>
        <v>5.71875</v>
      </c>
      <c r="AG40" s="100">
        <f t="shared" si="52"/>
        <v>3.75</v>
      </c>
      <c r="AH40" s="100">
        <f t="shared" si="52"/>
        <v>2.8125</v>
      </c>
      <c r="AI40" s="100">
        <f t="shared" si="52"/>
        <v>0</v>
      </c>
      <c r="AJ40" s="100">
        <f t="shared" si="52"/>
        <v>0</v>
      </c>
      <c r="AK40" s="100">
        <f t="shared" si="52"/>
        <v>7.7083333333333339</v>
      </c>
      <c r="AL40" s="100">
        <f t="shared" si="52"/>
        <v>3.854166666666667</v>
      </c>
      <c r="AM40" s="100">
        <f t="shared" si="52"/>
        <v>3.0833333333333335</v>
      </c>
      <c r="AN40" s="117">
        <f t="shared" ref="AN40:AR40" si="53">Y40/8</f>
        <v>3.5416666666666665</v>
      </c>
      <c r="AO40" s="116">
        <f t="shared" si="53"/>
        <v>4.583333333333333</v>
      </c>
      <c r="AP40" s="100">
        <f t="shared" si="53"/>
        <v>0.5</v>
      </c>
      <c r="AQ40" s="100">
        <f t="shared" si="53"/>
        <v>4.0625</v>
      </c>
      <c r="AR40" s="100">
        <f t="shared" si="53"/>
        <v>4.0625</v>
      </c>
      <c r="AS40" s="117">
        <f>AD40/8</f>
        <v>3.5416666666666665</v>
      </c>
      <c r="AT40" s="121"/>
      <c r="AU40" s="100">
        <f t="shared" ref="AU40" si="54">SUM(O41:Y43)</f>
        <v>303.75</v>
      </c>
      <c r="AV40" s="100">
        <f t="shared" ref="AV40" si="55">SUM(Z41:AD43)</f>
        <v>134</v>
      </c>
      <c r="AW40" s="100">
        <f t="shared" si="3"/>
        <v>437.75</v>
      </c>
      <c r="AY40" s="100">
        <f t="shared" si="15"/>
        <v>37.96875</v>
      </c>
      <c r="AZ40" s="100">
        <f t="shared" si="16"/>
        <v>16.75</v>
      </c>
      <c r="BA40" s="100">
        <f t="shared" si="9"/>
        <v>54.71875</v>
      </c>
    </row>
    <row r="41" spans="1:53" hidden="1" outlineLevel="1" x14ac:dyDescent="0.2">
      <c r="A41" s="104"/>
      <c r="B41" s="105"/>
      <c r="C41" s="61" t="s">
        <v>3</v>
      </c>
      <c r="D41" s="109">
        <v>20</v>
      </c>
      <c r="E41" s="107"/>
      <c r="F41" s="110"/>
      <c r="G41" s="109"/>
      <c r="H41" s="94" t="s">
        <v>149</v>
      </c>
      <c r="I41" s="79"/>
      <c r="J41" s="79"/>
      <c r="K41" s="79"/>
      <c r="L41" s="79"/>
      <c r="M41" s="79"/>
      <c r="N41" s="79"/>
      <c r="O41" s="77">
        <f>D41*'Unit Measures'!B2</f>
        <v>10</v>
      </c>
      <c r="P41" s="77">
        <f>'Unit Measures'!B3</f>
        <v>0.75</v>
      </c>
      <c r="Q41" s="77">
        <f>D41*'Unit Measures'!B4</f>
        <v>7.5</v>
      </c>
      <c r="R41" s="77">
        <f>D41*'Unit Measures'!B5</f>
        <v>4.5</v>
      </c>
      <c r="S41" s="77"/>
      <c r="T41" s="77"/>
      <c r="U41" s="77">
        <f>D41*'Unit Measures'!B7</f>
        <v>15</v>
      </c>
      <c r="V41" s="77">
        <f>D41*'Unit Measures'!B8</f>
        <v>7.5</v>
      </c>
      <c r="W41" s="77">
        <f>D41*'Unit Measures'!B9</f>
        <v>6</v>
      </c>
      <c r="X41" s="77">
        <f>D41*'Unit Measures'!B11</f>
        <v>3.333333333333333</v>
      </c>
      <c r="Y41" s="77"/>
      <c r="Z41" s="77">
        <f>D41*'Unit Measures'!B12</f>
        <v>10</v>
      </c>
      <c r="AA41" s="77">
        <f>D41*'Unit Measures'!B15</f>
        <v>4</v>
      </c>
      <c r="AB41" s="77">
        <f>D41*'Unit Measures'!B13</f>
        <v>5</v>
      </c>
      <c r="AC41" s="77">
        <f>D41*'Unit Measures'!B14</f>
        <v>5</v>
      </c>
      <c r="AD41" s="97"/>
      <c r="AE41" s="116"/>
      <c r="AF41" s="100"/>
      <c r="AG41" s="100"/>
      <c r="AH41" s="100"/>
      <c r="AI41" s="100"/>
      <c r="AJ41" s="100"/>
      <c r="AK41" s="100"/>
      <c r="AL41" s="100"/>
      <c r="AM41" s="100"/>
      <c r="AN41" s="117"/>
      <c r="AO41" s="116"/>
      <c r="AP41" s="100"/>
      <c r="AQ41" s="100"/>
      <c r="AR41" s="100"/>
      <c r="AS41" s="117"/>
      <c r="AT41" s="121"/>
      <c r="AU41" s="100"/>
      <c r="AV41" s="100"/>
      <c r="AW41" s="100">
        <f t="shared" si="3"/>
        <v>0</v>
      </c>
      <c r="AY41" s="100"/>
      <c r="AZ41" s="100"/>
      <c r="BA41" s="100"/>
    </row>
    <row r="42" spans="1:53" hidden="1" outlineLevel="1" x14ac:dyDescent="0.2">
      <c r="A42" s="104"/>
      <c r="B42" s="105"/>
      <c r="C42" s="61" t="s">
        <v>4</v>
      </c>
      <c r="D42" s="109">
        <v>80</v>
      </c>
      <c r="E42" s="107"/>
      <c r="F42" s="110"/>
      <c r="G42" s="109"/>
      <c r="H42" s="62"/>
      <c r="I42" s="79"/>
      <c r="J42" s="79"/>
      <c r="K42" s="79"/>
      <c r="L42" s="79"/>
      <c r="M42" s="79"/>
      <c r="N42" s="79"/>
      <c r="O42" s="77">
        <f>D42*'Unit Measures'!C2</f>
        <v>33.333333333333336</v>
      </c>
      <c r="P42" s="77">
        <f>D42*'Unit Measures'!C3</f>
        <v>45</v>
      </c>
      <c r="Q42" s="77">
        <f>D42*'Unit Measures'!C4</f>
        <v>22.5</v>
      </c>
      <c r="R42" s="77">
        <f>D42*'Unit Measures'!B5</f>
        <v>18</v>
      </c>
      <c r="S42" s="77"/>
      <c r="T42" s="77"/>
      <c r="U42" s="77">
        <f>D42*'Unit Measures'!C7</f>
        <v>46.666666666666671</v>
      </c>
      <c r="V42" s="77">
        <f>D42*'Unit Measures'!C8</f>
        <v>23.333333333333336</v>
      </c>
      <c r="W42" s="77">
        <f>D42*'Unit Measures'!C9</f>
        <v>18.666666666666668</v>
      </c>
      <c r="X42" s="77">
        <f>D42*'Unit Measures'!C11</f>
        <v>13.333333333333332</v>
      </c>
      <c r="Y42" s="77"/>
      <c r="Z42" s="77">
        <f>D42*'Unit Measures'!C12</f>
        <v>26.666666666666664</v>
      </c>
      <c r="AA42" s="77"/>
      <c r="AB42" s="77">
        <f>D42*'Unit Measures'!C13</f>
        <v>13.333333333333332</v>
      </c>
      <c r="AC42" s="77">
        <f>D42*'Unit Measures'!C14</f>
        <v>13.333333333333332</v>
      </c>
      <c r="AD42" s="97"/>
      <c r="AE42" s="116"/>
      <c r="AF42" s="100"/>
      <c r="AG42" s="100"/>
      <c r="AH42" s="100"/>
      <c r="AI42" s="100"/>
      <c r="AJ42" s="100"/>
      <c r="AK42" s="100"/>
      <c r="AL42" s="100"/>
      <c r="AM42" s="100"/>
      <c r="AN42" s="117"/>
      <c r="AO42" s="116"/>
      <c r="AP42" s="100"/>
      <c r="AQ42" s="100"/>
      <c r="AR42" s="100"/>
      <c r="AS42" s="117"/>
      <c r="AT42" s="121"/>
      <c r="AU42" s="100"/>
      <c r="AV42" s="100"/>
      <c r="AW42" s="100">
        <f t="shared" si="3"/>
        <v>0</v>
      </c>
      <c r="AY42" s="100"/>
      <c r="AZ42" s="100"/>
      <c r="BA42" s="100"/>
    </row>
    <row r="43" spans="1:53" hidden="1" outlineLevel="1" x14ac:dyDescent="0.2">
      <c r="A43" s="104"/>
      <c r="B43" s="105"/>
      <c r="C43" s="61" t="s">
        <v>158</v>
      </c>
      <c r="D43" s="109"/>
      <c r="E43" s="107"/>
      <c r="F43" s="110"/>
      <c r="G43" s="109">
        <v>170</v>
      </c>
      <c r="H43" s="62"/>
      <c r="I43" s="79"/>
      <c r="J43" s="79"/>
      <c r="K43" s="79"/>
      <c r="L43" s="79"/>
      <c r="M43" s="79"/>
      <c r="N43" s="79"/>
      <c r="O43" s="77"/>
      <c r="P43" s="77"/>
      <c r="Q43" s="77"/>
      <c r="R43" s="77"/>
      <c r="S43" s="77"/>
      <c r="T43" s="77"/>
      <c r="U43" s="77"/>
      <c r="V43" s="77"/>
      <c r="W43" s="77"/>
      <c r="X43" s="77"/>
      <c r="Y43" s="77">
        <f>G43*'Unit Measures'!D17</f>
        <v>28.333333333333332</v>
      </c>
      <c r="Z43" s="77"/>
      <c r="AA43" s="77"/>
      <c r="AB43" s="77">
        <f>G43*'Unit Measures'!D13</f>
        <v>14.166666666666666</v>
      </c>
      <c r="AC43" s="77">
        <f>G43*'Unit Measures'!D14</f>
        <v>14.166666666666666</v>
      </c>
      <c r="AD43" s="97">
        <f>G43*'Unit Measures'!D16</f>
        <v>28.333333333333332</v>
      </c>
      <c r="AE43" s="116"/>
      <c r="AF43" s="100"/>
      <c r="AG43" s="100"/>
      <c r="AH43" s="100"/>
      <c r="AI43" s="100"/>
      <c r="AJ43" s="100"/>
      <c r="AK43" s="100"/>
      <c r="AL43" s="100"/>
      <c r="AM43" s="100"/>
      <c r="AN43" s="117"/>
      <c r="AO43" s="116"/>
      <c r="AP43" s="100"/>
      <c r="AQ43" s="100"/>
      <c r="AR43" s="100"/>
      <c r="AS43" s="117"/>
      <c r="AT43" s="121"/>
      <c r="AU43" s="100"/>
      <c r="AV43" s="100"/>
      <c r="AW43" s="100">
        <f t="shared" si="3"/>
        <v>0</v>
      </c>
      <c r="AY43" s="100"/>
      <c r="AZ43" s="100"/>
      <c r="BA43" s="100"/>
    </row>
    <row r="44" spans="1:53" ht="13.5" collapsed="1" thickBot="1" x14ac:dyDescent="0.25">
      <c r="A44" s="104">
        <v>11</v>
      </c>
      <c r="B44" s="105" t="s">
        <v>170</v>
      </c>
      <c r="C44" s="61"/>
      <c r="D44" s="109">
        <f>SUM(D45:D47)</f>
        <v>254</v>
      </c>
      <c r="E44" s="109">
        <f t="shared" ref="E44:G44" si="56">SUM(E45:E47)</f>
        <v>0</v>
      </c>
      <c r="F44" s="109">
        <f t="shared" si="56"/>
        <v>0</v>
      </c>
      <c r="G44" s="109">
        <f t="shared" si="56"/>
        <v>980</v>
      </c>
      <c r="H44" s="103"/>
      <c r="I44" s="103">
        <f t="shared" ref="I44:AD44" si="57">SUM(I45:I47)</f>
        <v>0</v>
      </c>
      <c r="J44" s="103">
        <f t="shared" si="57"/>
        <v>0</v>
      </c>
      <c r="K44" s="103">
        <f t="shared" si="57"/>
        <v>0</v>
      </c>
      <c r="L44" s="103">
        <f t="shared" si="57"/>
        <v>0</v>
      </c>
      <c r="M44" s="103">
        <f t="shared" si="57"/>
        <v>0</v>
      </c>
      <c r="N44" s="103">
        <f t="shared" si="57"/>
        <v>0</v>
      </c>
      <c r="O44" s="103">
        <f t="shared" si="57"/>
        <v>110.33333333333334</v>
      </c>
      <c r="P44" s="103">
        <f t="shared" si="57"/>
        <v>153</v>
      </c>
      <c r="Q44" s="103">
        <f t="shared" si="57"/>
        <v>76.5</v>
      </c>
      <c r="R44" s="103">
        <f t="shared" si="57"/>
        <v>45.9</v>
      </c>
      <c r="S44" s="103">
        <f t="shared" si="57"/>
        <v>0</v>
      </c>
      <c r="T44" s="103">
        <f t="shared" si="57"/>
        <v>0</v>
      </c>
      <c r="U44" s="103">
        <f t="shared" si="57"/>
        <v>157.16666666666669</v>
      </c>
      <c r="V44" s="103">
        <f t="shared" si="57"/>
        <v>78.583333333333343</v>
      </c>
      <c r="W44" s="103">
        <f t="shared" si="57"/>
        <v>62.866666666666674</v>
      </c>
      <c r="X44" s="103">
        <f t="shared" si="57"/>
        <v>42.333333333333329</v>
      </c>
      <c r="Y44" s="103">
        <f t="shared" si="57"/>
        <v>163.33333333333331</v>
      </c>
      <c r="Z44" s="103">
        <f t="shared" si="57"/>
        <v>93.666666666666657</v>
      </c>
      <c r="AA44" s="103">
        <f t="shared" si="57"/>
        <v>10.8</v>
      </c>
      <c r="AB44" s="103">
        <f t="shared" si="57"/>
        <v>128.5</v>
      </c>
      <c r="AC44" s="103">
        <f t="shared" si="57"/>
        <v>128.5</v>
      </c>
      <c r="AD44" s="112">
        <f t="shared" si="57"/>
        <v>163.33333333333331</v>
      </c>
      <c r="AE44" s="118">
        <f t="shared" ref="AE44:AM44" si="58">O44/8</f>
        <v>13.791666666666668</v>
      </c>
      <c r="AF44" s="119">
        <f t="shared" si="58"/>
        <v>19.125</v>
      </c>
      <c r="AG44" s="119">
        <f t="shared" si="58"/>
        <v>9.5625</v>
      </c>
      <c r="AH44" s="119">
        <f t="shared" si="58"/>
        <v>5.7374999999999998</v>
      </c>
      <c r="AI44" s="119">
        <f t="shared" si="58"/>
        <v>0</v>
      </c>
      <c r="AJ44" s="119">
        <f t="shared" si="58"/>
        <v>0</v>
      </c>
      <c r="AK44" s="119">
        <f t="shared" si="58"/>
        <v>19.645833333333336</v>
      </c>
      <c r="AL44" s="119">
        <f t="shared" si="58"/>
        <v>9.8229166666666679</v>
      </c>
      <c r="AM44" s="119">
        <f t="shared" si="58"/>
        <v>7.8583333333333343</v>
      </c>
      <c r="AN44" s="120">
        <f t="shared" ref="AN44:AR44" si="59">Y44/8</f>
        <v>20.416666666666664</v>
      </c>
      <c r="AO44" s="118">
        <f t="shared" si="59"/>
        <v>11.708333333333332</v>
      </c>
      <c r="AP44" s="119">
        <f t="shared" si="59"/>
        <v>1.35</v>
      </c>
      <c r="AQ44" s="119">
        <f t="shared" si="59"/>
        <v>16.0625</v>
      </c>
      <c r="AR44" s="119">
        <f t="shared" si="59"/>
        <v>16.0625</v>
      </c>
      <c r="AS44" s="120">
        <f>AD44/8</f>
        <v>20.416666666666664</v>
      </c>
      <c r="AT44" s="121"/>
      <c r="AU44" s="100">
        <f t="shared" ref="AU44" si="60">SUM(O45:Y47)</f>
        <v>890.01666666666665</v>
      </c>
      <c r="AV44" s="100">
        <f t="shared" ref="AV44" si="61">SUM(Z45:AD47)</f>
        <v>524.79999999999995</v>
      </c>
      <c r="AW44" s="100">
        <f t="shared" si="3"/>
        <v>1414.8166666666666</v>
      </c>
      <c r="AY44" s="100">
        <f t="shared" si="15"/>
        <v>111.25208333333336</v>
      </c>
      <c r="AZ44" s="100">
        <f t="shared" si="16"/>
        <v>65.599999999999994</v>
      </c>
      <c r="BA44" s="100">
        <f t="shared" si="9"/>
        <v>176.85208333333335</v>
      </c>
    </row>
    <row r="45" spans="1:53" hidden="1" outlineLevel="1" x14ac:dyDescent="0.2">
      <c r="A45" s="104"/>
      <c r="B45" s="105"/>
      <c r="C45" s="61" t="s">
        <v>3</v>
      </c>
      <c r="D45" s="62">
        <v>54</v>
      </c>
      <c r="E45" s="93"/>
      <c r="F45" s="71"/>
      <c r="G45" s="62"/>
      <c r="H45" s="94" t="s">
        <v>149</v>
      </c>
      <c r="I45" s="79"/>
      <c r="J45" s="79"/>
      <c r="K45" s="79"/>
      <c r="L45" s="79"/>
      <c r="M45" s="79"/>
      <c r="N45" s="79"/>
      <c r="O45" s="77">
        <f>D45*'Unit Measures'!B2</f>
        <v>27</v>
      </c>
      <c r="P45" s="77">
        <f>D45*'Unit Measures'!B3</f>
        <v>40.5</v>
      </c>
      <c r="Q45" s="77">
        <f>D45*'Unit Measures'!B4</f>
        <v>20.25</v>
      </c>
      <c r="R45" s="77">
        <f>D45*'Unit Measures'!B5</f>
        <v>12.15</v>
      </c>
      <c r="S45" s="77"/>
      <c r="T45" s="77"/>
      <c r="U45" s="77">
        <f>D45*'Unit Measures'!B7</f>
        <v>40.5</v>
      </c>
      <c r="V45" s="77">
        <f>D45*'Unit Measures'!B8</f>
        <v>20.25</v>
      </c>
      <c r="W45" s="77">
        <f>D45*'Unit Measures'!B9</f>
        <v>16.2</v>
      </c>
      <c r="X45" s="77">
        <f>D45*'Unit Measures'!B11</f>
        <v>9</v>
      </c>
      <c r="Y45" s="77"/>
      <c r="Z45" s="77">
        <f>D45*'Unit Measures'!B12</f>
        <v>27</v>
      </c>
      <c r="AA45" s="77">
        <f>D45*'Unit Measures'!B15</f>
        <v>10.8</v>
      </c>
      <c r="AB45" s="77">
        <f>D45*'Unit Measures'!B13</f>
        <v>13.5</v>
      </c>
      <c r="AC45" s="77">
        <f>D45*'Unit Measures'!B14</f>
        <v>13.5</v>
      </c>
      <c r="AD45" s="97"/>
      <c r="AE45" s="113"/>
      <c r="AF45" s="113"/>
      <c r="AG45" s="113"/>
      <c r="AH45" s="113"/>
      <c r="AI45" s="113"/>
      <c r="AJ45" s="113"/>
      <c r="AK45" s="113"/>
      <c r="AL45" s="113"/>
      <c r="AM45" s="113"/>
      <c r="AN45" s="113"/>
      <c r="AO45" s="113"/>
      <c r="AP45" s="113"/>
      <c r="AQ45" s="113"/>
      <c r="AR45" s="113"/>
      <c r="AS45" s="113"/>
      <c r="AT45" s="101"/>
      <c r="AU45" s="100"/>
      <c r="AV45" s="100"/>
      <c r="AW45" s="100">
        <f t="shared" si="3"/>
        <v>0</v>
      </c>
      <c r="AY45" s="100"/>
      <c r="AZ45" s="100"/>
      <c r="BA45" s="100"/>
    </row>
    <row r="46" spans="1:53" hidden="1" outlineLevel="1" x14ac:dyDescent="0.2">
      <c r="A46" s="104"/>
      <c r="B46" s="105"/>
      <c r="C46" s="61" t="s">
        <v>4</v>
      </c>
      <c r="D46" s="62">
        <v>200</v>
      </c>
      <c r="E46" s="93"/>
      <c r="F46" s="71"/>
      <c r="G46" s="62"/>
      <c r="H46" s="62"/>
      <c r="I46" s="79"/>
      <c r="J46" s="79"/>
      <c r="K46" s="79"/>
      <c r="L46" s="79"/>
      <c r="M46" s="79"/>
      <c r="N46" s="79"/>
      <c r="O46" s="77">
        <f>D46*'Unit Measures'!C2</f>
        <v>83.333333333333343</v>
      </c>
      <c r="P46" s="77">
        <f>D46*'Unit Measures'!C3</f>
        <v>112.5</v>
      </c>
      <c r="Q46" s="77">
        <f>D46*'Unit Measures'!C4</f>
        <v>56.25</v>
      </c>
      <c r="R46" s="77">
        <f>D46*'Unit Measures'!C5</f>
        <v>33.75</v>
      </c>
      <c r="S46" s="77"/>
      <c r="T46" s="77"/>
      <c r="U46" s="77">
        <f>D46*'Unit Measures'!C7</f>
        <v>116.66666666666667</v>
      </c>
      <c r="V46" s="77">
        <f>D46*'Unit Measures'!C8</f>
        <v>58.333333333333336</v>
      </c>
      <c r="W46" s="77">
        <f>D46*'Unit Measures'!C9</f>
        <v>46.666666666666671</v>
      </c>
      <c r="X46" s="77">
        <f>D46*'Unit Measures'!C11</f>
        <v>33.333333333333329</v>
      </c>
      <c r="Y46" s="77"/>
      <c r="Z46" s="77">
        <f>D46*'Unit Measures'!C12</f>
        <v>66.666666666666657</v>
      </c>
      <c r="AA46" s="77"/>
      <c r="AB46" s="77">
        <f>D46*'Unit Measures'!C13</f>
        <v>33.333333333333329</v>
      </c>
      <c r="AC46" s="77">
        <f>D46*'Unit Measures'!C14</f>
        <v>33.333333333333329</v>
      </c>
      <c r="AD46" s="97"/>
      <c r="AE46" s="100"/>
      <c r="AF46" s="100"/>
      <c r="AG46" s="100"/>
      <c r="AH46" s="100"/>
      <c r="AI46" s="100"/>
      <c r="AJ46" s="100"/>
      <c r="AK46" s="100"/>
      <c r="AL46" s="100"/>
      <c r="AM46" s="100"/>
      <c r="AN46" s="100"/>
      <c r="AO46" s="100"/>
      <c r="AP46" s="100"/>
      <c r="AQ46" s="100"/>
      <c r="AR46" s="100"/>
      <c r="AS46" s="100"/>
      <c r="AT46" s="101"/>
      <c r="AU46" s="100"/>
      <c r="AV46" s="100"/>
      <c r="AW46" s="100">
        <f t="shared" si="3"/>
        <v>0</v>
      </c>
      <c r="AY46" s="100"/>
      <c r="AZ46" s="100"/>
      <c r="BA46" s="100"/>
    </row>
    <row r="47" spans="1:53" hidden="1" outlineLevel="1" x14ac:dyDescent="0.2">
      <c r="A47" s="104"/>
      <c r="B47" s="105"/>
      <c r="C47" s="61" t="s">
        <v>158</v>
      </c>
      <c r="D47" s="62"/>
      <c r="E47" s="93"/>
      <c r="F47" s="71"/>
      <c r="G47" s="62">
        <v>980</v>
      </c>
      <c r="H47" s="62"/>
      <c r="I47" s="79"/>
      <c r="J47" s="79"/>
      <c r="K47" s="79"/>
      <c r="L47" s="79"/>
      <c r="M47" s="79"/>
      <c r="N47" s="79"/>
      <c r="O47" s="77"/>
      <c r="P47" s="77"/>
      <c r="Q47" s="77"/>
      <c r="R47" s="77"/>
      <c r="S47" s="77"/>
      <c r="T47" s="77"/>
      <c r="U47" s="77"/>
      <c r="V47" s="77"/>
      <c r="W47" s="77"/>
      <c r="X47" s="77"/>
      <c r="Y47" s="77">
        <f>G47*'Unit Measures'!D17</f>
        <v>163.33333333333331</v>
      </c>
      <c r="Z47" s="77"/>
      <c r="AA47" s="77"/>
      <c r="AB47" s="77">
        <f>G47*'Unit Measures'!D13</f>
        <v>81.666666666666657</v>
      </c>
      <c r="AC47" s="77">
        <f>G47*'Unit Measures'!D14</f>
        <v>81.666666666666657</v>
      </c>
      <c r="AD47" s="97">
        <f>G47*'Unit Measures'!D16</f>
        <v>163.33333333333331</v>
      </c>
      <c r="AE47" s="100"/>
      <c r="AF47" s="100"/>
      <c r="AG47" s="100"/>
      <c r="AH47" s="100"/>
      <c r="AI47" s="100"/>
      <c r="AJ47" s="100"/>
      <c r="AK47" s="100"/>
      <c r="AL47" s="100"/>
      <c r="AM47" s="100"/>
      <c r="AN47" s="100"/>
      <c r="AO47" s="100"/>
      <c r="AP47" s="100"/>
      <c r="AQ47" s="100"/>
      <c r="AR47" s="100"/>
      <c r="AS47" s="100"/>
      <c r="AT47" s="101"/>
      <c r="AU47" s="100"/>
      <c r="AV47" s="100"/>
      <c r="AW47" s="100">
        <f t="shared" si="3"/>
        <v>0</v>
      </c>
      <c r="AY47" s="100"/>
      <c r="AZ47" s="100"/>
      <c r="BA47" s="100"/>
    </row>
    <row r="48" spans="1:53" collapsed="1" x14ac:dyDescent="0.2">
      <c r="A48" s="104">
        <v>12</v>
      </c>
      <c r="B48" s="105" t="s">
        <v>161</v>
      </c>
      <c r="C48" s="61"/>
      <c r="D48" s="109">
        <f>SUM(D49:D51)</f>
        <v>194</v>
      </c>
      <c r="E48" s="109">
        <f t="shared" ref="E48:AD48" si="62">SUM(E49:E51)</f>
        <v>0</v>
      </c>
      <c r="F48" s="109">
        <f t="shared" si="62"/>
        <v>0</v>
      </c>
      <c r="G48" s="109">
        <f t="shared" si="62"/>
        <v>653</v>
      </c>
      <c r="H48" s="103"/>
      <c r="I48" s="103">
        <f t="shared" si="62"/>
        <v>0</v>
      </c>
      <c r="J48" s="103">
        <f t="shared" si="62"/>
        <v>0</v>
      </c>
      <c r="K48" s="103">
        <f t="shared" si="62"/>
        <v>0</v>
      </c>
      <c r="L48" s="103">
        <f t="shared" si="62"/>
        <v>0</v>
      </c>
      <c r="M48" s="103">
        <f t="shared" si="62"/>
        <v>0</v>
      </c>
      <c r="N48" s="103">
        <f t="shared" si="62"/>
        <v>0</v>
      </c>
      <c r="O48" s="103">
        <f t="shared" si="62"/>
        <v>83.5</v>
      </c>
      <c r="P48" s="103">
        <f t="shared" si="62"/>
        <v>115.125</v>
      </c>
      <c r="Q48" s="103">
        <f t="shared" si="62"/>
        <v>57.5625</v>
      </c>
      <c r="R48" s="103">
        <f t="shared" si="62"/>
        <v>34.537500000000001</v>
      </c>
      <c r="S48" s="103">
        <f t="shared" si="62"/>
        <v>0</v>
      </c>
      <c r="T48" s="103">
        <f t="shared" si="62"/>
        <v>0</v>
      </c>
      <c r="U48" s="103">
        <f t="shared" si="62"/>
        <v>118.5</v>
      </c>
      <c r="V48" s="103">
        <f t="shared" si="62"/>
        <v>59.25</v>
      </c>
      <c r="W48" s="103">
        <f t="shared" si="62"/>
        <v>47.400000000000006</v>
      </c>
      <c r="X48" s="103">
        <f t="shared" si="62"/>
        <v>32.333333333333336</v>
      </c>
      <c r="Y48" s="103">
        <f t="shared" si="62"/>
        <v>108.83333333333333</v>
      </c>
      <c r="Z48" s="103">
        <f t="shared" si="62"/>
        <v>54.5</v>
      </c>
      <c r="AA48" s="103">
        <f t="shared" si="62"/>
        <v>6.4</v>
      </c>
      <c r="AB48" s="103">
        <f t="shared" si="62"/>
        <v>89.416666666666657</v>
      </c>
      <c r="AC48" s="103">
        <f t="shared" si="62"/>
        <v>89.416666666666657</v>
      </c>
      <c r="AD48" s="112">
        <f t="shared" si="62"/>
        <v>108.83333333333333</v>
      </c>
      <c r="AE48" s="116">
        <f t="shared" ref="AE48:AM48" si="63">O48/8</f>
        <v>10.4375</v>
      </c>
      <c r="AF48" s="100">
        <f t="shared" si="63"/>
        <v>14.390625</v>
      </c>
      <c r="AG48" s="100">
        <f t="shared" si="63"/>
        <v>7.1953125</v>
      </c>
      <c r="AH48" s="100">
        <f t="shared" si="63"/>
        <v>4.3171875000000002</v>
      </c>
      <c r="AI48" s="100">
        <f t="shared" si="63"/>
        <v>0</v>
      </c>
      <c r="AJ48" s="100">
        <f t="shared" si="63"/>
        <v>0</v>
      </c>
      <c r="AK48" s="100">
        <f t="shared" si="63"/>
        <v>14.8125</v>
      </c>
      <c r="AL48" s="100">
        <f t="shared" si="63"/>
        <v>7.40625</v>
      </c>
      <c r="AM48" s="100">
        <f t="shared" si="63"/>
        <v>5.9250000000000007</v>
      </c>
      <c r="AN48" s="117">
        <f t="shared" ref="AN48:AR48" si="64">Y48/8</f>
        <v>13.604166666666666</v>
      </c>
      <c r="AO48" s="116">
        <f t="shared" si="64"/>
        <v>6.8125</v>
      </c>
      <c r="AP48" s="100">
        <f t="shared" si="64"/>
        <v>0.8</v>
      </c>
      <c r="AQ48" s="100">
        <f t="shared" si="64"/>
        <v>11.177083333333332</v>
      </c>
      <c r="AR48" s="100">
        <f t="shared" si="64"/>
        <v>11.177083333333332</v>
      </c>
      <c r="AS48" s="117">
        <f>AD48/8</f>
        <v>13.604166666666666</v>
      </c>
      <c r="AT48" s="121"/>
      <c r="AU48" s="100">
        <f t="shared" ref="AU48" si="65">SUM(O49:Y51)</f>
        <v>657.04166666666663</v>
      </c>
      <c r="AV48" s="100">
        <f t="shared" ref="AV48" si="66">SUM(Z49:AD51)</f>
        <v>348.56666666666666</v>
      </c>
      <c r="AW48" s="100">
        <f>SUM(AU48:AV48)</f>
        <v>1005.6083333333333</v>
      </c>
      <c r="AY48" s="100">
        <f>SUM(O48:Y48)/8</f>
        <v>82.130208333333343</v>
      </c>
      <c r="AZ48" s="100">
        <f>SUM(Z48:AD48)/8</f>
        <v>43.570833333333333</v>
      </c>
      <c r="BA48" s="100">
        <f>SUM(AY48:AZ48)</f>
        <v>125.70104166666667</v>
      </c>
    </row>
    <row r="49" spans="1:53" hidden="1" outlineLevel="1" x14ac:dyDescent="0.2">
      <c r="A49" s="104"/>
      <c r="B49" s="105"/>
      <c r="C49" s="61" t="s">
        <v>3</v>
      </c>
      <c r="D49" s="109">
        <v>32</v>
      </c>
      <c r="E49" s="107"/>
      <c r="F49" s="110"/>
      <c r="G49" s="109"/>
      <c r="H49" s="94" t="s">
        <v>149</v>
      </c>
      <c r="I49" s="79"/>
      <c r="J49" s="79"/>
      <c r="K49" s="79"/>
      <c r="L49" s="79"/>
      <c r="M49" s="79"/>
      <c r="N49" s="79"/>
      <c r="O49" s="77">
        <f>D49*'Unit Measures'!B2</f>
        <v>16</v>
      </c>
      <c r="P49" s="77">
        <f>D49*'Unit Measures'!B3</f>
        <v>24</v>
      </c>
      <c r="Q49" s="77">
        <f>D49*'Unit Measures'!B4</f>
        <v>12</v>
      </c>
      <c r="R49" s="77">
        <f>D49*'Unit Measures'!B5</f>
        <v>7.2</v>
      </c>
      <c r="S49" s="77"/>
      <c r="T49" s="77"/>
      <c r="U49" s="77">
        <f>D49*'Unit Measures'!B7</f>
        <v>24</v>
      </c>
      <c r="V49" s="77">
        <f>D49*'Unit Measures'!B8</f>
        <v>12</v>
      </c>
      <c r="W49" s="77">
        <f>D49*'Unit Measures'!B9</f>
        <v>9.6</v>
      </c>
      <c r="X49" s="77">
        <f>D49*'Unit Measures'!B11</f>
        <v>5.333333333333333</v>
      </c>
      <c r="Y49" s="77"/>
      <c r="Z49" s="77">
        <f>'Unit Measures'!B12</f>
        <v>0.5</v>
      </c>
      <c r="AA49" s="77">
        <f>D49*'Unit Measures'!B15</f>
        <v>6.4</v>
      </c>
      <c r="AB49" s="77">
        <f>D49*'Unit Measures'!B13</f>
        <v>8</v>
      </c>
      <c r="AC49" s="77">
        <f>D49*'Unit Measures'!B14</f>
        <v>8</v>
      </c>
      <c r="AD49" s="97"/>
      <c r="AE49" s="116"/>
      <c r="AF49" s="100"/>
      <c r="AG49" s="100"/>
      <c r="AH49" s="100"/>
      <c r="AI49" s="100"/>
      <c r="AJ49" s="100"/>
      <c r="AK49" s="100"/>
      <c r="AL49" s="100"/>
      <c r="AM49" s="100"/>
      <c r="AN49" s="117"/>
      <c r="AO49" s="116"/>
      <c r="AP49" s="100"/>
      <c r="AQ49" s="100"/>
      <c r="AR49" s="100"/>
      <c r="AS49" s="117"/>
      <c r="AT49" s="121"/>
      <c r="AU49" s="100"/>
      <c r="AV49" s="100"/>
      <c r="AW49" s="100">
        <f>SUM(AU49:AV49)</f>
        <v>0</v>
      </c>
      <c r="AY49" s="100"/>
      <c r="AZ49" s="100"/>
      <c r="BA49" s="100"/>
    </row>
    <row r="50" spans="1:53" hidden="1" outlineLevel="1" x14ac:dyDescent="0.2">
      <c r="A50" s="104"/>
      <c r="B50" s="105"/>
      <c r="C50" s="61" t="s">
        <v>4</v>
      </c>
      <c r="D50" s="109">
        <v>162</v>
      </c>
      <c r="E50" s="107"/>
      <c r="F50" s="110"/>
      <c r="G50" s="109"/>
      <c r="H50" s="62"/>
      <c r="I50" s="79"/>
      <c r="J50" s="79"/>
      <c r="K50" s="79"/>
      <c r="L50" s="79"/>
      <c r="M50" s="79"/>
      <c r="N50" s="79"/>
      <c r="O50" s="77">
        <f>D50*'Unit Measures'!C2</f>
        <v>67.5</v>
      </c>
      <c r="P50" s="77">
        <f>D50*'Unit Measures'!C3</f>
        <v>91.125</v>
      </c>
      <c r="Q50" s="77">
        <f>D50*'Unit Measures'!C4</f>
        <v>45.5625</v>
      </c>
      <c r="R50" s="77">
        <f>D50*'Unit Measures'!C5</f>
        <v>27.337500000000002</v>
      </c>
      <c r="S50" s="77"/>
      <c r="T50" s="77"/>
      <c r="U50" s="77">
        <f>D50*'Unit Measures'!C7</f>
        <v>94.5</v>
      </c>
      <c r="V50" s="77">
        <f>D50*'Unit Measures'!C8</f>
        <v>47.25</v>
      </c>
      <c r="W50" s="77">
        <f>D50*'Unit Measures'!C9</f>
        <v>37.800000000000004</v>
      </c>
      <c r="X50" s="77">
        <f>D50*'Unit Measures'!C11</f>
        <v>27</v>
      </c>
      <c r="Y50" s="77"/>
      <c r="Z50" s="77">
        <f>D50*'Unit Measures'!C12</f>
        <v>54</v>
      </c>
      <c r="AA50" s="77"/>
      <c r="AB50" s="77">
        <f>D50*'Unit Measures'!C13</f>
        <v>27</v>
      </c>
      <c r="AC50" s="77">
        <f>D50*'Unit Measures'!C14</f>
        <v>27</v>
      </c>
      <c r="AD50" s="97"/>
      <c r="AE50" s="116"/>
      <c r="AF50" s="100"/>
      <c r="AG50" s="100"/>
      <c r="AH50" s="100"/>
      <c r="AI50" s="100"/>
      <c r="AJ50" s="100"/>
      <c r="AK50" s="100"/>
      <c r="AL50" s="100"/>
      <c r="AM50" s="100"/>
      <c r="AN50" s="117"/>
      <c r="AO50" s="116"/>
      <c r="AP50" s="100"/>
      <c r="AQ50" s="100"/>
      <c r="AR50" s="100"/>
      <c r="AS50" s="117"/>
      <c r="AT50" s="121"/>
      <c r="AU50" s="100"/>
      <c r="AV50" s="100"/>
      <c r="AW50" s="100">
        <f>SUM(AU50:AV50)</f>
        <v>0</v>
      </c>
      <c r="AY50" s="100"/>
      <c r="AZ50" s="100"/>
      <c r="BA50" s="100"/>
    </row>
    <row r="51" spans="1:53" hidden="1" outlineLevel="1" x14ac:dyDescent="0.2">
      <c r="A51" s="104"/>
      <c r="B51" s="105"/>
      <c r="C51" s="61" t="s">
        <v>158</v>
      </c>
      <c r="D51" s="109"/>
      <c r="E51" s="107"/>
      <c r="F51" s="110"/>
      <c r="G51" s="109">
        <v>653</v>
      </c>
      <c r="H51" s="62"/>
      <c r="I51" s="79"/>
      <c r="J51" s="79"/>
      <c r="K51" s="79"/>
      <c r="L51" s="79"/>
      <c r="M51" s="79"/>
      <c r="N51" s="79"/>
      <c r="O51" s="77"/>
      <c r="P51" s="77"/>
      <c r="Q51" s="77"/>
      <c r="R51" s="77"/>
      <c r="S51" s="77"/>
      <c r="T51" s="77"/>
      <c r="U51" s="77"/>
      <c r="V51" s="77"/>
      <c r="W51" s="77"/>
      <c r="X51" s="77"/>
      <c r="Y51" s="77">
        <f>G51*'Unit Measures'!D17</f>
        <v>108.83333333333333</v>
      </c>
      <c r="Z51" s="77"/>
      <c r="AA51" s="77"/>
      <c r="AB51" s="77">
        <f>G51*'Unit Measures'!D13</f>
        <v>54.416666666666664</v>
      </c>
      <c r="AC51" s="77">
        <f>G51*'Unit Measures'!D14</f>
        <v>54.416666666666664</v>
      </c>
      <c r="AD51" s="97">
        <f>G51*'Unit Measures'!D16</f>
        <v>108.83333333333333</v>
      </c>
      <c r="AE51" s="116"/>
      <c r="AF51" s="100"/>
      <c r="AG51" s="100"/>
      <c r="AH51" s="100"/>
      <c r="AI51" s="100"/>
      <c r="AJ51" s="100"/>
      <c r="AK51" s="100"/>
      <c r="AL51" s="100"/>
      <c r="AM51" s="100"/>
      <c r="AN51" s="117"/>
      <c r="AO51" s="116"/>
      <c r="AP51" s="100"/>
      <c r="AQ51" s="100"/>
      <c r="AR51" s="100"/>
      <c r="AS51" s="117"/>
      <c r="AT51" s="121"/>
      <c r="AU51" s="100"/>
      <c r="AV51" s="100"/>
      <c r="AW51" s="100">
        <f>SUM(AU51:AV51)</f>
        <v>0</v>
      </c>
      <c r="AY51" s="100"/>
      <c r="AZ51" s="100"/>
      <c r="BA51" s="100"/>
    </row>
    <row r="52" spans="1:53" x14ac:dyDescent="0.2">
      <c r="F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row>
    <row r="53" spans="1:53" x14ac:dyDescent="0.2">
      <c r="B53" s="2" t="s">
        <v>151</v>
      </c>
      <c r="D53" s="128">
        <f t="shared" ref="D53:AS53" si="67">SUM(D4,D8,D12,D16,D20,D48,D24,D28,D32,D36,D40,D44)</f>
        <v>1187</v>
      </c>
      <c r="E53" s="128">
        <f t="shared" si="67"/>
        <v>0.1</v>
      </c>
      <c r="F53" s="128">
        <f t="shared" si="67"/>
        <v>146</v>
      </c>
      <c r="G53" s="128">
        <f t="shared" si="67"/>
        <v>2898</v>
      </c>
      <c r="H53" s="128">
        <f t="shared" si="67"/>
        <v>0</v>
      </c>
      <c r="I53" s="128">
        <f t="shared" si="67"/>
        <v>0</v>
      </c>
      <c r="J53" s="128">
        <f t="shared" si="67"/>
        <v>0</v>
      </c>
      <c r="K53" s="128">
        <f t="shared" si="67"/>
        <v>0</v>
      </c>
      <c r="L53" s="128">
        <f t="shared" si="67"/>
        <v>0</v>
      </c>
      <c r="M53" s="128">
        <f t="shared" si="67"/>
        <v>0</v>
      </c>
      <c r="N53" s="128">
        <f t="shared" si="67"/>
        <v>0</v>
      </c>
      <c r="O53" s="129">
        <f t="shared" si="67"/>
        <v>447.66666666666663</v>
      </c>
      <c r="P53" s="129">
        <f t="shared" si="67"/>
        <v>657.75</v>
      </c>
      <c r="Q53" s="129">
        <f t="shared" si="67"/>
        <v>364.5</v>
      </c>
      <c r="R53" s="129">
        <f t="shared" si="67"/>
        <v>202.04999999999998</v>
      </c>
      <c r="S53" s="129">
        <f t="shared" si="67"/>
        <v>0</v>
      </c>
      <c r="T53" s="129">
        <f t="shared" si="67"/>
        <v>0</v>
      </c>
      <c r="U53" s="129">
        <f t="shared" si="67"/>
        <v>734.91666666666674</v>
      </c>
      <c r="V53" s="129">
        <f t="shared" si="67"/>
        <v>372.55208333333337</v>
      </c>
      <c r="W53" s="129">
        <f t="shared" si="67"/>
        <v>287.11874999999998</v>
      </c>
      <c r="X53" s="129">
        <f t="shared" si="67"/>
        <v>197.83333333333331</v>
      </c>
      <c r="Y53" s="129">
        <f t="shared" si="67"/>
        <v>482.99999999999994</v>
      </c>
      <c r="Z53" s="129">
        <f t="shared" si="67"/>
        <v>434.66666666666663</v>
      </c>
      <c r="AA53" s="129">
        <f t="shared" si="67"/>
        <v>65.400000000000006</v>
      </c>
      <c r="AB53" s="129">
        <f t="shared" si="67"/>
        <v>466.58333333333331</v>
      </c>
      <c r="AC53" s="129">
        <f t="shared" si="67"/>
        <v>466.58333333333331</v>
      </c>
      <c r="AD53" s="129">
        <f t="shared" si="67"/>
        <v>482.99999999999994</v>
      </c>
      <c r="AE53" s="129">
        <f t="shared" si="67"/>
        <v>55.958333333333329</v>
      </c>
      <c r="AF53" s="129">
        <f t="shared" si="67"/>
        <v>82.21875</v>
      </c>
      <c r="AG53" s="129">
        <f t="shared" si="67"/>
        <v>45.5625</v>
      </c>
      <c r="AH53" s="129">
        <f t="shared" si="67"/>
        <v>25.256249999999998</v>
      </c>
      <c r="AI53" s="129">
        <f t="shared" si="67"/>
        <v>0</v>
      </c>
      <c r="AJ53" s="129">
        <f t="shared" si="67"/>
        <v>0</v>
      </c>
      <c r="AK53" s="129">
        <f t="shared" si="67"/>
        <v>91.864583333333343</v>
      </c>
      <c r="AL53" s="129">
        <f t="shared" si="67"/>
        <v>46.569010416666671</v>
      </c>
      <c r="AM53" s="129">
        <f t="shared" si="67"/>
        <v>35.889843749999997</v>
      </c>
      <c r="AN53" s="129">
        <f t="shared" si="67"/>
        <v>60.374999999999993</v>
      </c>
      <c r="AO53" s="129">
        <f t="shared" si="67"/>
        <v>54.333333333333329</v>
      </c>
      <c r="AP53" s="129">
        <f t="shared" si="67"/>
        <v>8.1750000000000007</v>
      </c>
      <c r="AQ53" s="129">
        <f t="shared" si="67"/>
        <v>58.322916666666664</v>
      </c>
      <c r="AR53" s="129">
        <f t="shared" si="67"/>
        <v>58.322916666666664</v>
      </c>
      <c r="AS53" s="129">
        <f t="shared" si="67"/>
        <v>60.374999999999993</v>
      </c>
      <c r="AT53" s="2"/>
      <c r="AU53" s="129">
        <f>SUM(AU4,AU8,AU12,AU16,AU20,AU48,AU24,AU28,AU32,AU36,AU40,AU44)</f>
        <v>3747.3874999999989</v>
      </c>
      <c r="AV53" s="129">
        <f>SUM(AV4,AV8,AV12,AV16,AV20,AV48,AV24,AV28,AV32,AV36,AV40,AV44)</f>
        <v>1916.2333333333336</v>
      </c>
      <c r="AW53" s="129">
        <f>SUM(AW4,AW8,AW12,AW16,AW20,AW48,AW24,AW28,AW32,AW36,AW40,AW44)</f>
        <v>5663.6208333333334</v>
      </c>
      <c r="AY53" s="129">
        <f>SUM(AY4,AY8,AY12,AY16,AY20,AY48,AY24,AY28,AY32,AY36,AY40,AY44)</f>
        <v>468.42343750000003</v>
      </c>
      <c r="AZ53" s="129">
        <f>SUM(AZ4,AZ8,AZ12,AZ16,AZ20,AZ48,AZ24,AZ28,AZ32,AZ36,AZ40,AZ44)</f>
        <v>239.52916666666667</v>
      </c>
      <c r="BA53" s="129">
        <f>SUM(BA4,BA8,BA12,BA16,BA20,BA48,BA24,BA28,BA32,BA36,BA40,BA44)</f>
        <v>707.95260416666667</v>
      </c>
    </row>
    <row r="54" spans="1:53" x14ac:dyDescent="0.2">
      <c r="F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row>
    <row r="55" spans="1:53" x14ac:dyDescent="0.2">
      <c r="F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row>
    <row r="56" spans="1:53" x14ac:dyDescent="0.2">
      <c r="F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row>
    <row r="57" spans="1:53" x14ac:dyDescent="0.2">
      <c r="F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row>
    <row r="58" spans="1:53" x14ac:dyDescent="0.2">
      <c r="F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row>
    <row r="59" spans="1:53" x14ac:dyDescent="0.2">
      <c r="F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row>
    <row r="60" spans="1:53" x14ac:dyDescent="0.2">
      <c r="F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row>
    <row r="61" spans="1:53" x14ac:dyDescent="0.2">
      <c r="F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row>
    <row r="62" spans="1:53" x14ac:dyDescent="0.2">
      <c r="F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row>
    <row r="63" spans="1:53" x14ac:dyDescent="0.2">
      <c r="F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row>
    <row r="64" spans="1:53" x14ac:dyDescent="0.2">
      <c r="F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row>
    <row r="65" spans="6:49" x14ac:dyDescent="0.2">
      <c r="F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row>
    <row r="66" spans="6:49" x14ac:dyDescent="0.2">
      <c r="F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row>
  </sheetData>
  <mergeCells count="10">
    <mergeCell ref="AE1:AH1"/>
    <mergeCell ref="AI1:AJ1"/>
    <mergeCell ref="AK1:AN1"/>
    <mergeCell ref="AO1:AS1"/>
    <mergeCell ref="I1:K1"/>
    <mergeCell ref="L1:N1"/>
    <mergeCell ref="O1:R1"/>
    <mergeCell ref="S1:T1"/>
    <mergeCell ref="U1:Y1"/>
    <mergeCell ref="Z1:AC1"/>
  </mergeCells>
  <pageMargins left="0.7" right="0.7" top="0.28999999999999998" bottom="0.31"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2"/>
  <sheetViews>
    <sheetView showGridLines="0" topLeftCell="A75" workbookViewId="0">
      <selection activeCell="A72" sqref="A72:B101"/>
    </sheetView>
  </sheetViews>
  <sheetFormatPr defaultRowHeight="11.25" x14ac:dyDescent="0.2"/>
  <cols>
    <col min="1" max="1" width="31.28515625" style="210" customWidth="1"/>
    <col min="2" max="2" width="34.7109375" style="210" customWidth="1"/>
    <col min="3" max="3" width="10.140625" style="210" customWidth="1"/>
    <col min="4" max="4" width="10.140625" style="210" hidden="1" customWidth="1"/>
    <col min="5" max="5" width="6.85546875" style="210" customWidth="1"/>
    <col min="6" max="6" width="8.28515625" style="210" customWidth="1"/>
    <col min="7" max="7" width="5.42578125" style="210" customWidth="1"/>
    <col min="8" max="8" width="8.7109375" style="210" bestFit="1" customWidth="1"/>
    <col min="9" max="9" width="8.7109375" style="210" customWidth="1"/>
    <col min="10" max="10" width="11.140625" style="210" customWidth="1"/>
    <col min="11" max="11" width="24" style="210" customWidth="1"/>
    <col min="12" max="12" width="2.85546875" style="210" customWidth="1"/>
    <col min="13" max="13" width="2.7109375" style="210" customWidth="1"/>
    <col min="14" max="16384" width="9.140625" style="210"/>
  </cols>
  <sheetData>
    <row r="2" spans="1:13" x14ac:dyDescent="0.2">
      <c r="A2" s="211" t="s">
        <v>182</v>
      </c>
    </row>
    <row r="3" spans="1:13" ht="22.5" x14ac:dyDescent="0.2">
      <c r="C3" s="211" t="s">
        <v>176</v>
      </c>
      <c r="D3" s="211"/>
      <c r="E3" s="212" t="s">
        <v>3</v>
      </c>
      <c r="F3" s="212" t="s">
        <v>4</v>
      </c>
      <c r="G3" s="212" t="s">
        <v>5</v>
      </c>
      <c r="H3" s="212" t="s">
        <v>181</v>
      </c>
      <c r="I3" s="212" t="s">
        <v>183</v>
      </c>
      <c r="K3" s="210" t="s">
        <v>177</v>
      </c>
    </row>
    <row r="4" spans="1:13" ht="22.5" x14ac:dyDescent="0.2">
      <c r="A4" s="212" t="s">
        <v>186</v>
      </c>
      <c r="B4" s="213"/>
      <c r="C4" s="213"/>
      <c r="D4" s="213"/>
      <c r="E4" s="213"/>
      <c r="F4" s="213"/>
      <c r="G4" s="213"/>
      <c r="H4" s="213"/>
      <c r="I4" s="213"/>
    </row>
    <row r="5" spans="1:13" ht="45" x14ac:dyDescent="0.2">
      <c r="A5" s="213" t="s">
        <v>187</v>
      </c>
      <c r="B5" s="213" t="s">
        <v>189</v>
      </c>
      <c r="C5" s="213">
        <v>2</v>
      </c>
      <c r="D5" s="213">
        <v>2</v>
      </c>
      <c r="E5" s="213">
        <v>30</v>
      </c>
      <c r="F5" s="213">
        <v>20</v>
      </c>
      <c r="G5" s="213">
        <v>20</v>
      </c>
      <c r="H5" s="213">
        <v>3</v>
      </c>
      <c r="I5" s="213"/>
    </row>
    <row r="6" spans="1:13" ht="56.25" x14ac:dyDescent="0.2">
      <c r="A6" s="213" t="s">
        <v>188</v>
      </c>
      <c r="B6" s="213" t="s">
        <v>192</v>
      </c>
      <c r="C6" s="213">
        <v>2</v>
      </c>
      <c r="D6" s="213">
        <v>2</v>
      </c>
      <c r="E6" s="213">
        <v>28</v>
      </c>
      <c r="F6" s="213">
        <v>23</v>
      </c>
      <c r="G6" s="213">
        <v>16</v>
      </c>
      <c r="H6" s="213">
        <v>3</v>
      </c>
      <c r="I6" s="213"/>
    </row>
    <row r="7" spans="1:13" x14ac:dyDescent="0.2">
      <c r="A7" s="213"/>
      <c r="B7" s="213" t="s">
        <v>190</v>
      </c>
      <c r="C7" s="213">
        <v>2</v>
      </c>
      <c r="D7" s="213">
        <v>3</v>
      </c>
      <c r="E7" s="213">
        <v>6</v>
      </c>
      <c r="F7" s="213">
        <v>6</v>
      </c>
      <c r="G7" s="213">
        <v>8</v>
      </c>
      <c r="H7" s="218"/>
      <c r="I7" s="213"/>
    </row>
    <row r="8" spans="1:13" x14ac:dyDescent="0.2">
      <c r="A8" s="213"/>
      <c r="B8" s="213" t="s">
        <v>191</v>
      </c>
      <c r="C8" s="213">
        <v>1</v>
      </c>
      <c r="D8" s="213">
        <v>1</v>
      </c>
      <c r="E8" s="213">
        <v>6</v>
      </c>
      <c r="F8" s="213">
        <v>6</v>
      </c>
      <c r="G8" s="213">
        <v>6</v>
      </c>
      <c r="H8" s="218"/>
      <c r="I8" s="213"/>
    </row>
    <row r="9" spans="1:13" x14ac:dyDescent="0.2">
      <c r="A9" s="221"/>
      <c r="B9" s="221"/>
      <c r="C9" s="222"/>
      <c r="D9" s="222"/>
      <c r="E9" s="222"/>
      <c r="F9" s="222"/>
      <c r="G9" s="222"/>
      <c r="H9" s="222"/>
      <c r="I9" s="221"/>
    </row>
    <row r="10" spans="1:13" x14ac:dyDescent="0.2">
      <c r="A10" s="212" t="s">
        <v>207</v>
      </c>
      <c r="B10" s="213"/>
      <c r="C10" s="218"/>
      <c r="D10" s="218"/>
      <c r="E10" s="218"/>
      <c r="F10" s="218"/>
      <c r="G10" s="218"/>
      <c r="H10" s="218"/>
      <c r="I10" s="213"/>
    </row>
    <row r="11" spans="1:13" ht="24" customHeight="1" x14ac:dyDescent="0.2">
      <c r="A11" s="213" t="s">
        <v>206</v>
      </c>
      <c r="B11" s="213"/>
      <c r="C11" s="213">
        <v>1</v>
      </c>
      <c r="D11" s="218">
        <v>1</v>
      </c>
      <c r="E11" s="213">
        <v>7</v>
      </c>
      <c r="F11" s="213">
        <v>5</v>
      </c>
      <c r="G11" s="213">
        <v>6</v>
      </c>
      <c r="H11" s="218"/>
      <c r="I11" s="213"/>
      <c r="J11" s="210" t="s">
        <v>178</v>
      </c>
      <c r="K11" s="210" t="s">
        <v>179</v>
      </c>
      <c r="L11" s="210">
        <v>3</v>
      </c>
      <c r="M11" s="210">
        <v>20</v>
      </c>
    </row>
    <row r="12" spans="1:13" x14ac:dyDescent="0.2">
      <c r="A12" s="213" t="s">
        <v>208</v>
      </c>
      <c r="B12" s="218"/>
      <c r="C12" s="213">
        <v>1</v>
      </c>
      <c r="D12" s="218">
        <v>4</v>
      </c>
      <c r="E12" s="213">
        <v>10</v>
      </c>
      <c r="F12" s="213">
        <v>5</v>
      </c>
      <c r="G12" s="213">
        <v>6</v>
      </c>
      <c r="H12" s="218"/>
      <c r="I12" s="218"/>
    </row>
    <row r="13" spans="1:13" x14ac:dyDescent="0.2">
      <c r="A13" s="213" t="s">
        <v>209</v>
      </c>
      <c r="B13" s="213" t="s">
        <v>213</v>
      </c>
      <c r="C13" s="213">
        <v>1</v>
      </c>
      <c r="D13" s="218">
        <v>2</v>
      </c>
      <c r="E13" s="213">
        <v>5</v>
      </c>
      <c r="F13" s="213">
        <v>5</v>
      </c>
      <c r="G13" s="213">
        <v>6</v>
      </c>
      <c r="H13" s="218"/>
      <c r="I13" s="218"/>
    </row>
    <row r="14" spans="1:13" x14ac:dyDescent="0.2">
      <c r="A14" s="213"/>
      <c r="B14" s="213" t="s">
        <v>216</v>
      </c>
      <c r="C14" s="213"/>
      <c r="D14" s="213"/>
      <c r="E14" s="213">
        <v>6</v>
      </c>
      <c r="F14" s="213">
        <v>6</v>
      </c>
      <c r="G14" s="213">
        <v>6</v>
      </c>
      <c r="H14" s="213"/>
      <c r="I14" s="213"/>
    </row>
    <row r="15" spans="1:13" x14ac:dyDescent="0.2">
      <c r="A15" s="213"/>
      <c r="B15" s="213" t="s">
        <v>217</v>
      </c>
      <c r="C15" s="213"/>
      <c r="D15" s="213"/>
      <c r="E15" s="213">
        <v>6</v>
      </c>
      <c r="F15" s="213">
        <v>6</v>
      </c>
      <c r="G15" s="213">
        <v>6</v>
      </c>
      <c r="H15" s="213"/>
      <c r="I15" s="213"/>
    </row>
    <row r="16" spans="1:13" ht="56.25" x14ac:dyDescent="0.2">
      <c r="A16" s="213" t="s">
        <v>211</v>
      </c>
      <c r="B16" s="213" t="s">
        <v>214</v>
      </c>
      <c r="C16" s="213">
        <v>1</v>
      </c>
      <c r="D16" s="218">
        <v>4</v>
      </c>
      <c r="E16" s="213">
        <v>6</v>
      </c>
      <c r="F16" s="213">
        <v>6</v>
      </c>
      <c r="G16" s="213">
        <v>6</v>
      </c>
      <c r="H16" s="218"/>
      <c r="I16" s="218"/>
    </row>
    <row r="17" spans="1:9" ht="56.25" x14ac:dyDescent="0.2">
      <c r="A17" s="218"/>
      <c r="B17" s="213" t="s">
        <v>215</v>
      </c>
      <c r="C17" s="213">
        <v>1</v>
      </c>
      <c r="D17" s="218">
        <v>4</v>
      </c>
      <c r="E17" s="213">
        <v>6</v>
      </c>
      <c r="F17" s="213">
        <v>6</v>
      </c>
      <c r="G17" s="213">
        <v>6</v>
      </c>
      <c r="H17" s="218"/>
      <c r="I17" s="218"/>
    </row>
    <row r="18" spans="1:9" ht="22.5" x14ac:dyDescent="0.2">
      <c r="A18" s="213" t="s">
        <v>219</v>
      </c>
      <c r="B18" s="218"/>
      <c r="C18" s="213">
        <v>1</v>
      </c>
      <c r="D18" s="218">
        <v>4</v>
      </c>
      <c r="E18" s="213">
        <v>10</v>
      </c>
      <c r="F18" s="213">
        <v>8</v>
      </c>
      <c r="G18" s="213">
        <v>6</v>
      </c>
      <c r="H18" s="218"/>
      <c r="I18" s="218"/>
    </row>
    <row r="19" spans="1:9" ht="33.75" x14ac:dyDescent="0.2">
      <c r="A19" s="213" t="s">
        <v>218</v>
      </c>
      <c r="B19" s="218"/>
      <c r="C19" s="213">
        <v>1</v>
      </c>
      <c r="D19" s="218">
        <v>5</v>
      </c>
      <c r="E19" s="213">
        <v>25</v>
      </c>
      <c r="F19" s="213">
        <v>20</v>
      </c>
      <c r="G19" s="213">
        <v>15</v>
      </c>
      <c r="H19" s="218"/>
      <c r="I19" s="218"/>
    </row>
    <row r="20" spans="1:9" x14ac:dyDescent="0.2">
      <c r="A20" s="222"/>
      <c r="B20" s="222"/>
      <c r="C20" s="222"/>
      <c r="D20" s="222"/>
      <c r="E20" s="222"/>
      <c r="F20" s="222"/>
      <c r="G20" s="222"/>
      <c r="H20" s="222"/>
      <c r="I20" s="222"/>
    </row>
    <row r="21" spans="1:9" x14ac:dyDescent="0.2">
      <c r="A21" s="212" t="s">
        <v>220</v>
      </c>
      <c r="B21" s="218"/>
      <c r="C21" s="218"/>
      <c r="D21" s="218"/>
      <c r="E21" s="218"/>
      <c r="F21" s="218"/>
      <c r="G21" s="218"/>
      <c r="H21" s="218"/>
      <c r="I21" s="218"/>
    </row>
    <row r="22" spans="1:9" ht="45" x14ac:dyDescent="0.2">
      <c r="A22" s="213" t="s">
        <v>231</v>
      </c>
      <c r="B22" s="223" t="s">
        <v>227</v>
      </c>
      <c r="C22" s="223">
        <v>2</v>
      </c>
      <c r="D22" s="223"/>
      <c r="E22" s="223">
        <v>60</v>
      </c>
      <c r="F22" s="223">
        <v>30</v>
      </c>
      <c r="G22" s="223">
        <v>20</v>
      </c>
      <c r="H22" s="223">
        <v>2</v>
      </c>
      <c r="I22" s="218"/>
    </row>
    <row r="23" spans="1:9" x14ac:dyDescent="0.2">
      <c r="A23" s="213" t="s">
        <v>221</v>
      </c>
      <c r="B23" s="223" t="s">
        <v>223</v>
      </c>
      <c r="C23" s="223">
        <v>1</v>
      </c>
      <c r="D23" s="223"/>
      <c r="E23" s="223">
        <v>5</v>
      </c>
      <c r="F23" s="223">
        <v>10</v>
      </c>
      <c r="G23" s="223">
        <v>5</v>
      </c>
      <c r="H23" s="223">
        <v>2</v>
      </c>
      <c r="I23" s="218"/>
    </row>
    <row r="24" spans="1:9" ht="33.75" x14ac:dyDescent="0.2">
      <c r="A24" s="213"/>
      <c r="B24" s="223" t="s">
        <v>222</v>
      </c>
      <c r="C24" s="223">
        <v>1</v>
      </c>
      <c r="D24" s="223"/>
      <c r="E24" s="223">
        <v>5</v>
      </c>
      <c r="F24" s="223">
        <v>10</v>
      </c>
      <c r="G24" s="223">
        <v>5</v>
      </c>
      <c r="H24" s="223">
        <v>2</v>
      </c>
      <c r="I24" s="218"/>
    </row>
    <row r="25" spans="1:9" ht="13.5" customHeight="1" x14ac:dyDescent="0.2">
      <c r="A25" s="213"/>
      <c r="B25" s="223" t="s">
        <v>224</v>
      </c>
      <c r="C25" s="223">
        <v>1</v>
      </c>
      <c r="D25" s="223"/>
      <c r="E25" s="223">
        <v>5</v>
      </c>
      <c r="F25" s="223">
        <v>5</v>
      </c>
      <c r="G25" s="223">
        <v>5</v>
      </c>
      <c r="H25" s="223">
        <v>2</v>
      </c>
      <c r="I25" s="218"/>
    </row>
    <row r="26" spans="1:9" ht="22.5" x14ac:dyDescent="0.2">
      <c r="A26" s="213"/>
      <c r="B26" s="223" t="s">
        <v>225</v>
      </c>
      <c r="C26" s="223">
        <v>1</v>
      </c>
      <c r="D26" s="223"/>
      <c r="E26" s="223">
        <v>5</v>
      </c>
      <c r="F26" s="223">
        <v>10</v>
      </c>
      <c r="G26" s="223">
        <v>10</v>
      </c>
      <c r="H26" s="223"/>
      <c r="I26" s="218"/>
    </row>
    <row r="27" spans="1:9" ht="236.25" x14ac:dyDescent="0.2">
      <c r="A27" s="213" t="s">
        <v>226</v>
      </c>
      <c r="B27" s="223" t="s">
        <v>230</v>
      </c>
      <c r="C27" s="223">
        <v>1</v>
      </c>
      <c r="D27" s="223"/>
      <c r="E27" s="223">
        <v>15</v>
      </c>
      <c r="F27" s="223">
        <v>20</v>
      </c>
      <c r="G27" s="223">
        <v>20</v>
      </c>
      <c r="H27" s="223"/>
      <c r="I27" s="218"/>
    </row>
    <row r="28" spans="1:9" x14ac:dyDescent="0.2">
      <c r="A28" s="213" t="s">
        <v>228</v>
      </c>
      <c r="B28" s="223" t="s">
        <v>229</v>
      </c>
      <c r="C28" s="223">
        <v>1</v>
      </c>
      <c r="D28" s="223"/>
      <c r="E28" s="223">
        <v>20</v>
      </c>
      <c r="F28" s="223">
        <v>20</v>
      </c>
      <c r="G28" s="223">
        <v>20</v>
      </c>
      <c r="H28" s="223"/>
      <c r="I28" s="218"/>
    </row>
    <row r="29" spans="1:9" x14ac:dyDescent="0.2">
      <c r="A29" s="222"/>
      <c r="B29" s="222"/>
      <c r="C29" s="222"/>
      <c r="D29" s="222"/>
      <c r="E29" s="222"/>
      <c r="F29" s="222"/>
      <c r="G29" s="222"/>
      <c r="H29" s="222"/>
      <c r="I29" s="222"/>
    </row>
    <row r="30" spans="1:9" x14ac:dyDescent="0.2">
      <c r="A30" s="212" t="s">
        <v>232</v>
      </c>
      <c r="B30" s="218"/>
      <c r="C30" s="218"/>
      <c r="D30" s="218"/>
      <c r="E30" s="218"/>
      <c r="F30" s="218"/>
      <c r="G30" s="218"/>
      <c r="H30" s="218"/>
      <c r="I30" s="218"/>
    </row>
    <row r="31" spans="1:9" x14ac:dyDescent="0.2">
      <c r="A31" s="213" t="s">
        <v>250</v>
      </c>
      <c r="B31" s="223" t="s">
        <v>251</v>
      </c>
      <c r="C31" s="223">
        <v>2</v>
      </c>
      <c r="D31" s="223"/>
      <c r="E31" s="223">
        <v>10</v>
      </c>
      <c r="F31" s="223">
        <v>10</v>
      </c>
      <c r="G31" s="223">
        <v>20</v>
      </c>
      <c r="H31" s="218"/>
      <c r="I31" s="218"/>
    </row>
    <row r="32" spans="1:9" x14ac:dyDescent="0.2">
      <c r="A32" s="213" t="s">
        <v>233</v>
      </c>
      <c r="B32" s="223" t="s">
        <v>242</v>
      </c>
      <c r="C32" s="223">
        <v>3</v>
      </c>
      <c r="D32" s="223"/>
      <c r="E32" s="223">
        <v>10</v>
      </c>
      <c r="F32" s="223">
        <v>10</v>
      </c>
      <c r="G32" s="223">
        <v>30</v>
      </c>
      <c r="H32" s="218"/>
      <c r="I32" s="218"/>
    </row>
    <row r="33" spans="1:9" x14ac:dyDescent="0.2">
      <c r="A33" s="213" t="s">
        <v>234</v>
      </c>
      <c r="B33" s="223" t="s">
        <v>243</v>
      </c>
      <c r="C33" s="223">
        <v>3</v>
      </c>
      <c r="D33" s="223"/>
      <c r="E33" s="223">
        <v>15</v>
      </c>
      <c r="F33" s="223">
        <v>15</v>
      </c>
      <c r="G33" s="223">
        <v>45</v>
      </c>
      <c r="H33" s="218"/>
      <c r="I33" s="218"/>
    </row>
    <row r="34" spans="1:9" x14ac:dyDescent="0.2">
      <c r="A34" s="213" t="s">
        <v>235</v>
      </c>
      <c r="B34" s="223" t="s">
        <v>241</v>
      </c>
      <c r="C34" s="223">
        <v>3</v>
      </c>
      <c r="D34" s="223"/>
      <c r="E34" s="223">
        <v>44</v>
      </c>
      <c r="F34" s="223">
        <v>44</v>
      </c>
      <c r="G34" s="223">
        <v>132</v>
      </c>
      <c r="H34" s="218"/>
      <c r="I34" s="218"/>
    </row>
    <row r="35" spans="1:9" x14ac:dyDescent="0.2">
      <c r="A35" s="213" t="s">
        <v>236</v>
      </c>
      <c r="B35" s="223" t="s">
        <v>244</v>
      </c>
      <c r="C35" s="223">
        <v>3</v>
      </c>
      <c r="D35" s="223"/>
      <c r="E35" s="223">
        <v>1</v>
      </c>
      <c r="F35" s="223">
        <v>1</v>
      </c>
      <c r="G35" s="223">
        <v>3</v>
      </c>
      <c r="H35" s="218"/>
      <c r="I35" s="218"/>
    </row>
    <row r="36" spans="1:9" x14ac:dyDescent="0.2">
      <c r="A36" s="213" t="s">
        <v>237</v>
      </c>
      <c r="B36" s="223" t="s">
        <v>245</v>
      </c>
      <c r="C36" s="223">
        <v>3</v>
      </c>
      <c r="D36" s="223"/>
      <c r="E36" s="223">
        <v>23</v>
      </c>
      <c r="F36" s="223">
        <v>23</v>
      </c>
      <c r="G36" s="223">
        <v>69</v>
      </c>
      <c r="H36" s="218"/>
      <c r="I36" s="218"/>
    </row>
    <row r="37" spans="1:9" x14ac:dyDescent="0.2">
      <c r="A37" s="213" t="s">
        <v>238</v>
      </c>
      <c r="B37" s="223" t="s">
        <v>247</v>
      </c>
      <c r="C37" s="223">
        <v>4</v>
      </c>
      <c r="D37" s="223"/>
      <c r="E37" s="223">
        <v>6</v>
      </c>
      <c r="F37" s="223">
        <v>6</v>
      </c>
      <c r="G37" s="223">
        <v>12</v>
      </c>
      <c r="H37" s="218"/>
      <c r="I37" s="218"/>
    </row>
    <row r="38" spans="1:9" x14ac:dyDescent="0.2">
      <c r="A38" s="213" t="s">
        <v>249</v>
      </c>
      <c r="B38" s="223" t="s">
        <v>246</v>
      </c>
      <c r="C38" s="223">
        <v>2</v>
      </c>
      <c r="D38" s="223"/>
      <c r="E38" s="223">
        <v>3</v>
      </c>
      <c r="F38" s="223">
        <v>3</v>
      </c>
      <c r="G38" s="223">
        <v>6</v>
      </c>
      <c r="H38" s="218"/>
      <c r="I38" s="218"/>
    </row>
    <row r="39" spans="1:9" x14ac:dyDescent="0.2">
      <c r="A39" s="213" t="s">
        <v>239</v>
      </c>
      <c r="B39" s="223" t="s">
        <v>244</v>
      </c>
      <c r="C39" s="223">
        <v>3</v>
      </c>
      <c r="D39" s="223"/>
      <c r="E39" s="223">
        <v>1</v>
      </c>
      <c r="F39" s="223">
        <v>1</v>
      </c>
      <c r="G39" s="223">
        <v>3</v>
      </c>
      <c r="H39" s="218"/>
      <c r="I39" s="218"/>
    </row>
    <row r="40" spans="1:9" x14ac:dyDescent="0.2">
      <c r="A40" s="213" t="s">
        <v>240</v>
      </c>
      <c r="B40" s="223" t="s">
        <v>248</v>
      </c>
      <c r="C40" s="223">
        <v>3</v>
      </c>
      <c r="D40" s="223"/>
      <c r="E40" s="223">
        <v>7</v>
      </c>
      <c r="F40" s="223">
        <v>7</v>
      </c>
      <c r="G40" s="223">
        <v>21</v>
      </c>
      <c r="H40" s="218"/>
      <c r="I40" s="218"/>
    </row>
    <row r="41" spans="1:9" x14ac:dyDescent="0.2">
      <c r="A41" s="222"/>
      <c r="B41" s="222"/>
      <c r="C41" s="222"/>
      <c r="D41" s="222"/>
      <c r="E41" s="222"/>
      <c r="F41" s="222"/>
      <c r="G41" s="222"/>
      <c r="H41" s="222"/>
      <c r="I41" s="222"/>
    </row>
    <row r="42" spans="1:9" x14ac:dyDescent="0.2">
      <c r="A42" s="212" t="s">
        <v>261</v>
      </c>
      <c r="B42" s="213"/>
      <c r="C42" s="213"/>
      <c r="D42" s="213"/>
      <c r="E42" s="213"/>
      <c r="F42" s="213"/>
      <c r="G42" s="213"/>
      <c r="H42" s="213"/>
      <c r="I42" s="213"/>
    </row>
    <row r="43" spans="1:9" x14ac:dyDescent="0.2">
      <c r="A43" s="213" t="s">
        <v>260</v>
      </c>
      <c r="B43" s="213" t="s">
        <v>267</v>
      </c>
      <c r="C43" s="213">
        <v>1</v>
      </c>
      <c r="D43" s="213"/>
      <c r="E43" s="213">
        <v>10</v>
      </c>
      <c r="F43" s="213">
        <v>10</v>
      </c>
      <c r="G43" s="213">
        <v>10</v>
      </c>
      <c r="H43" s="213"/>
      <c r="I43" s="213"/>
    </row>
    <row r="44" spans="1:9" ht="22.5" x14ac:dyDescent="0.2">
      <c r="A44" s="213" t="s">
        <v>262</v>
      </c>
      <c r="B44" s="213" t="s">
        <v>268</v>
      </c>
      <c r="C44" s="213">
        <v>2</v>
      </c>
      <c r="D44" s="213"/>
      <c r="E44" s="213">
        <v>5</v>
      </c>
      <c r="F44" s="213">
        <v>5</v>
      </c>
      <c r="G44" s="213">
        <v>5</v>
      </c>
      <c r="H44" s="213"/>
      <c r="I44" s="213"/>
    </row>
    <row r="45" spans="1:9" ht="11.25" customHeight="1" x14ac:dyDescent="0.2">
      <c r="A45" s="213"/>
      <c r="B45" s="213" t="s">
        <v>269</v>
      </c>
      <c r="C45" s="213">
        <v>2</v>
      </c>
      <c r="D45" s="213"/>
      <c r="E45" s="213">
        <v>5</v>
      </c>
      <c r="F45" s="213">
        <v>5</v>
      </c>
      <c r="G45" s="213">
        <v>5</v>
      </c>
      <c r="H45" s="213"/>
      <c r="I45" s="213"/>
    </row>
    <row r="46" spans="1:9" ht="11.25" customHeight="1" x14ac:dyDescent="0.2">
      <c r="A46" s="213"/>
      <c r="B46" s="213" t="s">
        <v>270</v>
      </c>
      <c r="C46" s="213">
        <v>2</v>
      </c>
      <c r="D46" s="213"/>
      <c r="E46" s="213">
        <v>5</v>
      </c>
      <c r="F46" s="213">
        <v>5</v>
      </c>
      <c r="G46" s="213">
        <v>5</v>
      </c>
      <c r="H46" s="213"/>
      <c r="I46" s="213"/>
    </row>
    <row r="47" spans="1:9" ht="10.5" customHeight="1" x14ac:dyDescent="0.2">
      <c r="A47" s="213"/>
      <c r="B47" s="213" t="s">
        <v>271</v>
      </c>
      <c r="C47" s="213">
        <v>2</v>
      </c>
      <c r="D47" s="213"/>
      <c r="E47" s="213">
        <v>5</v>
      </c>
      <c r="F47" s="213">
        <v>5</v>
      </c>
      <c r="G47" s="213">
        <v>5</v>
      </c>
      <c r="H47" s="213"/>
      <c r="I47" s="213"/>
    </row>
    <row r="48" spans="1:9" x14ac:dyDescent="0.2">
      <c r="A48" s="213"/>
      <c r="B48" s="213" t="s">
        <v>272</v>
      </c>
      <c r="C48" s="213">
        <v>2</v>
      </c>
      <c r="D48" s="213"/>
      <c r="E48" s="213">
        <v>5</v>
      </c>
      <c r="F48" s="213">
        <v>5</v>
      </c>
      <c r="G48" s="213">
        <v>5</v>
      </c>
      <c r="H48" s="213"/>
      <c r="I48" s="213"/>
    </row>
    <row r="49" spans="1:9" x14ac:dyDescent="0.2">
      <c r="A49" s="213" t="s">
        <v>263</v>
      </c>
      <c r="B49" s="213"/>
      <c r="C49" s="213">
        <v>1</v>
      </c>
      <c r="D49" s="213"/>
      <c r="E49" s="213">
        <v>10</v>
      </c>
      <c r="F49" s="213">
        <v>10</v>
      </c>
      <c r="G49" s="213">
        <v>10</v>
      </c>
      <c r="H49" s="213"/>
      <c r="I49" s="213"/>
    </row>
    <row r="50" spans="1:9" x14ac:dyDescent="0.2">
      <c r="A50" s="213" t="s">
        <v>264</v>
      </c>
      <c r="B50" s="213" t="s">
        <v>274</v>
      </c>
      <c r="C50" s="213">
        <v>1</v>
      </c>
      <c r="D50" s="213"/>
      <c r="E50" s="213">
        <v>5</v>
      </c>
      <c r="F50" s="213">
        <v>15</v>
      </c>
      <c r="G50" s="213">
        <v>10</v>
      </c>
      <c r="H50" s="213"/>
      <c r="I50" s="213"/>
    </row>
    <row r="51" spans="1:9" ht="12.75" customHeight="1" x14ac:dyDescent="0.2">
      <c r="A51" s="213"/>
      <c r="B51" s="213" t="s">
        <v>275</v>
      </c>
      <c r="C51" s="213">
        <v>1</v>
      </c>
      <c r="D51" s="213"/>
      <c r="E51" s="213">
        <v>5</v>
      </c>
      <c r="F51" s="213">
        <v>10</v>
      </c>
      <c r="G51" s="213">
        <v>10</v>
      </c>
      <c r="H51" s="213"/>
      <c r="I51" s="213"/>
    </row>
    <row r="52" spans="1:9" x14ac:dyDescent="0.2">
      <c r="A52" s="213" t="s">
        <v>265</v>
      </c>
      <c r="B52" s="213" t="s">
        <v>276</v>
      </c>
      <c r="C52" s="213">
        <v>1</v>
      </c>
      <c r="D52" s="213"/>
      <c r="E52" s="213">
        <v>5</v>
      </c>
      <c r="F52" s="213">
        <v>10</v>
      </c>
      <c r="G52" s="213">
        <v>5</v>
      </c>
      <c r="H52" s="213"/>
      <c r="I52" s="213"/>
    </row>
    <row r="53" spans="1:9" x14ac:dyDescent="0.2">
      <c r="A53" s="213"/>
      <c r="B53" s="213" t="s">
        <v>277</v>
      </c>
      <c r="C53" s="213">
        <v>1</v>
      </c>
      <c r="D53" s="213"/>
      <c r="E53" s="213">
        <v>10</v>
      </c>
      <c r="F53" s="213">
        <v>10</v>
      </c>
      <c r="G53" s="213">
        <v>10</v>
      </c>
      <c r="H53" s="213"/>
      <c r="I53" s="213"/>
    </row>
    <row r="54" spans="1:9" x14ac:dyDescent="0.2">
      <c r="A54" s="213" t="s">
        <v>210</v>
      </c>
      <c r="B54" s="231" t="s">
        <v>279</v>
      </c>
      <c r="C54" s="231">
        <v>1</v>
      </c>
      <c r="D54" s="231"/>
      <c r="E54" s="213">
        <v>10</v>
      </c>
      <c r="F54" s="213">
        <v>10</v>
      </c>
      <c r="G54" s="213">
        <v>10</v>
      </c>
      <c r="H54" s="231"/>
      <c r="I54" s="231"/>
    </row>
    <row r="55" spans="1:9" x14ac:dyDescent="0.2">
      <c r="A55" s="213"/>
      <c r="B55" s="231" t="s">
        <v>280</v>
      </c>
      <c r="C55" s="231"/>
      <c r="D55" s="231"/>
      <c r="E55" s="213">
        <v>10</v>
      </c>
      <c r="F55" s="213">
        <v>10</v>
      </c>
      <c r="G55" s="213">
        <v>10</v>
      </c>
      <c r="H55" s="231"/>
      <c r="I55" s="231"/>
    </row>
    <row r="56" spans="1:9" x14ac:dyDescent="0.2">
      <c r="A56" s="213"/>
      <c r="B56" s="231" t="s">
        <v>281</v>
      </c>
      <c r="C56" s="231">
        <v>1</v>
      </c>
      <c r="D56" s="231"/>
      <c r="E56" s="213">
        <v>10</v>
      </c>
      <c r="F56" s="213">
        <v>10</v>
      </c>
      <c r="G56" s="213">
        <v>10</v>
      </c>
      <c r="H56" s="231"/>
      <c r="I56" s="231"/>
    </row>
    <row r="57" spans="1:9" x14ac:dyDescent="0.2">
      <c r="A57" s="213"/>
      <c r="B57" s="231" t="s">
        <v>282</v>
      </c>
      <c r="C57" s="231">
        <v>1</v>
      </c>
      <c r="D57" s="231"/>
      <c r="E57" s="213">
        <v>10</v>
      </c>
      <c r="F57" s="213">
        <v>10</v>
      </c>
      <c r="G57" s="213">
        <v>10</v>
      </c>
      <c r="H57" s="231"/>
      <c r="I57" s="231"/>
    </row>
    <row r="58" spans="1:9" x14ac:dyDescent="0.2">
      <c r="A58" s="213" t="s">
        <v>266</v>
      </c>
      <c r="B58" s="213" t="s">
        <v>278</v>
      </c>
      <c r="C58" s="213">
        <v>1</v>
      </c>
      <c r="D58" s="213"/>
      <c r="E58" s="213">
        <v>15</v>
      </c>
      <c r="F58" s="213">
        <v>15</v>
      </c>
      <c r="G58" s="213">
        <v>15</v>
      </c>
      <c r="H58" s="213"/>
      <c r="I58" s="213"/>
    </row>
    <row r="59" spans="1:9" x14ac:dyDescent="0.2">
      <c r="A59" s="213" t="s">
        <v>273</v>
      </c>
      <c r="B59" s="213"/>
      <c r="C59" s="213">
        <v>1</v>
      </c>
      <c r="D59" s="213"/>
      <c r="E59" s="213">
        <v>10</v>
      </c>
      <c r="F59" s="213">
        <v>10</v>
      </c>
      <c r="G59" s="213">
        <v>10</v>
      </c>
      <c r="H59" s="213"/>
      <c r="I59" s="213"/>
    </row>
    <row r="60" spans="1:9" x14ac:dyDescent="0.2">
      <c r="A60" s="222"/>
      <c r="B60" s="222"/>
      <c r="C60" s="222"/>
      <c r="D60" s="222"/>
      <c r="E60" s="222"/>
      <c r="F60" s="222"/>
      <c r="G60" s="222"/>
      <c r="H60" s="222"/>
      <c r="I60" s="222"/>
    </row>
    <row r="61" spans="1:9" x14ac:dyDescent="0.2">
      <c r="A61" s="212" t="s">
        <v>284</v>
      </c>
      <c r="B61" s="231"/>
      <c r="C61" s="231"/>
      <c r="D61" s="231"/>
      <c r="E61" s="213"/>
      <c r="F61" s="213"/>
      <c r="G61" s="213"/>
      <c r="H61" s="231"/>
      <c r="I61" s="231"/>
    </row>
    <row r="62" spans="1:9" x14ac:dyDescent="0.2">
      <c r="A62" s="213" t="s">
        <v>292</v>
      </c>
      <c r="B62" s="231"/>
      <c r="C62" s="231">
        <v>1</v>
      </c>
      <c r="D62" s="231"/>
      <c r="E62" s="213">
        <v>10</v>
      </c>
      <c r="F62" s="213">
        <v>10</v>
      </c>
      <c r="G62" s="213">
        <v>15</v>
      </c>
      <c r="H62" s="231"/>
      <c r="I62" s="231"/>
    </row>
    <row r="63" spans="1:9" x14ac:dyDescent="0.2">
      <c r="A63" s="213" t="s">
        <v>285</v>
      </c>
      <c r="B63" s="231" t="s">
        <v>294</v>
      </c>
      <c r="C63" s="231">
        <v>1</v>
      </c>
      <c r="D63" s="231"/>
      <c r="E63" s="213"/>
      <c r="F63" s="213"/>
      <c r="G63" s="213"/>
      <c r="H63" s="231"/>
      <c r="I63" s="231"/>
    </row>
    <row r="64" spans="1:9" x14ac:dyDescent="0.2">
      <c r="A64" s="213" t="s">
        <v>286</v>
      </c>
      <c r="B64" s="231" t="s">
        <v>294</v>
      </c>
      <c r="C64" s="231">
        <v>1</v>
      </c>
      <c r="D64" s="213"/>
      <c r="E64" s="213"/>
      <c r="F64" s="213"/>
      <c r="G64" s="213"/>
      <c r="H64" s="213"/>
      <c r="I64" s="213"/>
    </row>
    <row r="65" spans="1:9" x14ac:dyDescent="0.2">
      <c r="A65" s="213" t="s">
        <v>293</v>
      </c>
      <c r="B65" s="231"/>
      <c r="C65" s="231">
        <v>1</v>
      </c>
      <c r="D65" s="231"/>
      <c r="E65" s="213">
        <v>30</v>
      </c>
      <c r="F65" s="213">
        <v>30</v>
      </c>
      <c r="G65" s="213">
        <v>20</v>
      </c>
      <c r="H65" s="231"/>
      <c r="I65" s="231"/>
    </row>
    <row r="66" spans="1:9" x14ac:dyDescent="0.2">
      <c r="A66" s="213" t="s">
        <v>287</v>
      </c>
      <c r="B66" s="231"/>
      <c r="C66" s="231">
        <v>1</v>
      </c>
      <c r="D66" s="231"/>
      <c r="E66" s="213">
        <v>30</v>
      </c>
      <c r="F66" s="213">
        <v>30</v>
      </c>
      <c r="G66" s="213">
        <v>20</v>
      </c>
      <c r="H66" s="231"/>
      <c r="I66" s="231"/>
    </row>
    <row r="67" spans="1:9" x14ac:dyDescent="0.2">
      <c r="A67" s="213" t="s">
        <v>288</v>
      </c>
      <c r="B67" s="231"/>
      <c r="C67" s="231">
        <v>1</v>
      </c>
      <c r="D67" s="231"/>
      <c r="E67" s="213">
        <v>10</v>
      </c>
      <c r="F67" s="213">
        <v>20</v>
      </c>
      <c r="G67" s="213">
        <v>20</v>
      </c>
      <c r="H67" s="231"/>
      <c r="I67" s="231"/>
    </row>
    <row r="68" spans="1:9" x14ac:dyDescent="0.2">
      <c r="A68" s="213" t="s">
        <v>289</v>
      </c>
      <c r="B68" s="213"/>
      <c r="C68" s="231">
        <v>1</v>
      </c>
      <c r="D68" s="213"/>
      <c r="E68" s="213">
        <v>10</v>
      </c>
      <c r="F68" s="213">
        <v>20</v>
      </c>
      <c r="G68" s="213">
        <v>20</v>
      </c>
      <c r="H68" s="213"/>
      <c r="I68" s="213"/>
    </row>
    <row r="69" spans="1:9" ht="22.5" x14ac:dyDescent="0.2">
      <c r="A69" s="213" t="s">
        <v>290</v>
      </c>
      <c r="B69" s="231"/>
      <c r="C69" s="231">
        <v>1</v>
      </c>
      <c r="D69" s="231"/>
      <c r="E69" s="213">
        <v>20</v>
      </c>
      <c r="F69" s="213">
        <v>30</v>
      </c>
      <c r="G69" s="213">
        <v>20</v>
      </c>
      <c r="H69" s="231"/>
      <c r="I69" s="231"/>
    </row>
    <row r="70" spans="1:9" x14ac:dyDescent="0.2">
      <c r="A70" s="213" t="s">
        <v>291</v>
      </c>
      <c r="B70" s="213"/>
      <c r="C70" s="231">
        <v>1</v>
      </c>
      <c r="D70" s="213"/>
      <c r="E70" s="213">
        <v>10</v>
      </c>
      <c r="F70" s="213">
        <v>10</v>
      </c>
      <c r="G70" s="213">
        <v>20</v>
      </c>
      <c r="H70" s="213"/>
      <c r="I70" s="213"/>
    </row>
    <row r="71" spans="1:9" x14ac:dyDescent="0.2">
      <c r="A71" s="222"/>
      <c r="B71" s="222"/>
      <c r="C71" s="222"/>
      <c r="D71" s="222"/>
      <c r="E71" s="222"/>
      <c r="F71" s="222"/>
      <c r="G71" s="222"/>
      <c r="H71" s="222"/>
      <c r="I71" s="222"/>
    </row>
    <row r="72" spans="1:9" x14ac:dyDescent="0.2">
      <c r="A72" s="212" t="s">
        <v>296</v>
      </c>
      <c r="B72" s="231"/>
      <c r="C72" s="231"/>
      <c r="D72" s="231"/>
      <c r="E72" s="213"/>
      <c r="F72" s="213"/>
      <c r="G72" s="213"/>
      <c r="H72" s="231"/>
      <c r="I72" s="231"/>
    </row>
    <row r="73" spans="1:9" x14ac:dyDescent="0.2">
      <c r="A73" s="213" t="s">
        <v>297</v>
      </c>
      <c r="B73" s="213" t="s">
        <v>300</v>
      </c>
      <c r="C73" s="213">
        <v>2</v>
      </c>
      <c r="D73" s="213"/>
      <c r="E73" s="213">
        <v>15</v>
      </c>
      <c r="F73" s="213">
        <v>20</v>
      </c>
      <c r="G73" s="213">
        <v>15</v>
      </c>
      <c r="H73" s="213"/>
      <c r="I73" s="213"/>
    </row>
    <row r="74" spans="1:9" x14ac:dyDescent="0.2">
      <c r="A74" s="213"/>
      <c r="B74" s="213" t="s">
        <v>301</v>
      </c>
      <c r="C74" s="213">
        <v>2</v>
      </c>
      <c r="D74" s="213"/>
      <c r="E74" s="213">
        <v>10</v>
      </c>
      <c r="F74" s="213">
        <v>10</v>
      </c>
      <c r="G74" s="213">
        <v>15</v>
      </c>
      <c r="H74" s="213"/>
      <c r="I74" s="213"/>
    </row>
    <row r="75" spans="1:9" ht="22.5" x14ac:dyDescent="0.2">
      <c r="A75" s="213"/>
      <c r="B75" s="213" t="s">
        <v>302</v>
      </c>
      <c r="C75" s="213">
        <v>2</v>
      </c>
      <c r="D75" s="213"/>
      <c r="E75" s="213">
        <v>10</v>
      </c>
      <c r="F75" s="213">
        <v>10</v>
      </c>
      <c r="G75" s="213">
        <v>10</v>
      </c>
      <c r="H75" s="213"/>
      <c r="I75" s="213"/>
    </row>
    <row r="76" spans="1:9" x14ac:dyDescent="0.2">
      <c r="A76" s="213"/>
      <c r="B76" s="213" t="s">
        <v>303</v>
      </c>
      <c r="C76" s="213">
        <v>2</v>
      </c>
      <c r="D76" s="213"/>
      <c r="E76" s="213">
        <v>10</v>
      </c>
      <c r="F76" s="213">
        <v>10</v>
      </c>
      <c r="G76" s="213">
        <v>10</v>
      </c>
      <c r="H76" s="213"/>
      <c r="I76" s="213"/>
    </row>
    <row r="77" spans="1:9" x14ac:dyDescent="0.2">
      <c r="A77" s="213"/>
      <c r="B77" s="213"/>
      <c r="C77" s="213"/>
      <c r="D77" s="213"/>
      <c r="E77" s="213"/>
      <c r="F77" s="213"/>
      <c r="G77" s="213"/>
      <c r="H77" s="213"/>
      <c r="I77" s="213"/>
    </row>
    <row r="78" spans="1:9" x14ac:dyDescent="0.2">
      <c r="A78" s="213" t="s">
        <v>298</v>
      </c>
      <c r="B78" s="213" t="s">
        <v>304</v>
      </c>
      <c r="C78" s="213">
        <v>2</v>
      </c>
      <c r="D78" s="213"/>
      <c r="E78" s="213">
        <v>15</v>
      </c>
      <c r="F78" s="213">
        <v>20</v>
      </c>
      <c r="G78" s="213">
        <v>15</v>
      </c>
      <c r="H78" s="213"/>
      <c r="I78" s="213"/>
    </row>
    <row r="79" spans="1:9" x14ac:dyDescent="0.2">
      <c r="A79" s="213"/>
      <c r="B79" s="213" t="s">
        <v>306</v>
      </c>
      <c r="C79" s="213">
        <v>2</v>
      </c>
      <c r="D79" s="213"/>
      <c r="E79" s="213">
        <v>10</v>
      </c>
      <c r="F79" s="213">
        <v>10</v>
      </c>
      <c r="G79" s="213">
        <v>15</v>
      </c>
      <c r="H79" s="213"/>
      <c r="I79" s="213"/>
    </row>
    <row r="80" spans="1:9" ht="22.5" x14ac:dyDescent="0.2">
      <c r="A80" s="213"/>
      <c r="B80" s="210" t="s">
        <v>305</v>
      </c>
      <c r="C80" s="213">
        <v>2</v>
      </c>
      <c r="D80" s="213"/>
      <c r="E80" s="213">
        <v>10</v>
      </c>
      <c r="F80" s="213">
        <v>10</v>
      </c>
      <c r="G80" s="213">
        <v>10</v>
      </c>
      <c r="H80" s="213"/>
      <c r="I80" s="213"/>
    </row>
    <row r="81" spans="1:9" x14ac:dyDescent="0.2">
      <c r="A81" s="213"/>
      <c r="B81" s="213" t="s">
        <v>307</v>
      </c>
      <c r="C81" s="213">
        <v>2</v>
      </c>
      <c r="D81" s="213"/>
      <c r="E81" s="213">
        <v>10</v>
      </c>
      <c r="F81" s="213">
        <v>10</v>
      </c>
      <c r="G81" s="213">
        <v>10</v>
      </c>
      <c r="H81" s="213"/>
      <c r="I81" s="213"/>
    </row>
    <row r="82" spans="1:9" x14ac:dyDescent="0.2">
      <c r="A82" s="213"/>
      <c r="B82" s="213"/>
      <c r="C82" s="213"/>
      <c r="D82" s="213"/>
      <c r="E82" s="213"/>
      <c r="F82" s="213"/>
      <c r="G82" s="213"/>
      <c r="H82" s="213"/>
      <c r="I82" s="213"/>
    </row>
    <row r="83" spans="1:9" x14ac:dyDescent="0.2">
      <c r="A83" s="213" t="s">
        <v>299</v>
      </c>
      <c r="B83" s="213" t="s">
        <v>327</v>
      </c>
      <c r="C83" s="213">
        <v>2</v>
      </c>
      <c r="D83" s="213"/>
      <c r="E83" s="213">
        <v>20</v>
      </c>
      <c r="F83" s="213">
        <v>20</v>
      </c>
      <c r="G83" s="213">
        <v>20</v>
      </c>
      <c r="H83" s="213"/>
      <c r="I83" s="213"/>
    </row>
    <row r="84" spans="1:9" x14ac:dyDescent="0.2">
      <c r="A84" s="213"/>
      <c r="B84" s="213"/>
      <c r="C84" s="213"/>
      <c r="D84" s="213"/>
      <c r="E84" s="213"/>
      <c r="F84" s="213"/>
      <c r="G84" s="213"/>
      <c r="H84" s="213"/>
      <c r="I84" s="213"/>
    </row>
    <row r="85" spans="1:9" x14ac:dyDescent="0.2">
      <c r="A85" s="213" t="s">
        <v>210</v>
      </c>
      <c r="B85" s="213" t="s">
        <v>321</v>
      </c>
      <c r="C85" s="213">
        <v>2</v>
      </c>
      <c r="D85" s="213"/>
      <c r="E85" s="213">
        <v>15</v>
      </c>
      <c r="F85" s="213">
        <v>15</v>
      </c>
      <c r="G85" s="213">
        <v>30</v>
      </c>
      <c r="H85" s="213"/>
      <c r="I85" s="213"/>
    </row>
    <row r="86" spans="1:9" x14ac:dyDescent="0.2">
      <c r="A86" s="213"/>
      <c r="B86" s="213" t="s">
        <v>322</v>
      </c>
      <c r="C86" s="213">
        <v>2</v>
      </c>
      <c r="D86" s="213"/>
      <c r="E86" s="213">
        <v>15</v>
      </c>
      <c r="F86" s="213">
        <v>15</v>
      </c>
      <c r="G86" s="213">
        <v>30</v>
      </c>
      <c r="H86" s="213"/>
      <c r="I86" s="213"/>
    </row>
    <row r="87" spans="1:9" x14ac:dyDescent="0.2">
      <c r="A87" s="213"/>
      <c r="B87" s="213" t="s">
        <v>323</v>
      </c>
      <c r="C87" s="213">
        <v>2</v>
      </c>
      <c r="D87" s="213"/>
      <c r="E87" s="213">
        <v>20</v>
      </c>
      <c r="F87" s="213">
        <v>20</v>
      </c>
      <c r="G87" s="213">
        <v>30</v>
      </c>
      <c r="H87" s="213"/>
      <c r="I87" s="213"/>
    </row>
    <row r="88" spans="1:9" x14ac:dyDescent="0.2">
      <c r="A88" s="213"/>
      <c r="B88" s="213" t="s">
        <v>324</v>
      </c>
      <c r="C88" s="213">
        <v>2</v>
      </c>
      <c r="D88" s="213"/>
      <c r="E88" s="213">
        <v>30</v>
      </c>
      <c r="F88" s="213">
        <v>30</v>
      </c>
      <c r="G88" s="213">
        <v>30</v>
      </c>
      <c r="H88" s="213"/>
      <c r="I88" s="213"/>
    </row>
    <row r="89" spans="1:9" x14ac:dyDescent="0.2">
      <c r="A89" s="213"/>
      <c r="B89" s="213" t="s">
        <v>325</v>
      </c>
      <c r="C89" s="213">
        <v>2</v>
      </c>
      <c r="D89" s="213"/>
      <c r="E89" s="213">
        <v>15</v>
      </c>
      <c r="F89" s="213">
        <v>15</v>
      </c>
      <c r="G89" s="213">
        <v>30</v>
      </c>
      <c r="H89" s="213"/>
      <c r="I89" s="213"/>
    </row>
    <row r="90" spans="1:9" x14ac:dyDescent="0.2">
      <c r="A90" s="213"/>
      <c r="B90" s="213" t="s">
        <v>326</v>
      </c>
      <c r="C90" s="213">
        <v>2</v>
      </c>
      <c r="D90" s="213"/>
      <c r="E90" s="213">
        <v>15</v>
      </c>
      <c r="F90" s="213">
        <v>15</v>
      </c>
      <c r="G90" s="213">
        <v>30</v>
      </c>
      <c r="H90" s="213"/>
      <c r="I90" s="213"/>
    </row>
    <row r="91" spans="1:9" x14ac:dyDescent="0.2">
      <c r="A91" s="213"/>
      <c r="B91" s="213"/>
      <c r="C91" s="213"/>
      <c r="D91" s="213"/>
      <c r="E91" s="213"/>
      <c r="F91" s="213"/>
      <c r="G91" s="213"/>
      <c r="H91" s="213"/>
      <c r="I91" s="213"/>
    </row>
    <row r="92" spans="1:9" x14ac:dyDescent="0.2">
      <c r="A92" s="213" t="s">
        <v>308</v>
      </c>
      <c r="B92" s="213" t="s">
        <v>309</v>
      </c>
      <c r="C92" s="213">
        <v>2</v>
      </c>
      <c r="D92" s="213"/>
      <c r="E92" s="213">
        <v>20</v>
      </c>
      <c r="F92" s="213">
        <v>15</v>
      </c>
      <c r="G92" s="213">
        <v>25</v>
      </c>
      <c r="H92" s="213"/>
      <c r="I92" s="213"/>
    </row>
    <row r="93" spans="1:9" x14ac:dyDescent="0.2">
      <c r="A93" s="213"/>
      <c r="B93" s="213" t="s">
        <v>310</v>
      </c>
      <c r="C93" s="213">
        <v>2</v>
      </c>
      <c r="D93" s="213"/>
      <c r="E93" s="213">
        <v>10</v>
      </c>
      <c r="F93" s="213">
        <v>10</v>
      </c>
      <c r="G93" s="213">
        <v>10</v>
      </c>
      <c r="H93" s="213"/>
      <c r="I93" s="213"/>
    </row>
    <row r="94" spans="1:9" x14ac:dyDescent="0.2">
      <c r="A94" s="213"/>
      <c r="B94" s="213" t="s">
        <v>311</v>
      </c>
      <c r="C94" s="213">
        <v>2</v>
      </c>
      <c r="D94" s="213"/>
      <c r="E94" s="213">
        <v>10</v>
      </c>
      <c r="F94" s="213">
        <v>10</v>
      </c>
      <c r="G94" s="213">
        <v>10</v>
      </c>
      <c r="H94" s="213"/>
      <c r="I94" s="213"/>
    </row>
    <row r="95" spans="1:9" x14ac:dyDescent="0.2">
      <c r="A95" s="213"/>
      <c r="B95" s="213" t="s">
        <v>312</v>
      </c>
      <c r="C95" s="213">
        <v>2</v>
      </c>
      <c r="D95" s="213"/>
      <c r="E95" s="213">
        <v>15</v>
      </c>
      <c r="F95" s="213">
        <v>15</v>
      </c>
      <c r="G95" s="213">
        <v>15</v>
      </c>
      <c r="H95" s="213"/>
      <c r="I95" s="213"/>
    </row>
    <row r="96" spans="1:9" x14ac:dyDescent="0.2">
      <c r="A96" s="213"/>
      <c r="B96" s="213"/>
      <c r="C96" s="213"/>
      <c r="D96" s="213"/>
      <c r="E96" s="213"/>
      <c r="F96" s="213"/>
      <c r="G96" s="213"/>
      <c r="H96" s="213"/>
      <c r="I96" s="213"/>
    </row>
    <row r="97" spans="1:9" x14ac:dyDescent="0.2">
      <c r="A97" s="213" t="s">
        <v>317</v>
      </c>
      <c r="B97" s="213" t="s">
        <v>314</v>
      </c>
      <c r="C97" s="213">
        <v>2</v>
      </c>
      <c r="D97" s="213"/>
      <c r="E97" s="213">
        <v>5</v>
      </c>
      <c r="F97" s="213">
        <v>10</v>
      </c>
      <c r="G97" s="213">
        <v>10</v>
      </c>
      <c r="H97" s="213"/>
      <c r="I97" s="213"/>
    </row>
    <row r="98" spans="1:9" x14ac:dyDescent="0.2">
      <c r="A98" s="213"/>
      <c r="B98" s="213" t="s">
        <v>315</v>
      </c>
      <c r="C98" s="213">
        <v>2</v>
      </c>
      <c r="D98" s="213"/>
      <c r="E98" s="213">
        <v>5</v>
      </c>
      <c r="F98" s="213">
        <v>10</v>
      </c>
      <c r="G98" s="213">
        <v>10</v>
      </c>
      <c r="H98" s="213"/>
      <c r="I98" s="213"/>
    </row>
    <row r="99" spans="1:9" x14ac:dyDescent="0.2">
      <c r="A99" s="213"/>
      <c r="B99" s="213" t="s">
        <v>316</v>
      </c>
      <c r="C99" s="213">
        <v>2</v>
      </c>
      <c r="D99" s="213"/>
      <c r="E99" s="213">
        <v>10</v>
      </c>
      <c r="F99" s="213">
        <v>10</v>
      </c>
      <c r="G99" s="213">
        <v>20</v>
      </c>
      <c r="H99" s="213"/>
      <c r="I99" s="213"/>
    </row>
    <row r="100" spans="1:9" x14ac:dyDescent="0.2">
      <c r="A100" s="213" t="s">
        <v>318</v>
      </c>
      <c r="B100" s="213" t="s">
        <v>319</v>
      </c>
      <c r="C100" s="213">
        <v>2</v>
      </c>
      <c r="D100" s="213"/>
      <c r="E100" s="213">
        <v>10</v>
      </c>
      <c r="F100" s="213">
        <v>10</v>
      </c>
      <c r="G100" s="213">
        <v>10</v>
      </c>
      <c r="H100" s="213"/>
      <c r="I100" s="213"/>
    </row>
    <row r="101" spans="1:9" x14ac:dyDescent="0.2">
      <c r="A101" s="213"/>
      <c r="B101" s="213" t="s">
        <v>320</v>
      </c>
      <c r="C101" s="213">
        <v>2</v>
      </c>
      <c r="D101" s="213"/>
      <c r="E101" s="213">
        <v>5</v>
      </c>
      <c r="F101" s="213">
        <v>5</v>
      </c>
      <c r="G101" s="213">
        <v>10</v>
      </c>
      <c r="H101" s="213"/>
      <c r="I101" s="213"/>
    </row>
    <row r="102" spans="1:9" x14ac:dyDescent="0.2">
      <c r="A102" s="222"/>
      <c r="B102" s="222"/>
      <c r="C102" s="222"/>
      <c r="D102" s="222"/>
      <c r="E102" s="222"/>
      <c r="F102" s="222"/>
      <c r="G102" s="222"/>
      <c r="H102" s="222"/>
      <c r="I102" s="222"/>
    </row>
    <row r="103" spans="1:9" x14ac:dyDescent="0.2">
      <c r="A103" s="212" t="s">
        <v>328</v>
      </c>
      <c r="B103" s="231"/>
      <c r="C103" s="231"/>
      <c r="D103" s="231"/>
      <c r="E103" s="213"/>
      <c r="F103" s="213"/>
      <c r="G103" s="213"/>
      <c r="H103" s="231"/>
      <c r="I103" s="231"/>
    </row>
    <row r="104" spans="1:9" x14ac:dyDescent="0.2">
      <c r="A104" s="213" t="s">
        <v>329</v>
      </c>
      <c r="B104" s="213" t="s">
        <v>330</v>
      </c>
      <c r="C104" s="213">
        <v>1</v>
      </c>
      <c r="D104" s="213"/>
      <c r="E104" s="213">
        <v>10</v>
      </c>
      <c r="F104" s="213">
        <v>10</v>
      </c>
      <c r="G104" s="213">
        <v>5</v>
      </c>
      <c r="H104" s="213"/>
      <c r="I104" s="213"/>
    </row>
    <row r="105" spans="1:9" x14ac:dyDescent="0.2">
      <c r="A105" s="213"/>
      <c r="B105" s="213" t="s">
        <v>331</v>
      </c>
      <c r="C105" s="213">
        <v>1</v>
      </c>
      <c r="D105" s="213"/>
      <c r="E105" s="213">
        <v>10</v>
      </c>
      <c r="F105" s="213">
        <v>10</v>
      </c>
      <c r="G105" s="213">
        <v>5</v>
      </c>
      <c r="H105" s="213"/>
      <c r="I105" s="213"/>
    </row>
    <row r="106" spans="1:9" x14ac:dyDescent="0.2">
      <c r="A106" s="213"/>
      <c r="B106" s="213" t="s">
        <v>332</v>
      </c>
      <c r="C106" s="213">
        <v>1</v>
      </c>
      <c r="D106" s="213"/>
      <c r="E106" s="213">
        <v>10</v>
      </c>
      <c r="F106" s="213">
        <v>10</v>
      </c>
      <c r="G106" s="213">
        <v>5</v>
      </c>
      <c r="H106" s="213"/>
      <c r="I106" s="213"/>
    </row>
    <row r="107" spans="1:9" x14ac:dyDescent="0.2">
      <c r="A107" s="213" t="s">
        <v>333</v>
      </c>
      <c r="B107" s="213" t="s">
        <v>334</v>
      </c>
      <c r="C107" s="213">
        <v>1</v>
      </c>
      <c r="D107" s="213"/>
      <c r="E107" s="213">
        <v>15</v>
      </c>
      <c r="F107" s="213">
        <v>10</v>
      </c>
      <c r="G107" s="213">
        <v>10</v>
      </c>
      <c r="H107" s="213"/>
      <c r="I107" s="213"/>
    </row>
    <row r="108" spans="1:9" x14ac:dyDescent="0.2">
      <c r="A108" s="213"/>
      <c r="B108" s="213" t="s">
        <v>335</v>
      </c>
      <c r="C108" s="213">
        <v>1</v>
      </c>
      <c r="D108" s="213"/>
      <c r="E108" s="213">
        <v>15</v>
      </c>
      <c r="F108" s="213">
        <v>10</v>
      </c>
      <c r="G108" s="213">
        <v>10</v>
      </c>
      <c r="H108" s="213"/>
      <c r="I108" s="213"/>
    </row>
    <row r="109" spans="1:9" x14ac:dyDescent="0.2">
      <c r="A109" s="213"/>
      <c r="B109" s="213" t="s">
        <v>336</v>
      </c>
      <c r="C109" s="213">
        <v>1</v>
      </c>
      <c r="D109" s="213"/>
      <c r="E109" s="213">
        <v>15</v>
      </c>
      <c r="F109" s="213">
        <v>15</v>
      </c>
      <c r="G109" s="213">
        <v>10</v>
      </c>
      <c r="H109" s="213"/>
      <c r="I109" s="213"/>
    </row>
    <row r="110" spans="1:9" x14ac:dyDescent="0.2">
      <c r="A110" s="213" t="s">
        <v>337</v>
      </c>
      <c r="B110" s="213" t="s">
        <v>338</v>
      </c>
      <c r="C110" s="213">
        <v>1</v>
      </c>
      <c r="D110" s="213"/>
      <c r="E110" s="213">
        <v>15</v>
      </c>
      <c r="F110" s="213">
        <v>10</v>
      </c>
      <c r="G110" s="213">
        <v>10</v>
      </c>
      <c r="H110" s="213"/>
      <c r="I110" s="213"/>
    </row>
    <row r="111" spans="1:9" ht="22.5" x14ac:dyDescent="0.2">
      <c r="A111" s="213"/>
      <c r="B111" s="213" t="s">
        <v>339</v>
      </c>
      <c r="C111" s="213">
        <v>1</v>
      </c>
      <c r="D111" s="213"/>
      <c r="E111" s="213">
        <v>10</v>
      </c>
      <c r="F111" s="213">
        <v>10</v>
      </c>
      <c r="G111" s="213">
        <v>10</v>
      </c>
      <c r="H111" s="213"/>
      <c r="I111" s="213"/>
    </row>
    <row r="112" spans="1:9" x14ac:dyDescent="0.2">
      <c r="A112" s="213"/>
      <c r="B112" s="213" t="s">
        <v>340</v>
      </c>
      <c r="C112" s="213">
        <v>1</v>
      </c>
      <c r="D112" s="213"/>
      <c r="E112" s="213">
        <v>10</v>
      </c>
      <c r="F112" s="213">
        <v>10</v>
      </c>
      <c r="G112" s="213">
        <v>10</v>
      </c>
      <c r="H112" s="213"/>
      <c r="I112" s="213"/>
    </row>
    <row r="113" spans="1:9" ht="22.5" x14ac:dyDescent="0.2">
      <c r="A113" s="213"/>
      <c r="B113" s="213" t="s">
        <v>341</v>
      </c>
      <c r="C113" s="213">
        <v>1</v>
      </c>
      <c r="D113" s="213"/>
      <c r="E113" s="213">
        <v>10</v>
      </c>
      <c r="F113" s="213">
        <v>10</v>
      </c>
      <c r="G113" s="213">
        <v>10</v>
      </c>
      <c r="H113" s="213"/>
      <c r="I113" s="213"/>
    </row>
    <row r="114" spans="1:9" x14ac:dyDescent="0.2">
      <c r="A114" s="213"/>
      <c r="B114" s="213" t="s">
        <v>342</v>
      </c>
      <c r="C114" s="213">
        <v>1</v>
      </c>
      <c r="D114" s="213"/>
      <c r="E114" s="213">
        <v>10</v>
      </c>
      <c r="F114" s="213">
        <v>10</v>
      </c>
      <c r="G114" s="213">
        <v>10</v>
      </c>
      <c r="H114" s="213"/>
      <c r="I114" s="213"/>
    </row>
    <row r="115" spans="1:9" x14ac:dyDescent="0.2">
      <c r="A115" s="213"/>
      <c r="B115" s="213" t="s">
        <v>343</v>
      </c>
      <c r="C115" s="213">
        <v>1</v>
      </c>
      <c r="D115" s="213"/>
      <c r="E115" s="213">
        <v>10</v>
      </c>
      <c r="F115" s="213">
        <v>10</v>
      </c>
      <c r="G115" s="213">
        <v>10</v>
      </c>
      <c r="H115" s="213"/>
      <c r="I115" s="213"/>
    </row>
    <row r="116" spans="1:9" x14ac:dyDescent="0.2">
      <c r="A116" s="213" t="s">
        <v>344</v>
      </c>
      <c r="B116" s="213" t="s">
        <v>345</v>
      </c>
      <c r="C116" s="213">
        <v>1</v>
      </c>
      <c r="D116" s="213"/>
      <c r="E116" s="213">
        <v>10</v>
      </c>
      <c r="F116" s="213">
        <v>10</v>
      </c>
      <c r="G116" s="213">
        <v>10</v>
      </c>
      <c r="H116" s="213"/>
      <c r="I116" s="213"/>
    </row>
    <row r="117" spans="1:9" x14ac:dyDescent="0.2">
      <c r="A117" s="213"/>
      <c r="B117" s="213" t="s">
        <v>346</v>
      </c>
      <c r="C117" s="213">
        <v>1</v>
      </c>
      <c r="D117" s="213"/>
      <c r="E117" s="213">
        <v>15</v>
      </c>
      <c r="F117" s="213">
        <v>10</v>
      </c>
      <c r="G117" s="213">
        <v>10</v>
      </c>
      <c r="H117" s="213"/>
      <c r="I117" s="213"/>
    </row>
    <row r="118" spans="1:9" x14ac:dyDescent="0.2">
      <c r="A118" s="213"/>
      <c r="B118" s="213" t="s">
        <v>347</v>
      </c>
      <c r="C118" s="213">
        <v>1</v>
      </c>
      <c r="D118" s="213"/>
      <c r="E118" s="213">
        <v>15</v>
      </c>
      <c r="F118" s="213">
        <v>10</v>
      </c>
      <c r="G118" s="213">
        <v>10</v>
      </c>
      <c r="H118" s="213"/>
      <c r="I118" s="213"/>
    </row>
    <row r="119" spans="1:9" ht="22.5" x14ac:dyDescent="0.2">
      <c r="A119" s="213"/>
      <c r="B119" s="213" t="s">
        <v>348</v>
      </c>
      <c r="C119" s="213"/>
      <c r="D119" s="213"/>
      <c r="E119" s="213">
        <v>15</v>
      </c>
      <c r="F119" s="213">
        <v>10</v>
      </c>
      <c r="G119" s="213">
        <v>10</v>
      </c>
      <c r="H119" s="213"/>
      <c r="I119" s="213"/>
    </row>
    <row r="120" spans="1:9" x14ac:dyDescent="0.2">
      <c r="A120" s="213" t="s">
        <v>349</v>
      </c>
      <c r="B120" s="213" t="s">
        <v>350</v>
      </c>
      <c r="C120" s="213">
        <v>1</v>
      </c>
      <c r="D120" s="213"/>
      <c r="E120" s="213">
        <v>10</v>
      </c>
      <c r="F120" s="213">
        <v>10</v>
      </c>
      <c r="G120" s="213">
        <v>15</v>
      </c>
      <c r="H120" s="213"/>
      <c r="I120" s="213"/>
    </row>
    <row r="121" spans="1:9" x14ac:dyDescent="0.2">
      <c r="A121" s="213"/>
      <c r="B121" s="213" t="s">
        <v>351</v>
      </c>
      <c r="C121" s="213">
        <v>1</v>
      </c>
      <c r="D121" s="213"/>
      <c r="E121" s="213">
        <v>10</v>
      </c>
      <c r="F121" s="213">
        <v>10</v>
      </c>
      <c r="G121" s="213">
        <v>15</v>
      </c>
      <c r="H121" s="213"/>
      <c r="I121" s="213"/>
    </row>
    <row r="122" spans="1:9" x14ac:dyDescent="0.2">
      <c r="A122" s="213"/>
      <c r="B122" s="213" t="s">
        <v>352</v>
      </c>
      <c r="C122" s="213">
        <v>1</v>
      </c>
      <c r="D122" s="213"/>
      <c r="E122" s="213">
        <v>15</v>
      </c>
      <c r="F122" s="213">
        <v>10</v>
      </c>
      <c r="G122" s="213">
        <v>15</v>
      </c>
      <c r="H122" s="213"/>
      <c r="I122" s="213"/>
    </row>
    <row r="123" spans="1:9" x14ac:dyDescent="0.2">
      <c r="A123" s="213"/>
      <c r="B123" s="213" t="s">
        <v>353</v>
      </c>
      <c r="C123" s="213">
        <v>1</v>
      </c>
      <c r="D123" s="213"/>
      <c r="E123" s="213">
        <v>15</v>
      </c>
      <c r="F123" s="213">
        <v>15</v>
      </c>
      <c r="G123" s="213">
        <v>20</v>
      </c>
      <c r="H123" s="213"/>
      <c r="I123" s="213"/>
    </row>
    <row r="124" spans="1:9" x14ac:dyDescent="0.2">
      <c r="A124" s="231"/>
      <c r="B124" s="213" t="s">
        <v>354</v>
      </c>
      <c r="C124" s="213">
        <v>1</v>
      </c>
      <c r="D124" s="231"/>
      <c r="E124" s="231">
        <v>15</v>
      </c>
      <c r="F124" s="231">
        <v>15</v>
      </c>
      <c r="G124" s="231">
        <v>20</v>
      </c>
      <c r="H124" s="231"/>
      <c r="I124" s="231"/>
    </row>
    <row r="125" spans="1:9" x14ac:dyDescent="0.2">
      <c r="A125" s="213"/>
      <c r="B125" s="213" t="s">
        <v>355</v>
      </c>
      <c r="C125" s="213">
        <v>1</v>
      </c>
      <c r="D125" s="213"/>
      <c r="E125" s="231">
        <v>15</v>
      </c>
      <c r="F125" s="231">
        <v>15</v>
      </c>
      <c r="G125" s="231">
        <v>20</v>
      </c>
      <c r="H125" s="213"/>
      <c r="I125" s="213"/>
    </row>
    <row r="126" spans="1:9" x14ac:dyDescent="0.2">
      <c r="A126" s="213"/>
      <c r="B126" s="213" t="s">
        <v>356</v>
      </c>
      <c r="C126" s="213">
        <v>1</v>
      </c>
      <c r="D126" s="213"/>
      <c r="E126" s="213">
        <v>30</v>
      </c>
      <c r="F126" s="213">
        <v>30</v>
      </c>
      <c r="G126" s="213">
        <v>45</v>
      </c>
      <c r="H126" s="213"/>
      <c r="I126" s="213"/>
    </row>
    <row r="127" spans="1:9" x14ac:dyDescent="0.2">
      <c r="A127" s="213"/>
      <c r="B127" s="213"/>
      <c r="C127" s="213"/>
      <c r="D127" s="213"/>
      <c r="E127" s="213"/>
      <c r="F127" s="213"/>
      <c r="G127" s="213"/>
      <c r="H127" s="213"/>
      <c r="I127" s="213"/>
    </row>
    <row r="128" spans="1:9" x14ac:dyDescent="0.2">
      <c r="A128" s="222"/>
      <c r="B128" s="222"/>
      <c r="C128" s="222"/>
      <c r="D128" s="222"/>
      <c r="E128" s="222"/>
      <c r="F128" s="222"/>
      <c r="G128" s="222"/>
      <c r="H128" s="222"/>
      <c r="I128" s="222"/>
    </row>
    <row r="129" spans="1:9" x14ac:dyDescent="0.2">
      <c r="A129" s="212" t="s">
        <v>391</v>
      </c>
      <c r="B129" s="213"/>
      <c r="C129" s="213"/>
      <c r="D129" s="213"/>
      <c r="E129" s="213"/>
      <c r="F129" s="213"/>
      <c r="G129" s="213"/>
      <c r="H129" s="213"/>
      <c r="I129" s="213"/>
    </row>
    <row r="130" spans="1:9" ht="11.25" customHeight="1" x14ac:dyDescent="0.2">
      <c r="A130" s="213" t="s">
        <v>383</v>
      </c>
      <c r="B130" s="213" t="s">
        <v>385</v>
      </c>
      <c r="C130" s="213">
        <v>1</v>
      </c>
      <c r="D130" s="213"/>
      <c r="E130" s="213">
        <v>5</v>
      </c>
      <c r="F130" s="213">
        <v>5</v>
      </c>
      <c r="G130" s="213">
        <v>5</v>
      </c>
      <c r="H130" s="213"/>
      <c r="I130" s="213"/>
    </row>
    <row r="131" spans="1:9" x14ac:dyDescent="0.2">
      <c r="A131" s="213"/>
      <c r="B131" s="213" t="s">
        <v>386</v>
      </c>
      <c r="C131" s="213">
        <v>1</v>
      </c>
      <c r="D131" s="213"/>
      <c r="E131" s="213">
        <v>5</v>
      </c>
      <c r="F131" s="213">
        <v>5</v>
      </c>
      <c r="G131" s="213">
        <v>5</v>
      </c>
      <c r="H131" s="213"/>
      <c r="I131" s="213"/>
    </row>
    <row r="132" spans="1:9" x14ac:dyDescent="0.2">
      <c r="A132" s="213"/>
      <c r="B132" s="213" t="s">
        <v>387</v>
      </c>
      <c r="C132" s="213">
        <v>1</v>
      </c>
      <c r="D132" s="213"/>
      <c r="E132" s="213">
        <v>5</v>
      </c>
      <c r="F132" s="213">
        <v>5</v>
      </c>
      <c r="G132" s="213">
        <v>5</v>
      </c>
      <c r="H132" s="213"/>
      <c r="I132" s="213"/>
    </row>
    <row r="133" spans="1:9" x14ac:dyDescent="0.2">
      <c r="A133" s="213"/>
      <c r="B133" s="213" t="s">
        <v>390</v>
      </c>
      <c r="C133" s="213">
        <v>2</v>
      </c>
      <c r="D133" s="213"/>
      <c r="E133" s="213">
        <v>10</v>
      </c>
      <c r="F133" s="213">
        <v>10</v>
      </c>
      <c r="G133" s="213">
        <v>10</v>
      </c>
      <c r="H133" s="213"/>
      <c r="I133" s="213"/>
    </row>
    <row r="134" spans="1:9" x14ac:dyDescent="0.2">
      <c r="A134" s="213"/>
      <c r="B134" s="213" t="s">
        <v>392</v>
      </c>
      <c r="C134" s="213">
        <v>4</v>
      </c>
      <c r="D134" s="213"/>
      <c r="E134" s="213">
        <v>15</v>
      </c>
      <c r="F134" s="213">
        <v>10</v>
      </c>
      <c r="G134" s="213">
        <v>15</v>
      </c>
      <c r="H134" s="213"/>
      <c r="I134" s="213"/>
    </row>
    <row r="135" spans="1:9" x14ac:dyDescent="0.2">
      <c r="A135" s="213" t="s">
        <v>384</v>
      </c>
      <c r="B135" s="213" t="s">
        <v>385</v>
      </c>
      <c r="C135" s="213">
        <v>1</v>
      </c>
      <c r="D135" s="213"/>
      <c r="E135" s="213">
        <v>5</v>
      </c>
      <c r="F135" s="213">
        <v>5</v>
      </c>
      <c r="G135" s="213">
        <v>5</v>
      </c>
      <c r="H135" s="213"/>
      <c r="I135" s="213"/>
    </row>
    <row r="136" spans="1:9" x14ac:dyDescent="0.2">
      <c r="A136" s="213"/>
      <c r="B136" s="213" t="s">
        <v>386</v>
      </c>
      <c r="C136" s="213">
        <v>1</v>
      </c>
      <c r="D136" s="213"/>
      <c r="E136" s="213">
        <v>5</v>
      </c>
      <c r="F136" s="213">
        <v>5</v>
      </c>
      <c r="G136" s="213">
        <v>5</v>
      </c>
      <c r="H136" s="213"/>
      <c r="I136" s="213"/>
    </row>
    <row r="137" spans="1:9" x14ac:dyDescent="0.2">
      <c r="A137" s="213"/>
      <c r="B137" s="213" t="s">
        <v>387</v>
      </c>
      <c r="C137" s="213">
        <v>1</v>
      </c>
      <c r="D137" s="213"/>
      <c r="E137" s="213">
        <v>5</v>
      </c>
      <c r="F137" s="213">
        <v>5</v>
      </c>
      <c r="G137" s="213">
        <v>5</v>
      </c>
      <c r="H137" s="213"/>
      <c r="I137" s="213"/>
    </row>
    <row r="138" spans="1:9" x14ac:dyDescent="0.2">
      <c r="A138" s="213"/>
      <c r="B138" s="213" t="s">
        <v>390</v>
      </c>
      <c r="C138" s="213">
        <v>2</v>
      </c>
      <c r="D138" s="213"/>
      <c r="E138" s="213">
        <v>10</v>
      </c>
      <c r="F138" s="213">
        <v>10</v>
      </c>
      <c r="G138" s="213">
        <v>10</v>
      </c>
      <c r="H138" s="213"/>
      <c r="I138" s="213"/>
    </row>
    <row r="139" spans="1:9" ht="11.25" customHeight="1" x14ac:dyDescent="0.2">
      <c r="B139" s="213" t="s">
        <v>392</v>
      </c>
      <c r="C139" s="213">
        <v>4</v>
      </c>
      <c r="D139" s="213"/>
      <c r="E139" s="213">
        <v>15</v>
      </c>
      <c r="F139" s="213">
        <v>10</v>
      </c>
      <c r="G139" s="213">
        <v>15</v>
      </c>
      <c r="H139" s="213"/>
      <c r="I139" s="213"/>
    </row>
    <row r="140" spans="1:9" ht="11.25" customHeight="1" x14ac:dyDescent="0.2">
      <c r="A140" s="231"/>
      <c r="B140" s="213"/>
      <c r="C140" s="213"/>
      <c r="D140" s="213"/>
      <c r="E140" s="213"/>
      <c r="F140" s="213"/>
      <c r="G140" s="213"/>
      <c r="H140" s="213"/>
      <c r="I140" s="213"/>
    </row>
    <row r="141" spans="1:9" x14ac:dyDescent="0.2">
      <c r="A141" s="213"/>
      <c r="B141" s="213"/>
      <c r="C141" s="213"/>
      <c r="D141" s="213"/>
      <c r="E141" s="213"/>
      <c r="F141" s="213"/>
      <c r="G141" s="213"/>
      <c r="H141" s="213"/>
      <c r="I141" s="213"/>
    </row>
    <row r="142" spans="1:9" x14ac:dyDescent="0.2">
      <c r="A142" s="213"/>
      <c r="B142" s="213"/>
      <c r="C142" s="213"/>
      <c r="D142" s="213"/>
      <c r="E142" s="213"/>
      <c r="F142" s="213"/>
      <c r="G142" s="213"/>
      <c r="H142" s="213"/>
      <c r="I142" s="213"/>
    </row>
    <row r="143" spans="1:9" x14ac:dyDescent="0.2">
      <c r="A143" s="213"/>
      <c r="B143" s="213"/>
      <c r="C143" s="213"/>
      <c r="D143" s="213"/>
      <c r="E143" s="213"/>
      <c r="F143" s="213"/>
      <c r="G143" s="213"/>
      <c r="H143" s="213"/>
      <c r="I143" s="213"/>
    </row>
    <row r="144" spans="1:9" x14ac:dyDescent="0.2">
      <c r="A144" s="213"/>
      <c r="B144" s="213"/>
      <c r="C144" s="213"/>
      <c r="D144" s="213"/>
      <c r="E144" s="213"/>
      <c r="F144" s="213"/>
      <c r="G144" s="213"/>
      <c r="H144" s="213"/>
      <c r="I144" s="213"/>
    </row>
    <row r="145" spans="1:9" x14ac:dyDescent="0.2">
      <c r="A145" s="213"/>
      <c r="B145" s="213"/>
      <c r="C145" s="213"/>
      <c r="D145" s="213"/>
      <c r="E145" s="213"/>
      <c r="F145" s="213"/>
      <c r="G145" s="213"/>
      <c r="H145" s="213"/>
      <c r="I145" s="213"/>
    </row>
    <row r="146" spans="1:9" x14ac:dyDescent="0.2">
      <c r="A146" s="213"/>
      <c r="B146" s="213"/>
      <c r="C146" s="213"/>
      <c r="D146" s="213"/>
      <c r="E146" s="213"/>
      <c r="F146" s="213"/>
      <c r="G146" s="213"/>
      <c r="H146" s="213"/>
      <c r="I146" s="213"/>
    </row>
    <row r="147" spans="1:9" x14ac:dyDescent="0.2">
      <c r="A147" s="213"/>
      <c r="B147" s="213"/>
      <c r="C147" s="213"/>
      <c r="D147" s="213"/>
      <c r="E147" s="213"/>
      <c r="F147" s="213"/>
      <c r="G147" s="213"/>
      <c r="H147" s="213"/>
      <c r="I147" s="213"/>
    </row>
    <row r="148" spans="1:9" x14ac:dyDescent="0.2">
      <c r="A148" s="218"/>
      <c r="B148" s="218"/>
      <c r="C148" s="218"/>
      <c r="D148" s="218"/>
      <c r="E148" s="218"/>
      <c r="F148" s="218"/>
      <c r="G148" s="218"/>
      <c r="H148" s="218"/>
      <c r="I148" s="218"/>
    </row>
    <row r="149" spans="1:9" x14ac:dyDescent="0.2">
      <c r="A149" s="218"/>
      <c r="B149" s="218"/>
      <c r="C149" s="218"/>
      <c r="D149" s="218"/>
      <c r="E149" s="218"/>
      <c r="F149" s="218"/>
      <c r="G149" s="218"/>
      <c r="H149" s="218"/>
      <c r="I149" s="218"/>
    </row>
    <row r="150" spans="1:9" ht="22.5" x14ac:dyDescent="0.2">
      <c r="A150" s="222" t="s">
        <v>388</v>
      </c>
      <c r="B150" s="218" t="s">
        <v>389</v>
      </c>
      <c r="C150" s="218"/>
      <c r="D150" s="218"/>
      <c r="E150" s="218"/>
      <c r="F150" s="218"/>
      <c r="G150" s="218"/>
      <c r="H150" s="218"/>
      <c r="I150" s="218"/>
    </row>
    <row r="151" spans="1:9" x14ac:dyDescent="0.2">
      <c r="A151" s="218"/>
      <c r="B151" s="218"/>
      <c r="C151" s="218"/>
      <c r="D151" s="218"/>
      <c r="E151" s="218"/>
      <c r="F151" s="218"/>
      <c r="G151" s="218"/>
      <c r="H151" s="218"/>
      <c r="I151" s="218"/>
    </row>
    <row r="152" spans="1:9" x14ac:dyDescent="0.2">
      <c r="A152" s="218"/>
      <c r="B152" s="218"/>
      <c r="C152" s="218"/>
      <c r="D152" s="218"/>
      <c r="E152" s="218"/>
      <c r="F152" s="218"/>
      <c r="G152" s="218"/>
      <c r="H152" s="218"/>
      <c r="I152" s="218"/>
    </row>
    <row r="153" spans="1:9" x14ac:dyDescent="0.2">
      <c r="A153" s="218"/>
      <c r="B153" s="218"/>
      <c r="C153" s="218"/>
      <c r="D153" s="218"/>
      <c r="E153" s="218"/>
      <c r="F153" s="218"/>
      <c r="G153" s="218"/>
      <c r="H153" s="218"/>
      <c r="I153" s="218"/>
    </row>
    <row r="154" spans="1:9" x14ac:dyDescent="0.2">
      <c r="A154" s="218"/>
      <c r="B154" s="218"/>
      <c r="C154" s="218"/>
      <c r="D154" s="218"/>
      <c r="E154" s="218"/>
      <c r="F154" s="218"/>
      <c r="G154" s="218"/>
      <c r="H154" s="218"/>
      <c r="I154" s="218"/>
    </row>
    <row r="155" spans="1:9" x14ac:dyDescent="0.2">
      <c r="A155" s="218"/>
      <c r="B155" s="218"/>
      <c r="C155" s="218"/>
      <c r="D155" s="218"/>
      <c r="E155" s="218"/>
      <c r="F155" s="218"/>
      <c r="G155" s="218"/>
      <c r="H155" s="218"/>
      <c r="I155" s="218"/>
    </row>
    <row r="156" spans="1:9" x14ac:dyDescent="0.2">
      <c r="A156" s="218"/>
      <c r="B156" s="218"/>
      <c r="C156" s="218"/>
      <c r="D156" s="218"/>
      <c r="E156" s="218"/>
      <c r="F156" s="218"/>
      <c r="G156" s="218"/>
      <c r="H156" s="218"/>
      <c r="I156" s="218"/>
    </row>
    <row r="157" spans="1:9" x14ac:dyDescent="0.2">
      <c r="A157" s="222" t="s">
        <v>393</v>
      </c>
      <c r="B157" s="218"/>
      <c r="C157" s="218"/>
      <c r="D157" s="218"/>
      <c r="E157" s="218"/>
      <c r="F157" s="218"/>
      <c r="G157" s="218"/>
      <c r="H157" s="218"/>
      <c r="I157" s="218"/>
    </row>
    <row r="158" spans="1:9" x14ac:dyDescent="0.2">
      <c r="A158" s="218"/>
      <c r="B158" s="218"/>
      <c r="C158" s="218"/>
      <c r="D158" s="218"/>
      <c r="E158" s="218"/>
      <c r="F158" s="218"/>
      <c r="G158" s="218"/>
      <c r="H158" s="218"/>
      <c r="I158" s="218"/>
    </row>
    <row r="159" spans="1:9" x14ac:dyDescent="0.2">
      <c r="A159" s="218"/>
      <c r="B159" s="218"/>
      <c r="C159" s="218"/>
      <c r="D159" s="218"/>
      <c r="E159" s="218"/>
      <c r="F159" s="218"/>
      <c r="G159" s="218"/>
      <c r="H159" s="218"/>
      <c r="I159" s="218"/>
    </row>
    <row r="160" spans="1:9" x14ac:dyDescent="0.2">
      <c r="A160" s="218"/>
      <c r="B160" s="218"/>
      <c r="C160" s="218"/>
      <c r="D160" s="218"/>
      <c r="E160" s="218"/>
      <c r="F160" s="218"/>
      <c r="G160" s="218"/>
      <c r="H160" s="218"/>
      <c r="I160" s="218"/>
    </row>
    <row r="161" spans="1:9" x14ac:dyDescent="0.2">
      <c r="A161" s="218"/>
      <c r="B161" s="218"/>
      <c r="C161" s="218"/>
      <c r="D161" s="218"/>
      <c r="E161" s="218"/>
      <c r="F161" s="218"/>
      <c r="G161" s="218"/>
      <c r="H161" s="218"/>
      <c r="I161" s="218"/>
    </row>
    <row r="162" spans="1:9" x14ac:dyDescent="0.2">
      <c r="A162" s="218"/>
      <c r="B162" s="218"/>
      <c r="C162" s="218"/>
      <c r="D162" s="218"/>
      <c r="E162" s="218"/>
      <c r="F162" s="218"/>
      <c r="G162" s="218"/>
      <c r="H162" s="218"/>
      <c r="I162" s="218"/>
    </row>
    <row r="163" spans="1:9" x14ac:dyDescent="0.2">
      <c r="A163" s="218"/>
      <c r="B163" s="218"/>
      <c r="C163" s="218"/>
      <c r="D163" s="218"/>
      <c r="E163" s="218"/>
      <c r="F163" s="218"/>
      <c r="G163" s="218"/>
      <c r="H163" s="218"/>
      <c r="I163" s="218"/>
    </row>
    <row r="164" spans="1:9" x14ac:dyDescent="0.2">
      <c r="A164" s="218"/>
      <c r="B164" s="218"/>
      <c r="C164" s="218"/>
      <c r="D164" s="218"/>
      <c r="E164" s="218"/>
      <c r="F164" s="218"/>
      <c r="G164" s="218"/>
      <c r="H164" s="218"/>
      <c r="I164" s="218"/>
    </row>
    <row r="165" spans="1:9" x14ac:dyDescent="0.2">
      <c r="A165" s="218"/>
      <c r="B165" s="218"/>
      <c r="C165" s="218"/>
      <c r="D165" s="218"/>
      <c r="E165" s="218"/>
      <c r="F165" s="218"/>
      <c r="G165" s="218"/>
      <c r="H165" s="218"/>
      <c r="I165" s="218"/>
    </row>
    <row r="166" spans="1:9" ht="22.5" x14ac:dyDescent="0.2">
      <c r="A166" s="222" t="s">
        <v>372</v>
      </c>
      <c r="B166" s="218" t="s">
        <v>373</v>
      </c>
      <c r="C166" s="218"/>
      <c r="D166" s="218"/>
      <c r="E166" s="218"/>
      <c r="F166" s="218"/>
      <c r="G166" s="218"/>
      <c r="H166" s="218"/>
      <c r="I166" s="218"/>
    </row>
    <row r="167" spans="1:9" ht="22.5" x14ac:dyDescent="0.2">
      <c r="A167" s="218"/>
      <c r="B167" s="218" t="s">
        <v>374</v>
      </c>
      <c r="C167" s="218"/>
      <c r="D167" s="218"/>
      <c r="E167" s="218"/>
      <c r="F167" s="218"/>
      <c r="G167" s="218"/>
      <c r="H167" s="218"/>
      <c r="I167" s="218"/>
    </row>
    <row r="168" spans="1:9" x14ac:dyDescent="0.2">
      <c r="A168" s="218" t="s">
        <v>375</v>
      </c>
      <c r="B168" s="218" t="s">
        <v>376</v>
      </c>
      <c r="C168" s="218"/>
      <c r="D168" s="218"/>
      <c r="E168" s="218"/>
      <c r="F168" s="218"/>
      <c r="G168" s="218"/>
      <c r="H168" s="218"/>
      <c r="I168" s="218"/>
    </row>
    <row r="169" spans="1:9" ht="22.5" x14ac:dyDescent="0.2">
      <c r="A169" s="218"/>
      <c r="B169" s="218" t="s">
        <v>377</v>
      </c>
      <c r="C169" s="218"/>
      <c r="D169" s="218"/>
      <c r="E169" s="218"/>
      <c r="F169" s="218"/>
      <c r="G169" s="218"/>
      <c r="H169" s="218"/>
      <c r="I169" s="218"/>
    </row>
    <row r="170" spans="1:9" x14ac:dyDescent="0.2">
      <c r="A170" s="218"/>
      <c r="B170" s="218" t="s">
        <v>381</v>
      </c>
      <c r="C170" s="218"/>
      <c r="D170" s="218"/>
      <c r="E170" s="218"/>
      <c r="F170" s="218"/>
      <c r="G170" s="218"/>
      <c r="H170" s="218"/>
      <c r="I170" s="218"/>
    </row>
    <row r="171" spans="1:9" ht="22.5" x14ac:dyDescent="0.2">
      <c r="A171" s="218"/>
      <c r="B171" s="218" t="s">
        <v>378</v>
      </c>
      <c r="C171" s="218"/>
      <c r="D171" s="218"/>
      <c r="E171" s="218"/>
      <c r="F171" s="218"/>
      <c r="G171" s="218"/>
      <c r="H171" s="218"/>
      <c r="I171" s="218"/>
    </row>
    <row r="172" spans="1:9" ht="22.5" x14ac:dyDescent="0.2">
      <c r="A172" s="218"/>
      <c r="B172" s="218" t="s">
        <v>379</v>
      </c>
      <c r="C172" s="218"/>
      <c r="D172" s="218"/>
      <c r="E172" s="218"/>
      <c r="F172" s="218"/>
      <c r="G172" s="218"/>
      <c r="H172" s="218"/>
      <c r="I172" s="218"/>
    </row>
    <row r="173" spans="1:9" ht="22.5" x14ac:dyDescent="0.2">
      <c r="A173" s="218"/>
      <c r="B173" s="218" t="s">
        <v>380</v>
      </c>
      <c r="C173" s="218"/>
      <c r="D173" s="218"/>
      <c r="E173" s="218"/>
      <c r="F173" s="218"/>
      <c r="G173" s="218"/>
      <c r="H173" s="218"/>
      <c r="I173" s="218"/>
    </row>
    <row r="174" spans="1:9" x14ac:dyDescent="0.2">
      <c r="A174" s="218"/>
      <c r="B174" s="218"/>
      <c r="C174" s="218"/>
      <c r="D174" s="218"/>
      <c r="E174" s="218"/>
      <c r="F174" s="218"/>
      <c r="G174" s="218"/>
      <c r="H174" s="218"/>
      <c r="I174" s="218"/>
    </row>
    <row r="175" spans="1:9" x14ac:dyDescent="0.2">
      <c r="A175" s="218"/>
      <c r="B175" s="218" t="s">
        <v>382</v>
      </c>
      <c r="C175" s="218"/>
      <c r="D175" s="218"/>
      <c r="E175" s="218"/>
      <c r="F175" s="218"/>
      <c r="G175" s="218"/>
      <c r="H175" s="218"/>
      <c r="I175" s="218"/>
    </row>
    <row r="176" spans="1:9" x14ac:dyDescent="0.2">
      <c r="A176" s="218"/>
      <c r="B176" s="218"/>
      <c r="C176" s="218"/>
      <c r="D176" s="218"/>
      <c r="E176" s="218"/>
      <c r="F176" s="218"/>
      <c r="G176" s="218"/>
      <c r="H176" s="218"/>
      <c r="I176" s="218"/>
    </row>
    <row r="177" spans="1:9" x14ac:dyDescent="0.2">
      <c r="A177" s="222" t="s">
        <v>367</v>
      </c>
      <c r="B177" s="218" t="s">
        <v>368</v>
      </c>
      <c r="C177" s="218"/>
      <c r="D177" s="218"/>
      <c r="E177" s="218"/>
      <c r="F177" s="218"/>
      <c r="G177" s="218"/>
      <c r="H177" s="218"/>
      <c r="I177" s="218"/>
    </row>
    <row r="178" spans="1:9" x14ac:dyDescent="0.2">
      <c r="A178" s="218"/>
      <c r="B178" s="218" t="s">
        <v>369</v>
      </c>
      <c r="C178" s="218"/>
      <c r="D178" s="218"/>
      <c r="E178" s="218"/>
      <c r="F178" s="218"/>
      <c r="G178" s="218"/>
      <c r="H178" s="218"/>
      <c r="I178" s="218"/>
    </row>
    <row r="179" spans="1:9" x14ac:dyDescent="0.2">
      <c r="A179" s="218"/>
      <c r="B179" s="218" t="s">
        <v>370</v>
      </c>
      <c r="C179" s="218"/>
      <c r="D179" s="218"/>
      <c r="E179" s="218"/>
      <c r="F179" s="218"/>
      <c r="G179" s="218"/>
      <c r="H179" s="218"/>
      <c r="I179" s="218"/>
    </row>
    <row r="180" spans="1:9" x14ac:dyDescent="0.2">
      <c r="A180" s="218"/>
      <c r="B180" s="218" t="s">
        <v>371</v>
      </c>
      <c r="C180" s="218"/>
      <c r="D180" s="218"/>
      <c r="E180" s="218"/>
      <c r="F180" s="218"/>
      <c r="G180" s="218"/>
      <c r="H180" s="218"/>
      <c r="I180" s="218"/>
    </row>
    <row r="181" spans="1:9" x14ac:dyDescent="0.2">
      <c r="A181" s="218"/>
      <c r="B181" s="218"/>
      <c r="C181" s="218"/>
      <c r="D181" s="218"/>
      <c r="E181" s="218"/>
      <c r="F181" s="218"/>
      <c r="G181" s="218"/>
      <c r="H181" s="218"/>
      <c r="I181" s="218"/>
    </row>
    <row r="182" spans="1:9" ht="22.5" x14ac:dyDescent="0.2">
      <c r="A182" s="222" t="s">
        <v>357</v>
      </c>
      <c r="B182" s="218" t="s">
        <v>365</v>
      </c>
      <c r="C182" s="218"/>
      <c r="D182" s="218"/>
      <c r="E182" s="218"/>
      <c r="F182" s="218"/>
      <c r="G182" s="218"/>
      <c r="H182" s="218"/>
      <c r="I182" s="218"/>
    </row>
    <row r="183" spans="1:9" ht="22.5" x14ac:dyDescent="0.2">
      <c r="A183" s="222" t="s">
        <v>358</v>
      </c>
      <c r="B183" s="218" t="s">
        <v>366</v>
      </c>
      <c r="C183" s="218"/>
      <c r="D183" s="218"/>
      <c r="E183" s="218"/>
      <c r="F183" s="218"/>
      <c r="G183" s="218"/>
      <c r="H183" s="218"/>
      <c r="I183" s="218"/>
    </row>
    <row r="184" spans="1:9" x14ac:dyDescent="0.2">
      <c r="A184" s="218"/>
      <c r="B184" s="218"/>
      <c r="C184" s="218"/>
      <c r="D184" s="218"/>
      <c r="E184" s="218"/>
      <c r="F184" s="218"/>
      <c r="G184" s="218"/>
      <c r="H184" s="218"/>
      <c r="I184" s="218"/>
    </row>
    <row r="185" spans="1:9" x14ac:dyDescent="0.2">
      <c r="A185" s="218"/>
      <c r="B185" s="218"/>
      <c r="C185" s="218"/>
      <c r="D185" s="218"/>
      <c r="E185" s="218"/>
      <c r="F185" s="218"/>
      <c r="G185" s="218"/>
      <c r="H185" s="218"/>
      <c r="I185" s="218"/>
    </row>
    <row r="186" spans="1:9" x14ac:dyDescent="0.2">
      <c r="A186" s="218"/>
      <c r="B186" s="218"/>
      <c r="C186" s="218"/>
      <c r="D186" s="218"/>
      <c r="E186" s="218"/>
      <c r="F186" s="218"/>
      <c r="G186" s="218"/>
      <c r="H186" s="218"/>
      <c r="I186" s="218"/>
    </row>
    <row r="187" spans="1:9" x14ac:dyDescent="0.2">
      <c r="A187" s="218"/>
      <c r="B187" s="218"/>
      <c r="C187" s="218"/>
      <c r="D187" s="218"/>
      <c r="E187" s="218"/>
      <c r="F187" s="218"/>
      <c r="G187" s="218"/>
      <c r="H187" s="218"/>
      <c r="I187" s="218"/>
    </row>
    <row r="188" spans="1:9" x14ac:dyDescent="0.2">
      <c r="A188" s="222" t="s">
        <v>359</v>
      </c>
      <c r="B188" s="218" t="s">
        <v>360</v>
      </c>
      <c r="C188" s="218"/>
      <c r="D188" s="218"/>
      <c r="E188" s="218"/>
      <c r="F188" s="218"/>
      <c r="G188" s="218"/>
      <c r="H188" s="218"/>
      <c r="I188" s="218"/>
    </row>
    <row r="189" spans="1:9" x14ac:dyDescent="0.2">
      <c r="A189" s="218"/>
      <c r="B189" s="218" t="s">
        <v>361</v>
      </c>
      <c r="C189" s="218"/>
      <c r="D189" s="218"/>
      <c r="E189" s="218"/>
      <c r="F189" s="218"/>
      <c r="G189" s="218"/>
      <c r="H189" s="218"/>
      <c r="I189" s="218"/>
    </row>
    <row r="190" spans="1:9" ht="22.5" x14ac:dyDescent="0.2">
      <c r="A190" s="218"/>
      <c r="B190" s="218" t="s">
        <v>362</v>
      </c>
      <c r="C190" s="218"/>
      <c r="D190" s="218"/>
      <c r="E190" s="218"/>
      <c r="F190" s="218"/>
      <c r="G190" s="218"/>
      <c r="H190" s="218"/>
      <c r="I190" s="218"/>
    </row>
    <row r="191" spans="1:9" x14ac:dyDescent="0.2">
      <c r="A191" s="218"/>
      <c r="B191" s="218" t="s">
        <v>363</v>
      </c>
      <c r="C191" s="218"/>
      <c r="D191" s="218"/>
      <c r="E191" s="218"/>
      <c r="F191" s="218"/>
      <c r="G191" s="218"/>
      <c r="H191" s="218"/>
      <c r="I191" s="218"/>
    </row>
    <row r="192" spans="1:9" ht="56.25" x14ac:dyDescent="0.2">
      <c r="A192" s="218"/>
      <c r="B192" s="218" t="s">
        <v>364</v>
      </c>
      <c r="C192" s="218"/>
      <c r="D192" s="218"/>
      <c r="E192" s="218"/>
      <c r="F192" s="218"/>
      <c r="G192" s="218"/>
      <c r="H192" s="218"/>
      <c r="I192" s="218"/>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25"/>
  <sheetViews>
    <sheetView showGridLines="0" zoomScaleNormal="100" workbookViewId="0">
      <selection activeCell="A16" sqref="A16"/>
    </sheetView>
  </sheetViews>
  <sheetFormatPr defaultRowHeight="11.25" x14ac:dyDescent="0.2"/>
  <cols>
    <col min="1" max="1" width="47" style="203" bestFit="1" customWidth="1"/>
    <col min="2" max="2" width="10.85546875" style="203" customWidth="1"/>
    <col min="3" max="3" width="12.28515625" style="203" customWidth="1"/>
    <col min="4" max="4" width="10.85546875" style="203" customWidth="1"/>
    <col min="5" max="5" width="9.140625" style="203"/>
    <col min="6" max="6" width="20.140625" style="203" bestFit="1" customWidth="1"/>
    <col min="7" max="16384" width="9.140625" style="203"/>
  </cols>
  <sheetData>
    <row r="1" spans="1:7" x14ac:dyDescent="0.2">
      <c r="A1" s="202" t="s">
        <v>9</v>
      </c>
      <c r="B1" s="202" t="s">
        <v>140</v>
      </c>
      <c r="C1" s="202" t="s">
        <v>141</v>
      </c>
      <c r="D1" s="202" t="s">
        <v>142</v>
      </c>
    </row>
    <row r="2" spans="1:7" x14ac:dyDescent="0.2">
      <c r="A2" s="219" t="s">
        <v>159</v>
      </c>
      <c r="B2" s="205">
        <f>30/60</f>
        <v>0.5</v>
      </c>
      <c r="C2" s="205">
        <f>25/60</f>
        <v>0.41666666666666669</v>
      </c>
      <c r="D2" s="205">
        <f>20/60</f>
        <v>0.33333333333333331</v>
      </c>
    </row>
    <row r="3" spans="1:7" x14ac:dyDescent="0.2">
      <c r="A3" s="219" t="s">
        <v>196</v>
      </c>
      <c r="B3" s="205">
        <f>45/60</f>
        <v>0.75</v>
      </c>
      <c r="C3" s="205">
        <f>B3*0.75</f>
        <v>0.5625</v>
      </c>
      <c r="D3" s="205">
        <f>B3*0.5</f>
        <v>0.375</v>
      </c>
    </row>
    <row r="4" spans="1:7" x14ac:dyDescent="0.2">
      <c r="A4" s="219" t="s">
        <v>197</v>
      </c>
      <c r="B4" s="205">
        <f>B3*50/100</f>
        <v>0.375</v>
      </c>
      <c r="C4" s="205">
        <f>C3*50/100</f>
        <v>0.28125</v>
      </c>
      <c r="D4" s="205">
        <f>D3*50/100</f>
        <v>0.1875</v>
      </c>
      <c r="F4" s="220" t="s">
        <v>19</v>
      </c>
      <c r="G4" s="206">
        <v>0.5</v>
      </c>
    </row>
    <row r="5" spans="1:7" x14ac:dyDescent="0.2">
      <c r="A5" s="219" t="s">
        <v>198</v>
      </c>
      <c r="B5" s="205">
        <f>B3*30/100</f>
        <v>0.22500000000000001</v>
      </c>
      <c r="C5" s="205">
        <f>C3*30/100</f>
        <v>0.16875000000000001</v>
      </c>
      <c r="D5" s="205">
        <f>D3*30/100</f>
        <v>0.1125</v>
      </c>
      <c r="F5" s="220" t="s">
        <v>20</v>
      </c>
      <c r="G5" s="206">
        <v>0.3</v>
      </c>
    </row>
    <row r="6" spans="1:7" x14ac:dyDescent="0.2">
      <c r="A6" s="204" t="s">
        <v>12</v>
      </c>
      <c r="B6" s="207">
        <f>10/60</f>
        <v>0.16666666666666666</v>
      </c>
      <c r="C6" s="207">
        <f>10/60</f>
        <v>0.16666666666666666</v>
      </c>
      <c r="D6" s="207">
        <f>5/60</f>
        <v>8.3333333333333329E-2</v>
      </c>
      <c r="F6" s="203" t="s">
        <v>12</v>
      </c>
      <c r="G6" s="206">
        <v>0.1</v>
      </c>
    </row>
    <row r="7" spans="1:7" x14ac:dyDescent="0.2">
      <c r="A7" s="219" t="s">
        <v>6</v>
      </c>
      <c r="B7" s="207">
        <f>45/60</f>
        <v>0.75</v>
      </c>
      <c r="C7" s="207">
        <f>35/60</f>
        <v>0.58333333333333337</v>
      </c>
      <c r="D7" s="207">
        <f>25/60</f>
        <v>0.41666666666666669</v>
      </c>
    </row>
    <row r="8" spans="1:7" x14ac:dyDescent="0.2">
      <c r="A8" s="219" t="s">
        <v>195</v>
      </c>
      <c r="B8" s="205">
        <f>B7*50/100</f>
        <v>0.375</v>
      </c>
      <c r="C8" s="205">
        <f>C7*50/100</f>
        <v>0.29166666666666669</v>
      </c>
      <c r="D8" s="205">
        <f>D7*50/100</f>
        <v>0.20833333333333337</v>
      </c>
      <c r="F8" s="220" t="s">
        <v>31</v>
      </c>
      <c r="G8" s="206">
        <v>0.5</v>
      </c>
    </row>
    <row r="9" spans="1:7" x14ac:dyDescent="0.2">
      <c r="A9" s="219" t="s">
        <v>194</v>
      </c>
      <c r="B9" s="205">
        <f>B7*40/100</f>
        <v>0.3</v>
      </c>
      <c r="C9" s="205">
        <f>C7*40/100</f>
        <v>0.23333333333333336</v>
      </c>
      <c r="D9" s="205">
        <f>D7*40/100</f>
        <v>0.16666666666666669</v>
      </c>
      <c r="F9" s="220" t="s">
        <v>32</v>
      </c>
      <c r="G9" s="206">
        <v>0.4</v>
      </c>
    </row>
    <row r="10" spans="1:7" x14ac:dyDescent="0.2">
      <c r="A10" s="204" t="s">
        <v>13</v>
      </c>
      <c r="B10" s="207">
        <f t="shared" ref="B10:D10" si="0">15/60</f>
        <v>0.25</v>
      </c>
      <c r="C10" s="207">
        <f t="shared" si="0"/>
        <v>0.25</v>
      </c>
      <c r="D10" s="207">
        <f t="shared" si="0"/>
        <v>0.25</v>
      </c>
    </row>
    <row r="11" spans="1:7" x14ac:dyDescent="0.2">
      <c r="A11" s="219" t="s">
        <v>143</v>
      </c>
      <c r="B11" s="207">
        <f>10/60</f>
        <v>0.16666666666666666</v>
      </c>
      <c r="C11" s="207">
        <f>10/60</f>
        <v>0.16666666666666666</v>
      </c>
      <c r="D11" s="207">
        <f>10/60</f>
        <v>0.16666666666666666</v>
      </c>
      <c r="F11" s="220" t="s">
        <v>8</v>
      </c>
      <c r="G11" s="206">
        <v>0.5</v>
      </c>
    </row>
    <row r="12" spans="1:7" x14ac:dyDescent="0.2">
      <c r="A12" s="219" t="s">
        <v>7</v>
      </c>
      <c r="B12" s="207">
        <f>30/60</f>
        <v>0.5</v>
      </c>
      <c r="C12" s="207">
        <f>20/60</f>
        <v>0.33333333333333331</v>
      </c>
      <c r="D12" s="207">
        <f>10/60</f>
        <v>0.16666666666666666</v>
      </c>
    </row>
    <row r="13" spans="1:7" x14ac:dyDescent="0.2">
      <c r="A13" s="219" t="s">
        <v>8</v>
      </c>
      <c r="B13" s="205">
        <f>B12*50%</f>
        <v>0.25</v>
      </c>
      <c r="C13" s="205">
        <f>C12*50%</f>
        <v>0.16666666666666666</v>
      </c>
      <c r="D13" s="205">
        <f>D12*50%</f>
        <v>8.3333333333333329E-2</v>
      </c>
    </row>
    <row r="14" spans="1:7" x14ac:dyDescent="0.2">
      <c r="A14" s="219" t="s">
        <v>11</v>
      </c>
      <c r="B14" s="205">
        <f>B12*50%</f>
        <v>0.25</v>
      </c>
      <c r="C14" s="205">
        <f>C12*50%</f>
        <v>0.16666666666666666</v>
      </c>
      <c r="D14" s="205">
        <f>D12*50%</f>
        <v>8.3333333333333329E-2</v>
      </c>
    </row>
    <row r="15" spans="1:7" x14ac:dyDescent="0.2">
      <c r="A15" s="219" t="s">
        <v>193</v>
      </c>
      <c r="B15" s="207">
        <f>B12*G17</f>
        <v>0.2</v>
      </c>
      <c r="C15" s="207">
        <f>C12*G17</f>
        <v>0.13333333333333333</v>
      </c>
      <c r="D15" s="207">
        <f>D12*G17</f>
        <v>6.6666666666666666E-2</v>
      </c>
      <c r="F15" s="203" t="s">
        <v>131</v>
      </c>
      <c r="G15" s="203">
        <v>1</v>
      </c>
    </row>
    <row r="16" spans="1:7" x14ac:dyDescent="0.2">
      <c r="A16" s="219" t="s">
        <v>132</v>
      </c>
      <c r="B16" s="205">
        <f>10/60</f>
        <v>0.16666666666666666</v>
      </c>
      <c r="C16" s="205">
        <f>10/60</f>
        <v>0.16666666666666666</v>
      </c>
      <c r="D16" s="205">
        <f>10/60</f>
        <v>0.16666666666666666</v>
      </c>
      <c r="F16" s="203" t="s">
        <v>40</v>
      </c>
      <c r="G16" s="206">
        <v>0.1</v>
      </c>
    </row>
    <row r="17" spans="1:7" x14ac:dyDescent="0.2">
      <c r="A17" s="219" t="s">
        <v>147</v>
      </c>
      <c r="B17" s="207">
        <f>15/60</f>
        <v>0.25</v>
      </c>
      <c r="C17" s="207">
        <f>12/60</f>
        <v>0.2</v>
      </c>
      <c r="D17" s="207">
        <f>10/60</f>
        <v>0.16666666666666666</v>
      </c>
      <c r="F17" s="220" t="s">
        <v>30</v>
      </c>
      <c r="G17" s="206">
        <v>0.4</v>
      </c>
    </row>
    <row r="20" spans="1:7" ht="22.5" x14ac:dyDescent="0.2">
      <c r="A20" s="208" t="s">
        <v>17</v>
      </c>
      <c r="B20" s="202" t="s">
        <v>16</v>
      </c>
    </row>
    <row r="21" spans="1:7" x14ac:dyDescent="0.2">
      <c r="A21" s="204" t="s">
        <v>3</v>
      </c>
      <c r="B21" s="132">
        <v>0.3</v>
      </c>
    </row>
    <row r="22" spans="1:7" x14ac:dyDescent="0.2">
      <c r="A22" s="204" t="s">
        <v>4</v>
      </c>
      <c r="B22" s="132">
        <v>0.4</v>
      </c>
      <c r="F22" s="203" t="s">
        <v>129</v>
      </c>
      <c r="G22" s="206">
        <v>0.2</v>
      </c>
    </row>
    <row r="23" spans="1:7" x14ac:dyDescent="0.2">
      <c r="A23" s="204" t="s">
        <v>5</v>
      </c>
      <c r="B23" s="132">
        <v>0.3</v>
      </c>
      <c r="F23" s="209" t="s">
        <v>130</v>
      </c>
      <c r="G23" s="203">
        <v>10</v>
      </c>
    </row>
    <row r="24" spans="1:7" x14ac:dyDescent="0.2">
      <c r="F24" s="209" t="s">
        <v>124</v>
      </c>
      <c r="G24" s="203">
        <f>SUM('Use Case Analysis - Estimate'!F4:'Use Case Analysis - Estimate'!F8)</f>
        <v>60</v>
      </c>
    </row>
    <row r="25" spans="1:7" x14ac:dyDescent="0.2">
      <c r="F25" s="209" t="s">
        <v>133</v>
      </c>
      <c r="G25" s="203">
        <v>10</v>
      </c>
    </row>
  </sheetData>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3"/>
  <sheetViews>
    <sheetView showGridLines="0" workbookViewId="0">
      <selection activeCell="B18" sqref="B18"/>
    </sheetView>
  </sheetViews>
  <sheetFormatPr defaultRowHeight="11.25" x14ac:dyDescent="0.2"/>
  <cols>
    <col min="1" max="1" width="1.85546875" style="203" bestFit="1" customWidth="1"/>
    <col min="2" max="2" width="79.42578125" style="203" customWidth="1"/>
    <col min="3" max="16384" width="9.140625" style="203"/>
  </cols>
  <sheetData>
    <row r="4" spans="1:2" x14ac:dyDescent="0.2">
      <c r="A4" s="131"/>
      <c r="B4" s="214" t="s">
        <v>180</v>
      </c>
    </row>
    <row r="5" spans="1:2" x14ac:dyDescent="0.2">
      <c r="A5" s="131">
        <v>1</v>
      </c>
      <c r="B5" s="131" t="s">
        <v>204</v>
      </c>
    </row>
    <row r="6" spans="1:2" x14ac:dyDescent="0.2">
      <c r="A6" s="131">
        <v>2</v>
      </c>
      <c r="B6" s="131" t="s">
        <v>205</v>
      </c>
    </row>
    <row r="7" spans="1:2" x14ac:dyDescent="0.2">
      <c r="A7" s="131">
        <v>3</v>
      </c>
      <c r="B7" s="131" t="s">
        <v>397</v>
      </c>
    </row>
    <row r="8" spans="1:2" x14ac:dyDescent="0.2">
      <c r="A8" s="131">
        <v>4</v>
      </c>
      <c r="B8" s="131" t="s">
        <v>398</v>
      </c>
    </row>
    <row r="9" spans="1:2" x14ac:dyDescent="0.2">
      <c r="A9" s="131">
        <v>5</v>
      </c>
      <c r="B9" s="131" t="s">
        <v>399</v>
      </c>
    </row>
    <row r="10" spans="1:2" x14ac:dyDescent="0.2">
      <c r="A10" s="131">
        <v>6</v>
      </c>
      <c r="B10" s="131" t="s">
        <v>400</v>
      </c>
    </row>
    <row r="11" spans="1:2" x14ac:dyDescent="0.2">
      <c r="A11" s="131">
        <v>7</v>
      </c>
      <c r="B11" s="131" t="s">
        <v>401</v>
      </c>
    </row>
    <row r="12" spans="1:2" x14ac:dyDescent="0.2">
      <c r="A12" s="131">
        <v>8</v>
      </c>
      <c r="B12" s="131" t="s">
        <v>402</v>
      </c>
    </row>
    <row r="13" spans="1:2" x14ac:dyDescent="0.2">
      <c r="A13" s="131">
        <v>9</v>
      </c>
      <c r="B13" s="131" t="s">
        <v>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 Case Analysis - Estimate</vt:lpstr>
      <vt:lpstr>Estimation LTI</vt:lpstr>
      <vt:lpstr>Estimation - EFOB</vt:lpstr>
      <vt:lpstr>Estimation - PK</vt:lpstr>
      <vt:lpstr>Performance Testing</vt:lpstr>
      <vt:lpstr>BackUp</vt:lpstr>
      <vt:lpstr>Scenario count</vt:lpstr>
      <vt:lpstr>Unit Measures</vt:lpstr>
      <vt:lpstr>Assumptions</vt:lpstr>
    </vt:vector>
  </TitlesOfParts>
  <Company>Virtusa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tdissanayake</dc:creator>
  <cp:lastModifiedBy>Madhushani Tilakaratne</cp:lastModifiedBy>
  <cp:lastPrinted>2011-09-08T05:11:01Z</cp:lastPrinted>
  <dcterms:created xsi:type="dcterms:W3CDTF">2011-08-22T06:27:29Z</dcterms:created>
  <dcterms:modified xsi:type="dcterms:W3CDTF">2014-12-05T09:58:41Z</dcterms:modified>
</cp:coreProperties>
</file>