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5"/>
  </bookViews>
  <sheets>
    <sheet name="Exercises" sheetId="1" r:id="rId1"/>
    <sheet name="ClassAge" sheetId="2" r:id="rId2"/>
    <sheet name="BloodGroup" sheetId="3" r:id="rId3"/>
    <sheet name="G2" sheetId="16" r:id="rId4"/>
    <sheet name="WorldPop" sheetId="4" r:id="rId5"/>
    <sheet name="Movies" sheetId="5" r:id="rId6"/>
    <sheet name="G3" sheetId="17" r:id="rId7"/>
    <sheet name="IPL2018" sheetId="6" r:id="rId8"/>
    <sheet name="PeriodicTable" sheetId="7" r:id="rId9"/>
    <sheet name="H2" sheetId="18" r:id="rId10"/>
    <sheet name="G1" sheetId="14" r:id="rId11"/>
    <sheet name="A1" sheetId="9" r:id="rId12"/>
    <sheet name="A2" sheetId="10" r:id="rId13"/>
    <sheet name="A3" sheetId="11" r:id="rId14"/>
    <sheet name="A4" sheetId="12" r:id="rId15"/>
    <sheet name="A5" sheetId="13" r:id="rId16"/>
  </sheets>
  <definedNames>
    <definedName name="_xlnm._FilterDatabase" localSheetId="6" hidden="1">'G3'!$A$1:$O$58</definedName>
    <definedName name="_xlnm._FilterDatabase" localSheetId="9" hidden="1">'H2'!$A$1:$I$110</definedName>
    <definedName name="_xlnm._FilterDatabase" localSheetId="2" hidden="1">BloodGroup!$M$1:$M$1001</definedName>
    <definedName name="_xlnm._FilterDatabase" localSheetId="10" hidden="1">'G1'!$A$1:$K$110</definedName>
    <definedName name="_xlnm._FilterDatabase" localSheetId="5" hidden="1">Movies!$A$1:$M$58</definedName>
    <definedName name="_xlnm._FilterDatabase" localSheetId="4" hidden="1">WorldPop!$A$1:$W$229</definedName>
  </definedNames>
  <calcPr calcId="144525"/>
</workbook>
</file>

<file path=xl/sharedStrings.xml><?xml version="1.0" encoding="utf-8"?>
<sst xmlns="http://schemas.openxmlformats.org/spreadsheetml/2006/main" count="878">
  <si>
    <t>Sorting</t>
  </si>
  <si>
    <t>A</t>
  </si>
  <si>
    <t>Largest to Smallest</t>
  </si>
  <si>
    <t>Top 10 Countries by Largest Area</t>
  </si>
  <si>
    <t>B</t>
  </si>
  <si>
    <t>Smallest to Largest</t>
  </si>
  <si>
    <t>Top 10 Countries by Best Infant Mortality Rate</t>
  </si>
  <si>
    <t>C</t>
  </si>
  <si>
    <t>Sort with two columns</t>
  </si>
  <si>
    <t>Top 20 Movies by Rating arranged Chronologically</t>
  </si>
  <si>
    <t>D</t>
  </si>
  <si>
    <t>Sort with three columns</t>
  </si>
  <si>
    <t>Top 20 Countries with least Infant deaths arranged by Increasing order of Climate and alphabetically</t>
  </si>
  <si>
    <t>Filter</t>
  </si>
  <si>
    <t>Filter by one column - one value</t>
  </si>
  <si>
    <t>List of countries whose climate classifcation is 2</t>
  </si>
  <si>
    <t>Filter by one column - two values</t>
  </si>
  <si>
    <t>List of movies from 2015 and 2016</t>
  </si>
  <si>
    <t>Filter by one column - all but one value</t>
  </si>
  <si>
    <t>List of class members whose fav color is not red</t>
  </si>
  <si>
    <t>Filter by two columns - one value each</t>
  </si>
  <si>
    <t>List of PG-13 movies from 2015</t>
  </si>
  <si>
    <t>E</t>
  </si>
  <si>
    <t>Filter by two columns - all but one value</t>
  </si>
  <si>
    <t>List of movies that are neither from USA nor from 2014</t>
  </si>
  <si>
    <t>Functions</t>
  </si>
  <si>
    <t>Counting functions</t>
  </si>
  <si>
    <t xml:space="preserve"> - COUNT</t>
  </si>
  <si>
    <t>Count movies in our db</t>
  </si>
  <si>
    <t xml:space="preserve"> - COUNTA</t>
  </si>
  <si>
    <t>Count of Countries</t>
  </si>
  <si>
    <t xml:space="preserve"> - COUNTBLANK</t>
  </si>
  <si>
    <t>Count of Countries with no Climate Classification data</t>
  </si>
  <si>
    <t xml:space="preserve"> - COUNTIF</t>
  </si>
  <si>
    <t>Count of movies released before 2010</t>
  </si>
  <si>
    <t xml:space="preserve"> - COUNTIFS</t>
  </si>
  <si>
    <t>Count of movies released afer 2010 and of rating PG-13</t>
  </si>
  <si>
    <t>Summing functions</t>
  </si>
  <si>
    <t xml:space="preserve"> - SUM</t>
  </si>
  <si>
    <t>World population</t>
  </si>
  <si>
    <t xml:space="preserve"> - SUMIF</t>
  </si>
  <si>
    <t>Population of countries whose Birthrate is above 30</t>
  </si>
  <si>
    <t xml:space="preserve"> - SUMIFS</t>
  </si>
  <si>
    <t>Total infant briths in countries whose birtrate &lt; death rate and GDP greater than $2500</t>
  </si>
  <si>
    <t>Averaging functions</t>
  </si>
  <si>
    <t xml:space="preserve"> - AVERAGE</t>
  </si>
  <si>
    <t>1) Average Birthrate acorss the world / 2) Average budget for all movies</t>
  </si>
  <si>
    <t xml:space="preserve"> - AVERAGEA</t>
  </si>
  <si>
    <t>Average budget for all movies</t>
  </si>
  <si>
    <t xml:space="preserve"> - AVERAGEIF</t>
  </si>
  <si>
    <t>Average for countries whose GDP is greater than $5000</t>
  </si>
  <si>
    <t xml:space="preserve"> - AVERAGEIFS</t>
  </si>
  <si>
    <t xml:space="preserve">Average budget for english movies released in USA under PG-13 rating </t>
  </si>
  <si>
    <t>Rounding functions</t>
  </si>
  <si>
    <t xml:space="preserve"> - ROUND</t>
  </si>
  <si>
    <t>Round of all elements atomic weight</t>
  </si>
  <si>
    <t xml:space="preserve"> - ROUNDUP</t>
  </si>
  <si>
    <t>Round up all elements density</t>
  </si>
  <si>
    <t xml:space="preserve"> - ROUNDDOWN</t>
  </si>
  <si>
    <t xml:space="preserve">Round down all teams NetRR </t>
  </si>
  <si>
    <t>Stats functions</t>
  </si>
  <si>
    <t xml:space="preserve"> - MIN</t>
  </si>
  <si>
    <t>Find the oldest Element known (leaving ancient)</t>
  </si>
  <si>
    <t xml:space="preserve"> - MAX</t>
  </si>
  <si>
    <t>Find the newest Element known (leaving ancient)</t>
  </si>
  <si>
    <t xml:space="preserve"> - MEAN</t>
  </si>
  <si>
    <t>Find the mean atomic weight of all elements</t>
  </si>
  <si>
    <t xml:space="preserve"> - MEDIAN</t>
  </si>
  <si>
    <t>Find the median atomic weight of all elements</t>
  </si>
  <si>
    <t xml:space="preserve"> - VAR</t>
  </si>
  <si>
    <t>Find the variance of blood group distribution for each country</t>
  </si>
  <si>
    <t xml:space="preserve"> - STDEV</t>
  </si>
  <si>
    <t>Find the STDEV of blood group distribution for each country</t>
  </si>
  <si>
    <t>F</t>
  </si>
  <si>
    <t>Condition functions</t>
  </si>
  <si>
    <t xml:space="preserve"> - IF</t>
  </si>
  <si>
    <t>Count of countries where of population of A+ve BloodGroup is greated than 25% of overall</t>
  </si>
  <si>
    <t xml:space="preserve"> - IFS</t>
  </si>
  <si>
    <t>Count of countries where of population &gt; 1m and B-ve BloodGroup is &lt;= 2% of overall</t>
  </si>
  <si>
    <t xml:space="preserve"> - IFERROR</t>
  </si>
  <si>
    <t>Count of movies with TV-MA rating</t>
  </si>
  <si>
    <t>G</t>
  </si>
  <si>
    <t>Logical functions</t>
  </si>
  <si>
    <t xml:space="preserve"> - AND</t>
  </si>
  <si>
    <t>Count of elements where their boiling point and melting point is below 0</t>
  </si>
  <si>
    <t xml:space="preserve"> - OR</t>
  </si>
  <si>
    <t>World population belonging to A+ve or B+ve blood group</t>
  </si>
  <si>
    <t xml:space="preserve"> - NOT</t>
  </si>
  <si>
    <t>Average budget of non-english movies</t>
  </si>
  <si>
    <t>H</t>
  </si>
  <si>
    <t>Combination of functions</t>
  </si>
  <si>
    <t xml:space="preserve"> - IF &amp; OR</t>
  </si>
  <si>
    <t>True or false - there are no country where B-ve or Ab-ve is &gt; 5% of the popluation</t>
  </si>
  <si>
    <t xml:space="preserve"> - IF &amp; AND</t>
  </si>
  <si>
    <t>Classify/Mark all elements whose denisty is &lt; 3 g/cm3 and discovered between 1850 - 1900</t>
  </si>
  <si>
    <t>I</t>
  </si>
  <si>
    <t>Text function</t>
  </si>
  <si>
    <t xml:space="preserve"> - UPPER</t>
  </si>
  <si>
    <t>Display all Element name in CAPS</t>
  </si>
  <si>
    <t xml:space="preserve"> - LOWER</t>
  </si>
  <si>
    <t>Display all country names in small cases</t>
  </si>
  <si>
    <t xml:space="preserve"> - LEFT</t>
  </si>
  <si>
    <t>Display first two chars of all elements name</t>
  </si>
  <si>
    <t xml:space="preserve"> - RIGHT</t>
  </si>
  <si>
    <t>Display all country names except the first three characters</t>
  </si>
  <si>
    <t xml:space="preserve"> - CONCATENATE</t>
  </si>
  <si>
    <t>Display Class member name, age and fav color in one cell like - "name_age_color"</t>
  </si>
  <si>
    <t xml:space="preserve"> - SPLIT TEXT </t>
  </si>
  <si>
    <t>Split movie genre text into multiple fileds for analysis</t>
  </si>
  <si>
    <t>Duplicates</t>
  </si>
  <si>
    <t>Remove all duplicates in one column</t>
  </si>
  <si>
    <t xml:space="preserve">Unique list of directors </t>
  </si>
  <si>
    <t>Remove all duplicates in four column table</t>
  </si>
  <si>
    <t>Unique combination list of directors, language, year and country</t>
  </si>
  <si>
    <t>Cell Referencing</t>
  </si>
  <si>
    <t>Drag and create a 24X24 table from -12 to +12</t>
  </si>
  <si>
    <t>- Perform addition by rows and colum</t>
  </si>
  <si>
    <t>- Perform multiplication by rows and colum</t>
  </si>
  <si>
    <t>Lookups</t>
  </si>
  <si>
    <t>Vlookup</t>
  </si>
  <si>
    <t>Include country's area in Bloodgroup table by Vlookup in WorldPop table</t>
  </si>
  <si>
    <t>Hlookup</t>
  </si>
  <si>
    <t>Find Oxygen's Atomic weight, Boiling Point and Melting Point</t>
  </si>
  <si>
    <t>Name</t>
  </si>
  <si>
    <t>Age</t>
  </si>
  <si>
    <t>Fav Color</t>
  </si>
  <si>
    <t>Kausik</t>
  </si>
  <si>
    <t>Red</t>
  </si>
  <si>
    <t>Ramanujan</t>
  </si>
  <si>
    <t>Yellow</t>
  </si>
  <si>
    <t>Kishore</t>
  </si>
  <si>
    <t>Green</t>
  </si>
  <si>
    <t>Chandan</t>
  </si>
  <si>
    <t>Black</t>
  </si>
  <si>
    <t>Manoj</t>
  </si>
  <si>
    <t>Sibsankar</t>
  </si>
  <si>
    <t>Naveen</t>
  </si>
  <si>
    <t>Sharath</t>
  </si>
  <si>
    <t>Blue</t>
  </si>
  <si>
    <t>BoyGenius</t>
  </si>
  <si>
    <t>Country</t>
  </si>
  <si>
    <t>Population</t>
  </si>
  <si>
    <t>O+</t>
  </si>
  <si>
    <t>A+</t>
  </si>
  <si>
    <t>B+</t>
  </si>
  <si>
    <t>AB+</t>
  </si>
  <si>
    <t>O-</t>
  </si>
  <si>
    <t>A-</t>
  </si>
  <si>
    <t>B-</t>
  </si>
  <si>
    <t>AB-</t>
  </si>
  <si>
    <t>6A</t>
  </si>
  <si>
    <t>G-2</t>
  </si>
  <si>
    <t>Vlookup-6A</t>
  </si>
  <si>
    <t>O+ve population</t>
  </si>
  <si>
    <t>Ab-ve popuation</t>
  </si>
  <si>
    <t>B+ve pop</t>
  </si>
  <si>
    <t>Ab+ve</t>
  </si>
  <si>
    <t>O-ve</t>
  </si>
  <si>
    <t>B-ve</t>
  </si>
  <si>
    <t>F-1(25%)</t>
  </si>
  <si>
    <t>F-2(&lt;=2%)</t>
  </si>
  <si>
    <t>Argentina</t>
  </si>
  <si>
    <t>4,13,43,201</t>
  </si>
  <si>
    <t>Australia</t>
  </si>
  <si>
    <t>2,12,62,641</t>
  </si>
  <si>
    <t>Austria</t>
  </si>
  <si>
    <t>82,10,281</t>
  </si>
  <si>
    <t>Bahrain</t>
  </si>
  <si>
    <t>12,34,571</t>
  </si>
  <si>
    <t>Bangladesh</t>
  </si>
  <si>
    <t>16,10,83,804</t>
  </si>
  <si>
    <t>Belgium</t>
  </si>
  <si>
    <t>1,04,14,336</t>
  </si>
  <si>
    <t>Bolivia</t>
  </si>
  <si>
    <t>1,00,88,108</t>
  </si>
  <si>
    <t>Brazil</t>
  </si>
  <si>
    <t>19,87,39,269</t>
  </si>
  <si>
    <t>Canada</t>
  </si>
  <si>
    <t>3,34,87,208</t>
  </si>
  <si>
    <t>Cambodia</t>
  </si>
  <si>
    <t>1,49,52,665</t>
  </si>
  <si>
    <t>Cameroon</t>
  </si>
  <si>
    <t>1,99,58,000</t>
  </si>
  <si>
    <t>Chile</t>
  </si>
  <si>
    <t>1,71,14,000</t>
  </si>
  <si>
    <t>China</t>
  </si>
  <si>
    <t>1,33,97,24,852</t>
  </si>
  <si>
    <t>Czech Republic</t>
  </si>
  <si>
    <t>1,05,32,770</t>
  </si>
  <si>
    <t>Denmark</t>
  </si>
  <si>
    <t>55,00,510</t>
  </si>
  <si>
    <t>Dominican Republic</t>
  </si>
  <si>
    <t>94,45,281</t>
  </si>
  <si>
    <t>Egypt</t>
  </si>
  <si>
    <t>9,00,00,000</t>
  </si>
  <si>
    <t>Estonia</t>
  </si>
  <si>
    <t>12,99,371</t>
  </si>
  <si>
    <t>Ethiopia</t>
  </si>
  <si>
    <t>8,43,20,987</t>
  </si>
  <si>
    <t>Finland</t>
  </si>
  <si>
    <t>52,50,275</t>
  </si>
  <si>
    <t>France</t>
  </si>
  <si>
    <t>6,21,50,775</t>
  </si>
  <si>
    <t>Germany</t>
  </si>
  <si>
    <t>8,23,29,758</t>
  </si>
  <si>
    <t>Guinea</t>
  </si>
  <si>
    <t>1,03,24,000</t>
  </si>
  <si>
    <t>Hong Kong</t>
  </si>
  <si>
    <t>70,55,071</t>
  </si>
  <si>
    <t>Iceland</t>
  </si>
  <si>
    <t>3,06,694</t>
  </si>
  <si>
    <t>India</t>
  </si>
  <si>
    <t>1,21,01,93,422</t>
  </si>
  <si>
    <t>Indonesia</t>
  </si>
  <si>
    <t>23,74,24,363</t>
  </si>
  <si>
    <t>Iraq</t>
  </si>
  <si>
    <t>3,29,61,959</t>
  </si>
  <si>
    <t>Ireland</t>
  </si>
  <si>
    <t>42,03,200</t>
  </si>
  <si>
    <t>Israel</t>
  </si>
  <si>
    <t>72,33,701</t>
  </si>
  <si>
    <t>Italy</t>
  </si>
  <si>
    <t>6,12,61,254</t>
  </si>
  <si>
    <t>Jamaica</t>
  </si>
  <si>
    <t>28,89,187</t>
  </si>
  <si>
    <t>Japan</t>
  </si>
  <si>
    <t>12,73,68,088</t>
  </si>
  <si>
    <t>Kenya</t>
  </si>
  <si>
    <t>4,08,63,000</t>
  </si>
  <si>
    <t>Korea</t>
  </si>
  <si>
    <t>7,30,00,000</t>
  </si>
  <si>
    <t>Lebanon</t>
  </si>
  <si>
    <t>42,92,000</t>
  </si>
  <si>
    <t>Libya</t>
  </si>
  <si>
    <t>64,22,772</t>
  </si>
  <si>
    <t>Malaysia</t>
  </si>
  <si>
    <t>2,83,34,135</t>
  </si>
  <si>
    <t>Mauritania</t>
  </si>
  <si>
    <t>33,59,185</t>
  </si>
  <si>
    <t>Mexico</t>
  </si>
  <si>
    <t>10,83,96,211</t>
  </si>
  <si>
    <t>Mongolia</t>
  </si>
  <si>
    <t>31,79,997</t>
  </si>
  <si>
    <t>Nepal</t>
  </si>
  <si>
    <t>2,98,53,000</t>
  </si>
  <si>
    <t>Netherlands</t>
  </si>
  <si>
    <t>1,67,15,999</t>
  </si>
  <si>
    <t>New Zealand</t>
  </si>
  <si>
    <t>42,13,418</t>
  </si>
  <si>
    <t>Nigeria</t>
  </si>
  <si>
    <t>15,22,17,341</t>
  </si>
  <si>
    <t>Norway</t>
  </si>
  <si>
    <t>46,60,539</t>
  </si>
  <si>
    <t>Pakistan</t>
  </si>
  <si>
    <t>18,04,40,005</t>
  </si>
  <si>
    <t>Peru</t>
  </si>
  <si>
    <t>2,99,07,003</t>
  </si>
  <si>
    <t>Philippines</t>
  </si>
  <si>
    <t>9,23,37,852</t>
  </si>
  <si>
    <t>Poland</t>
  </si>
  <si>
    <t>3,84,82,919</t>
  </si>
  <si>
    <t>Portugal</t>
  </si>
  <si>
    <t>1,07,07,924</t>
  </si>
  <si>
    <t>Russia</t>
  </si>
  <si>
    <t>14,33,00,000</t>
  </si>
  <si>
    <t>Saudi Arabia</t>
  </si>
  <si>
    <t>2,86,86,633</t>
  </si>
  <si>
    <t>Serbia</t>
  </si>
  <si>
    <t>72,24,000</t>
  </si>
  <si>
    <t>South Africa</t>
  </si>
  <si>
    <t>4,93,20,000</t>
  </si>
  <si>
    <t>Spain</t>
  </si>
  <si>
    <t>4,05,25,002</t>
  </si>
  <si>
    <t>Sweden</t>
  </si>
  <si>
    <t>90,59,651</t>
  </si>
  <si>
    <t>Switzerland</t>
  </si>
  <si>
    <t>80,00,000</t>
  </si>
  <si>
    <t>Syria</t>
  </si>
  <si>
    <t>2,25,30,746</t>
  </si>
  <si>
    <t>Taiwan</t>
  </si>
  <si>
    <t>2,32,34,936</t>
  </si>
  <si>
    <t>Thailand</t>
  </si>
  <si>
    <t>6,67,20,153</t>
  </si>
  <si>
    <t>Turkey</t>
  </si>
  <si>
    <t>7,68,05,524</t>
  </si>
  <si>
    <t>United Arab Emirates</t>
  </si>
  <si>
    <t>47,07,000</t>
  </si>
  <si>
    <t>United Kingdom</t>
  </si>
  <si>
    <t>6,11,13,205</t>
  </si>
  <si>
    <t>United States</t>
  </si>
  <si>
    <t>30,72,12,123</t>
  </si>
  <si>
    <t>A+ve pop</t>
  </si>
  <si>
    <t>A+ve or B+ve</t>
  </si>
  <si>
    <t>B+ve &gt;30 or A=ve&lt;20</t>
  </si>
  <si>
    <t>Region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</si>
  <si>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</si>
  <si>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</si>
  <si>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</si>
  <si>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</si>
  <si>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</si>
  <si>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</si>
  <si>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</si>
  <si>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</si>
  <si>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Climate</t>
  </si>
  <si>
    <t>Birthrate</t>
  </si>
  <si>
    <t>Deathrate</t>
  </si>
  <si>
    <t>Agriculture</t>
  </si>
  <si>
    <t>Industry</t>
  </si>
  <si>
    <t>Service</t>
  </si>
  <si>
    <t>number of Births</t>
  </si>
  <si>
    <t>SUMIFS</t>
  </si>
  <si>
    <t>B-D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</si>
  <si>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</si>
  <si>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</si>
  <si>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</si>
  <si>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</si>
  <si>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</si>
  <si>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</si>
  <si>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</si>
  <si>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>class</t>
  </si>
  <si>
    <t>Afghanistan</t>
  </si>
  <si>
    <t>ASIA (EX. NEAR EAST)</t>
  </si>
  <si>
    <t>Albania</t>
  </si>
  <si>
    <t>EASTERN EUROPE</t>
  </si>
  <si>
    <t>Algeria</t>
  </si>
  <si>
    <t>NORTHERN AFRICA</t>
  </si>
  <si>
    <t>American Samoa</t>
  </si>
  <si>
    <t>OCEANIA</t>
  </si>
  <si>
    <t>Andorra</t>
  </si>
  <si>
    <t>WESTERN EUROPE</t>
  </si>
  <si>
    <t>Angola</t>
  </si>
  <si>
    <t>SUB-SAHARAN AFRICA</t>
  </si>
  <si>
    <t>Anguilla</t>
  </si>
  <si>
    <t>LATIN AMER. &amp; CARIB</t>
  </si>
  <si>
    <t>Antigua &amp; Barbuda</t>
  </si>
  <si>
    <t>Armenia</t>
  </si>
  <si>
    <t>C.W. OF IND. STATES</t>
  </si>
  <si>
    <t>Aruba</t>
  </si>
  <si>
    <t>Azerbaijan</t>
  </si>
  <si>
    <t>Bahamas, The</t>
  </si>
  <si>
    <t>NEAR EAST</t>
  </si>
  <si>
    <t>Barbados</t>
  </si>
  <si>
    <t>Belarus</t>
  </si>
  <si>
    <t>Belize</t>
  </si>
  <si>
    <t>Benin</t>
  </si>
  <si>
    <t>Bermuda</t>
  </si>
  <si>
    <t>NORTHERN AMERICA</t>
  </si>
  <si>
    <t>Bhutan</t>
  </si>
  <si>
    <t>Bosnia &amp; Herzegovina</t>
  </si>
  <si>
    <t>Botswana</t>
  </si>
  <si>
    <t>British Virgin Is.</t>
  </si>
  <si>
    <t>Brunei</t>
  </si>
  <si>
    <t>Bulgaria</t>
  </si>
  <si>
    <t>Burkina Faso</t>
  </si>
  <si>
    <t>Burma</t>
  </si>
  <si>
    <t>Burundi</t>
  </si>
  <si>
    <t>Cape Verde</t>
  </si>
  <si>
    <t>Cayman Islands</t>
  </si>
  <si>
    <t>Central African Rep.</t>
  </si>
  <si>
    <t>Chad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</si>
  <si>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</si>
  <si>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</si>
  <si>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</si>
  <si>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</si>
  <si>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</si>
  <si>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</si>
  <si>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</si>
  <si>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</si>
  <si>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</si>
  <si>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</si>
  <si>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Djibouti</t>
  </si>
  <si>
    <t>Dominica</t>
  </si>
  <si>
    <t>East Timor</t>
  </si>
  <si>
    <t>Ecuador</t>
  </si>
  <si>
    <t>El Salvador</t>
  </si>
  <si>
    <t>Equatorial Guinea</t>
  </si>
  <si>
    <t>Eritrea</t>
  </si>
  <si>
    <t>BALTICS</t>
  </si>
  <si>
    <t>Faroe Islands</t>
  </si>
  <si>
    <t>Fiji</t>
  </si>
  <si>
    <t>French Guiana</t>
  </si>
  <si>
    <t>French Polynesia</t>
  </si>
  <si>
    <t>Gabon</t>
  </si>
  <si>
    <t>Gambia, The</t>
  </si>
  <si>
    <t>Gaza Strip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</si>
  <si>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</si>
  <si>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</si>
  <si>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</si>
  <si>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</si>
  <si>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</si>
  <si>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</si>
  <si>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</si>
  <si>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</si>
  <si>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</si>
  <si>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</si>
  <si>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Guinea-Bissau</t>
  </si>
  <si>
    <t>Guyana</t>
  </si>
  <si>
    <t>Haiti</t>
  </si>
  <si>
    <t>Honduras</t>
  </si>
  <si>
    <t>Hungary</t>
  </si>
  <si>
    <t>Iran</t>
  </si>
  <si>
    <t>Isle of Man</t>
  </si>
  <si>
    <t>Jersey</t>
  </si>
  <si>
    <t>Jordan</t>
  </si>
  <si>
    <t>Kazakhstan</t>
  </si>
  <si>
    <t>Kiribati</t>
  </si>
  <si>
    <t>Korea, North</t>
  </si>
  <si>
    <t>Korea, South</t>
  </si>
  <si>
    <t>Kuwait</t>
  </si>
  <si>
    <t>Kyrgyzstan</t>
  </si>
  <si>
    <t>Laos</t>
  </si>
  <si>
    <t>Latvia</t>
  </si>
  <si>
    <t>Lesotho</t>
  </si>
  <si>
    <t>Liberia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</si>
  <si>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</si>
  <si>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</si>
  <si>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</si>
  <si>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</si>
  <si>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</si>
  <si>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</si>
  <si>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</si>
  <si>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</si>
  <si>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</si>
  <si>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</si>
  <si>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</si>
  <si>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</si>
  <si>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Mauritius</t>
  </si>
  <si>
    <t>Mayotte</t>
  </si>
  <si>
    <t>Micronesia, Fed. St.</t>
  </si>
  <si>
    <t>Moldova</t>
  </si>
  <si>
    <t>Monaco</t>
  </si>
  <si>
    <t>Montserrat</t>
  </si>
  <si>
    <t>Morocco</t>
  </si>
  <si>
    <t>Mozambique</t>
  </si>
  <si>
    <t>Namibia</t>
  </si>
  <si>
    <t>Nauru</t>
  </si>
  <si>
    <t>Netherlands Antilles</t>
  </si>
  <si>
    <t>New Caledonia</t>
  </si>
  <si>
    <t>Nicaragua</t>
  </si>
  <si>
    <t>Niger</t>
  </si>
  <si>
    <t>N. Mariana Islands</t>
  </si>
  <si>
    <t>Oman</t>
  </si>
  <si>
    <t>Palau</t>
  </si>
  <si>
    <t>Panama</t>
  </si>
  <si>
    <t>Papua New Guinea</t>
  </si>
  <si>
    <t>Paraguay</t>
  </si>
  <si>
    <t>Puerto Rico</t>
  </si>
  <si>
    <t>Qatar</t>
  </si>
  <si>
    <t>Reunion</t>
  </si>
  <si>
    <t>Romania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</si>
  <si>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</si>
  <si>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</si>
  <si>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</si>
  <si>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</si>
  <si>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</si>
  <si>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</si>
  <si>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</si>
  <si>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</si>
  <si>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</si>
  <si>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</si>
  <si>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</si>
  <si>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</si>
  <si>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</si>
  <si>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</si>
  <si>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</si>
  <si>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</si>
  <si>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</si>
  <si>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Sri Lanka</t>
  </si>
  <si>
    <t>Sudan</t>
  </si>
  <si>
    <t>Suriname</t>
  </si>
  <si>
    <t>Swaziland</t>
  </si>
  <si>
    <t>Tajikistan</t>
  </si>
  <si>
    <t>Tanzania</t>
  </si>
  <si>
    <t>Togo</t>
  </si>
  <si>
    <t>Tonga</t>
  </si>
  <si>
    <t>Trinidad &amp; Tobago</t>
  </si>
  <si>
    <t>Tunisia</t>
  </si>
  <si>
    <t>Turkmenistan</t>
  </si>
  <si>
    <t>Turks &amp; Caicos Is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</si>
  <si>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</si>
  <si>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</si>
  <si>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</si>
  <si>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</si>
  <si>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</si>
  <si>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</si>
  <si>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</si>
  <si>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</si>
  <si>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</si>
  <si>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</si>
  <si>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</si>
  <si>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</si>
  <si>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</si>
  <si>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</si>
  <si>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</si>
  <si>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movie_title</t>
  </si>
  <si>
    <t>director_name</t>
  </si>
  <si>
    <t>title_year</t>
  </si>
  <si>
    <t>duration</t>
  </si>
  <si>
    <t>genres</t>
  </si>
  <si>
    <t>num_voted_users</t>
  </si>
  <si>
    <t>language</t>
  </si>
  <si>
    <t>country</t>
  </si>
  <si>
    <t>content_rating</t>
  </si>
  <si>
    <t>budget</t>
  </si>
  <si>
    <t>gross</t>
  </si>
  <si>
    <t>color</t>
  </si>
  <si>
    <t>imdb_score</t>
  </si>
  <si>
    <t>Avatar </t>
  </si>
  <si>
    <t>James Cameron</t>
  </si>
  <si>
    <t>Action|Adventure|Fantasy|Sci-Fi</t>
  </si>
  <si>
    <t>English</t>
  </si>
  <si>
    <t>USA</t>
  </si>
  <si>
    <t>PG-13</t>
  </si>
  <si>
    <t>Color</t>
  </si>
  <si>
    <t>Pirates of the Caribbean: At World's End </t>
  </si>
  <si>
    <t>Gore Verbinski</t>
  </si>
  <si>
    <t>Action|Adventure|Fantasy</t>
  </si>
  <si>
    <t>Spectre </t>
  </si>
  <si>
    <t>Sam Mendes</t>
  </si>
  <si>
    <t>Action|Adventure|Thriller</t>
  </si>
  <si>
    <t>UK</t>
  </si>
  <si>
    <t>The Dark Knight Rises </t>
  </si>
  <si>
    <t>Christopher Nolan</t>
  </si>
  <si>
    <t>Action|Thriller</t>
  </si>
  <si>
    <t>Star Wars: Episode VII - The Force Awakens </t>
  </si>
  <si>
    <t>Doug Walker</t>
  </si>
  <si>
    <t>Documentary</t>
  </si>
  <si>
    <t>John Carter </t>
  </si>
  <si>
    <t>Andrew Stanton</t>
  </si>
  <si>
    <t>Action|Adventure|Sci-Fi</t>
  </si>
  <si>
    <t>Spider-Man 3 </t>
  </si>
  <si>
    <t>Sam Raimi</t>
  </si>
  <si>
    <t>Action|Adventure|Romance</t>
  </si>
  <si>
    <t>Tangled </t>
  </si>
  <si>
    <t>Nathan Greno</t>
  </si>
  <si>
    <t>Adventure|Animation|Comedy|Family|Fantasy|Musical|Romance</t>
  </si>
  <si>
    <t>PG</t>
  </si>
  <si>
    <t>Avengers: Age of Ultron </t>
  </si>
  <si>
    <t>Joss Whedon</t>
  </si>
  <si>
    <t>Harry Potter and the Half-Blood Prince </t>
  </si>
  <si>
    <t>David Yates</t>
  </si>
  <si>
    <t>Adventure|Family|Fantasy|Mystery</t>
  </si>
  <si>
    <t>Batman v Superman: Dawn of Justice </t>
  </si>
  <si>
    <t>Zack Snyder</t>
  </si>
  <si>
    <t>Superman Returns </t>
  </si>
  <si>
    <t>Bryan Singer</t>
  </si>
  <si>
    <t>Quantum of Solace </t>
  </si>
  <si>
    <t>Marc Forster</t>
  </si>
  <si>
    <t>Action|Adventure</t>
  </si>
  <si>
    <t>Pirates of the Caribbean: Dead Man's Chest </t>
  </si>
  <si>
    <t>The Lone Ranger </t>
  </si>
  <si>
    <t>Action|Adventure|Western</t>
  </si>
  <si>
    <t>Man of Steel </t>
  </si>
  <si>
    <t>The Chronicles of Narnia: Prince Caspian </t>
  </si>
  <si>
    <t>Andrew Adamson</t>
  </si>
  <si>
    <t>Action|Adventure|Family|Fantasy</t>
  </si>
  <si>
    <t>The Avengers </t>
  </si>
  <si>
    <t>Pirates of the Caribbean: On Stranger Tides </t>
  </si>
  <si>
    <t>Rob Marshall</t>
  </si>
  <si>
    <t>Men in Black 3 </t>
  </si>
  <si>
    <t>Barry Sonnenfeld</t>
  </si>
  <si>
    <t>Action|Adventure|Comedy|Family|Fantasy|Sci-Fi</t>
  </si>
  <si>
    <t>The Hobbit: The Battle of the Five Armies </t>
  </si>
  <si>
    <t>Peter Jackson</t>
  </si>
  <si>
    <t>Adventure|Fantasy</t>
  </si>
  <si>
    <t>The Amazing Spider-Man </t>
  </si>
  <si>
    <t>Marc Webb</t>
  </si>
  <si>
    <t>Robin Hood </t>
  </si>
  <si>
    <t>Ridley Scott</t>
  </si>
  <si>
    <t>Action|Adventure|Drama|History</t>
  </si>
  <si>
    <t>The Hobbit: The Desolation of Smaug </t>
  </si>
  <si>
    <t>The Golden Compass </t>
  </si>
  <si>
    <t>Chris Weitz</t>
  </si>
  <si>
    <t>Adventure|Family|Fantasy</t>
  </si>
  <si>
    <t>King Kong </t>
  </si>
  <si>
    <t>Action|Adventure|Drama|Romance</t>
  </si>
  <si>
    <t>Titanic </t>
  </si>
  <si>
    <t>Drama|Romance</t>
  </si>
  <si>
    <t>Captain America: Civil War </t>
  </si>
  <si>
    <t>Anthony Russo</t>
  </si>
  <si>
    <t>Battleship </t>
  </si>
  <si>
    <t>Peter Berg</t>
  </si>
  <si>
    <t>Action|Adventure|Sci-Fi|Thriller</t>
  </si>
  <si>
    <t>Jurassic World </t>
  </si>
  <si>
    <t>Colin Trevorrow</t>
  </si>
  <si>
    <t>Skyfall </t>
  </si>
  <si>
    <t>Spider-Man 2 </t>
  </si>
  <si>
    <t>Action|Adventure|Fantasy|Romance</t>
  </si>
  <si>
    <t>Iron Man 3 </t>
  </si>
  <si>
    <t>Shane Black</t>
  </si>
  <si>
    <t>Alice in Wonderland </t>
  </si>
  <si>
    <t>Tim Burton</t>
  </si>
  <si>
    <t>X-Men: The Last Stand </t>
  </si>
  <si>
    <t>Brett Ratner</t>
  </si>
  <si>
    <t>Action|Adventure|Fantasy|Sci-Fi|Thriller</t>
  </si>
  <si>
    <t>Monsters University </t>
  </si>
  <si>
    <t>Dan Scanlon</t>
  </si>
  <si>
    <t>Adventure|Animation|Comedy|Family|Fantasy</t>
  </si>
  <si>
    <t>Transformers: Revenge of the Fallen </t>
  </si>
  <si>
    <t>Michael Bay</t>
  </si>
  <si>
    <t>Transformers: Age of Extinction </t>
  </si>
  <si>
    <t>Oz the Great and Powerful </t>
  </si>
  <si>
    <t>The Amazing Spider-Man 2 </t>
  </si>
  <si>
    <t>TRON: Legacy </t>
  </si>
  <si>
    <t>Joseph Kosinski</t>
  </si>
  <si>
    <t>Cars 2 </t>
  </si>
  <si>
    <t>John Lasseter</t>
  </si>
  <si>
    <t>Adventure|Animation|Comedy|Family|Sport</t>
  </si>
  <si>
    <t>Green Lantern </t>
  </si>
  <si>
    <t>Martin Campbell</t>
  </si>
  <si>
    <t>Toy Story 3 </t>
  </si>
  <si>
    <t>Lee Unkrich</t>
  </si>
  <si>
    <t>Terminator Salvation </t>
  </si>
  <si>
    <t>McG</t>
  </si>
  <si>
    <t>Furious 7 </t>
  </si>
  <si>
    <t>James Wan</t>
  </si>
  <si>
    <t>Action|Crime|Thriller</t>
  </si>
  <si>
    <t>World War Z </t>
  </si>
  <si>
    <t>Action|Adventure|Horror|Sci-Fi|Thriller</t>
  </si>
  <si>
    <t>X-Men: Days of Future Past </t>
  </si>
  <si>
    <t>Star Trek Into Darkness </t>
  </si>
  <si>
    <t>J.J. Abrams</t>
  </si>
  <si>
    <t>Jack the Giant Slayer </t>
  </si>
  <si>
    <t>The Great Gatsby </t>
  </si>
  <si>
    <t>Baz Luhrmann</t>
  </si>
  <si>
    <t>Prince of Persia: The Sands of Time </t>
  </si>
  <si>
    <t>Mike Newell</t>
  </si>
  <si>
    <t>Pacific Rim </t>
  </si>
  <si>
    <t>Guillermo del Toro</t>
  </si>
  <si>
    <t>Transformers: Dark of the Moon </t>
  </si>
  <si>
    <t>Indiana Jones and the Kingdom of the Crystal Skull </t>
  </si>
  <si>
    <t>Steven Spielberg</t>
  </si>
  <si>
    <t>The Good Dinosaur </t>
  </si>
  <si>
    <t>Peter Sohn</t>
  </si>
  <si>
    <t>Brave </t>
  </si>
  <si>
    <t>Mark Andrews</t>
  </si>
  <si>
    <t>NOT USA</t>
  </si>
  <si>
    <t>Pos.</t>
  </si>
  <si>
    <t>Team</t>
  </si>
  <si>
    <t>Played</t>
  </si>
  <si>
    <t>Won</t>
  </si>
  <si>
    <t>Lost</t>
  </si>
  <si>
    <t>Tied</t>
  </si>
  <si>
    <t>Net RR</t>
  </si>
  <si>
    <t>Points</t>
  </si>
  <si>
    <t>Hyderabad</t>
  </si>
  <si>
    <t>Chennai</t>
  </si>
  <si>
    <t>Kolkata</t>
  </si>
  <si>
    <t>Rajasthan</t>
  </si>
  <si>
    <t>Mumbai</t>
  </si>
  <si>
    <t>Bangalore</t>
  </si>
  <si>
    <t>Punjab</t>
  </si>
  <si>
    <t>Delhi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</si>
  <si>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</si>
  <si>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</si>
  <si>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</si>
  <si>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</si>
  <si>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</si>
  <si>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</si>
  <si>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</si>
  <si>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</si>
  <si>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</si>
  <si>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</si>
  <si>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</si>
  <si>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</si>
  <si>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</si>
  <si>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</si>
  <si>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</si>
  <si>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</si>
  <si>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</si>
  <si>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</si>
  <si>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</si>
  <si>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</si>
  <si>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</si>
  <si>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</si>
  <si>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</si>
  <si>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</si>
  <si>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</si>
  <si>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</si>
  <si>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</si>
  <si>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</si>
  <si>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</si>
  <si>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</si>
  <si>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</si>
  <si>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</si>
  <si>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</si>
  <si>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</si>
  <si>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</si>
  <si>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</si>
  <si>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</si>
  <si>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</si>
  <si>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</si>
  <si>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</si>
  <si>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</si>
  <si>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</si>
  <si>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</si>
  <si>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</si>
  <si>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</si>
  <si>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</si>
  <si>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</si>
  <si>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</si>
  <si>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</si>
  <si>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</si>
  <si>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</si>
  <si>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</si>
  <si>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</si>
  <si>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</si>
  <si>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</si>
  <si>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</si>
  <si>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</si>
  <si>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</si>
  <si>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</si>
  <si>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</si>
  <si>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</si>
  <si>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</si>
  <si>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</si>
  <si>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</si>
  <si>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</si>
  <si>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</si>
  <si>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</si>
  <si>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</si>
  <si>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</si>
  <si>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</si>
  <si>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</si>
  <si>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</si>
  <si>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</si>
  <si>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</si>
  <si>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</si>
  <si>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</si>
  <si>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</si>
  <si>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</si>
  <si>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</si>
  <si>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</si>
  <si>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</si>
  <si>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</si>
  <si>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</si>
  <si>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</si>
  <si>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</si>
  <si>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</si>
  <si>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</si>
  <si>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</si>
  <si>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</si>
  <si>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</si>
  <si>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</si>
  <si>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</si>
  <si>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</si>
  <si>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</si>
  <si>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</si>
  <si>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</si>
  <si>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</si>
  <si>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</si>
  <si>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</si>
  <si>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</si>
  <si>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</si>
  <si>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</si>
  <si>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</si>
  <si>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</si>
  <si>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</si>
  <si>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</si>
  <si>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</si>
  <si>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</si>
  <si>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</si>
  <si>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Atomic No.</t>
  </si>
  <si>
    <t>Atomic Weight</t>
  </si>
  <si>
    <t>Sym.</t>
  </si>
  <si>
    <t>He</t>
  </si>
  <si>
    <t>Li</t>
  </si>
  <si>
    <t>Be</t>
  </si>
  <si>
    <t>N</t>
  </si>
  <si>
    <t>O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</si>
  <si>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</si>
  <si>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</si>
  <si>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</si>
  <si>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</si>
  <si>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</si>
  <si>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</si>
  <si>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</si>
  <si>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</si>
  <si>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</si>
  <si>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</si>
  <si>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</si>
  <si>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</si>
  <si>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</si>
  <si>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</si>
  <si>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</si>
  <si>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</si>
  <si>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</si>
  <si>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</si>
  <si>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</si>
  <si>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</si>
  <si>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</si>
  <si>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</si>
  <si>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</si>
  <si>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</si>
  <si>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</si>
  <si>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</si>
  <si>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</si>
  <si>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</si>
  <si>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</si>
  <si>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</si>
  <si>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</si>
  <si>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</si>
  <si>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</si>
  <si>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</si>
  <si>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</si>
  <si>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</si>
  <si>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</si>
  <si>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</si>
  <si>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</si>
  <si>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</si>
  <si>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</si>
  <si>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</si>
  <si>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</si>
  <si>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</si>
  <si>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</si>
  <si>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</si>
  <si>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</si>
  <si>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</si>
  <si>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</si>
  <si>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</si>
  <si>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</si>
  <si>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</si>
  <si>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</si>
  <si>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</si>
  <si>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</si>
  <si>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</si>
  <si>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</si>
  <si>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</si>
  <si>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</si>
  <si>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</si>
  <si>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</si>
  <si>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</si>
  <si>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</si>
  <si>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</si>
  <si>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</si>
  <si>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</si>
  <si>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</si>
  <si>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</si>
  <si>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</si>
  <si>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</si>
  <si>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</si>
  <si>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</si>
  <si>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</si>
  <si>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</si>
  <si>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</si>
  <si>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</si>
  <si>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</si>
  <si>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</si>
  <si>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</si>
  <si>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</si>
  <si>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</si>
  <si>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</si>
  <si>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</si>
  <si>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</si>
  <si>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</si>
  <si>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</si>
  <si>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</si>
  <si>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</si>
  <si>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</si>
  <si>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</si>
  <si>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</si>
  <si>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</si>
  <si>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</si>
  <si>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</si>
  <si>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</si>
  <si>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</si>
  <si>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</si>
  <si>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</si>
  <si>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</si>
  <si>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M.P. (°C)</t>
  </si>
  <si>
    <t>B.P. (°C)</t>
  </si>
  <si>
    <t>Density* (g/cm3)</t>
  </si>
  <si>
    <t>Discovery (Year)</t>
  </si>
  <si>
    <t>ancient</t>
  </si>
  <si>
    <t>HLLOKUP 6B</t>
  </si>
  <si>
    <t>G-1</t>
  </si>
  <si>
    <t>IF density&lt;3 and discovered year bw 1850 % 1900)</t>
  </si>
  <si>
    <t>BP&amp;MP&lt;0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</si>
</sst>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5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4"/>
      <color rgb="FFFBDE2D"/>
      <name val="Inherit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10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/>
    <xf numFmtId="1" fontId="0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10" fontId="2" fillId="0" borderId="0" xfId="0" applyNumberFormat="1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4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34"/>
  <sheetViews>
    <sheetView topLeftCell="A37" workbookViewId="0">
      <selection activeCell="A65" sqref="A65"/>
    </sheetView>
  </sheetViews>
  <sheetFormatPr defaultColWidth="14.4285714285714" defaultRowHeight="15.75" customHeight="1" outlineLevelCol="2"/>
  <cols>
    <col min="1" max="1" width="6" customWidth="1"/>
    <col min="2" max="2" width="39.5714285714286" customWidth="1"/>
    <col min="3" max="4" width="83.2857142857143" customWidth="1"/>
  </cols>
  <sheetData>
    <row r="1" customHeight="1" spans="1:2">
      <c r="A1" s="14">
        <v>1</v>
      </c>
      <c r="B1" s="15" t="s">
        <v>0</v>
      </c>
    </row>
    <row r="2" customHeight="1" spans="1:3">
      <c r="A2" s="16" t="s">
        <v>1</v>
      </c>
      <c r="B2" s="2" t="s">
        <v>2</v>
      </c>
      <c r="C2" s="2" t="s">
        <v>3</v>
      </c>
    </row>
    <row r="3" customHeight="1" spans="1:3">
      <c r="A3" s="16" t="s">
        <v>4</v>
      </c>
      <c r="B3" s="2" t="s">
        <v>5</v>
      </c>
      <c r="C3" s="2" t="s">
        <v>6</v>
      </c>
    </row>
    <row r="4" customHeight="1" spans="1:3">
      <c r="A4" s="16" t="s">
        <v>7</v>
      </c>
      <c r="B4" s="2" t="s">
        <v>8</v>
      </c>
      <c r="C4" s="2" t="s">
        <v>9</v>
      </c>
    </row>
    <row r="5" customHeight="1" spans="1:3">
      <c r="A5" s="16" t="s">
        <v>10</v>
      </c>
      <c r="B5" s="2" t="s">
        <v>11</v>
      </c>
      <c r="C5" s="2" t="s">
        <v>12</v>
      </c>
    </row>
    <row r="7" customHeight="1" spans="1:2">
      <c r="A7" s="14">
        <v>2</v>
      </c>
      <c r="B7" s="15" t="s">
        <v>13</v>
      </c>
    </row>
    <row r="8" customHeight="1" spans="1:3">
      <c r="A8" s="16" t="s">
        <v>1</v>
      </c>
      <c r="B8" s="2" t="s">
        <v>14</v>
      </c>
      <c r="C8" s="2" t="s">
        <v>15</v>
      </c>
    </row>
    <row r="9" customHeight="1" spans="1:3">
      <c r="A9" s="16" t="s">
        <v>4</v>
      </c>
      <c r="B9" s="2" t="s">
        <v>16</v>
      </c>
      <c r="C9" s="2" t="s">
        <v>17</v>
      </c>
    </row>
    <row r="10" customHeight="1" spans="1:3">
      <c r="A10" s="16" t="s">
        <v>7</v>
      </c>
      <c r="B10" s="2" t="s">
        <v>18</v>
      </c>
      <c r="C10" s="2" t="s">
        <v>19</v>
      </c>
    </row>
    <row r="11" customHeight="1" spans="1:3">
      <c r="A11" s="16" t="s">
        <v>10</v>
      </c>
      <c r="B11" s="2" t="s">
        <v>20</v>
      </c>
      <c r="C11" s="2" t="s">
        <v>21</v>
      </c>
    </row>
    <row r="12" customHeight="1" spans="1:3">
      <c r="A12" s="16" t="s">
        <v>22</v>
      </c>
      <c r="B12" s="2" t="s">
        <v>23</v>
      </c>
      <c r="C12" s="2" t="s">
        <v>24</v>
      </c>
    </row>
    <row r="14" customHeight="1" spans="1:2">
      <c r="A14" s="14">
        <v>3</v>
      </c>
      <c r="B14" s="15" t="s">
        <v>25</v>
      </c>
    </row>
    <row r="15" customHeight="1" spans="1:2">
      <c r="A15" s="16" t="s">
        <v>1</v>
      </c>
      <c r="B15" s="2" t="s">
        <v>26</v>
      </c>
    </row>
    <row r="16" customHeight="1" spans="1:3">
      <c r="A16" s="16"/>
      <c r="B16" s="2" t="s">
        <v>27</v>
      </c>
      <c r="C16" s="2" t="s">
        <v>28</v>
      </c>
    </row>
    <row r="17" customHeight="1" spans="1:3">
      <c r="A17" s="16"/>
      <c r="B17" s="2" t="s">
        <v>29</v>
      </c>
      <c r="C17" s="2" t="s">
        <v>30</v>
      </c>
    </row>
    <row r="18" ht="12.75" spans="1:3">
      <c r="A18" s="16"/>
      <c r="B18" s="2" t="s">
        <v>31</v>
      </c>
      <c r="C18" s="2" t="s">
        <v>32</v>
      </c>
    </row>
    <row r="19" ht="12.75" spans="1:3">
      <c r="A19" s="16"/>
      <c r="B19" s="2" t="s">
        <v>33</v>
      </c>
      <c r="C19" s="2" t="s">
        <v>34</v>
      </c>
    </row>
    <row r="20" ht="12.75" spans="1:3">
      <c r="A20" s="16"/>
      <c r="B20" s="2" t="s">
        <v>35</v>
      </c>
      <c r="C20" s="2" t="s">
        <v>36</v>
      </c>
    </row>
    <row r="21" ht="12.75" spans="1:2">
      <c r="A21" s="16" t="s">
        <v>4</v>
      </c>
      <c r="B21" s="2" t="s">
        <v>37</v>
      </c>
    </row>
    <row r="22" ht="12.75" spans="1:3">
      <c r="A22" s="16"/>
      <c r="B22" s="2" t="s">
        <v>38</v>
      </c>
      <c r="C22" s="2" t="s">
        <v>39</v>
      </c>
    </row>
    <row r="23" ht="12.75" spans="1:3">
      <c r="A23" s="16"/>
      <c r="B23" s="2" t="s">
        <v>40</v>
      </c>
      <c r="C23" s="2" t="s">
        <v>41</v>
      </c>
    </row>
    <row r="24" ht="12.75" spans="1:3">
      <c r="A24" s="16"/>
      <c r="B24" s="2" t="s">
        <v>42</v>
      </c>
      <c r="C24" s="2" t="s">
        <v>43</v>
      </c>
    </row>
    <row r="25" ht="12.75" spans="1:2">
      <c r="A25" s="16" t="s">
        <v>7</v>
      </c>
      <c r="B25" s="2" t="s">
        <v>44</v>
      </c>
    </row>
    <row r="26" ht="12.75" spans="1:3">
      <c r="A26" s="16"/>
      <c r="B26" s="2" t="s">
        <v>45</v>
      </c>
      <c r="C26" s="2" t="s">
        <v>46</v>
      </c>
    </row>
    <row r="27" ht="12.75" spans="1:3">
      <c r="A27" s="16"/>
      <c r="B27" s="2" t="s">
        <v>47</v>
      </c>
      <c r="C27" s="2" t="s">
        <v>48</v>
      </c>
    </row>
    <row r="28" ht="12.75" spans="1:3">
      <c r="A28" s="16"/>
      <c r="B28" s="2" t="s">
        <v>49</v>
      </c>
      <c r="C28" s="2" t="s">
        <v>50</v>
      </c>
    </row>
    <row r="29" ht="12.75" spans="1:3">
      <c r="A29" s="16"/>
      <c r="B29" s="2" t="s">
        <v>51</v>
      </c>
      <c r="C29" s="2" t="s">
        <v>52</v>
      </c>
    </row>
    <row r="30" ht="12.75" spans="1:2">
      <c r="A30" s="16" t="s">
        <v>10</v>
      </c>
      <c r="B30" s="2" t="s">
        <v>53</v>
      </c>
    </row>
    <row r="31" ht="12.75" spans="1:3">
      <c r="A31" s="16"/>
      <c r="B31" s="2" t="s">
        <v>54</v>
      </c>
      <c r="C31" s="2" t="s">
        <v>55</v>
      </c>
    </row>
    <row r="32" ht="12.75" spans="1:3">
      <c r="A32" s="16"/>
      <c r="B32" s="2" t="s">
        <v>56</v>
      </c>
      <c r="C32" s="2" t="s">
        <v>57</v>
      </c>
    </row>
    <row r="33" ht="12.75" spans="1:3">
      <c r="A33" s="16"/>
      <c r="B33" s="2" t="s">
        <v>58</v>
      </c>
      <c r="C33" s="2" t="s">
        <v>59</v>
      </c>
    </row>
    <row r="34" ht="12.75" spans="1:2">
      <c r="A34" s="16" t="s">
        <v>22</v>
      </c>
      <c r="B34" s="2" t="s">
        <v>60</v>
      </c>
    </row>
    <row r="35" ht="12.75" spans="1:3">
      <c r="A35" s="16"/>
      <c r="B35" s="2" t="s">
        <v>61</v>
      </c>
      <c r="C35" s="2" t="s">
        <v>62</v>
      </c>
    </row>
    <row r="36" ht="12.75" spans="1:3">
      <c r="A36" s="16"/>
      <c r="B36" s="2" t="s">
        <v>63</v>
      </c>
      <c r="C36" s="2" t="s">
        <v>64</v>
      </c>
    </row>
    <row r="37" ht="12.75" spans="1:3">
      <c r="A37" s="16"/>
      <c r="B37" s="2" t="s">
        <v>65</v>
      </c>
      <c r="C37" s="2" t="s">
        <v>66</v>
      </c>
    </row>
    <row r="38" ht="12.75" spans="1:3">
      <c r="A38" s="16"/>
      <c r="B38" s="2" t="s">
        <v>67</v>
      </c>
      <c r="C38" s="2" t="s">
        <v>68</v>
      </c>
    </row>
    <row r="39" ht="12.75" spans="1:3">
      <c r="A39" s="16"/>
      <c r="B39" s="2" t="s">
        <v>69</v>
      </c>
      <c r="C39" s="2" t="s">
        <v>70</v>
      </c>
    </row>
    <row r="40" ht="12.75" spans="1:3">
      <c r="A40" s="16"/>
      <c r="B40" s="2" t="s">
        <v>71</v>
      </c>
      <c r="C40" s="2" t="s">
        <v>72</v>
      </c>
    </row>
    <row r="41" ht="12.75" spans="1:2">
      <c r="A41" s="16" t="s">
        <v>73</v>
      </c>
      <c r="B41" s="2" t="s">
        <v>74</v>
      </c>
    </row>
    <row r="42" ht="12.75" spans="1:3">
      <c r="A42" s="16"/>
      <c r="B42" s="2" t="s">
        <v>75</v>
      </c>
      <c r="C42" s="2" t="s">
        <v>76</v>
      </c>
    </row>
    <row r="43" ht="12.75" spans="1:3">
      <c r="A43" s="16"/>
      <c r="B43" s="2" t="s">
        <v>77</v>
      </c>
      <c r="C43" s="2" t="s">
        <v>78</v>
      </c>
    </row>
    <row r="44" ht="12.75" spans="1:3">
      <c r="A44" s="16"/>
      <c r="B44" s="2" t="s">
        <v>79</v>
      </c>
      <c r="C44" s="2" t="s">
        <v>80</v>
      </c>
    </row>
    <row r="45" ht="12.75" spans="1:2">
      <c r="A45" s="16" t="s">
        <v>81</v>
      </c>
      <c r="B45" s="2" t="s">
        <v>82</v>
      </c>
    </row>
    <row r="46" ht="12.75" spans="1:3">
      <c r="A46" s="16"/>
      <c r="B46" s="2" t="s">
        <v>83</v>
      </c>
      <c r="C46" s="2" t="s">
        <v>84</v>
      </c>
    </row>
    <row r="47" ht="12.75" spans="1:3">
      <c r="A47" s="16"/>
      <c r="B47" s="17" t="s">
        <v>85</v>
      </c>
      <c r="C47" s="2" t="s">
        <v>86</v>
      </c>
    </row>
    <row r="48" ht="12.75" spans="1:3">
      <c r="A48" s="16"/>
      <c r="B48" s="17" t="s">
        <v>87</v>
      </c>
      <c r="C48" s="2" t="s">
        <v>88</v>
      </c>
    </row>
    <row r="49" ht="12.75" spans="1:2">
      <c r="A49" s="16" t="s">
        <v>89</v>
      </c>
      <c r="B49" s="2" t="s">
        <v>90</v>
      </c>
    </row>
    <row r="50" ht="12.75" spans="1:3">
      <c r="A50" s="16"/>
      <c r="B50" s="2" t="s">
        <v>91</v>
      </c>
      <c r="C50" s="2" t="s">
        <v>92</v>
      </c>
    </row>
    <row r="51" ht="12.75" spans="1:3">
      <c r="A51" s="16"/>
      <c r="B51" s="17" t="s">
        <v>93</v>
      </c>
      <c r="C51" s="2" t="s">
        <v>94</v>
      </c>
    </row>
    <row r="52" ht="12.75" spans="1:2">
      <c r="A52" s="16" t="s">
        <v>95</v>
      </c>
      <c r="B52" s="2" t="s">
        <v>96</v>
      </c>
    </row>
    <row r="53" ht="12.75" spans="1:3">
      <c r="A53" s="16"/>
      <c r="B53" s="2" t="s">
        <v>97</v>
      </c>
      <c r="C53" s="2" t="s">
        <v>98</v>
      </c>
    </row>
    <row r="54" ht="12.75" spans="1:3">
      <c r="A54" s="16"/>
      <c r="B54" s="2" t="s">
        <v>99</v>
      </c>
      <c r="C54" s="2" t="s">
        <v>100</v>
      </c>
    </row>
    <row r="55" ht="12.75" spans="1:3">
      <c r="A55" s="16"/>
      <c r="B55" s="2" t="s">
        <v>101</v>
      </c>
      <c r="C55" s="2" t="s">
        <v>102</v>
      </c>
    </row>
    <row r="56" ht="12.75" spans="1:3">
      <c r="A56" s="16"/>
      <c r="B56" s="2" t="s">
        <v>103</v>
      </c>
      <c r="C56" s="2" t="s">
        <v>104</v>
      </c>
    </row>
    <row r="57" ht="12.75" spans="1:3">
      <c r="A57" s="16"/>
      <c r="B57" s="2" t="s">
        <v>105</v>
      </c>
      <c r="C57" s="2" t="s">
        <v>106</v>
      </c>
    </row>
    <row r="58" ht="12.75" spans="1:3">
      <c r="A58" s="16"/>
      <c r="B58" s="2" t="s">
        <v>107</v>
      </c>
      <c r="C58" s="2" t="s">
        <v>108</v>
      </c>
    </row>
    <row r="60" ht="12.75" spans="1:2">
      <c r="A60" s="14">
        <v>4</v>
      </c>
      <c r="B60" s="15" t="s">
        <v>109</v>
      </c>
    </row>
    <row r="61" ht="12.75" spans="1:3">
      <c r="A61" s="16" t="s">
        <v>1</v>
      </c>
      <c r="B61" s="2" t="s">
        <v>110</v>
      </c>
      <c r="C61" s="2" t="s">
        <v>111</v>
      </c>
    </row>
    <row r="62" ht="12.75" spans="1:3">
      <c r="A62" s="16" t="s">
        <v>4</v>
      </c>
      <c r="B62" s="2" t="s">
        <v>112</v>
      </c>
      <c r="C62" s="2" t="s">
        <v>113</v>
      </c>
    </row>
    <row r="64" ht="12.75" spans="1:2">
      <c r="A64" s="14">
        <v>5</v>
      </c>
      <c r="B64" s="15" t="s">
        <v>114</v>
      </c>
    </row>
    <row r="65" ht="12.75" spans="1:2">
      <c r="A65" s="16"/>
      <c r="B65" s="2" t="s">
        <v>115</v>
      </c>
    </row>
    <row r="66" ht="12.75" spans="1:2">
      <c r="A66" s="16" t="s">
        <v>1</v>
      </c>
      <c r="B66" s="2" t="s">
        <v>116</v>
      </c>
    </row>
    <row r="67" ht="12.75" spans="1:2">
      <c r="A67" s="16" t="s">
        <v>4</v>
      </c>
      <c r="B67" s="2" t="s">
        <v>117</v>
      </c>
    </row>
    <row r="69" ht="12.75" spans="1:2">
      <c r="A69" s="14">
        <v>6</v>
      </c>
      <c r="B69" s="15" t="s">
        <v>118</v>
      </c>
    </row>
    <row r="70" ht="12.75" spans="1:3">
      <c r="A70" s="16" t="s">
        <v>1</v>
      </c>
      <c r="B70" s="2" t="s">
        <v>119</v>
      </c>
      <c r="C70" s="2" t="s">
        <v>120</v>
      </c>
    </row>
    <row r="71" ht="12.75" spans="1:3">
      <c r="A71" s="16" t="s">
        <v>4</v>
      </c>
      <c r="B71" s="2" t="s">
        <v>121</v>
      </c>
      <c r="C71" s="2" t="s">
        <v>122</v>
      </c>
    </row>
    <row r="72" ht="12.75" spans="1:2">
      <c r="A72" s="16"/>
      <c r="B72" s="3"/>
    </row>
    <row r="73" ht="12.75" spans="1:3">
      <c r="A73" s="18"/>
      <c r="B73" s="19"/>
      <c r="C73" s="20"/>
    </row>
    <row r="74" ht="12.75" spans="1:2">
      <c r="A74" s="16"/>
      <c r="B74" s="3"/>
    </row>
    <row r="75" ht="12.75" spans="1:2">
      <c r="A75" s="16"/>
      <c r="B75" s="3"/>
    </row>
    <row r="76" ht="12.75" spans="1:2">
      <c r="A76" s="16"/>
      <c r="B76" s="3"/>
    </row>
    <row r="77" ht="12.75" spans="1:2">
      <c r="A77" s="16"/>
      <c r="B77" s="3"/>
    </row>
    <row r="78" ht="12.75" spans="1:2">
      <c r="A78" s="16"/>
      <c r="B78" s="3"/>
    </row>
    <row r="79" ht="12.75" spans="1:2">
      <c r="A79" s="16"/>
      <c r="B79" s="3"/>
    </row>
    <row r="80" ht="12.75" spans="1:2">
      <c r="A80" s="16"/>
      <c r="B80" s="3"/>
    </row>
    <row r="81" ht="12.75" spans="1:2">
      <c r="A81" s="16"/>
      <c r="B81" s="3"/>
    </row>
    <row r="82" ht="12.75" spans="1:2">
      <c r="A82" s="16"/>
      <c r="B82" s="3"/>
    </row>
    <row r="83" ht="12.75" spans="1:2">
      <c r="A83" s="16"/>
      <c r="B83" s="3"/>
    </row>
    <row r="84" ht="12.75" spans="1:2">
      <c r="A84" s="16"/>
      <c r="B84" s="3"/>
    </row>
    <row r="85" ht="12.75" spans="1:2">
      <c r="A85" s="16"/>
      <c r="B85" s="3"/>
    </row>
    <row r="86" ht="12.75" spans="1:2">
      <c r="A86" s="16"/>
      <c r="B86" s="3"/>
    </row>
    <row r="87" ht="12.75" spans="1:2">
      <c r="A87" s="16"/>
      <c r="B87" s="3"/>
    </row>
    <row r="88" ht="12.75" spans="1:2">
      <c r="A88" s="16"/>
      <c r="B88" s="3"/>
    </row>
    <row r="89" ht="12.75" spans="1:2">
      <c r="A89" s="16"/>
      <c r="B89" s="3"/>
    </row>
    <row r="90" ht="12.75" spans="1:2">
      <c r="A90" s="16"/>
      <c r="B90" s="3"/>
    </row>
    <row r="91" ht="12.75" spans="1:2">
      <c r="A91" s="16"/>
      <c r="B91" s="3"/>
    </row>
    <row r="92" ht="12.75" spans="1:2">
      <c r="A92" s="16"/>
      <c r="B92" s="3"/>
    </row>
    <row r="93" ht="12.75" spans="1:2">
      <c r="A93" s="16"/>
      <c r="B93" s="3"/>
    </row>
    <row r="94" ht="12.75" spans="1:2">
      <c r="A94" s="16"/>
      <c r="B94" s="3"/>
    </row>
    <row r="95" ht="12.75" spans="1:2">
      <c r="A95" s="16"/>
      <c r="B95" s="3"/>
    </row>
    <row r="96" ht="12.75" spans="1:2">
      <c r="A96" s="16"/>
      <c r="B96" s="3"/>
    </row>
    <row r="97" ht="12.75" spans="1:2">
      <c r="A97" s="16"/>
      <c r="B97" s="3"/>
    </row>
    <row r="98" ht="12.75" spans="1:2">
      <c r="A98" s="16"/>
      <c r="B98" s="3"/>
    </row>
    <row r="99" ht="12.75" spans="1:2">
      <c r="A99" s="16"/>
      <c r="B99" s="3"/>
    </row>
    <row r="100" ht="12.75" spans="1:2">
      <c r="A100" s="16"/>
      <c r="B100" s="3"/>
    </row>
    <row r="101" ht="12.75" spans="1:2">
      <c r="A101" s="16"/>
      <c r="B101" s="3"/>
    </row>
    <row r="102" ht="12.75" spans="1:2">
      <c r="A102" s="16"/>
      <c r="B102" s="3"/>
    </row>
    <row r="103" ht="12.75" spans="1:2">
      <c r="A103" s="16"/>
      <c r="B103" s="3"/>
    </row>
    <row r="104" ht="12.75" spans="1:2">
      <c r="A104" s="16"/>
      <c r="B104" s="3"/>
    </row>
    <row r="105" ht="12.75" spans="1:2">
      <c r="A105" s="16"/>
      <c r="B105" s="3"/>
    </row>
    <row r="106" ht="12.75" spans="1:2">
      <c r="A106" s="16"/>
      <c r="B106" s="3"/>
    </row>
    <row r="107" ht="12.75" spans="1:2">
      <c r="A107" s="16"/>
      <c r="B107" s="3"/>
    </row>
    <row r="108" ht="12.75" spans="1:2">
      <c r="A108" s="16"/>
      <c r="B108" s="3"/>
    </row>
    <row r="109" ht="12.75" spans="1:2">
      <c r="A109" s="16"/>
      <c r="B109" s="3"/>
    </row>
    <row r="110" ht="12.75" spans="1:2">
      <c r="A110" s="16"/>
      <c r="B110" s="3"/>
    </row>
    <row r="111" ht="12.75" spans="1:2">
      <c r="A111" s="16"/>
      <c r="B111" s="3"/>
    </row>
    <row r="112" ht="12.75" spans="1:2">
      <c r="A112" s="16"/>
      <c r="B112" s="3"/>
    </row>
    <row r="113" ht="12.75" spans="1:2">
      <c r="A113" s="16"/>
      <c r="B113" s="3"/>
    </row>
    <row r="114" ht="12.75" spans="1:2">
      <c r="A114" s="16"/>
      <c r="B114" s="3"/>
    </row>
    <row r="115" ht="12.75" spans="1:2">
      <c r="A115" s="16"/>
      <c r="B115" s="3"/>
    </row>
    <row r="116" ht="12.75" spans="1:2">
      <c r="A116" s="16"/>
      <c r="B116" s="3"/>
    </row>
    <row r="117" ht="12.75" spans="1:2">
      <c r="A117" s="16"/>
      <c r="B117" s="3"/>
    </row>
    <row r="118" ht="12.75" spans="1:2">
      <c r="A118" s="16"/>
      <c r="B118" s="3"/>
    </row>
    <row r="119" ht="12.75" spans="1:2">
      <c r="A119" s="16"/>
      <c r="B119" s="3"/>
    </row>
    <row r="120" ht="12.75" spans="1:2">
      <c r="A120" s="16"/>
      <c r="B120" s="3"/>
    </row>
    <row r="121" ht="12.75" spans="1:2">
      <c r="A121" s="16"/>
      <c r="B121" s="3"/>
    </row>
    <row r="122" ht="12.75" spans="1:2">
      <c r="A122" s="16"/>
      <c r="B122" s="3"/>
    </row>
    <row r="123" ht="12.75" spans="1:2">
      <c r="A123" s="16"/>
      <c r="B123" s="3"/>
    </row>
    <row r="124" ht="12.75" spans="1:2">
      <c r="A124" s="16"/>
      <c r="B124" s="3"/>
    </row>
    <row r="125" ht="12.75" spans="1:2">
      <c r="A125" s="16"/>
      <c r="B125" s="3"/>
    </row>
    <row r="126" ht="12.75" spans="1:2">
      <c r="A126" s="16"/>
      <c r="B126" s="3"/>
    </row>
    <row r="127" ht="12.75" spans="1:2">
      <c r="A127" s="16"/>
      <c r="B127" s="3"/>
    </row>
    <row r="128" ht="12.75" spans="1:2">
      <c r="A128" s="16"/>
      <c r="B128" s="3"/>
    </row>
    <row r="129" ht="12.75" spans="1:2">
      <c r="A129" s="16"/>
      <c r="B129" s="3"/>
    </row>
    <row r="130" ht="12.75" spans="1:2">
      <c r="A130" s="16"/>
      <c r="B130" s="3"/>
    </row>
    <row r="131" ht="12.75" spans="1:2">
      <c r="A131" s="16"/>
      <c r="B131" s="3"/>
    </row>
    <row r="132" ht="12.75" spans="1:2">
      <c r="A132" s="16"/>
      <c r="B132" s="3"/>
    </row>
    <row r="133" ht="12.75" spans="1:2">
      <c r="A133" s="16"/>
      <c r="B133" s="3"/>
    </row>
    <row r="134" ht="12.75" spans="1:2">
      <c r="A134" s="16"/>
      <c r="B134" s="3"/>
    </row>
    <row r="135" ht="12.75" spans="1:2">
      <c r="A135" s="16"/>
      <c r="B135" s="3"/>
    </row>
    <row r="136" ht="12.75" spans="1:2">
      <c r="A136" s="16"/>
      <c r="B136" s="3"/>
    </row>
    <row r="137" ht="12.75" spans="1:2">
      <c r="A137" s="16"/>
      <c r="B137" s="3"/>
    </row>
    <row r="138" ht="12.75" spans="1:2">
      <c r="A138" s="16"/>
      <c r="B138" s="3"/>
    </row>
    <row r="139" ht="12.75" spans="1:2">
      <c r="A139" s="16"/>
      <c r="B139" s="3"/>
    </row>
    <row r="140" ht="12.75" spans="1:2">
      <c r="A140" s="16"/>
      <c r="B140" s="3"/>
    </row>
    <row r="141" ht="12.75" spans="1:2">
      <c r="A141" s="16"/>
      <c r="B141" s="3"/>
    </row>
    <row r="142" ht="12.75" spans="1:2">
      <c r="A142" s="16"/>
      <c r="B142" s="3"/>
    </row>
    <row r="143" ht="12.75" spans="1:2">
      <c r="A143" s="16"/>
      <c r="B143" s="3"/>
    </row>
    <row r="144" ht="12.75" spans="1:2">
      <c r="A144" s="16"/>
      <c r="B144" s="3"/>
    </row>
    <row r="145" ht="12.75" spans="1:2">
      <c r="A145" s="16"/>
      <c r="B145" s="3"/>
    </row>
    <row r="146" ht="12.75" spans="1:2">
      <c r="A146" s="16"/>
      <c r="B146" s="3"/>
    </row>
    <row r="147" ht="12.75" spans="1:2">
      <c r="A147" s="16"/>
      <c r="B147" s="3"/>
    </row>
    <row r="148" ht="12.75" spans="1:2">
      <c r="A148" s="16"/>
      <c r="B148" s="3"/>
    </row>
    <row r="149" ht="12.75" spans="1:2">
      <c r="A149" s="16"/>
      <c r="B149" s="3"/>
    </row>
    <row r="150" ht="12.75" spans="1:2">
      <c r="A150" s="16"/>
      <c r="B150" s="3"/>
    </row>
    <row r="151" ht="12.75" spans="1:2">
      <c r="A151" s="16"/>
      <c r="B151" s="3"/>
    </row>
    <row r="152" ht="12.75" spans="1:2">
      <c r="A152" s="16"/>
      <c r="B152" s="3"/>
    </row>
    <row r="153" ht="12.75" spans="1:2">
      <c r="A153" s="16"/>
      <c r="B153" s="3"/>
    </row>
    <row r="154" ht="12.75" spans="1:2">
      <c r="A154" s="16"/>
      <c r="B154" s="3"/>
    </row>
    <row r="155" ht="12.75" spans="1:2">
      <c r="A155" s="16"/>
      <c r="B155" s="3"/>
    </row>
    <row r="156" ht="12.75" spans="1:2">
      <c r="A156" s="16"/>
      <c r="B156" s="3"/>
    </row>
    <row r="157" ht="12.75" spans="1:2">
      <c r="A157" s="16"/>
      <c r="B157" s="3"/>
    </row>
    <row r="158" ht="12.75" spans="1:2">
      <c r="A158" s="16"/>
      <c r="B158" s="3"/>
    </row>
    <row r="159" ht="12.75" spans="1:2">
      <c r="A159" s="16"/>
      <c r="B159" s="3"/>
    </row>
    <row r="160" ht="12.75" spans="1:2">
      <c r="A160" s="16"/>
      <c r="B160" s="3"/>
    </row>
    <row r="161" ht="12.75" spans="1:2">
      <c r="A161" s="16"/>
      <c r="B161" s="3"/>
    </row>
    <row r="162" ht="12.75" spans="1:2">
      <c r="A162" s="16"/>
      <c r="B162" s="3"/>
    </row>
    <row r="163" ht="12.75" spans="1:2">
      <c r="A163" s="16"/>
      <c r="B163" s="3"/>
    </row>
    <row r="164" ht="12.75" spans="1:2">
      <c r="A164" s="16"/>
      <c r="B164" s="3"/>
    </row>
    <row r="165" ht="12.75" spans="1:2">
      <c r="A165" s="16"/>
      <c r="B165" s="3"/>
    </row>
    <row r="166" ht="12.75" spans="1:2">
      <c r="A166" s="16"/>
      <c r="B166" s="3"/>
    </row>
    <row r="167" ht="12.75" spans="1:2">
      <c r="A167" s="16"/>
      <c r="B167" s="3"/>
    </row>
    <row r="168" ht="12.75" spans="1:2">
      <c r="A168" s="16"/>
      <c r="B168" s="3"/>
    </row>
    <row r="169" ht="12.75" spans="1:2">
      <c r="A169" s="16"/>
      <c r="B169" s="3"/>
    </row>
    <row r="170" ht="12.75" spans="1:2">
      <c r="A170" s="16"/>
      <c r="B170" s="3"/>
    </row>
    <row r="171" ht="12.75" spans="1:2">
      <c r="A171" s="16"/>
      <c r="B171" s="3"/>
    </row>
    <row r="172" ht="12.75" spans="1:2">
      <c r="A172" s="16"/>
      <c r="B172" s="3"/>
    </row>
    <row r="173" ht="12.75" spans="1:2">
      <c r="A173" s="16"/>
      <c r="B173" s="3"/>
    </row>
    <row r="174" ht="12.75" spans="1:2">
      <c r="A174" s="16"/>
      <c r="B174" s="3"/>
    </row>
    <row r="175" ht="12.75" spans="1:2">
      <c r="A175" s="16"/>
      <c r="B175" s="3"/>
    </row>
    <row r="176" ht="12.75" spans="1:2">
      <c r="A176" s="16"/>
      <c r="B176" s="3"/>
    </row>
    <row r="177" ht="12.75" spans="1:2">
      <c r="A177" s="16"/>
      <c r="B177" s="3"/>
    </row>
    <row r="178" ht="12.75" spans="1:2">
      <c r="A178" s="16"/>
      <c r="B178" s="3"/>
    </row>
    <row r="179" ht="12.75" spans="1:2">
      <c r="A179" s="16"/>
      <c r="B179" s="3"/>
    </row>
    <row r="180" ht="12.75" spans="1:2">
      <c r="A180" s="16"/>
      <c r="B180" s="3"/>
    </row>
    <row r="181" ht="12.75" spans="1:2">
      <c r="A181" s="16"/>
      <c r="B181" s="3"/>
    </row>
    <row r="182" ht="12.75" spans="1:2">
      <c r="A182" s="16"/>
      <c r="B182" s="3"/>
    </row>
    <row r="183" ht="12.75" spans="1:2">
      <c r="A183" s="16"/>
      <c r="B183" s="3"/>
    </row>
    <row r="184" ht="12.75" spans="1:2">
      <c r="A184" s="16"/>
      <c r="B184" s="3"/>
    </row>
    <row r="185" ht="12.75" spans="1:2">
      <c r="A185" s="16"/>
      <c r="B185" s="3"/>
    </row>
    <row r="186" ht="12.75" spans="1:2">
      <c r="A186" s="16"/>
      <c r="B186" s="3"/>
    </row>
    <row r="187" ht="12.75" spans="1:2">
      <c r="A187" s="16"/>
      <c r="B187" s="3"/>
    </row>
    <row r="188" ht="12.75" spans="1:2">
      <c r="A188" s="16"/>
      <c r="B188" s="3"/>
    </row>
    <row r="189" ht="12.75" spans="1:2">
      <c r="A189" s="16"/>
      <c r="B189" s="3"/>
    </row>
    <row r="190" ht="12.75" spans="1:2">
      <c r="A190" s="16"/>
      <c r="B190" s="3"/>
    </row>
    <row r="191" ht="12.75" spans="1:2">
      <c r="A191" s="16"/>
      <c r="B191" s="3"/>
    </row>
    <row r="192" ht="12.75" spans="1:2">
      <c r="A192" s="16"/>
      <c r="B192" s="3"/>
    </row>
    <row r="193" ht="12.75" spans="1:2">
      <c r="A193" s="16"/>
      <c r="B193" s="3"/>
    </row>
    <row r="194" ht="12.75" spans="1:2">
      <c r="A194" s="16"/>
      <c r="B194" s="3"/>
    </row>
    <row r="195" ht="12.75" spans="1:2">
      <c r="A195" s="16"/>
      <c r="B195" s="3"/>
    </row>
    <row r="196" ht="12.75" spans="1:2">
      <c r="A196" s="16"/>
      <c r="B196" s="3"/>
    </row>
    <row r="197" ht="12.75" spans="1:2">
      <c r="A197" s="16"/>
      <c r="B197" s="3"/>
    </row>
    <row r="198" ht="12.75" spans="1:2">
      <c r="A198" s="16"/>
      <c r="B198" s="3"/>
    </row>
    <row r="199" ht="12.75" spans="1:2">
      <c r="A199" s="16"/>
      <c r="B199" s="3"/>
    </row>
    <row r="200" ht="12.75" spans="1:2">
      <c r="A200" s="16"/>
      <c r="B200" s="3"/>
    </row>
    <row r="201" ht="12.75" spans="1:2">
      <c r="A201" s="16"/>
      <c r="B201" s="3"/>
    </row>
    <row r="202" ht="12.75" spans="1:2">
      <c r="A202" s="16"/>
      <c r="B202" s="3"/>
    </row>
    <row r="203" ht="12.75" spans="1:2">
      <c r="A203" s="16"/>
      <c r="B203" s="3"/>
    </row>
    <row r="204" ht="12.75" spans="1:2">
      <c r="A204" s="16"/>
      <c r="B204" s="3"/>
    </row>
    <row r="205" ht="12.75" spans="1:2">
      <c r="A205" s="16"/>
      <c r="B205" s="3"/>
    </row>
    <row r="206" ht="12.75" spans="1:2">
      <c r="A206" s="16"/>
      <c r="B206" s="3"/>
    </row>
    <row r="207" ht="12.75" spans="1:2">
      <c r="A207" s="16"/>
      <c r="B207" s="3"/>
    </row>
    <row r="208" ht="12.75" spans="1:2">
      <c r="A208" s="16"/>
      <c r="B208" s="3"/>
    </row>
    <row r="209" ht="12.75" spans="1:2">
      <c r="A209" s="16"/>
      <c r="B209" s="3"/>
    </row>
    <row r="210" ht="12.75" spans="1:2">
      <c r="A210" s="16"/>
      <c r="B210" s="3"/>
    </row>
    <row r="211" ht="12.75" spans="1:2">
      <c r="A211" s="16"/>
      <c r="B211" s="3"/>
    </row>
    <row r="212" ht="12.75" spans="1:2">
      <c r="A212" s="16"/>
      <c r="B212" s="3"/>
    </row>
    <row r="213" ht="12.75" spans="1:2">
      <c r="A213" s="16"/>
      <c r="B213" s="3"/>
    </row>
    <row r="214" ht="12.75" spans="1:2">
      <c r="A214" s="16"/>
      <c r="B214" s="3"/>
    </row>
    <row r="215" ht="12.75" spans="1:2">
      <c r="A215" s="16"/>
      <c r="B215" s="3"/>
    </row>
    <row r="216" ht="12.75" spans="1:2">
      <c r="A216" s="16"/>
      <c r="B216" s="3"/>
    </row>
    <row r="217" ht="12.75" spans="1:2">
      <c r="A217" s="16"/>
      <c r="B217" s="3"/>
    </row>
    <row r="218" ht="12.75" spans="1:2">
      <c r="A218" s="16"/>
      <c r="B218" s="3"/>
    </row>
    <row r="219" ht="12.75" spans="1:2">
      <c r="A219" s="16"/>
      <c r="B219" s="3"/>
    </row>
    <row r="220" ht="12.75" spans="1:2">
      <c r="A220" s="16"/>
      <c r="B220" s="3"/>
    </row>
    <row r="221" ht="12.75" spans="1:2">
      <c r="A221" s="16"/>
      <c r="B221" s="3"/>
    </row>
    <row r="222" ht="12.75" spans="1:2">
      <c r="A222" s="16"/>
      <c r="B222" s="3"/>
    </row>
    <row r="223" ht="12.75" spans="1:2">
      <c r="A223" s="16"/>
      <c r="B223" s="3"/>
    </row>
    <row r="224" ht="12.75" spans="1:2">
      <c r="A224" s="16"/>
      <c r="B224" s="3"/>
    </row>
    <row r="225" ht="12.75" spans="1:2">
      <c r="A225" s="16"/>
      <c r="B225" s="3"/>
    </row>
    <row r="226" ht="12.75" spans="1:2">
      <c r="A226" s="16"/>
      <c r="B226" s="3"/>
    </row>
    <row r="227" ht="12.75" spans="1:2">
      <c r="A227" s="16"/>
      <c r="B227" s="3"/>
    </row>
    <row r="228" ht="12.75" spans="1:2">
      <c r="A228" s="16"/>
      <c r="B228" s="3"/>
    </row>
    <row r="229" ht="12.75" spans="1:2">
      <c r="A229" s="16"/>
      <c r="B229" s="3"/>
    </row>
    <row r="230" ht="12.75" spans="1:2">
      <c r="A230" s="16"/>
      <c r="B230" s="3"/>
    </row>
    <row r="231" ht="12.75" spans="1:2">
      <c r="A231" s="16"/>
      <c r="B231" s="3"/>
    </row>
    <row r="232" ht="12.75" spans="1:2">
      <c r="A232" s="16"/>
      <c r="B232" s="3"/>
    </row>
    <row r="233" ht="12.75" spans="1:2">
      <c r="A233" s="16"/>
      <c r="B233" s="3"/>
    </row>
    <row r="234" ht="12.75" spans="1:2">
      <c r="A234" s="16"/>
      <c r="B234" s="3"/>
    </row>
    <row r="235" ht="12.75" spans="1:2">
      <c r="A235" s="16"/>
      <c r="B235" s="3"/>
    </row>
    <row r="236" ht="12.75" spans="1:2">
      <c r="A236" s="16"/>
      <c r="B236" s="3"/>
    </row>
    <row r="237" ht="12.75" spans="1:2">
      <c r="A237" s="16"/>
      <c r="B237" s="3"/>
    </row>
    <row r="238" ht="12.75" spans="1:2">
      <c r="A238" s="16"/>
      <c r="B238" s="3"/>
    </row>
    <row r="239" ht="12.75" spans="1:2">
      <c r="A239" s="16"/>
      <c r="B239" s="3"/>
    </row>
    <row r="240" ht="12.75" spans="1:2">
      <c r="A240" s="16"/>
      <c r="B240" s="3"/>
    </row>
    <row r="241" ht="12.75" spans="1:2">
      <c r="A241" s="16"/>
      <c r="B241" s="3"/>
    </row>
    <row r="242" ht="12.75" spans="1:2">
      <c r="A242" s="16"/>
      <c r="B242" s="3"/>
    </row>
    <row r="243" ht="12.75" spans="1:2">
      <c r="A243" s="16"/>
      <c r="B243" s="3"/>
    </row>
    <row r="244" ht="12.75" spans="1:2">
      <c r="A244" s="16"/>
      <c r="B244" s="3"/>
    </row>
    <row r="245" ht="12.75" spans="1:2">
      <c r="A245" s="16"/>
      <c r="B245" s="3"/>
    </row>
    <row r="246" ht="12.75" spans="1:2">
      <c r="A246" s="16"/>
      <c r="B246" s="3"/>
    </row>
    <row r="247" ht="12.75" spans="1:2">
      <c r="A247" s="16"/>
      <c r="B247" s="3"/>
    </row>
    <row r="248" ht="12.75" spans="1:2">
      <c r="A248" s="16"/>
      <c r="B248" s="3"/>
    </row>
    <row r="249" ht="12.75" spans="1:2">
      <c r="A249" s="16"/>
      <c r="B249" s="3"/>
    </row>
    <row r="250" ht="12.75" spans="1:2">
      <c r="A250" s="16"/>
      <c r="B250" s="3"/>
    </row>
    <row r="251" ht="12.75" spans="1:2">
      <c r="A251" s="16"/>
      <c r="B251" s="3"/>
    </row>
    <row r="252" ht="12.75" spans="1:2">
      <c r="A252" s="16"/>
      <c r="B252" s="3"/>
    </row>
    <row r="253" ht="12.75" spans="1:2">
      <c r="A253" s="16"/>
      <c r="B253" s="3"/>
    </row>
    <row r="254" ht="12.75" spans="1:2">
      <c r="A254" s="16"/>
      <c r="B254" s="3"/>
    </row>
    <row r="255" ht="12.75" spans="1:2">
      <c r="A255" s="16"/>
      <c r="B255" s="3"/>
    </row>
    <row r="256" ht="12.75" spans="1:2">
      <c r="A256" s="16"/>
      <c r="B256" s="3"/>
    </row>
    <row r="257" ht="12.75" spans="1:2">
      <c r="A257" s="16"/>
      <c r="B257" s="3"/>
    </row>
    <row r="258" ht="12.75" spans="1:2">
      <c r="A258" s="16"/>
      <c r="B258" s="3"/>
    </row>
    <row r="259" ht="12.75" spans="1:2">
      <c r="A259" s="16"/>
      <c r="B259" s="3"/>
    </row>
    <row r="260" ht="12.75" spans="1:2">
      <c r="A260" s="16"/>
      <c r="B260" s="3"/>
    </row>
    <row r="261" ht="12.75" spans="1:2">
      <c r="A261" s="16"/>
      <c r="B261" s="3"/>
    </row>
    <row r="262" ht="12.75" spans="1:2">
      <c r="A262" s="16"/>
      <c r="B262" s="3"/>
    </row>
    <row r="263" ht="12.75" spans="1:2">
      <c r="A263" s="16"/>
      <c r="B263" s="3"/>
    </row>
    <row r="264" ht="12.75" spans="1:2">
      <c r="A264" s="16"/>
      <c r="B264" s="3"/>
    </row>
    <row r="265" ht="12.75" spans="1:2">
      <c r="A265" s="16"/>
      <c r="B265" s="3"/>
    </row>
    <row r="266" ht="12.75" spans="1:2">
      <c r="A266" s="16"/>
      <c r="B266" s="3"/>
    </row>
    <row r="267" ht="12.75" spans="1:2">
      <c r="A267" s="16"/>
      <c r="B267" s="3"/>
    </row>
    <row r="268" ht="12.75" spans="1:2">
      <c r="A268" s="16"/>
      <c r="B268" s="3"/>
    </row>
    <row r="269" ht="12.75" spans="1:2">
      <c r="A269" s="16"/>
      <c r="B269" s="3"/>
    </row>
    <row r="270" ht="12.75" spans="1:2">
      <c r="A270" s="16"/>
      <c r="B270" s="3"/>
    </row>
    <row r="271" ht="12.75" spans="1:2">
      <c r="A271" s="16"/>
      <c r="B271" s="3"/>
    </row>
    <row r="272" ht="12.75" spans="1:2">
      <c r="A272" s="16"/>
      <c r="B272" s="3"/>
    </row>
    <row r="273" ht="12.75" spans="1:2">
      <c r="A273" s="16"/>
      <c r="B273" s="3"/>
    </row>
    <row r="274" ht="12.75" spans="1:2">
      <c r="A274" s="16"/>
      <c r="B274" s="3"/>
    </row>
    <row r="275" ht="12.75" spans="1:2">
      <c r="A275" s="16"/>
      <c r="B275" s="3"/>
    </row>
    <row r="276" ht="12.75" spans="1:2">
      <c r="A276" s="16"/>
      <c r="B276" s="3"/>
    </row>
    <row r="277" ht="12.75" spans="1:2">
      <c r="A277" s="16"/>
      <c r="B277" s="3"/>
    </row>
    <row r="278" ht="12.75" spans="1:2">
      <c r="A278" s="16"/>
      <c r="B278" s="3"/>
    </row>
    <row r="279" ht="12.75" spans="1:2">
      <c r="A279" s="16"/>
      <c r="B279" s="3"/>
    </row>
    <row r="280" ht="12.75" spans="1:2">
      <c r="A280" s="16"/>
      <c r="B280" s="3"/>
    </row>
    <row r="281" ht="12.75" spans="1:2">
      <c r="A281" s="16"/>
      <c r="B281" s="3"/>
    </row>
    <row r="282" ht="12.75" spans="1:2">
      <c r="A282" s="16"/>
      <c r="B282" s="3"/>
    </row>
    <row r="283" ht="12.75" spans="1:2">
      <c r="A283" s="16"/>
      <c r="B283" s="3"/>
    </row>
    <row r="284" ht="12.75" spans="1:2">
      <c r="A284" s="16"/>
      <c r="B284" s="3"/>
    </row>
    <row r="285" ht="12.75" spans="1:2">
      <c r="A285" s="16"/>
      <c r="B285" s="3"/>
    </row>
    <row r="286" ht="12.75" spans="1:2">
      <c r="A286" s="16"/>
      <c r="B286" s="3"/>
    </row>
    <row r="287" ht="12.75" spans="1:2">
      <c r="A287" s="16"/>
      <c r="B287" s="3"/>
    </row>
    <row r="288" ht="12.75" spans="1:2">
      <c r="A288" s="16"/>
      <c r="B288" s="3"/>
    </row>
    <row r="289" ht="12.75" spans="1:2">
      <c r="A289" s="16"/>
      <c r="B289" s="3"/>
    </row>
    <row r="290" ht="12.75" spans="1:2">
      <c r="A290" s="16"/>
      <c r="B290" s="3"/>
    </row>
    <row r="291" ht="12.75" spans="1:2">
      <c r="A291" s="16"/>
      <c r="B291" s="3"/>
    </row>
    <row r="292" ht="12.75" spans="1:2">
      <c r="A292" s="16"/>
      <c r="B292" s="3"/>
    </row>
    <row r="293" ht="12.75" spans="1:2">
      <c r="A293" s="16"/>
      <c r="B293" s="3"/>
    </row>
    <row r="294" ht="12.75" spans="1:2">
      <c r="A294" s="16"/>
      <c r="B294" s="3"/>
    </row>
    <row r="295" ht="12.75" spans="1:2">
      <c r="A295" s="16"/>
      <c r="B295" s="3"/>
    </row>
    <row r="296" ht="12.75" spans="1:2">
      <c r="A296" s="16"/>
      <c r="B296" s="3"/>
    </row>
    <row r="297" ht="12.75" spans="1:2">
      <c r="A297" s="16"/>
      <c r="B297" s="3"/>
    </row>
    <row r="298" ht="12.75" spans="1:2">
      <c r="A298" s="16"/>
      <c r="B298" s="3"/>
    </row>
    <row r="299" ht="12.75" spans="1:2">
      <c r="A299" s="16"/>
      <c r="B299" s="3"/>
    </row>
    <row r="300" ht="12.75" spans="1:2">
      <c r="A300" s="16"/>
      <c r="B300" s="3"/>
    </row>
    <row r="301" ht="12.75" spans="1:2">
      <c r="A301" s="16"/>
      <c r="B301" s="3"/>
    </row>
    <row r="302" ht="12.75" spans="1:2">
      <c r="A302" s="16"/>
      <c r="B302" s="3"/>
    </row>
    <row r="303" ht="12.75" spans="1:2">
      <c r="A303" s="16"/>
      <c r="B303" s="3"/>
    </row>
    <row r="304" ht="12.75" spans="1:2">
      <c r="A304" s="16"/>
      <c r="B304" s="3"/>
    </row>
    <row r="305" ht="12.75" spans="1:2">
      <c r="A305" s="16"/>
      <c r="B305" s="3"/>
    </row>
    <row r="306" ht="12.75" spans="1:2">
      <c r="A306" s="16"/>
      <c r="B306" s="3"/>
    </row>
    <row r="307" ht="12.75" spans="1:2">
      <c r="A307" s="16"/>
      <c r="B307" s="3"/>
    </row>
    <row r="308" ht="12.75" spans="1:2">
      <c r="A308" s="16"/>
      <c r="B308" s="3"/>
    </row>
    <row r="309" ht="12.75" spans="1:2">
      <c r="A309" s="16"/>
      <c r="B309" s="3"/>
    </row>
    <row r="310" ht="12.75" spans="1:2">
      <c r="A310" s="16"/>
      <c r="B310" s="3"/>
    </row>
    <row r="311" ht="12.75" spans="1:2">
      <c r="A311" s="16"/>
      <c r="B311" s="3"/>
    </row>
    <row r="312" ht="12.75" spans="1:2">
      <c r="A312" s="16"/>
      <c r="B312" s="3"/>
    </row>
    <row r="313" ht="12.75" spans="1:2">
      <c r="A313" s="16"/>
      <c r="B313" s="3"/>
    </row>
    <row r="314" ht="12.75" spans="1:2">
      <c r="A314" s="16"/>
      <c r="B314" s="3"/>
    </row>
    <row r="315" ht="12.75" spans="1:2">
      <c r="A315" s="16"/>
      <c r="B315" s="3"/>
    </row>
    <row r="316" ht="12.75" spans="1:2">
      <c r="A316" s="16"/>
      <c r="B316" s="3"/>
    </row>
    <row r="317" ht="12.75" spans="1:2">
      <c r="A317" s="16"/>
      <c r="B317" s="3"/>
    </row>
    <row r="318" ht="12.75" spans="1:2">
      <c r="A318" s="16"/>
      <c r="B318" s="3"/>
    </row>
    <row r="319" ht="12.75" spans="1:2">
      <c r="A319" s="16"/>
      <c r="B319" s="3"/>
    </row>
    <row r="320" ht="12.75" spans="1:2">
      <c r="A320" s="16"/>
      <c r="B320" s="3"/>
    </row>
    <row r="321" ht="12.75" spans="1:2">
      <c r="A321" s="16"/>
      <c r="B321" s="3"/>
    </row>
    <row r="322" ht="12.75" spans="1:2">
      <c r="A322" s="16"/>
      <c r="B322" s="3"/>
    </row>
    <row r="323" ht="12.75" spans="1:2">
      <c r="A323" s="16"/>
      <c r="B323" s="3"/>
    </row>
    <row r="324" ht="12.75" spans="1:2">
      <c r="A324" s="16"/>
      <c r="B324" s="3"/>
    </row>
    <row r="325" ht="12.75" spans="1:2">
      <c r="A325" s="16"/>
      <c r="B325" s="3"/>
    </row>
    <row r="326" ht="12.75" spans="1:2">
      <c r="A326" s="16"/>
      <c r="B326" s="3"/>
    </row>
    <row r="327" ht="12.75" spans="1:2">
      <c r="A327" s="16"/>
      <c r="B327" s="3"/>
    </row>
    <row r="328" ht="12.75" spans="1:2">
      <c r="A328" s="16"/>
      <c r="B328" s="3"/>
    </row>
    <row r="329" ht="12.75" spans="1:2">
      <c r="A329" s="16"/>
      <c r="B329" s="3"/>
    </row>
    <row r="330" ht="12.75" spans="1:2">
      <c r="A330" s="16"/>
      <c r="B330" s="3"/>
    </row>
    <row r="331" ht="12.75" spans="1:2">
      <c r="A331" s="16"/>
      <c r="B331" s="3"/>
    </row>
    <row r="332" ht="12.75" spans="1:2">
      <c r="A332" s="16"/>
      <c r="B332" s="3"/>
    </row>
    <row r="333" ht="12.75" spans="1:2">
      <c r="A333" s="16"/>
      <c r="B333" s="3"/>
    </row>
    <row r="334" ht="12.75" spans="1:2">
      <c r="A334" s="16"/>
      <c r="B334" s="3"/>
    </row>
    <row r="335" ht="12.75" spans="1:2">
      <c r="A335" s="16"/>
      <c r="B335" s="3"/>
    </row>
    <row r="336" ht="12.75" spans="1:2">
      <c r="A336" s="16"/>
      <c r="B336" s="3"/>
    </row>
    <row r="337" ht="12.75" spans="1:2">
      <c r="A337" s="16"/>
      <c r="B337" s="3"/>
    </row>
    <row r="338" ht="12.75" spans="1:2">
      <c r="A338" s="16"/>
      <c r="B338" s="3"/>
    </row>
    <row r="339" ht="12.75" spans="1:2">
      <c r="A339" s="16"/>
      <c r="B339" s="3"/>
    </row>
    <row r="340" ht="12.75" spans="1:2">
      <c r="A340" s="16"/>
      <c r="B340" s="3"/>
    </row>
    <row r="341" ht="12.75" spans="1:2">
      <c r="A341" s="16"/>
      <c r="B341" s="3"/>
    </row>
    <row r="342" ht="12.75" spans="1:2">
      <c r="A342" s="16"/>
      <c r="B342" s="3"/>
    </row>
    <row r="343" ht="12.75" spans="1:2">
      <c r="A343" s="16"/>
      <c r="B343" s="3"/>
    </row>
    <row r="344" ht="12.75" spans="1:2">
      <c r="A344" s="16"/>
      <c r="B344" s="3"/>
    </row>
    <row r="345" ht="12.75" spans="1:2">
      <c r="A345" s="16"/>
      <c r="B345" s="3"/>
    </row>
    <row r="346" ht="12.75" spans="1:2">
      <c r="A346" s="16"/>
      <c r="B346" s="3"/>
    </row>
    <row r="347" ht="12.75" spans="1:2">
      <c r="A347" s="16"/>
      <c r="B347" s="3"/>
    </row>
    <row r="348" ht="12.75" spans="1:2">
      <c r="A348" s="16"/>
      <c r="B348" s="3"/>
    </row>
    <row r="349" ht="12.75" spans="1:2">
      <c r="A349" s="16"/>
      <c r="B349" s="3"/>
    </row>
    <row r="350" ht="12.75" spans="1:2">
      <c r="A350" s="16"/>
      <c r="B350" s="3"/>
    </row>
    <row r="351" ht="12.75" spans="1:2">
      <c r="A351" s="16"/>
      <c r="B351" s="3"/>
    </row>
    <row r="352" ht="12.75" spans="1:2">
      <c r="A352" s="16"/>
      <c r="B352" s="3"/>
    </row>
    <row r="353" ht="12.75" spans="1:2">
      <c r="A353" s="16"/>
      <c r="B353" s="3"/>
    </row>
    <row r="354" ht="12.75" spans="1:2">
      <c r="A354" s="16"/>
      <c r="B354" s="3"/>
    </row>
    <row r="355" ht="12.75" spans="1:2">
      <c r="A355" s="16"/>
      <c r="B355" s="3"/>
    </row>
    <row r="356" ht="12.75" spans="1:2">
      <c r="A356" s="16"/>
      <c r="B356" s="3"/>
    </row>
    <row r="357" ht="12.75" spans="1:2">
      <c r="A357" s="16"/>
      <c r="B357" s="3"/>
    </row>
    <row r="358" ht="12.75" spans="1:2">
      <c r="A358" s="16"/>
      <c r="B358" s="3"/>
    </row>
    <row r="359" ht="12.75" spans="1:2">
      <c r="A359" s="16"/>
      <c r="B359" s="3"/>
    </row>
    <row r="360" ht="12.75" spans="1:2">
      <c r="A360" s="16"/>
      <c r="B360" s="3"/>
    </row>
    <row r="361" ht="12.75" spans="1:2">
      <c r="A361" s="16"/>
      <c r="B361" s="3"/>
    </row>
    <row r="362" ht="12.75" spans="1:2">
      <c r="A362" s="16"/>
      <c r="B362" s="3"/>
    </row>
    <row r="363" ht="12.75" spans="1:2">
      <c r="A363" s="16"/>
      <c r="B363" s="3"/>
    </row>
    <row r="364" ht="12.75" spans="1:2">
      <c r="A364" s="16"/>
      <c r="B364" s="3"/>
    </row>
    <row r="365" ht="12.75" spans="1:2">
      <c r="A365" s="16"/>
      <c r="B365" s="3"/>
    </row>
    <row r="366" ht="12.75" spans="1:2">
      <c r="A366" s="16"/>
      <c r="B366" s="3"/>
    </row>
    <row r="367" ht="12.75" spans="1:2">
      <c r="A367" s="16"/>
      <c r="B367" s="3"/>
    </row>
    <row r="368" ht="12.75" spans="1:2">
      <c r="A368" s="16"/>
      <c r="B368" s="3"/>
    </row>
    <row r="369" ht="12.75" spans="1:2">
      <c r="A369" s="16"/>
      <c r="B369" s="3"/>
    </row>
    <row r="370" ht="12.75" spans="1:2">
      <c r="A370" s="16"/>
      <c r="B370" s="3"/>
    </row>
    <row r="371" ht="12.75" spans="1:2">
      <c r="A371" s="16"/>
      <c r="B371" s="3"/>
    </row>
    <row r="372" ht="12.75" spans="1:2">
      <c r="A372" s="16"/>
      <c r="B372" s="3"/>
    </row>
    <row r="373" ht="12.75" spans="1:2">
      <c r="A373" s="16"/>
      <c r="B373" s="3"/>
    </row>
    <row r="374" ht="12.75" spans="1:2">
      <c r="A374" s="16"/>
      <c r="B374" s="3"/>
    </row>
    <row r="375" ht="12.75" spans="1:2">
      <c r="A375" s="16"/>
      <c r="B375" s="3"/>
    </row>
    <row r="376" ht="12.75" spans="1:2">
      <c r="A376" s="16"/>
      <c r="B376" s="3"/>
    </row>
    <row r="377" ht="12.75" spans="1:2">
      <c r="A377" s="16"/>
      <c r="B377" s="3"/>
    </row>
    <row r="378" ht="12.75" spans="1:2">
      <c r="A378" s="16"/>
      <c r="B378" s="3"/>
    </row>
    <row r="379" ht="12.75" spans="1:2">
      <c r="A379" s="16"/>
      <c r="B379" s="3"/>
    </row>
    <row r="380" ht="12.75" spans="1:2">
      <c r="A380" s="16"/>
      <c r="B380" s="3"/>
    </row>
    <row r="381" ht="12.75" spans="1:2">
      <c r="A381" s="16"/>
      <c r="B381" s="3"/>
    </row>
    <row r="382" ht="12.75" spans="1:2">
      <c r="A382" s="16"/>
      <c r="B382" s="3"/>
    </row>
    <row r="383" ht="12.75" spans="1:2">
      <c r="A383" s="16"/>
      <c r="B383" s="3"/>
    </row>
    <row r="384" ht="12.75" spans="1:2">
      <c r="A384" s="16"/>
      <c r="B384" s="3"/>
    </row>
    <row r="385" ht="12.75" spans="1:2">
      <c r="A385" s="16"/>
      <c r="B385" s="3"/>
    </row>
    <row r="386" ht="12.75" spans="1:2">
      <c r="A386" s="16"/>
      <c r="B386" s="3"/>
    </row>
    <row r="387" ht="12.75" spans="1:2">
      <c r="A387" s="16"/>
      <c r="B387" s="3"/>
    </row>
    <row r="388" ht="12.75" spans="1:2">
      <c r="A388" s="16"/>
      <c r="B388" s="3"/>
    </row>
    <row r="389" ht="12.75" spans="1:2">
      <c r="A389" s="16"/>
      <c r="B389" s="3"/>
    </row>
    <row r="390" ht="12.75" spans="1:2">
      <c r="A390" s="16"/>
      <c r="B390" s="3"/>
    </row>
    <row r="391" ht="12.75" spans="1:2">
      <c r="A391" s="16"/>
      <c r="B391" s="3"/>
    </row>
    <row r="392" ht="12.75" spans="1:2">
      <c r="A392" s="16"/>
      <c r="B392" s="3"/>
    </row>
    <row r="393" ht="12.75" spans="1:2">
      <c r="A393" s="16"/>
      <c r="B393" s="3"/>
    </row>
    <row r="394" ht="12.75" spans="1:2">
      <c r="A394" s="16"/>
      <c r="B394" s="3"/>
    </row>
    <row r="395" ht="12.75" spans="1:2">
      <c r="A395" s="16"/>
      <c r="B395" s="3"/>
    </row>
    <row r="396" ht="12.75" spans="1:2">
      <c r="A396" s="16"/>
      <c r="B396" s="3"/>
    </row>
    <row r="397" ht="12.75" spans="1:2">
      <c r="A397" s="16"/>
      <c r="B397" s="3"/>
    </row>
    <row r="398" ht="12.75" spans="1:2">
      <c r="A398" s="16"/>
      <c r="B398" s="3"/>
    </row>
    <row r="399" ht="12.75" spans="1:2">
      <c r="A399" s="16"/>
      <c r="B399" s="3"/>
    </row>
    <row r="400" ht="12.75" spans="1:2">
      <c r="A400" s="16"/>
      <c r="B400" s="3"/>
    </row>
    <row r="401" ht="12.75" spans="1:2">
      <c r="A401" s="16"/>
      <c r="B401" s="3"/>
    </row>
    <row r="402" ht="12.75" spans="1:2">
      <c r="A402" s="16"/>
      <c r="B402" s="3"/>
    </row>
    <row r="403" ht="12.75" spans="1:2">
      <c r="A403" s="16"/>
      <c r="B403" s="3"/>
    </row>
    <row r="404" ht="12.75" spans="1:2">
      <c r="A404" s="16"/>
      <c r="B404" s="3"/>
    </row>
    <row r="405" ht="12.75" spans="1:2">
      <c r="A405" s="16"/>
      <c r="B405" s="3"/>
    </row>
    <row r="406" ht="12.75" spans="1:2">
      <c r="A406" s="16"/>
      <c r="B406" s="3"/>
    </row>
    <row r="407" ht="12.75" spans="1:2">
      <c r="A407" s="16"/>
      <c r="B407" s="3"/>
    </row>
    <row r="408" ht="12.75" spans="1:2">
      <c r="A408" s="16"/>
      <c r="B408" s="3"/>
    </row>
    <row r="409" ht="12.75" spans="1:2">
      <c r="A409" s="16"/>
      <c r="B409" s="3"/>
    </row>
    <row r="410" ht="12.75" spans="1:2">
      <c r="A410" s="16"/>
      <c r="B410" s="3"/>
    </row>
    <row r="411" ht="12.75" spans="1:2">
      <c r="A411" s="16"/>
      <c r="B411" s="3"/>
    </row>
    <row r="412" ht="12.75" spans="1:2">
      <c r="A412" s="16"/>
      <c r="B412" s="3"/>
    </row>
    <row r="413" ht="12.75" spans="1:2">
      <c r="A413" s="16"/>
      <c r="B413" s="3"/>
    </row>
    <row r="414" ht="12.75" spans="1:2">
      <c r="A414" s="16"/>
      <c r="B414" s="3"/>
    </row>
    <row r="415" ht="12.75" spans="1:2">
      <c r="A415" s="16"/>
      <c r="B415" s="3"/>
    </row>
    <row r="416" ht="12.75" spans="1:2">
      <c r="A416" s="16"/>
      <c r="B416" s="3"/>
    </row>
    <row r="417" ht="12.75" spans="1:2">
      <c r="A417" s="16"/>
      <c r="B417" s="3"/>
    </row>
    <row r="418" ht="12.75" spans="1:2">
      <c r="A418" s="16"/>
      <c r="B418" s="3"/>
    </row>
    <row r="419" ht="12.75" spans="1:2">
      <c r="A419" s="16"/>
      <c r="B419" s="3"/>
    </row>
    <row r="420" ht="12.75" spans="1:2">
      <c r="A420" s="16"/>
      <c r="B420" s="3"/>
    </row>
    <row r="421" ht="12.75" spans="1:2">
      <c r="A421" s="16"/>
      <c r="B421" s="3"/>
    </row>
    <row r="422" ht="12.75" spans="1:2">
      <c r="A422" s="16"/>
      <c r="B422" s="3"/>
    </row>
    <row r="423" ht="12.75" spans="1:2">
      <c r="A423" s="16"/>
      <c r="B423" s="3"/>
    </row>
    <row r="424" ht="12.75" spans="1:2">
      <c r="A424" s="16"/>
      <c r="B424" s="3"/>
    </row>
    <row r="425" ht="12.75" spans="1:2">
      <c r="A425" s="16"/>
      <c r="B425" s="3"/>
    </row>
    <row r="426" ht="12.75" spans="1:2">
      <c r="A426" s="16"/>
      <c r="B426" s="3"/>
    </row>
    <row r="427" ht="12.75" spans="1:2">
      <c r="A427" s="16"/>
      <c r="B427" s="3"/>
    </row>
    <row r="428" ht="12.75" spans="1:2">
      <c r="A428" s="16"/>
      <c r="B428" s="3"/>
    </row>
    <row r="429" ht="12.75" spans="1:2">
      <c r="A429" s="16"/>
      <c r="B429" s="3"/>
    </row>
    <row r="430" ht="12.75" spans="1:2">
      <c r="A430" s="16"/>
      <c r="B430" s="3"/>
    </row>
    <row r="431" ht="12.75" spans="1:2">
      <c r="A431" s="16"/>
      <c r="B431" s="3"/>
    </row>
    <row r="432" ht="12.75" spans="1:2">
      <c r="A432" s="16"/>
      <c r="B432" s="3"/>
    </row>
    <row r="433" ht="12.75" spans="1:2">
      <c r="A433" s="16"/>
      <c r="B433" s="3"/>
    </row>
    <row r="434" ht="12.75" spans="1:2">
      <c r="A434" s="16"/>
      <c r="B434" s="3"/>
    </row>
    <row r="435" ht="12.75" spans="1:2">
      <c r="A435" s="16"/>
      <c r="B435" s="3"/>
    </row>
    <row r="436" ht="12.75" spans="1:2">
      <c r="A436" s="16"/>
      <c r="B436" s="3"/>
    </row>
    <row r="437" ht="12.75" spans="1:2">
      <c r="A437" s="16"/>
      <c r="B437" s="3"/>
    </row>
    <row r="438" ht="12.75" spans="1:2">
      <c r="A438" s="16"/>
      <c r="B438" s="3"/>
    </row>
    <row r="439" ht="12.75" spans="1:2">
      <c r="A439" s="16"/>
      <c r="B439" s="3"/>
    </row>
    <row r="440" ht="12.75" spans="1:2">
      <c r="A440" s="16"/>
      <c r="B440" s="3"/>
    </row>
    <row r="441" ht="12.75" spans="1:2">
      <c r="A441" s="16"/>
      <c r="B441" s="3"/>
    </row>
    <row r="442" ht="12.75" spans="1:2">
      <c r="A442" s="16"/>
      <c r="B442" s="3"/>
    </row>
    <row r="443" ht="12.75" spans="1:2">
      <c r="A443" s="16"/>
      <c r="B443" s="3"/>
    </row>
    <row r="444" ht="12.75" spans="1:2">
      <c r="A444" s="16"/>
      <c r="B444" s="3"/>
    </row>
    <row r="445" ht="12.75" spans="1:2">
      <c r="A445" s="16"/>
      <c r="B445" s="3"/>
    </row>
    <row r="446" ht="12.75" spans="1:2">
      <c r="A446" s="16"/>
      <c r="B446" s="3"/>
    </row>
    <row r="447" ht="12.75" spans="1:2">
      <c r="A447" s="16"/>
      <c r="B447" s="3"/>
    </row>
    <row r="448" ht="12.75" spans="1:2">
      <c r="A448" s="16"/>
      <c r="B448" s="3"/>
    </row>
    <row r="449" ht="12.75" spans="1:2">
      <c r="A449" s="16"/>
      <c r="B449" s="3"/>
    </row>
    <row r="450" ht="12.75" spans="1:2">
      <c r="A450" s="16"/>
      <c r="B450" s="3"/>
    </row>
    <row r="451" ht="12.75" spans="1:2">
      <c r="A451" s="16"/>
      <c r="B451" s="3"/>
    </row>
    <row r="452" ht="12.75" spans="1:2">
      <c r="A452" s="16"/>
      <c r="B452" s="3"/>
    </row>
    <row r="453" ht="12.75" spans="1:2">
      <c r="A453" s="16"/>
      <c r="B453" s="3"/>
    </row>
    <row r="454" ht="12.75" spans="1:2">
      <c r="A454" s="16"/>
      <c r="B454" s="3"/>
    </row>
    <row r="455" ht="12.75" spans="1:2">
      <c r="A455" s="16"/>
      <c r="B455" s="3"/>
    </row>
    <row r="456" ht="12.75" spans="1:2">
      <c r="A456" s="16"/>
      <c r="B456" s="3"/>
    </row>
    <row r="457" ht="12.75" spans="1:2">
      <c r="A457" s="16"/>
      <c r="B457" s="3"/>
    </row>
    <row r="458" ht="12.75" spans="1:2">
      <c r="A458" s="16"/>
      <c r="B458" s="3"/>
    </row>
    <row r="459" ht="12.75" spans="1:2">
      <c r="A459" s="16"/>
      <c r="B459" s="3"/>
    </row>
    <row r="460" ht="12.75" spans="1:2">
      <c r="A460" s="16"/>
      <c r="B460" s="3"/>
    </row>
    <row r="461" ht="12.75" spans="1:2">
      <c r="A461" s="16"/>
      <c r="B461" s="3"/>
    </row>
    <row r="462" ht="12.75" spans="1:2">
      <c r="A462" s="16"/>
      <c r="B462" s="3"/>
    </row>
    <row r="463" ht="12.75" spans="1:2">
      <c r="A463" s="16"/>
      <c r="B463" s="3"/>
    </row>
    <row r="464" ht="12.75" spans="1:2">
      <c r="A464" s="16"/>
      <c r="B464" s="3"/>
    </row>
    <row r="465" ht="12.75" spans="1:2">
      <c r="A465" s="16"/>
      <c r="B465" s="3"/>
    </row>
    <row r="466" ht="12.75" spans="1:2">
      <c r="A466" s="16"/>
      <c r="B466" s="3"/>
    </row>
    <row r="467" ht="12.75" spans="1:2">
      <c r="A467" s="16"/>
      <c r="B467" s="3"/>
    </row>
    <row r="468" ht="12.75" spans="1:2">
      <c r="A468" s="16"/>
      <c r="B468" s="3"/>
    </row>
    <row r="469" ht="12.75" spans="1:2">
      <c r="A469" s="16"/>
      <c r="B469" s="3"/>
    </row>
    <row r="470" ht="12.75" spans="1:2">
      <c r="A470" s="16"/>
      <c r="B470" s="3"/>
    </row>
    <row r="471" ht="12.75" spans="1:2">
      <c r="A471" s="16"/>
      <c r="B471" s="3"/>
    </row>
    <row r="472" ht="12.75" spans="1:2">
      <c r="A472" s="16"/>
      <c r="B472" s="3"/>
    </row>
    <row r="473" ht="12.75" spans="1:2">
      <c r="A473" s="16"/>
      <c r="B473" s="3"/>
    </row>
    <row r="474" ht="12.75" spans="1:2">
      <c r="A474" s="16"/>
      <c r="B474" s="3"/>
    </row>
    <row r="475" ht="12.75" spans="1:2">
      <c r="A475" s="16"/>
      <c r="B475" s="3"/>
    </row>
    <row r="476" ht="12.75" spans="1:2">
      <c r="A476" s="16"/>
      <c r="B476" s="3"/>
    </row>
    <row r="477" ht="12.75" spans="1:2">
      <c r="A477" s="16"/>
      <c r="B477" s="3"/>
    </row>
    <row r="478" ht="12.75" spans="1:2">
      <c r="A478" s="16"/>
      <c r="B478" s="3"/>
    </row>
    <row r="479" ht="12.75" spans="1:2">
      <c r="A479" s="16"/>
      <c r="B479" s="3"/>
    </row>
    <row r="480" ht="12.75" spans="1:2">
      <c r="A480" s="16"/>
      <c r="B480" s="3"/>
    </row>
    <row r="481" ht="12.75" spans="1:2">
      <c r="A481" s="16"/>
      <c r="B481" s="3"/>
    </row>
    <row r="482" ht="12.75" spans="1:2">
      <c r="A482" s="16"/>
      <c r="B482" s="3"/>
    </row>
    <row r="483" ht="12.75" spans="1:2">
      <c r="A483" s="16"/>
      <c r="B483" s="3"/>
    </row>
    <row r="484" ht="12.75" spans="1:2">
      <c r="A484" s="16"/>
      <c r="B484" s="3"/>
    </row>
    <row r="485" ht="12.75" spans="1:2">
      <c r="A485" s="16"/>
      <c r="B485" s="3"/>
    </row>
    <row r="486" ht="12.75" spans="1:2">
      <c r="A486" s="16"/>
      <c r="B486" s="3"/>
    </row>
    <row r="487" ht="12.75" spans="1:2">
      <c r="A487" s="16"/>
      <c r="B487" s="3"/>
    </row>
    <row r="488" ht="12.75" spans="1:2">
      <c r="A488" s="16"/>
      <c r="B488" s="3"/>
    </row>
    <row r="489" ht="12.75" spans="1:2">
      <c r="A489" s="16"/>
      <c r="B489" s="3"/>
    </row>
    <row r="490" ht="12.75" spans="1:2">
      <c r="A490" s="16"/>
      <c r="B490" s="3"/>
    </row>
    <row r="491" ht="12.75" spans="1:2">
      <c r="A491" s="16"/>
      <c r="B491" s="3"/>
    </row>
    <row r="492" ht="12.75" spans="1:2">
      <c r="A492" s="16"/>
      <c r="B492" s="3"/>
    </row>
    <row r="493" ht="12.75" spans="1:2">
      <c r="A493" s="16"/>
      <c r="B493" s="3"/>
    </row>
    <row r="494" ht="12.75" spans="1:2">
      <c r="A494" s="16"/>
      <c r="B494" s="3"/>
    </row>
    <row r="495" ht="12.75" spans="1:2">
      <c r="A495" s="16"/>
      <c r="B495" s="3"/>
    </row>
    <row r="496" ht="12.75" spans="1:2">
      <c r="A496" s="16"/>
      <c r="B496" s="3"/>
    </row>
    <row r="497" ht="12.75" spans="1:2">
      <c r="A497" s="16"/>
      <c r="B497" s="3"/>
    </row>
    <row r="498" ht="12.75" spans="1:2">
      <c r="A498" s="16"/>
      <c r="B498" s="3"/>
    </row>
    <row r="499" ht="12.75" spans="1:2">
      <c r="A499" s="16"/>
      <c r="B499" s="3"/>
    </row>
    <row r="500" ht="12.75" spans="1:2">
      <c r="A500" s="16"/>
      <c r="B500" s="3"/>
    </row>
    <row r="501" ht="12.75" spans="1:2">
      <c r="A501" s="16"/>
      <c r="B501" s="3"/>
    </row>
    <row r="502" ht="12.75" spans="1:2">
      <c r="A502" s="16"/>
      <c r="B502" s="3"/>
    </row>
    <row r="503" ht="12.75" spans="1:2">
      <c r="A503" s="16"/>
      <c r="B503" s="3"/>
    </row>
    <row r="504" ht="12.75" spans="1:2">
      <c r="A504" s="16"/>
      <c r="B504" s="3"/>
    </row>
    <row r="505" ht="12.75" spans="1:2">
      <c r="A505" s="16"/>
      <c r="B505" s="3"/>
    </row>
    <row r="506" ht="12.75" spans="1:2">
      <c r="A506" s="16"/>
      <c r="B506" s="3"/>
    </row>
    <row r="507" ht="12.75" spans="1:2">
      <c r="A507" s="16"/>
      <c r="B507" s="3"/>
    </row>
    <row r="508" ht="12.75" spans="1:2">
      <c r="A508" s="16"/>
      <c r="B508" s="3"/>
    </row>
    <row r="509" ht="12.75" spans="1:2">
      <c r="A509" s="16"/>
      <c r="B509" s="3"/>
    </row>
    <row r="510" ht="12.75" spans="1:2">
      <c r="A510" s="16"/>
      <c r="B510" s="3"/>
    </row>
    <row r="511" ht="12.75" spans="1:2">
      <c r="A511" s="16"/>
      <c r="B511" s="3"/>
    </row>
    <row r="512" ht="12.75" spans="1:2">
      <c r="A512" s="16"/>
      <c r="B512" s="3"/>
    </row>
    <row r="513" ht="12.75" spans="1:2">
      <c r="A513" s="16"/>
      <c r="B513" s="3"/>
    </row>
    <row r="514" ht="12.75" spans="1:2">
      <c r="A514" s="16"/>
      <c r="B514" s="3"/>
    </row>
    <row r="515" ht="12.75" spans="1:2">
      <c r="A515" s="16"/>
      <c r="B515" s="3"/>
    </row>
    <row r="516" ht="12.75" spans="1:2">
      <c r="A516" s="16"/>
      <c r="B516" s="3"/>
    </row>
    <row r="517" ht="12.75" spans="1:2">
      <c r="A517" s="16"/>
      <c r="B517" s="3"/>
    </row>
    <row r="518" ht="12.75" spans="1:2">
      <c r="A518" s="16"/>
      <c r="B518" s="3"/>
    </row>
    <row r="519" ht="12.75" spans="1:2">
      <c r="A519" s="16"/>
      <c r="B519" s="3"/>
    </row>
    <row r="520" ht="12.75" spans="1:2">
      <c r="A520" s="16"/>
      <c r="B520" s="3"/>
    </row>
    <row r="521" ht="12.75" spans="1:2">
      <c r="A521" s="16"/>
      <c r="B521" s="3"/>
    </row>
    <row r="522" ht="12.75" spans="1:2">
      <c r="A522" s="16"/>
      <c r="B522" s="3"/>
    </row>
    <row r="523" ht="12.75" spans="1:2">
      <c r="A523" s="16"/>
      <c r="B523" s="3"/>
    </row>
    <row r="524" ht="12.75" spans="1:2">
      <c r="A524" s="16"/>
      <c r="B524" s="3"/>
    </row>
    <row r="525" ht="12.75" spans="1:2">
      <c r="A525" s="16"/>
      <c r="B525" s="3"/>
    </row>
    <row r="526" ht="12.75" spans="1:2">
      <c r="A526" s="16"/>
      <c r="B526" s="3"/>
    </row>
    <row r="527" ht="12.75" spans="1:2">
      <c r="A527" s="16"/>
      <c r="B527" s="3"/>
    </row>
    <row r="528" ht="12.75" spans="1:2">
      <c r="A528" s="16"/>
      <c r="B528" s="3"/>
    </row>
    <row r="529" ht="12.75" spans="1:2">
      <c r="A529" s="16"/>
      <c r="B529" s="3"/>
    </row>
    <row r="530" ht="12.75" spans="1:2">
      <c r="A530" s="16"/>
      <c r="B530" s="3"/>
    </row>
    <row r="531" ht="12.75" spans="1:2">
      <c r="A531" s="16"/>
      <c r="B531" s="3"/>
    </row>
    <row r="532" ht="12.75" spans="1:2">
      <c r="A532" s="16"/>
      <c r="B532" s="3"/>
    </row>
    <row r="533" ht="12.75" spans="1:2">
      <c r="A533" s="16"/>
      <c r="B533" s="3"/>
    </row>
    <row r="534" ht="12.75" spans="1:2">
      <c r="A534" s="16"/>
      <c r="B534" s="3"/>
    </row>
    <row r="535" ht="12.75" spans="1:2">
      <c r="A535" s="16"/>
      <c r="B535" s="3"/>
    </row>
    <row r="536" ht="12.75" spans="1:2">
      <c r="A536" s="16"/>
      <c r="B536" s="3"/>
    </row>
    <row r="537" ht="12.75" spans="1:2">
      <c r="A537" s="16"/>
      <c r="B537" s="3"/>
    </row>
    <row r="538" ht="12.75" spans="1:2">
      <c r="A538" s="16"/>
      <c r="B538" s="3"/>
    </row>
    <row r="539" ht="12.75" spans="1:2">
      <c r="A539" s="16"/>
      <c r="B539" s="3"/>
    </row>
    <row r="540" ht="12.75" spans="1:2">
      <c r="A540" s="16"/>
      <c r="B540" s="3"/>
    </row>
    <row r="541" ht="12.75" spans="1:2">
      <c r="A541" s="16"/>
      <c r="B541" s="3"/>
    </row>
    <row r="542" ht="12.75" spans="1:2">
      <c r="A542" s="16"/>
      <c r="B542" s="3"/>
    </row>
    <row r="543" ht="12.75" spans="1:2">
      <c r="A543" s="16"/>
      <c r="B543" s="3"/>
    </row>
    <row r="544" ht="12.75" spans="1:2">
      <c r="A544" s="16"/>
      <c r="B544" s="3"/>
    </row>
    <row r="545" ht="12.75" spans="1:2">
      <c r="A545" s="16"/>
      <c r="B545" s="3"/>
    </row>
    <row r="546" ht="12.75" spans="1:2">
      <c r="A546" s="16"/>
      <c r="B546" s="3"/>
    </row>
    <row r="547" ht="12.75" spans="1:2">
      <c r="A547" s="16"/>
      <c r="B547" s="3"/>
    </row>
    <row r="548" ht="12.75" spans="1:2">
      <c r="A548" s="16"/>
      <c r="B548" s="3"/>
    </row>
    <row r="549" ht="12.75" spans="1:2">
      <c r="A549" s="16"/>
      <c r="B549" s="3"/>
    </row>
    <row r="550" ht="12.75" spans="1:2">
      <c r="A550" s="16"/>
      <c r="B550" s="3"/>
    </row>
    <row r="551" ht="12.75" spans="1:2">
      <c r="A551" s="16"/>
      <c r="B551" s="3"/>
    </row>
    <row r="552" ht="12.75" spans="1:2">
      <c r="A552" s="16"/>
      <c r="B552" s="3"/>
    </row>
    <row r="553" ht="12.75" spans="1:2">
      <c r="A553" s="16"/>
      <c r="B553" s="3"/>
    </row>
    <row r="554" ht="12.75" spans="1:2">
      <c r="A554" s="16"/>
      <c r="B554" s="3"/>
    </row>
    <row r="555" ht="12.75" spans="1:2">
      <c r="A555" s="16"/>
      <c r="B555" s="3"/>
    </row>
    <row r="556" ht="12.75" spans="1:2">
      <c r="A556" s="16"/>
      <c r="B556" s="3"/>
    </row>
    <row r="557" ht="12.75" spans="1:2">
      <c r="A557" s="16"/>
      <c r="B557" s="3"/>
    </row>
    <row r="558" ht="12.75" spans="1:2">
      <c r="A558" s="16"/>
      <c r="B558" s="3"/>
    </row>
    <row r="559" ht="12.75" spans="1:2">
      <c r="A559" s="16"/>
      <c r="B559" s="3"/>
    </row>
    <row r="560" ht="12.75" spans="1:2">
      <c r="A560" s="16"/>
      <c r="B560" s="3"/>
    </row>
    <row r="561" ht="12.75" spans="1:2">
      <c r="A561" s="16"/>
      <c r="B561" s="3"/>
    </row>
    <row r="562" ht="12.75" spans="1:2">
      <c r="A562" s="16"/>
      <c r="B562" s="3"/>
    </row>
    <row r="563" ht="12.75" spans="1:2">
      <c r="A563" s="16"/>
      <c r="B563" s="3"/>
    </row>
    <row r="564" ht="12.75" spans="1:2">
      <c r="A564" s="16"/>
      <c r="B564" s="3"/>
    </row>
    <row r="565" ht="12.75" spans="1:2">
      <c r="A565" s="16"/>
      <c r="B565" s="3"/>
    </row>
    <row r="566" ht="12.75" spans="1:2">
      <c r="A566" s="16"/>
      <c r="B566" s="3"/>
    </row>
    <row r="567" ht="12.75" spans="1:2">
      <c r="A567" s="16"/>
      <c r="B567" s="3"/>
    </row>
    <row r="568" ht="12.75" spans="1:2">
      <c r="A568" s="16"/>
      <c r="B568" s="3"/>
    </row>
    <row r="569" ht="12.75" spans="1:2">
      <c r="A569" s="16"/>
      <c r="B569" s="3"/>
    </row>
    <row r="570" ht="12.75" spans="1:2">
      <c r="A570" s="16"/>
      <c r="B570" s="3"/>
    </row>
    <row r="571" ht="12.75" spans="1:2">
      <c r="A571" s="16"/>
      <c r="B571" s="3"/>
    </row>
    <row r="572" ht="12.75" spans="1:2">
      <c r="A572" s="16"/>
      <c r="B572" s="3"/>
    </row>
    <row r="573" ht="12.75" spans="1:2">
      <c r="A573" s="16"/>
      <c r="B573" s="3"/>
    </row>
    <row r="574" ht="12.75" spans="1:2">
      <c r="A574" s="16"/>
      <c r="B574" s="3"/>
    </row>
    <row r="575" ht="12.75" spans="1:2">
      <c r="A575" s="16"/>
      <c r="B575" s="3"/>
    </row>
    <row r="576" ht="12.75" spans="1:2">
      <c r="A576" s="16"/>
      <c r="B576" s="3"/>
    </row>
    <row r="577" ht="12.75" spans="1:2">
      <c r="A577" s="16"/>
      <c r="B577" s="3"/>
    </row>
    <row r="578" ht="12.75" spans="1:2">
      <c r="A578" s="16"/>
      <c r="B578" s="3"/>
    </row>
    <row r="579" ht="12.75" spans="1:2">
      <c r="A579" s="16"/>
      <c r="B579" s="3"/>
    </row>
    <row r="580" ht="12.75" spans="1:2">
      <c r="A580" s="16"/>
      <c r="B580" s="3"/>
    </row>
    <row r="581" ht="12.75" spans="1:2">
      <c r="A581" s="16"/>
      <c r="B581" s="3"/>
    </row>
    <row r="582" ht="12.75" spans="1:2">
      <c r="A582" s="16"/>
      <c r="B582" s="3"/>
    </row>
    <row r="583" ht="12.75" spans="1:2">
      <c r="A583" s="16"/>
      <c r="B583" s="3"/>
    </row>
    <row r="584" ht="12.75" spans="1:2">
      <c r="A584" s="16"/>
      <c r="B584" s="3"/>
    </row>
    <row r="585" ht="12.75" spans="1:2">
      <c r="A585" s="16"/>
      <c r="B585" s="3"/>
    </row>
    <row r="586" ht="12.75" spans="1:2">
      <c r="A586" s="16"/>
      <c r="B586" s="3"/>
    </row>
    <row r="587" ht="12.75" spans="1:2">
      <c r="A587" s="16"/>
      <c r="B587" s="3"/>
    </row>
    <row r="588" ht="12.75" spans="1:2">
      <c r="A588" s="16"/>
      <c r="B588" s="3"/>
    </row>
    <row r="589" ht="12.75" spans="1:2">
      <c r="A589" s="16"/>
      <c r="B589" s="3"/>
    </row>
    <row r="590" ht="12.75" spans="1:2">
      <c r="A590" s="16"/>
      <c r="B590" s="3"/>
    </row>
    <row r="591" ht="12.75" spans="1:2">
      <c r="A591" s="16"/>
      <c r="B591" s="3"/>
    </row>
    <row r="592" ht="12.75" spans="1:2">
      <c r="A592" s="16"/>
      <c r="B592" s="3"/>
    </row>
    <row r="593" ht="12.75" spans="1:2">
      <c r="A593" s="16"/>
      <c r="B593" s="3"/>
    </row>
    <row r="594" ht="12.75" spans="1:2">
      <c r="A594" s="16"/>
      <c r="B594" s="3"/>
    </row>
    <row r="595" ht="12.75" spans="1:2">
      <c r="A595" s="16"/>
      <c r="B595" s="3"/>
    </row>
    <row r="596" ht="12.75" spans="1:2">
      <c r="A596" s="16"/>
      <c r="B596" s="3"/>
    </row>
    <row r="597" ht="12.75" spans="1:2">
      <c r="A597" s="16"/>
      <c r="B597" s="3"/>
    </row>
    <row r="598" ht="12.75" spans="1:2">
      <c r="A598" s="16"/>
      <c r="B598" s="3"/>
    </row>
    <row r="599" ht="12.75" spans="1:2">
      <c r="A599" s="16"/>
      <c r="B599" s="3"/>
    </row>
    <row r="600" ht="12.75" spans="1:2">
      <c r="A600" s="16"/>
      <c r="B600" s="3"/>
    </row>
    <row r="601" ht="12.75" spans="1:2">
      <c r="A601" s="16"/>
      <c r="B601" s="3"/>
    </row>
    <row r="602" ht="12.75" spans="1:2">
      <c r="A602" s="16"/>
      <c r="B602" s="3"/>
    </row>
    <row r="603" ht="12.75" spans="1:2">
      <c r="A603" s="16"/>
      <c r="B603" s="3"/>
    </row>
    <row r="604" ht="12.75" spans="1:2">
      <c r="A604" s="16"/>
      <c r="B604" s="3"/>
    </row>
    <row r="605" ht="12.75" spans="1:2">
      <c r="A605" s="16"/>
      <c r="B605" s="3"/>
    </row>
    <row r="606" ht="12.75" spans="1:2">
      <c r="A606" s="16"/>
      <c r="B606" s="3"/>
    </row>
    <row r="607" ht="12.75" spans="1:2">
      <c r="A607" s="16"/>
      <c r="B607" s="3"/>
    </row>
    <row r="608" ht="12.75" spans="1:2">
      <c r="A608" s="16"/>
      <c r="B608" s="3"/>
    </row>
    <row r="609" ht="12.75" spans="1:2">
      <c r="A609" s="16"/>
      <c r="B609" s="3"/>
    </row>
    <row r="610" ht="12.75" spans="1:2">
      <c r="A610" s="16"/>
      <c r="B610" s="3"/>
    </row>
    <row r="611" ht="12.75" spans="1:2">
      <c r="A611" s="16"/>
      <c r="B611" s="3"/>
    </row>
    <row r="612" ht="12.75" spans="1:2">
      <c r="A612" s="16"/>
      <c r="B612" s="3"/>
    </row>
    <row r="613" ht="12.75" spans="1:2">
      <c r="A613" s="16"/>
      <c r="B613" s="3"/>
    </row>
    <row r="614" ht="12.75" spans="1:2">
      <c r="A614" s="16"/>
      <c r="B614" s="3"/>
    </row>
    <row r="615" ht="12.75" spans="1:2">
      <c r="A615" s="16"/>
      <c r="B615" s="3"/>
    </row>
    <row r="616" ht="12.75" spans="1:2">
      <c r="A616" s="16"/>
      <c r="B616" s="3"/>
    </row>
    <row r="617" ht="12.75" spans="1:2">
      <c r="A617" s="16"/>
      <c r="B617" s="3"/>
    </row>
    <row r="618" ht="12.75" spans="1:2">
      <c r="A618" s="16"/>
      <c r="B618" s="3"/>
    </row>
    <row r="619" ht="12.75" spans="1:2">
      <c r="A619" s="16"/>
      <c r="B619" s="3"/>
    </row>
    <row r="620" ht="12.75" spans="1:2">
      <c r="A620" s="16"/>
      <c r="B620" s="3"/>
    </row>
    <row r="621" ht="12.75" spans="1:2">
      <c r="A621" s="16"/>
      <c r="B621" s="3"/>
    </row>
    <row r="622" ht="12.75" spans="1:2">
      <c r="A622" s="16"/>
      <c r="B622" s="3"/>
    </row>
    <row r="623" ht="12.75" spans="1:2">
      <c r="A623" s="16"/>
      <c r="B623" s="3"/>
    </row>
    <row r="624" ht="12.75" spans="1:2">
      <c r="A624" s="16"/>
      <c r="B624" s="3"/>
    </row>
    <row r="625" ht="12.75" spans="1:2">
      <c r="A625" s="16"/>
      <c r="B625" s="3"/>
    </row>
    <row r="626" ht="12.75" spans="1:2">
      <c r="A626" s="16"/>
      <c r="B626" s="3"/>
    </row>
    <row r="627" ht="12.75" spans="1:2">
      <c r="A627" s="16"/>
      <c r="B627" s="3"/>
    </row>
    <row r="628" ht="12.75" spans="1:2">
      <c r="A628" s="16"/>
      <c r="B628" s="3"/>
    </row>
    <row r="629" ht="12.75" spans="1:2">
      <c r="A629" s="16"/>
      <c r="B629" s="3"/>
    </row>
    <row r="630" ht="12.75" spans="1:2">
      <c r="A630" s="16"/>
      <c r="B630" s="3"/>
    </row>
    <row r="631" ht="12.75" spans="1:2">
      <c r="A631" s="16"/>
      <c r="B631" s="3"/>
    </row>
    <row r="632" ht="12.75" spans="1:2">
      <c r="A632" s="16"/>
      <c r="B632" s="3"/>
    </row>
    <row r="633" ht="12.75" spans="1:2">
      <c r="A633" s="16"/>
      <c r="B633" s="3"/>
    </row>
    <row r="634" ht="12.75" spans="1:2">
      <c r="A634" s="16"/>
      <c r="B634" s="3"/>
    </row>
    <row r="635" ht="12.75" spans="1:2">
      <c r="A635" s="16"/>
      <c r="B635" s="3"/>
    </row>
    <row r="636" ht="12.75" spans="1:2">
      <c r="A636" s="16"/>
      <c r="B636" s="3"/>
    </row>
    <row r="637" ht="12.75" spans="1:2">
      <c r="A637" s="16"/>
      <c r="B637" s="3"/>
    </row>
    <row r="638" ht="12.75" spans="1:2">
      <c r="A638" s="16"/>
      <c r="B638" s="3"/>
    </row>
    <row r="639" ht="12.75" spans="1:2">
      <c r="A639" s="16"/>
      <c r="B639" s="3"/>
    </row>
    <row r="640" ht="12.75" spans="1:2">
      <c r="A640" s="16"/>
      <c r="B640" s="3"/>
    </row>
    <row r="641" ht="12.75" spans="1:2">
      <c r="A641" s="16"/>
      <c r="B641" s="3"/>
    </row>
    <row r="642" ht="12.75" spans="1:2">
      <c r="A642" s="16"/>
      <c r="B642" s="3"/>
    </row>
    <row r="643" ht="12.75" spans="1:2">
      <c r="A643" s="16"/>
      <c r="B643" s="3"/>
    </row>
    <row r="644" ht="12.75" spans="1:2">
      <c r="A644" s="16"/>
      <c r="B644" s="3"/>
    </row>
    <row r="645" ht="12.75" spans="1:2">
      <c r="A645" s="16"/>
      <c r="B645" s="3"/>
    </row>
    <row r="646" ht="12.75" spans="1:2">
      <c r="A646" s="16"/>
      <c r="B646" s="3"/>
    </row>
    <row r="647" ht="12.75" spans="1:2">
      <c r="A647" s="16"/>
      <c r="B647" s="3"/>
    </row>
    <row r="648" ht="12.75" spans="1:2">
      <c r="A648" s="16"/>
      <c r="B648" s="3"/>
    </row>
    <row r="649" ht="12.75" spans="1:2">
      <c r="A649" s="16"/>
      <c r="B649" s="3"/>
    </row>
    <row r="650" ht="12.75" spans="1:2">
      <c r="A650" s="16"/>
      <c r="B650" s="3"/>
    </row>
    <row r="651" ht="12.75" spans="1:2">
      <c r="A651" s="16"/>
      <c r="B651" s="3"/>
    </row>
    <row r="652" ht="12.75" spans="1:2">
      <c r="A652" s="16"/>
      <c r="B652" s="3"/>
    </row>
    <row r="653" ht="12.75" spans="1:2">
      <c r="A653" s="16"/>
      <c r="B653" s="3"/>
    </row>
    <row r="654" ht="12.75" spans="1:2">
      <c r="A654" s="16"/>
      <c r="B654" s="3"/>
    </row>
    <row r="655" ht="12.75" spans="1:2">
      <c r="A655" s="16"/>
      <c r="B655" s="3"/>
    </row>
    <row r="656" ht="12.75" spans="1:2">
      <c r="A656" s="16"/>
      <c r="B656" s="3"/>
    </row>
    <row r="657" ht="12.75" spans="1:2">
      <c r="A657" s="16"/>
      <c r="B657" s="3"/>
    </row>
    <row r="658" ht="12.75" spans="1:2">
      <c r="A658" s="16"/>
      <c r="B658" s="3"/>
    </row>
    <row r="659" ht="12.75" spans="1:2">
      <c r="A659" s="16"/>
      <c r="B659" s="3"/>
    </row>
    <row r="660" ht="12.75" spans="1:2">
      <c r="A660" s="16"/>
      <c r="B660" s="3"/>
    </row>
    <row r="661" ht="12.75" spans="1:2">
      <c r="A661" s="16"/>
      <c r="B661" s="3"/>
    </row>
    <row r="662" ht="12.75" spans="1:2">
      <c r="A662" s="16"/>
      <c r="B662" s="3"/>
    </row>
    <row r="663" ht="12.75" spans="1:2">
      <c r="A663" s="16"/>
      <c r="B663" s="3"/>
    </row>
    <row r="664" ht="12.75" spans="1:2">
      <c r="A664" s="16"/>
      <c r="B664" s="3"/>
    </row>
    <row r="665" ht="12.75" spans="1:2">
      <c r="A665" s="16"/>
      <c r="B665" s="3"/>
    </row>
    <row r="666" ht="12.75" spans="1:2">
      <c r="A666" s="16"/>
      <c r="B666" s="3"/>
    </row>
    <row r="667" ht="12.75" spans="1:2">
      <c r="A667" s="16"/>
      <c r="B667" s="3"/>
    </row>
    <row r="668" ht="12.75" spans="1:2">
      <c r="A668" s="16"/>
      <c r="B668" s="3"/>
    </row>
    <row r="669" ht="12.75" spans="1:2">
      <c r="A669" s="16"/>
      <c r="B669" s="3"/>
    </row>
    <row r="670" ht="12.75" spans="1:2">
      <c r="A670" s="16"/>
      <c r="B670" s="3"/>
    </row>
    <row r="671" ht="12.75" spans="1:2">
      <c r="A671" s="16"/>
      <c r="B671" s="3"/>
    </row>
    <row r="672" ht="12.75" spans="1:2">
      <c r="A672" s="16"/>
      <c r="B672" s="3"/>
    </row>
    <row r="673" ht="12.75" spans="1:2">
      <c r="A673" s="16"/>
      <c r="B673" s="3"/>
    </row>
    <row r="674" ht="12.75" spans="1:2">
      <c r="A674" s="16"/>
      <c r="B674" s="3"/>
    </row>
    <row r="675" ht="12.75" spans="1:2">
      <c r="A675" s="16"/>
      <c r="B675" s="3"/>
    </row>
    <row r="676" ht="12.75" spans="1:2">
      <c r="A676" s="16"/>
      <c r="B676" s="3"/>
    </row>
    <row r="677" ht="12.75" spans="1:2">
      <c r="A677" s="16"/>
      <c r="B677" s="3"/>
    </row>
    <row r="678" ht="12.75" spans="1:2">
      <c r="A678" s="16"/>
      <c r="B678" s="3"/>
    </row>
    <row r="679" ht="12.75" spans="1:2">
      <c r="A679" s="16"/>
      <c r="B679" s="3"/>
    </row>
    <row r="680" ht="12.75" spans="1:2">
      <c r="A680" s="16"/>
      <c r="B680" s="3"/>
    </row>
    <row r="681" ht="12.75" spans="1:2">
      <c r="A681" s="16"/>
      <c r="B681" s="3"/>
    </row>
    <row r="682" ht="12.75" spans="1:2">
      <c r="A682" s="16"/>
      <c r="B682" s="3"/>
    </row>
    <row r="683" ht="12.75" spans="1:2">
      <c r="A683" s="16"/>
      <c r="B683" s="3"/>
    </row>
    <row r="684" ht="12.75" spans="1:2">
      <c r="A684" s="16"/>
      <c r="B684" s="3"/>
    </row>
    <row r="685" ht="12.75" spans="1:2">
      <c r="A685" s="16"/>
      <c r="B685" s="3"/>
    </row>
    <row r="686" ht="12.75" spans="1:2">
      <c r="A686" s="16"/>
      <c r="B686" s="3"/>
    </row>
    <row r="687" ht="12.75" spans="1:2">
      <c r="A687" s="16"/>
      <c r="B687" s="3"/>
    </row>
    <row r="688" ht="12.75" spans="1:2">
      <c r="A688" s="16"/>
      <c r="B688" s="3"/>
    </row>
    <row r="689" ht="12.75" spans="1:2">
      <c r="A689" s="16"/>
      <c r="B689" s="3"/>
    </row>
    <row r="690" ht="12.75" spans="1:2">
      <c r="A690" s="16"/>
      <c r="B690" s="3"/>
    </row>
    <row r="691" ht="12.75" spans="1:2">
      <c r="A691" s="16"/>
      <c r="B691" s="3"/>
    </row>
    <row r="692" ht="12.75" spans="1:2">
      <c r="A692" s="16"/>
      <c r="B692" s="3"/>
    </row>
    <row r="693" ht="12.75" spans="1:2">
      <c r="A693" s="16"/>
      <c r="B693" s="3"/>
    </row>
    <row r="694" ht="12.75" spans="1:2">
      <c r="A694" s="16"/>
      <c r="B694" s="3"/>
    </row>
    <row r="695" ht="12.75" spans="1:2">
      <c r="A695" s="16"/>
      <c r="B695" s="3"/>
    </row>
    <row r="696" ht="12.75" spans="1:2">
      <c r="A696" s="16"/>
      <c r="B696" s="3"/>
    </row>
    <row r="697" ht="12.75" spans="1:2">
      <c r="A697" s="16"/>
      <c r="B697" s="3"/>
    </row>
    <row r="698" ht="12.75" spans="1:2">
      <c r="A698" s="16"/>
      <c r="B698" s="3"/>
    </row>
    <row r="699" ht="12.75" spans="1:2">
      <c r="A699" s="16"/>
      <c r="B699" s="3"/>
    </row>
    <row r="700" ht="12.75" spans="1:2">
      <c r="A700" s="16"/>
      <c r="B700" s="3"/>
    </row>
    <row r="701" ht="12.75" spans="1:2">
      <c r="A701" s="16"/>
      <c r="B701" s="3"/>
    </row>
    <row r="702" ht="12.75" spans="1:2">
      <c r="A702" s="16"/>
      <c r="B702" s="3"/>
    </row>
    <row r="703" ht="12.75" spans="1:2">
      <c r="A703" s="16"/>
      <c r="B703" s="3"/>
    </row>
    <row r="704" ht="12.75" spans="1:2">
      <c r="A704" s="16"/>
      <c r="B704" s="3"/>
    </row>
    <row r="705" ht="12.75" spans="1:2">
      <c r="A705" s="16"/>
      <c r="B705" s="3"/>
    </row>
    <row r="706" ht="12.75" spans="1:2">
      <c r="A706" s="16"/>
      <c r="B706" s="3"/>
    </row>
    <row r="707" ht="12.75" spans="1:2">
      <c r="A707" s="16"/>
      <c r="B707" s="3"/>
    </row>
    <row r="708" ht="12.75" spans="1:2">
      <c r="A708" s="16"/>
      <c r="B708" s="3"/>
    </row>
    <row r="709" ht="12.75" spans="1:2">
      <c r="A709" s="16"/>
      <c r="B709" s="3"/>
    </row>
    <row r="710" ht="12.75" spans="1:2">
      <c r="A710" s="16"/>
      <c r="B710" s="3"/>
    </row>
    <row r="711" ht="12.75" spans="1:2">
      <c r="A711" s="16"/>
      <c r="B711" s="3"/>
    </row>
    <row r="712" ht="12.75" spans="1:2">
      <c r="A712" s="16"/>
      <c r="B712" s="3"/>
    </row>
    <row r="713" ht="12.75" spans="1:2">
      <c r="A713" s="16"/>
      <c r="B713" s="3"/>
    </row>
    <row r="714" ht="12.75" spans="1:2">
      <c r="A714" s="16"/>
      <c r="B714" s="3"/>
    </row>
    <row r="715" ht="12.75" spans="1:2">
      <c r="A715" s="16"/>
      <c r="B715" s="3"/>
    </row>
    <row r="716" ht="12.75" spans="1:2">
      <c r="A716" s="16"/>
      <c r="B716" s="3"/>
    </row>
    <row r="717" ht="12.75" spans="1:2">
      <c r="A717" s="16"/>
      <c r="B717" s="3"/>
    </row>
    <row r="718" ht="12.75" spans="1:2">
      <c r="A718" s="16"/>
      <c r="B718" s="3"/>
    </row>
    <row r="719" ht="12.75" spans="1:2">
      <c r="A719" s="16"/>
      <c r="B719" s="3"/>
    </row>
    <row r="720" ht="12.75" spans="1:2">
      <c r="A720" s="16"/>
      <c r="B720" s="3"/>
    </row>
    <row r="721" ht="12.75" spans="1:2">
      <c r="A721" s="16"/>
      <c r="B721" s="3"/>
    </row>
    <row r="722" ht="12.75" spans="1:2">
      <c r="A722" s="16"/>
      <c r="B722" s="3"/>
    </row>
    <row r="723" ht="12.75" spans="1:2">
      <c r="A723" s="16"/>
      <c r="B723" s="3"/>
    </row>
    <row r="724" ht="12.75" spans="1:2">
      <c r="A724" s="16"/>
      <c r="B724" s="3"/>
    </row>
    <row r="725" ht="12.75" spans="1:2">
      <c r="A725" s="16"/>
      <c r="B725" s="3"/>
    </row>
    <row r="726" ht="12.75" spans="1:2">
      <c r="A726" s="16"/>
      <c r="B726" s="3"/>
    </row>
    <row r="727" ht="12.75" spans="1:2">
      <c r="A727" s="16"/>
      <c r="B727" s="3"/>
    </row>
    <row r="728" ht="12.75" spans="1:2">
      <c r="A728" s="16"/>
      <c r="B728" s="3"/>
    </row>
    <row r="729" ht="12.75" spans="1:2">
      <c r="A729" s="16"/>
      <c r="B729" s="3"/>
    </row>
    <row r="730" ht="12.75" spans="1:2">
      <c r="A730" s="16"/>
      <c r="B730" s="3"/>
    </row>
    <row r="731" ht="12.75" spans="1:2">
      <c r="A731" s="16"/>
      <c r="B731" s="3"/>
    </row>
    <row r="732" ht="12.75" spans="1:2">
      <c r="A732" s="16"/>
      <c r="B732" s="3"/>
    </row>
    <row r="733" ht="12.75" spans="1:2">
      <c r="A733" s="16"/>
      <c r="B733" s="3"/>
    </row>
    <row r="734" ht="12.75" spans="1:2">
      <c r="A734" s="16"/>
      <c r="B734" s="3"/>
    </row>
    <row r="735" ht="12.75" spans="1:2">
      <c r="A735" s="16"/>
      <c r="B735" s="3"/>
    </row>
    <row r="736" ht="12.75" spans="1:2">
      <c r="A736" s="16"/>
      <c r="B736" s="3"/>
    </row>
    <row r="737" ht="12.75" spans="1:2">
      <c r="A737" s="16"/>
      <c r="B737" s="3"/>
    </row>
    <row r="738" ht="12.75" spans="1:2">
      <c r="A738" s="16"/>
      <c r="B738" s="3"/>
    </row>
    <row r="739" ht="12.75" spans="1:2">
      <c r="A739" s="16"/>
      <c r="B739" s="3"/>
    </row>
    <row r="740" ht="12.75" spans="1:2">
      <c r="A740" s="16"/>
      <c r="B740" s="3"/>
    </row>
    <row r="741" ht="12.75" spans="1:2">
      <c r="A741" s="16"/>
      <c r="B741" s="3"/>
    </row>
    <row r="742" ht="12.75" spans="1:2">
      <c r="A742" s="16"/>
      <c r="B742" s="3"/>
    </row>
    <row r="743" ht="12.75" spans="1:2">
      <c r="A743" s="16"/>
      <c r="B743" s="3"/>
    </row>
    <row r="744" ht="12.75" spans="1:2">
      <c r="A744" s="16"/>
      <c r="B744" s="3"/>
    </row>
    <row r="745" ht="12.75" spans="1:2">
      <c r="A745" s="16"/>
      <c r="B745" s="3"/>
    </row>
    <row r="746" ht="12.75" spans="1:2">
      <c r="A746" s="16"/>
      <c r="B746" s="3"/>
    </row>
    <row r="747" ht="12.75" spans="1:2">
      <c r="A747" s="16"/>
      <c r="B747" s="3"/>
    </row>
    <row r="748" ht="12.75" spans="1:2">
      <c r="A748" s="16"/>
      <c r="B748" s="3"/>
    </row>
    <row r="749" ht="12.75" spans="1:2">
      <c r="A749" s="16"/>
      <c r="B749" s="3"/>
    </row>
    <row r="750" ht="12.75" spans="1:2">
      <c r="A750" s="16"/>
      <c r="B750" s="3"/>
    </row>
    <row r="751" ht="12.75" spans="1:2">
      <c r="A751" s="16"/>
      <c r="B751" s="3"/>
    </row>
    <row r="752" ht="12.75" spans="1:2">
      <c r="A752" s="16"/>
      <c r="B752" s="3"/>
    </row>
    <row r="753" ht="12.75" spans="1:2">
      <c r="A753" s="16"/>
      <c r="B753" s="3"/>
    </row>
    <row r="754" ht="12.75" spans="1:2">
      <c r="A754" s="16"/>
      <c r="B754" s="3"/>
    </row>
    <row r="755" ht="12.75" spans="1:2">
      <c r="A755" s="16"/>
      <c r="B755" s="3"/>
    </row>
    <row r="756" ht="12.75" spans="1:2">
      <c r="A756" s="16"/>
      <c r="B756" s="3"/>
    </row>
    <row r="757" ht="12.75" spans="1:2">
      <c r="A757" s="16"/>
      <c r="B757" s="3"/>
    </row>
    <row r="758" ht="12.75" spans="1:2">
      <c r="A758" s="16"/>
      <c r="B758" s="3"/>
    </row>
    <row r="759" ht="12.75" spans="1:2">
      <c r="A759" s="16"/>
      <c r="B759" s="3"/>
    </row>
    <row r="760" ht="12.75" spans="1:2">
      <c r="A760" s="16"/>
      <c r="B760" s="3"/>
    </row>
    <row r="761" ht="12.75" spans="1:2">
      <c r="A761" s="16"/>
      <c r="B761" s="3"/>
    </row>
    <row r="762" ht="12.75" spans="1:2">
      <c r="A762" s="16"/>
      <c r="B762" s="3"/>
    </row>
    <row r="763" ht="12.75" spans="1:2">
      <c r="A763" s="16"/>
      <c r="B763" s="3"/>
    </row>
    <row r="764" ht="12.75" spans="1:2">
      <c r="A764" s="16"/>
      <c r="B764" s="3"/>
    </row>
    <row r="765" ht="12.75" spans="1:2">
      <c r="A765" s="16"/>
      <c r="B765" s="3"/>
    </row>
    <row r="766" ht="12.75" spans="1:2">
      <c r="A766" s="16"/>
      <c r="B766" s="3"/>
    </row>
    <row r="767" ht="12.75" spans="1:2">
      <c r="A767" s="16"/>
      <c r="B767" s="3"/>
    </row>
    <row r="768" ht="12.75" spans="1:2">
      <c r="A768" s="16"/>
      <c r="B768" s="3"/>
    </row>
    <row r="769" ht="12.75" spans="1:2">
      <c r="A769" s="16"/>
      <c r="B769" s="3"/>
    </row>
    <row r="770" ht="12.75" spans="1:2">
      <c r="A770" s="16"/>
      <c r="B770" s="3"/>
    </row>
    <row r="771" ht="12.75" spans="1:2">
      <c r="A771" s="16"/>
      <c r="B771" s="3"/>
    </row>
    <row r="772" ht="12.75" spans="1:2">
      <c r="A772" s="16"/>
      <c r="B772" s="3"/>
    </row>
    <row r="773" ht="12.75" spans="1:2">
      <c r="A773" s="16"/>
      <c r="B773" s="3"/>
    </row>
    <row r="774" ht="12.75" spans="1:2">
      <c r="A774" s="16"/>
      <c r="B774" s="3"/>
    </row>
    <row r="775" ht="12.75" spans="1:2">
      <c r="A775" s="16"/>
      <c r="B775" s="3"/>
    </row>
    <row r="776" ht="12.75" spans="1:2">
      <c r="A776" s="16"/>
      <c r="B776" s="3"/>
    </row>
    <row r="777" ht="12.75" spans="1:2">
      <c r="A777" s="16"/>
      <c r="B777" s="3"/>
    </row>
    <row r="778" ht="12.75" spans="1:2">
      <c r="A778" s="16"/>
      <c r="B778" s="3"/>
    </row>
    <row r="779" ht="12.75" spans="1:2">
      <c r="A779" s="16"/>
      <c r="B779" s="3"/>
    </row>
    <row r="780" ht="12.75" spans="1:2">
      <c r="A780" s="16"/>
      <c r="B780" s="3"/>
    </row>
    <row r="781" ht="12.75" spans="1:2">
      <c r="A781" s="16"/>
      <c r="B781" s="3"/>
    </row>
    <row r="782" ht="12.75" spans="1:2">
      <c r="A782" s="16"/>
      <c r="B782" s="3"/>
    </row>
    <row r="783" ht="12.75" spans="1:2">
      <c r="A783" s="16"/>
      <c r="B783" s="3"/>
    </row>
    <row r="784" ht="12.75" spans="1:2">
      <c r="A784" s="16"/>
      <c r="B784" s="3"/>
    </row>
    <row r="785" ht="12.75" spans="1:2">
      <c r="A785" s="16"/>
      <c r="B785" s="3"/>
    </row>
    <row r="786" ht="12.75" spans="1:2">
      <c r="A786" s="16"/>
      <c r="B786" s="3"/>
    </row>
    <row r="787" ht="12.75" spans="1:2">
      <c r="A787" s="16"/>
      <c r="B787" s="3"/>
    </row>
    <row r="788" ht="12.75" spans="1:2">
      <c r="A788" s="16"/>
      <c r="B788" s="3"/>
    </row>
    <row r="789" ht="12.75" spans="1:2">
      <c r="A789" s="16"/>
      <c r="B789" s="3"/>
    </row>
    <row r="790" ht="12.75" spans="1:2">
      <c r="A790" s="16"/>
      <c r="B790" s="3"/>
    </row>
    <row r="791" ht="12.75" spans="1:2">
      <c r="A791" s="16"/>
      <c r="B791" s="3"/>
    </row>
    <row r="792" ht="12.75" spans="1:2">
      <c r="A792" s="16"/>
      <c r="B792" s="3"/>
    </row>
    <row r="793" ht="12.75" spans="1:2">
      <c r="A793" s="16"/>
      <c r="B793" s="3"/>
    </row>
    <row r="794" ht="12.75" spans="1:2">
      <c r="A794" s="16"/>
      <c r="B794" s="3"/>
    </row>
    <row r="795" ht="12.75" spans="1:2">
      <c r="A795" s="16"/>
      <c r="B795" s="3"/>
    </row>
    <row r="796" ht="12.75" spans="1:2">
      <c r="A796" s="16"/>
      <c r="B796" s="3"/>
    </row>
    <row r="797" ht="12.75" spans="1:2">
      <c r="A797" s="16"/>
      <c r="B797" s="3"/>
    </row>
    <row r="798" ht="12.75" spans="1:2">
      <c r="A798" s="16"/>
      <c r="B798" s="3"/>
    </row>
    <row r="799" ht="12.75" spans="1:2">
      <c r="A799" s="16"/>
      <c r="B799" s="3"/>
    </row>
    <row r="800" ht="12.75" spans="1:2">
      <c r="A800" s="16"/>
      <c r="B800" s="3"/>
    </row>
    <row r="801" ht="12.75" spans="1:2">
      <c r="A801" s="16"/>
      <c r="B801" s="3"/>
    </row>
    <row r="802" ht="12.75" spans="1:2">
      <c r="A802" s="16"/>
      <c r="B802" s="3"/>
    </row>
    <row r="803" ht="12.75" spans="1:2">
      <c r="A803" s="16"/>
      <c r="B803" s="3"/>
    </row>
    <row r="804" ht="12.75" spans="1:2">
      <c r="A804" s="16"/>
      <c r="B804" s="3"/>
    </row>
    <row r="805" ht="12.75" spans="1:2">
      <c r="A805" s="16"/>
      <c r="B805" s="3"/>
    </row>
    <row r="806" ht="12.75" spans="1:2">
      <c r="A806" s="16"/>
      <c r="B806" s="3"/>
    </row>
    <row r="807" ht="12.75" spans="1:2">
      <c r="A807" s="16"/>
      <c r="B807" s="3"/>
    </row>
    <row r="808" ht="12.75" spans="1:2">
      <c r="A808" s="16"/>
      <c r="B808" s="3"/>
    </row>
    <row r="809" ht="12.75" spans="1:2">
      <c r="A809" s="16"/>
      <c r="B809" s="3"/>
    </row>
    <row r="810" ht="12.75" spans="1:2">
      <c r="A810" s="16"/>
      <c r="B810" s="3"/>
    </row>
    <row r="811" ht="12.75" spans="1:2">
      <c r="A811" s="16"/>
      <c r="B811" s="3"/>
    </row>
    <row r="812" ht="12.75" spans="1:2">
      <c r="A812" s="16"/>
      <c r="B812" s="3"/>
    </row>
    <row r="813" ht="12.75" spans="1:2">
      <c r="A813" s="16"/>
      <c r="B813" s="3"/>
    </row>
    <row r="814" ht="12.75" spans="1:2">
      <c r="A814" s="16"/>
      <c r="B814" s="3"/>
    </row>
    <row r="815" ht="12.75" spans="1:2">
      <c r="A815" s="16"/>
      <c r="B815" s="3"/>
    </row>
    <row r="816" ht="12.75" spans="1:2">
      <c r="A816" s="16"/>
      <c r="B816" s="3"/>
    </row>
    <row r="817" ht="12.75" spans="1:2">
      <c r="A817" s="16"/>
      <c r="B817" s="3"/>
    </row>
    <row r="818" ht="12.75" spans="1:2">
      <c r="A818" s="16"/>
      <c r="B818" s="3"/>
    </row>
    <row r="819" ht="12.75" spans="1:2">
      <c r="A819" s="16"/>
      <c r="B819" s="3"/>
    </row>
    <row r="820" ht="12.75" spans="1:2">
      <c r="A820" s="16"/>
      <c r="B820" s="3"/>
    </row>
    <row r="821" ht="12.75" spans="1:2">
      <c r="A821" s="16"/>
      <c r="B821" s="3"/>
    </row>
    <row r="822" ht="12.75" spans="1:2">
      <c r="A822" s="16"/>
      <c r="B822" s="3"/>
    </row>
    <row r="823" ht="12.75" spans="1:2">
      <c r="A823" s="16"/>
      <c r="B823" s="3"/>
    </row>
    <row r="824" ht="12.75" spans="1:2">
      <c r="A824" s="16"/>
      <c r="B824" s="3"/>
    </row>
    <row r="825" ht="12.75" spans="1:2">
      <c r="A825" s="16"/>
      <c r="B825" s="3"/>
    </row>
    <row r="826" ht="12.75" spans="1:2">
      <c r="A826" s="16"/>
      <c r="B826" s="3"/>
    </row>
    <row r="827" ht="12.75" spans="1:2">
      <c r="A827" s="16"/>
      <c r="B827" s="3"/>
    </row>
    <row r="828" ht="12.75" spans="1:2">
      <c r="A828" s="16"/>
      <c r="B828" s="3"/>
    </row>
    <row r="829" ht="12.75" spans="1:2">
      <c r="A829" s="16"/>
      <c r="B829" s="3"/>
    </row>
    <row r="830" ht="12.75" spans="1:2">
      <c r="A830" s="16"/>
      <c r="B830" s="3"/>
    </row>
    <row r="831" ht="12.75" spans="1:2">
      <c r="A831" s="16"/>
      <c r="B831" s="3"/>
    </row>
    <row r="832" ht="12.75" spans="1:2">
      <c r="A832" s="16"/>
      <c r="B832" s="3"/>
    </row>
    <row r="833" ht="12.75" spans="1:2">
      <c r="A833" s="16"/>
      <c r="B833" s="3"/>
    </row>
    <row r="834" ht="12.75" spans="1:2">
      <c r="A834" s="16"/>
      <c r="B834" s="3"/>
    </row>
    <row r="835" ht="12.75" spans="1:2">
      <c r="A835" s="16"/>
      <c r="B835" s="3"/>
    </row>
    <row r="836" ht="12.75" spans="1:2">
      <c r="A836" s="16"/>
      <c r="B836" s="3"/>
    </row>
    <row r="837" ht="12.75" spans="1:2">
      <c r="A837" s="16"/>
      <c r="B837" s="3"/>
    </row>
    <row r="838" ht="12.75" spans="1:2">
      <c r="A838" s="16"/>
      <c r="B838" s="3"/>
    </row>
    <row r="839" ht="12.75" spans="1:2">
      <c r="A839" s="16"/>
      <c r="B839" s="3"/>
    </row>
    <row r="840" ht="12.75" spans="1:2">
      <c r="A840" s="16"/>
      <c r="B840" s="3"/>
    </row>
    <row r="841" ht="12.75" spans="1:2">
      <c r="A841" s="16"/>
      <c r="B841" s="3"/>
    </row>
    <row r="842" ht="12.75" spans="1:2">
      <c r="A842" s="16"/>
      <c r="B842" s="3"/>
    </row>
    <row r="843" ht="12.75" spans="1:2">
      <c r="A843" s="16"/>
      <c r="B843" s="3"/>
    </row>
    <row r="844" ht="12.75" spans="1:2">
      <c r="A844" s="16"/>
      <c r="B844" s="3"/>
    </row>
    <row r="845" ht="12.75" spans="1:2">
      <c r="A845" s="16"/>
      <c r="B845" s="3"/>
    </row>
    <row r="846" ht="12.75" spans="1:2">
      <c r="A846" s="16"/>
      <c r="B846" s="3"/>
    </row>
    <row r="847" ht="12.75" spans="1:2">
      <c r="A847" s="16"/>
      <c r="B847" s="3"/>
    </row>
    <row r="848" ht="12.75" spans="1:2">
      <c r="A848" s="16"/>
      <c r="B848" s="3"/>
    </row>
    <row r="849" ht="12.75" spans="1:2">
      <c r="A849" s="16"/>
      <c r="B849" s="3"/>
    </row>
    <row r="850" ht="12.75" spans="1:2">
      <c r="A850" s="16"/>
      <c r="B850" s="3"/>
    </row>
    <row r="851" ht="12.75" spans="1:2">
      <c r="A851" s="16"/>
      <c r="B851" s="3"/>
    </row>
    <row r="852" ht="12.75" spans="1:2">
      <c r="A852" s="16"/>
      <c r="B852" s="3"/>
    </row>
    <row r="853" ht="12.75" spans="1:2">
      <c r="A853" s="16"/>
      <c r="B853" s="3"/>
    </row>
    <row r="854" ht="12.75" spans="1:2">
      <c r="A854" s="16"/>
      <c r="B854" s="3"/>
    </row>
    <row r="855" ht="12.75" spans="1:2">
      <c r="A855" s="16"/>
      <c r="B855" s="3"/>
    </row>
    <row r="856" ht="12.75" spans="1:2">
      <c r="A856" s="16"/>
      <c r="B856" s="3"/>
    </row>
    <row r="857" ht="12.75" spans="1:2">
      <c r="A857" s="16"/>
      <c r="B857" s="3"/>
    </row>
    <row r="858" ht="12.75" spans="1:2">
      <c r="A858" s="16"/>
      <c r="B858" s="3"/>
    </row>
    <row r="859" ht="12.75" spans="1:2">
      <c r="A859" s="16"/>
      <c r="B859" s="3"/>
    </row>
    <row r="860" ht="12.75" spans="1:2">
      <c r="A860" s="16"/>
      <c r="B860" s="3"/>
    </row>
    <row r="861" ht="12.75" spans="1:2">
      <c r="A861" s="16"/>
      <c r="B861" s="3"/>
    </row>
    <row r="862" ht="12.75" spans="1:2">
      <c r="A862" s="16"/>
      <c r="B862" s="3"/>
    </row>
    <row r="863" ht="12.75" spans="1:2">
      <c r="A863" s="16"/>
      <c r="B863" s="3"/>
    </row>
    <row r="864" ht="12.75" spans="1:2">
      <c r="A864" s="16"/>
      <c r="B864" s="3"/>
    </row>
    <row r="865" ht="12.75" spans="1:2">
      <c r="A865" s="16"/>
      <c r="B865" s="3"/>
    </row>
    <row r="866" ht="12.75" spans="1:2">
      <c r="A866" s="16"/>
      <c r="B866" s="3"/>
    </row>
    <row r="867" ht="12.75" spans="1:2">
      <c r="A867" s="16"/>
      <c r="B867" s="3"/>
    </row>
    <row r="868" ht="12.75" spans="1:2">
      <c r="A868" s="16"/>
      <c r="B868" s="3"/>
    </row>
    <row r="869" ht="12.75" spans="1:2">
      <c r="A869" s="16"/>
      <c r="B869" s="3"/>
    </row>
    <row r="870" ht="12.75" spans="1:2">
      <c r="A870" s="16"/>
      <c r="B870" s="3"/>
    </row>
    <row r="871" ht="12.75" spans="1:2">
      <c r="A871" s="16"/>
      <c r="B871" s="3"/>
    </row>
    <row r="872" ht="12.75" spans="1:2">
      <c r="A872" s="16"/>
      <c r="B872" s="3"/>
    </row>
    <row r="873" ht="12.75" spans="1:2">
      <c r="A873" s="16"/>
      <c r="B873" s="3"/>
    </row>
    <row r="874" ht="12.75" spans="1:2">
      <c r="A874" s="16"/>
      <c r="B874" s="3"/>
    </row>
    <row r="875" ht="12.75" spans="1:2">
      <c r="A875" s="16"/>
      <c r="B875" s="3"/>
    </row>
    <row r="876" ht="12.75" spans="1:2">
      <c r="A876" s="16"/>
      <c r="B876" s="3"/>
    </row>
    <row r="877" ht="12.75" spans="1:2">
      <c r="A877" s="16"/>
      <c r="B877" s="3"/>
    </row>
    <row r="878" ht="12.75" spans="1:2">
      <c r="A878" s="16"/>
      <c r="B878" s="3"/>
    </row>
    <row r="879" ht="12.75" spans="1:2">
      <c r="A879" s="16"/>
      <c r="B879" s="3"/>
    </row>
    <row r="880" ht="12.75" spans="1:2">
      <c r="A880" s="16"/>
      <c r="B880" s="3"/>
    </row>
    <row r="881" ht="12.75" spans="1:2">
      <c r="A881" s="16"/>
      <c r="B881" s="3"/>
    </row>
    <row r="882" ht="12.75" spans="1:2">
      <c r="A882" s="16"/>
      <c r="B882" s="3"/>
    </row>
    <row r="883" ht="12.75" spans="1:2">
      <c r="A883" s="16"/>
      <c r="B883" s="3"/>
    </row>
    <row r="884" ht="12.75" spans="1:2">
      <c r="A884" s="16"/>
      <c r="B884" s="3"/>
    </row>
    <row r="885" ht="12.75" spans="1:2">
      <c r="A885" s="16"/>
      <c r="B885" s="3"/>
    </row>
    <row r="886" ht="12.75" spans="1:2">
      <c r="A886" s="16"/>
      <c r="B886" s="3"/>
    </row>
    <row r="887" ht="12.75" spans="1:2">
      <c r="A887" s="16"/>
      <c r="B887" s="3"/>
    </row>
    <row r="888" ht="12.75" spans="1:2">
      <c r="A888" s="16"/>
      <c r="B888" s="3"/>
    </row>
    <row r="889" ht="12.75" spans="1:2">
      <c r="A889" s="16"/>
      <c r="B889" s="3"/>
    </row>
    <row r="890" ht="12.75" spans="1:2">
      <c r="A890" s="16"/>
      <c r="B890" s="3"/>
    </row>
    <row r="891" ht="12.75" spans="1:2">
      <c r="A891" s="16"/>
      <c r="B891" s="3"/>
    </row>
    <row r="892" ht="12.75" spans="1:2">
      <c r="A892" s="16"/>
      <c r="B892" s="3"/>
    </row>
    <row r="893" ht="12.75" spans="1:2">
      <c r="A893" s="16"/>
      <c r="B893" s="3"/>
    </row>
    <row r="894" ht="12.75" spans="1:2">
      <c r="A894" s="16"/>
      <c r="B894" s="3"/>
    </row>
    <row r="895" ht="12.75" spans="1:2">
      <c r="A895" s="16"/>
      <c r="B895" s="3"/>
    </row>
    <row r="896" ht="12.75" spans="1:2">
      <c r="A896" s="16"/>
      <c r="B896" s="3"/>
    </row>
    <row r="897" ht="12.75" spans="1:2">
      <c r="A897" s="16"/>
      <c r="B897" s="3"/>
    </row>
    <row r="898" ht="12.75" spans="1:2">
      <c r="A898" s="16"/>
      <c r="B898" s="3"/>
    </row>
    <row r="899" ht="12.75" spans="1:2">
      <c r="A899" s="16"/>
      <c r="B899" s="3"/>
    </row>
    <row r="900" ht="12.75" spans="1:2">
      <c r="A900" s="16"/>
      <c r="B900" s="3"/>
    </row>
    <row r="901" ht="12.75" spans="1:2">
      <c r="A901" s="16"/>
      <c r="B901" s="3"/>
    </row>
    <row r="902" ht="12.75" spans="1:2">
      <c r="A902" s="16"/>
      <c r="B902" s="3"/>
    </row>
    <row r="903" ht="12.75" spans="1:2">
      <c r="A903" s="16"/>
      <c r="B903" s="3"/>
    </row>
    <row r="904" ht="12.75" spans="1:2">
      <c r="A904" s="16"/>
      <c r="B904" s="3"/>
    </row>
    <row r="905" ht="12.75" spans="1:2">
      <c r="A905" s="16"/>
      <c r="B905" s="3"/>
    </row>
    <row r="906" ht="12.75" spans="1:2">
      <c r="A906" s="16"/>
      <c r="B906" s="3"/>
    </row>
    <row r="907" ht="12.75" spans="1:2">
      <c r="A907" s="16"/>
      <c r="B907" s="3"/>
    </row>
    <row r="908" ht="12.75" spans="1:2">
      <c r="A908" s="16"/>
      <c r="B908" s="3"/>
    </row>
    <row r="909" ht="12.75" spans="1:2">
      <c r="A909" s="16"/>
      <c r="B909" s="3"/>
    </row>
    <row r="910" ht="12.75" spans="1:2">
      <c r="A910" s="16"/>
      <c r="B910" s="3"/>
    </row>
    <row r="911" ht="12.75" spans="1:2">
      <c r="A911" s="16"/>
      <c r="B911" s="3"/>
    </row>
    <row r="912" ht="12.75" spans="1:2">
      <c r="A912" s="16"/>
      <c r="B912" s="3"/>
    </row>
    <row r="913" ht="12.75" spans="1:2">
      <c r="A913" s="16"/>
      <c r="B913" s="3"/>
    </row>
    <row r="914" ht="12.75" spans="1:2">
      <c r="A914" s="16"/>
      <c r="B914" s="3"/>
    </row>
    <row r="915" ht="12.75" spans="1:2">
      <c r="A915" s="16"/>
      <c r="B915" s="3"/>
    </row>
    <row r="916" ht="12.75" spans="1:2">
      <c r="A916" s="16"/>
      <c r="B916" s="3"/>
    </row>
    <row r="917" ht="12.75" spans="1:2">
      <c r="A917" s="16"/>
      <c r="B917" s="3"/>
    </row>
    <row r="918" ht="12.75" spans="1:2">
      <c r="A918" s="16"/>
      <c r="B918" s="3"/>
    </row>
    <row r="919" ht="12.75" spans="1:2">
      <c r="A919" s="16"/>
      <c r="B919" s="3"/>
    </row>
    <row r="920" ht="12.75" spans="1:2">
      <c r="A920" s="16"/>
      <c r="B920" s="3"/>
    </row>
    <row r="921" ht="12.75" spans="1:2">
      <c r="A921" s="16"/>
      <c r="B921" s="3"/>
    </row>
    <row r="922" ht="12.75" spans="1:2">
      <c r="A922" s="16"/>
      <c r="B922" s="3"/>
    </row>
    <row r="923" ht="12.75" spans="1:2">
      <c r="A923" s="16"/>
      <c r="B923" s="3"/>
    </row>
    <row r="924" ht="12.75" spans="1:2">
      <c r="A924" s="16"/>
      <c r="B924" s="3"/>
    </row>
    <row r="925" ht="12.75" spans="1:2">
      <c r="A925" s="16"/>
      <c r="B925" s="3"/>
    </row>
    <row r="926" ht="12.75" spans="1:2">
      <c r="A926" s="16"/>
      <c r="B926" s="3"/>
    </row>
    <row r="927" ht="12.75" spans="1:2">
      <c r="A927" s="16"/>
      <c r="B927" s="3"/>
    </row>
    <row r="928" ht="12.75" spans="1:2">
      <c r="A928" s="16"/>
      <c r="B928" s="3"/>
    </row>
    <row r="929" ht="12.75" spans="1:2">
      <c r="A929" s="16"/>
      <c r="B929" s="3"/>
    </row>
    <row r="930" ht="12.75" spans="1:2">
      <c r="A930" s="16"/>
      <c r="B930" s="3"/>
    </row>
    <row r="931" ht="12.75" spans="1:2">
      <c r="A931" s="16"/>
      <c r="B931" s="3"/>
    </row>
    <row r="932" ht="12.75" spans="1:2">
      <c r="A932" s="16"/>
      <c r="B932" s="3"/>
    </row>
    <row r="933" ht="12.75" spans="1:2">
      <c r="A933" s="16"/>
      <c r="B933" s="3"/>
    </row>
    <row r="934" ht="12.75" spans="1:2">
      <c r="A934" s="16"/>
      <c r="B934" s="3"/>
    </row>
    <row r="935" ht="12.75" spans="1:2">
      <c r="A935" s="16"/>
      <c r="B935" s="3"/>
    </row>
    <row r="936" ht="12.75" spans="1:2">
      <c r="A936" s="16"/>
      <c r="B936" s="3"/>
    </row>
    <row r="937" ht="12.75" spans="1:2">
      <c r="A937" s="16"/>
      <c r="B937" s="3"/>
    </row>
    <row r="938" ht="12.75" spans="1:2">
      <c r="A938" s="16"/>
      <c r="B938" s="3"/>
    </row>
    <row r="939" ht="12.75" spans="1:2">
      <c r="A939" s="16"/>
      <c r="B939" s="3"/>
    </row>
    <row r="940" ht="12.75" spans="1:2">
      <c r="A940" s="16"/>
      <c r="B940" s="3"/>
    </row>
    <row r="941" ht="12.75" spans="1:2">
      <c r="A941" s="16"/>
      <c r="B941" s="3"/>
    </row>
    <row r="942" ht="12.75" spans="1:2">
      <c r="A942" s="16"/>
      <c r="B942" s="3"/>
    </row>
    <row r="943" ht="12.75" spans="1:2">
      <c r="A943" s="16"/>
      <c r="B943" s="3"/>
    </row>
    <row r="944" ht="12.75" spans="1:2">
      <c r="A944" s="16"/>
      <c r="B944" s="3"/>
    </row>
    <row r="945" ht="12.75" spans="1:2">
      <c r="A945" s="16"/>
      <c r="B945" s="3"/>
    </row>
    <row r="946" ht="12.75" spans="1:2">
      <c r="A946" s="16"/>
      <c r="B946" s="3"/>
    </row>
    <row r="947" ht="12.75" spans="1:2">
      <c r="A947" s="16"/>
      <c r="B947" s="3"/>
    </row>
    <row r="948" ht="12.75" spans="1:2">
      <c r="A948" s="16"/>
      <c r="B948" s="3"/>
    </row>
    <row r="949" ht="12.75" spans="1:2">
      <c r="A949" s="16"/>
      <c r="B949" s="3"/>
    </row>
    <row r="950" ht="12.75" spans="1:2">
      <c r="A950" s="16"/>
      <c r="B950" s="3"/>
    </row>
    <row r="951" ht="12.75" spans="1:2">
      <c r="A951" s="16"/>
      <c r="B951" s="3"/>
    </row>
    <row r="952" ht="12.75" spans="1:2">
      <c r="A952" s="16"/>
      <c r="B952" s="3"/>
    </row>
    <row r="953" ht="12.75" spans="1:2">
      <c r="A953" s="16"/>
      <c r="B953" s="3"/>
    </row>
    <row r="954" ht="12.75" spans="1:2">
      <c r="A954" s="16"/>
      <c r="B954" s="3"/>
    </row>
    <row r="955" ht="12.75" spans="1:2">
      <c r="A955" s="16"/>
      <c r="B955" s="3"/>
    </row>
    <row r="956" ht="12.75" spans="1:2">
      <c r="A956" s="16"/>
      <c r="B956" s="3"/>
    </row>
    <row r="957" ht="12.75" spans="1:2">
      <c r="A957" s="16"/>
      <c r="B957" s="3"/>
    </row>
    <row r="958" ht="12.75" spans="1:2">
      <c r="A958" s="16"/>
      <c r="B958" s="3"/>
    </row>
    <row r="959" ht="12.75" spans="1:2">
      <c r="A959" s="16"/>
      <c r="B959" s="3"/>
    </row>
    <row r="960" ht="12.75" spans="1:2">
      <c r="A960" s="16"/>
      <c r="B960" s="3"/>
    </row>
    <row r="961" ht="12.75" spans="1:2">
      <c r="A961" s="16"/>
      <c r="B961" s="3"/>
    </row>
    <row r="962" ht="12.75" spans="1:2">
      <c r="A962" s="16"/>
      <c r="B962" s="3"/>
    </row>
    <row r="963" ht="12.75" spans="1:2">
      <c r="A963" s="16"/>
      <c r="B963" s="3"/>
    </row>
    <row r="964" ht="12.75" spans="1:2">
      <c r="A964" s="16"/>
      <c r="B964" s="3"/>
    </row>
    <row r="965" ht="12.75" spans="1:2">
      <c r="A965" s="16"/>
      <c r="B965" s="3"/>
    </row>
    <row r="966" ht="12.75" spans="1:2">
      <c r="A966" s="16"/>
      <c r="B966" s="3"/>
    </row>
    <row r="967" ht="12.75" spans="1:2">
      <c r="A967" s="16"/>
      <c r="B967" s="3"/>
    </row>
    <row r="968" ht="12.75" spans="1:2">
      <c r="A968" s="16"/>
      <c r="B968" s="3"/>
    </row>
    <row r="969" ht="12.75" spans="1:2">
      <c r="A969" s="16"/>
      <c r="B969" s="3"/>
    </row>
    <row r="970" ht="12.75" spans="1:2">
      <c r="A970" s="16"/>
      <c r="B970" s="3"/>
    </row>
    <row r="971" ht="12.75" spans="1:2">
      <c r="A971" s="16"/>
      <c r="B971" s="3"/>
    </row>
    <row r="972" ht="12.75" spans="1:2">
      <c r="A972" s="16"/>
      <c r="B972" s="3"/>
    </row>
    <row r="973" ht="12.75" spans="1:2">
      <c r="A973" s="16"/>
      <c r="B973" s="3"/>
    </row>
    <row r="974" ht="12.75" spans="1:2">
      <c r="A974" s="16"/>
      <c r="B974" s="3"/>
    </row>
    <row r="975" ht="12.75" spans="1:2">
      <c r="A975" s="16"/>
      <c r="B975" s="3"/>
    </row>
    <row r="976" ht="12.75" spans="1:2">
      <c r="A976" s="16"/>
      <c r="B976" s="3"/>
    </row>
    <row r="977" ht="12.75" spans="1:2">
      <c r="A977" s="16"/>
      <c r="B977" s="3"/>
    </row>
    <row r="978" ht="12.75" spans="1:2">
      <c r="A978" s="16"/>
      <c r="B978" s="3"/>
    </row>
    <row r="979" ht="12.75" spans="1:2">
      <c r="A979" s="16"/>
      <c r="B979" s="3"/>
    </row>
    <row r="980" ht="12.75" spans="1:2">
      <c r="A980" s="16"/>
      <c r="B980" s="3"/>
    </row>
    <row r="981" ht="12.75" spans="1:2">
      <c r="A981" s="16"/>
      <c r="B981" s="3"/>
    </row>
    <row r="982" ht="12.75" spans="1:2">
      <c r="A982" s="16"/>
      <c r="B982" s="3"/>
    </row>
    <row r="983" ht="12.75" spans="1:2">
      <c r="A983" s="16"/>
      <c r="B983" s="3"/>
    </row>
    <row r="984" ht="12.75" spans="1:2">
      <c r="A984" s="16"/>
      <c r="B984" s="3"/>
    </row>
    <row r="985" ht="12.75" spans="1:2">
      <c r="A985" s="16"/>
      <c r="B985" s="3"/>
    </row>
    <row r="986" ht="12.75" spans="1:2">
      <c r="A986" s="16"/>
      <c r="B986" s="3"/>
    </row>
    <row r="987" ht="12.75" spans="1:2">
      <c r="A987" s="16"/>
      <c r="B987" s="3"/>
    </row>
    <row r="988" ht="12.75" spans="1:2">
      <c r="A988" s="16"/>
      <c r="B988" s="3"/>
    </row>
    <row r="989" ht="12.75" spans="1:2">
      <c r="A989" s="16"/>
      <c r="B989" s="3"/>
    </row>
    <row r="990" ht="12.75" spans="1:2">
      <c r="A990" s="16"/>
      <c r="B990" s="3"/>
    </row>
    <row r="991" ht="12.75" spans="1:2">
      <c r="A991" s="16"/>
      <c r="B991" s="3"/>
    </row>
    <row r="992" ht="12.75" spans="1:2">
      <c r="A992" s="16"/>
      <c r="B992" s="3"/>
    </row>
    <row r="993" ht="12.75" spans="1:2">
      <c r="A993" s="16"/>
      <c r="B993" s="3"/>
    </row>
    <row r="994" ht="12.75" spans="1:2">
      <c r="A994" s="16"/>
      <c r="B994" s="3"/>
    </row>
    <row r="995" ht="12.75" spans="1:2">
      <c r="A995" s="16"/>
      <c r="B995" s="3"/>
    </row>
    <row r="996" ht="12.75" spans="1:2">
      <c r="A996" s="16"/>
      <c r="B996" s="3"/>
    </row>
    <row r="997" ht="12.75" spans="1:2">
      <c r="A997" s="16"/>
      <c r="B997" s="3"/>
    </row>
    <row r="998" ht="12.75" spans="1:2">
      <c r="A998" s="16"/>
      <c r="B998" s="3"/>
    </row>
    <row r="999" ht="12.75" spans="1:2">
      <c r="A999" s="16"/>
      <c r="B999" s="3"/>
    </row>
    <row r="1000" ht="12.75" spans="1:2">
      <c r="A1000" s="16"/>
      <c r="B1000" s="3"/>
    </row>
    <row r="1001" ht="12.75" spans="1:2">
      <c r="A1001" s="16"/>
      <c r="B1001" s="3"/>
    </row>
    <row r="1002" ht="12.75" spans="1:2">
      <c r="A1002" s="16"/>
      <c r="B1002" s="3"/>
    </row>
    <row r="1003" ht="12.75" spans="1:2">
      <c r="A1003" s="16"/>
      <c r="B1003" s="3"/>
    </row>
    <row r="1004" ht="12.75" spans="1:2">
      <c r="A1004" s="16"/>
      <c r="B1004" s="3"/>
    </row>
    <row r="1005" ht="12.75" spans="1:2">
      <c r="A1005" s="16"/>
      <c r="B1005" s="3"/>
    </row>
    <row r="1006" ht="12.75" spans="1:2">
      <c r="A1006" s="16"/>
      <c r="B1006" s="3"/>
    </row>
    <row r="1007" ht="12.75" spans="1:2">
      <c r="A1007" s="16"/>
      <c r="B1007" s="3"/>
    </row>
    <row r="1008" ht="12.75" spans="1:2">
      <c r="A1008" s="16"/>
      <c r="B1008" s="3"/>
    </row>
    <row r="1009" ht="12.75" spans="1:2">
      <c r="A1009" s="16"/>
      <c r="B1009" s="3"/>
    </row>
    <row r="1010" ht="12.75" spans="1:2">
      <c r="A1010" s="16"/>
      <c r="B1010" s="3"/>
    </row>
    <row r="1011" ht="12.75" spans="1:2">
      <c r="A1011" s="16"/>
      <c r="B1011" s="3"/>
    </row>
    <row r="1012" ht="12.75" spans="1:2">
      <c r="A1012" s="16"/>
      <c r="B1012" s="3"/>
    </row>
    <row r="1013" ht="12.75" spans="1:2">
      <c r="A1013" s="16"/>
      <c r="B1013" s="3"/>
    </row>
    <row r="1014" ht="12.75" spans="1:2">
      <c r="A1014" s="16"/>
      <c r="B1014" s="3"/>
    </row>
    <row r="1015" ht="12.75" spans="1:2">
      <c r="A1015" s="16"/>
      <c r="B1015" s="3"/>
    </row>
    <row r="1016" ht="12.75" spans="1:2">
      <c r="A1016" s="16"/>
      <c r="B1016" s="3"/>
    </row>
    <row r="1017" ht="12.75" spans="1:2">
      <c r="A1017" s="16"/>
      <c r="B1017" s="3"/>
    </row>
    <row r="1018" ht="12.75" spans="1:2">
      <c r="A1018" s="16"/>
      <c r="B1018" s="3"/>
    </row>
    <row r="1019" ht="12.75" spans="1:2">
      <c r="A1019" s="16"/>
      <c r="B1019" s="3"/>
    </row>
    <row r="1020" ht="12.75" spans="1:2">
      <c r="A1020" s="16"/>
      <c r="B1020" s="3"/>
    </row>
    <row r="1021" ht="12.75" spans="1:2">
      <c r="A1021" s="16"/>
      <c r="B1021" s="3"/>
    </row>
    <row r="1022" ht="12.75" spans="1:2">
      <c r="A1022" s="16"/>
      <c r="B1022" s="3"/>
    </row>
    <row r="1023" ht="12.75" spans="1:2">
      <c r="A1023" s="16"/>
      <c r="B1023" s="3"/>
    </row>
    <row r="1024" ht="12.75" spans="1:2">
      <c r="A1024" s="16"/>
      <c r="B1024" s="3"/>
    </row>
    <row r="1025" ht="12.75" spans="1:2">
      <c r="A1025" s="16"/>
      <c r="B1025" s="3"/>
    </row>
    <row r="1026" ht="12.75" spans="1:2">
      <c r="A1026" s="16"/>
      <c r="B1026" s="3"/>
    </row>
    <row r="1027" ht="12.75" spans="1:2">
      <c r="A1027" s="16"/>
      <c r="B1027" s="3"/>
    </row>
    <row r="1028" ht="12.75" spans="1:2">
      <c r="A1028" s="16"/>
      <c r="B1028" s="3"/>
    </row>
    <row r="1029" ht="12.75" spans="1:2">
      <c r="A1029" s="16"/>
      <c r="B1029" s="3"/>
    </row>
    <row r="1030" ht="12.75" spans="1:2">
      <c r="A1030" s="16"/>
      <c r="B1030" s="3"/>
    </row>
    <row r="1031" ht="12.75" spans="1:2">
      <c r="A1031" s="16"/>
      <c r="B1031" s="3"/>
    </row>
    <row r="1032" ht="12.75" spans="1:2">
      <c r="A1032" s="16"/>
      <c r="B1032" s="3"/>
    </row>
    <row r="1033" ht="12.75" spans="1:2">
      <c r="A1033" s="16"/>
      <c r="B1033" s="3"/>
    </row>
    <row r="1034" ht="12.75" spans="1:2">
      <c r="A1034" s="16"/>
      <c r="B1034" s="3"/>
    </row>
  </sheetData>
  <mergeCells count="6">
    <mergeCell ref="B1:C1"/>
    <mergeCell ref="B7:C7"/>
    <mergeCell ref="B14:C14"/>
    <mergeCell ref="B60:C60"/>
    <mergeCell ref="B64:C64"/>
    <mergeCell ref="B69:C69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workbookViewId="0">
      <selection activeCell="I2" sqref="I2"/>
    </sheetView>
  </sheetViews>
  <sheetFormatPr defaultColWidth="9" defaultRowHeight="12.75"/>
  <sheetData>
    <row r="1" spans="1:10">
      <c r="A1" s="1" t="s">
        <v>123</v>
      </c>
      <c r="B1" s="1" t="s">
        <v>762</v>
      </c>
      <c r="C1" s="1" t="s">
        <v>763</v>
      </c>
      <c r="D1" s="1" t="s">
        <v>764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876</v>
      </c>
      <c r="J1" s="1"/>
    </row>
    <row r="2" spans="1:9">
      <c r="A2" s="2" t="s">
        <v>653</v>
      </c>
      <c r="B2" s="2">
        <v>1</v>
      </c>
      <c r="C2" s="2">
        <v>1.008</v>
      </c>
      <c r="D2" s="2" t="s">
        <v>89</v>
      </c>
      <c r="E2" s="2">
        <v>-259</v>
      </c>
      <c r="F2" s="2">
        <v>-253</v>
      </c>
      <c r="G2" s="2">
        <v>0.09</v>
      </c>
      <c r="H2" s="2">
        <v>1776</v>
      </c>
      <c r="I2" t="b">
        <f>IF(AND(G2&lt;3,H2&gt;1850,H2&lt;1900),TRUE,FALSE)</f>
        <v>0</v>
      </c>
    </row>
    <row r="3" spans="1:9">
      <c r="A3" s="2" t="s">
        <v>654</v>
      </c>
      <c r="B3" s="2">
        <v>2</v>
      </c>
      <c r="C3" s="2">
        <v>4.003</v>
      </c>
      <c r="D3" s="2" t="s">
        <v>765</v>
      </c>
      <c r="E3" s="2">
        <v>-272</v>
      </c>
      <c r="F3" s="2">
        <v>-269</v>
      </c>
      <c r="G3" s="2">
        <v>0.18</v>
      </c>
      <c r="H3" s="2">
        <v>1895</v>
      </c>
      <c r="I3" t="b">
        <f t="shared" ref="I3:I66" si="0">IF(AND(G3&lt;3,H3&gt;1850,H3&lt;1900),TRUE,FALSE)</f>
        <v>1</v>
      </c>
    </row>
    <row r="4" spans="1:9">
      <c r="A4" s="2" t="s">
        <v>655</v>
      </c>
      <c r="B4" s="2">
        <v>3</v>
      </c>
      <c r="C4" s="2">
        <v>6.941</v>
      </c>
      <c r="D4" s="2" t="s">
        <v>766</v>
      </c>
      <c r="E4" s="2">
        <v>180</v>
      </c>
      <c r="F4" s="2">
        <v>1347</v>
      </c>
      <c r="G4" s="2">
        <v>0.53</v>
      </c>
      <c r="H4" s="2">
        <v>1817</v>
      </c>
      <c r="I4" t="b">
        <f t="shared" si="0"/>
        <v>0</v>
      </c>
    </row>
    <row r="5" spans="1:9">
      <c r="A5" s="2" t="s">
        <v>656</v>
      </c>
      <c r="B5" s="2">
        <v>4</v>
      </c>
      <c r="C5" s="2">
        <v>9.012</v>
      </c>
      <c r="D5" s="2" t="s">
        <v>767</v>
      </c>
      <c r="E5" s="2">
        <v>1278</v>
      </c>
      <c r="F5" s="2">
        <v>2970</v>
      </c>
      <c r="G5" s="2">
        <v>1.85</v>
      </c>
      <c r="H5" s="2">
        <v>1797</v>
      </c>
      <c r="I5" t="b">
        <f t="shared" si="0"/>
        <v>0</v>
      </c>
    </row>
    <row r="6" spans="1:9">
      <c r="A6" s="2" t="s">
        <v>657</v>
      </c>
      <c r="B6" s="2">
        <v>5</v>
      </c>
      <c r="C6" s="2">
        <v>10.811</v>
      </c>
      <c r="D6" s="2" t="s">
        <v>4</v>
      </c>
      <c r="E6" s="2">
        <v>2300</v>
      </c>
      <c r="F6" s="2">
        <v>2550</v>
      </c>
      <c r="G6" s="2">
        <v>2.34</v>
      </c>
      <c r="H6" s="2">
        <v>1808</v>
      </c>
      <c r="I6" t="b">
        <f t="shared" si="0"/>
        <v>0</v>
      </c>
    </row>
    <row r="7" spans="1:9">
      <c r="A7" s="2" t="s">
        <v>658</v>
      </c>
      <c r="B7" s="2">
        <v>6</v>
      </c>
      <c r="C7" s="2">
        <v>12.011</v>
      </c>
      <c r="D7" s="2" t="s">
        <v>7</v>
      </c>
      <c r="E7" s="2">
        <v>3500</v>
      </c>
      <c r="F7" s="2">
        <v>4827</v>
      </c>
      <c r="G7" s="2">
        <v>2.26</v>
      </c>
      <c r="H7" s="2" t="s">
        <v>873</v>
      </c>
      <c r="I7" t="b">
        <f t="shared" si="0"/>
        <v>0</v>
      </c>
    </row>
    <row r="8" spans="1:9">
      <c r="A8" s="2" t="s">
        <v>659</v>
      </c>
      <c r="B8" s="2">
        <v>7</v>
      </c>
      <c r="C8" s="2">
        <v>14.007</v>
      </c>
      <c r="D8" s="2" t="s">
        <v>768</v>
      </c>
      <c r="E8" s="2">
        <v>-210</v>
      </c>
      <c r="F8" s="2">
        <v>-196</v>
      </c>
      <c r="G8" s="2">
        <v>1.25</v>
      </c>
      <c r="H8" s="2">
        <v>1772</v>
      </c>
      <c r="I8" t="b">
        <f t="shared" si="0"/>
        <v>0</v>
      </c>
    </row>
    <row r="9" spans="1:9">
      <c r="A9" s="2" t="s">
        <v>660</v>
      </c>
      <c r="B9" s="2">
        <v>8</v>
      </c>
      <c r="C9" s="2">
        <v>15.999</v>
      </c>
      <c r="D9" s="2" t="s">
        <v>769</v>
      </c>
      <c r="E9" s="2">
        <v>-218</v>
      </c>
      <c r="F9" s="2">
        <v>-183</v>
      </c>
      <c r="G9" s="2">
        <v>1.43</v>
      </c>
      <c r="H9" s="2">
        <v>1774</v>
      </c>
      <c r="I9" t="b">
        <f t="shared" si="0"/>
        <v>0</v>
      </c>
    </row>
    <row r="10" spans="1:9">
      <c r="A10" s="2" t="s">
        <v>661</v>
      </c>
      <c r="B10" s="2">
        <v>9</v>
      </c>
      <c r="C10" s="2">
        <v>18.998</v>
      </c>
      <c r="D10" s="2" t="s">
        <v>73</v>
      </c>
      <c r="E10" s="2">
        <v>-220</v>
      </c>
      <c r="F10" s="2">
        <v>-188</v>
      </c>
      <c r="G10" s="2">
        <v>1.7</v>
      </c>
      <c r="H10" s="2">
        <v>1886</v>
      </c>
      <c r="I10" t="b">
        <f t="shared" si="0"/>
        <v>1</v>
      </c>
    </row>
    <row r="11" spans="1:9">
      <c r="A11" s="2" t="s">
        <v>662</v>
      </c>
      <c r="B11" s="2">
        <v>10</v>
      </c>
      <c r="C11" s="2">
        <v>20.18</v>
      </c>
      <c r="D11" s="2" t="s">
        <v>770</v>
      </c>
      <c r="E11" s="2">
        <v>-249</v>
      </c>
      <c r="F11" s="2">
        <v>-246</v>
      </c>
      <c r="G11" s="2">
        <v>0.9</v>
      </c>
      <c r="H11" s="2">
        <v>1898</v>
      </c>
      <c r="I11" t="b">
        <f t="shared" si="0"/>
        <v>1</v>
      </c>
    </row>
    <row r="12" spans="1:9">
      <c r="A12" s="2" t="s">
        <v>663</v>
      </c>
      <c r="B12" s="2">
        <v>11</v>
      </c>
      <c r="C12" s="2">
        <v>22.99</v>
      </c>
      <c r="D12" s="2" t="s">
        <v>771</v>
      </c>
      <c r="E12" s="2">
        <v>98</v>
      </c>
      <c r="F12" s="2">
        <v>883</v>
      </c>
      <c r="G12" s="2">
        <v>0.97</v>
      </c>
      <c r="H12" s="2">
        <v>1807</v>
      </c>
      <c r="I12" t="b">
        <f t="shared" si="0"/>
        <v>0</v>
      </c>
    </row>
    <row r="13" spans="1:9">
      <c r="A13" s="2" t="s">
        <v>664</v>
      </c>
      <c r="B13" s="2">
        <v>12</v>
      </c>
      <c r="C13" s="2">
        <v>24.305</v>
      </c>
      <c r="D13" s="2" t="s">
        <v>772</v>
      </c>
      <c r="E13" s="2">
        <v>639</v>
      </c>
      <c r="F13" s="2">
        <v>1090</v>
      </c>
      <c r="G13" s="2">
        <v>1.74</v>
      </c>
      <c r="H13" s="2">
        <v>1755</v>
      </c>
      <c r="I13" t="b">
        <f t="shared" si="0"/>
        <v>0</v>
      </c>
    </row>
    <row r="14" spans="1:9">
      <c r="A14" s="2" t="s">
        <v>665</v>
      </c>
      <c r="B14" s="2">
        <v>13</v>
      </c>
      <c r="C14" s="2">
        <v>26.982</v>
      </c>
      <c r="D14" s="2" t="s">
        <v>773</v>
      </c>
      <c r="E14" s="2">
        <v>660</v>
      </c>
      <c r="F14" s="2">
        <v>2467</v>
      </c>
      <c r="G14" s="2">
        <v>2.7</v>
      </c>
      <c r="H14" s="2">
        <v>1825</v>
      </c>
      <c r="I14" t="b">
        <f t="shared" si="0"/>
        <v>0</v>
      </c>
    </row>
    <row r="15" spans="1:9">
      <c r="A15" s="2" t="s">
        <v>666</v>
      </c>
      <c r="B15" s="2">
        <v>14</v>
      </c>
      <c r="C15" s="2">
        <v>28.086</v>
      </c>
      <c r="D15" s="2" t="s">
        <v>774</v>
      </c>
      <c r="E15" s="2">
        <v>1410</v>
      </c>
      <c r="F15" s="2">
        <v>2355</v>
      </c>
      <c r="G15" s="2">
        <v>2.33</v>
      </c>
      <c r="H15" s="2">
        <v>1824</v>
      </c>
      <c r="I15" t="b">
        <f t="shared" si="0"/>
        <v>0</v>
      </c>
    </row>
    <row r="16" spans="1:9">
      <c r="A16" s="2" t="s">
        <v>667</v>
      </c>
      <c r="B16" s="2">
        <v>15</v>
      </c>
      <c r="C16" s="2">
        <v>30.974</v>
      </c>
      <c r="D16" s="2" t="s">
        <v>775</v>
      </c>
      <c r="E16" s="2">
        <v>44</v>
      </c>
      <c r="F16" s="2">
        <v>280</v>
      </c>
      <c r="G16" s="2">
        <v>1.82</v>
      </c>
      <c r="H16" s="2">
        <v>1669</v>
      </c>
      <c r="I16" t="b">
        <f t="shared" si="0"/>
        <v>0</v>
      </c>
    </row>
    <row r="17" spans="1:9">
      <c r="A17" s="2" t="s">
        <v>668</v>
      </c>
      <c r="B17" s="2">
        <v>16</v>
      </c>
      <c r="C17" s="2">
        <v>32.065</v>
      </c>
      <c r="D17" s="2" t="s">
        <v>776</v>
      </c>
      <c r="E17" s="2">
        <v>113</v>
      </c>
      <c r="F17" s="2">
        <v>445</v>
      </c>
      <c r="G17" s="2">
        <v>2.07</v>
      </c>
      <c r="H17" s="2" t="s">
        <v>873</v>
      </c>
      <c r="I17" t="b">
        <f t="shared" si="0"/>
        <v>0</v>
      </c>
    </row>
    <row r="18" spans="1:9">
      <c r="A18" s="2" t="s">
        <v>669</v>
      </c>
      <c r="B18" s="2">
        <v>17</v>
      </c>
      <c r="C18" s="2">
        <v>35.453</v>
      </c>
      <c r="D18" s="2" t="s">
        <v>777</v>
      </c>
      <c r="E18" s="2">
        <v>-101</v>
      </c>
      <c r="F18" s="2">
        <v>-35</v>
      </c>
      <c r="G18" s="2">
        <v>3.21</v>
      </c>
      <c r="H18" s="2">
        <v>1774</v>
      </c>
      <c r="I18" t="b">
        <f t="shared" si="0"/>
        <v>0</v>
      </c>
    </row>
    <row r="19" spans="1:9">
      <c r="A19" s="2" t="s">
        <v>670</v>
      </c>
      <c r="B19" s="2">
        <v>18</v>
      </c>
      <c r="C19" s="2">
        <v>39.948</v>
      </c>
      <c r="D19" s="2" t="s">
        <v>778</v>
      </c>
      <c r="E19" s="2">
        <v>-189</v>
      </c>
      <c r="F19" s="2">
        <v>-186</v>
      </c>
      <c r="G19" s="2">
        <v>1.78</v>
      </c>
      <c r="H19" s="2">
        <v>1894</v>
      </c>
      <c r="I19" t="b">
        <f t="shared" si="0"/>
        <v>1</v>
      </c>
    </row>
    <row r="20" spans="1:9">
      <c r="A20" s="2" t="s">
        <v>671</v>
      </c>
      <c r="B20" s="2">
        <v>19</v>
      </c>
      <c r="C20" s="2">
        <v>39.098</v>
      </c>
      <c r="D20" s="2" t="s">
        <v>779</v>
      </c>
      <c r="E20" s="2">
        <v>64</v>
      </c>
      <c r="F20" s="2">
        <v>774</v>
      </c>
      <c r="G20" s="2">
        <v>0.86</v>
      </c>
      <c r="H20" s="2">
        <v>1807</v>
      </c>
      <c r="I20" t="b">
        <f t="shared" si="0"/>
        <v>0</v>
      </c>
    </row>
    <row r="21" spans="1:9">
      <c r="A21" s="2" t="s">
        <v>672</v>
      </c>
      <c r="B21" s="2">
        <v>20</v>
      </c>
      <c r="C21" s="2">
        <v>40.078</v>
      </c>
      <c r="D21" s="2" t="s">
        <v>780</v>
      </c>
      <c r="E21" s="2">
        <v>839</v>
      </c>
      <c r="F21" s="2">
        <v>1484</v>
      </c>
      <c r="G21" s="2">
        <v>1.55</v>
      </c>
      <c r="H21" s="2">
        <v>1808</v>
      </c>
      <c r="I21" t="b">
        <f t="shared" si="0"/>
        <v>0</v>
      </c>
    </row>
    <row r="22" spans="1:9">
      <c r="A22" s="2" t="s">
        <v>673</v>
      </c>
      <c r="B22" s="2">
        <v>21</v>
      </c>
      <c r="C22" s="2">
        <v>44.956</v>
      </c>
      <c r="D22" s="2" t="s">
        <v>781</v>
      </c>
      <c r="E22" s="2">
        <v>1539</v>
      </c>
      <c r="F22" s="2">
        <v>2832</v>
      </c>
      <c r="G22" s="2">
        <v>2.99</v>
      </c>
      <c r="H22" s="2">
        <v>1879</v>
      </c>
      <c r="I22" t="b">
        <f t="shared" si="0"/>
        <v>1</v>
      </c>
    </row>
    <row r="23" spans="1:9">
      <c r="A23" s="2" t="s">
        <v>674</v>
      </c>
      <c r="B23" s="2">
        <v>22</v>
      </c>
      <c r="C23" s="2">
        <v>47.867</v>
      </c>
      <c r="D23" s="2" t="s">
        <v>782</v>
      </c>
      <c r="E23" s="2">
        <v>1660</v>
      </c>
      <c r="F23" s="2">
        <v>3287</v>
      </c>
      <c r="G23" s="2">
        <v>4.54</v>
      </c>
      <c r="H23" s="2">
        <v>1791</v>
      </c>
      <c r="I23" t="b">
        <f t="shared" si="0"/>
        <v>0</v>
      </c>
    </row>
    <row r="24" spans="1:9">
      <c r="A24" s="2" t="s">
        <v>675</v>
      </c>
      <c r="B24" s="2">
        <v>23</v>
      </c>
      <c r="C24" s="2">
        <v>50.942</v>
      </c>
      <c r="D24" s="2" t="s">
        <v>783</v>
      </c>
      <c r="E24" s="2">
        <v>1890</v>
      </c>
      <c r="F24" s="2">
        <v>3380</v>
      </c>
      <c r="G24" s="2">
        <v>6.11</v>
      </c>
      <c r="H24" s="2">
        <v>1830</v>
      </c>
      <c r="I24" t="b">
        <f t="shared" si="0"/>
        <v>0</v>
      </c>
    </row>
    <row r="25" spans="1:9">
      <c r="A25" s="2" t="s">
        <v>676</v>
      </c>
      <c r="B25" s="2">
        <v>24</v>
      </c>
      <c r="C25" s="2">
        <v>51.996</v>
      </c>
      <c r="D25" s="2" t="s">
        <v>784</v>
      </c>
      <c r="E25" s="2">
        <v>1857</v>
      </c>
      <c r="F25" s="2">
        <v>2672</v>
      </c>
      <c r="G25" s="2">
        <v>7.19</v>
      </c>
      <c r="H25" s="2">
        <v>1797</v>
      </c>
      <c r="I25" t="b">
        <f t="shared" si="0"/>
        <v>0</v>
      </c>
    </row>
    <row r="26" spans="1:9">
      <c r="A26" s="2" t="s">
        <v>677</v>
      </c>
      <c r="B26" s="2">
        <v>25</v>
      </c>
      <c r="C26" s="2">
        <v>54.938</v>
      </c>
      <c r="D26" s="2" t="s">
        <v>785</v>
      </c>
      <c r="E26" s="2">
        <v>1245</v>
      </c>
      <c r="F26" s="2">
        <v>1962</v>
      </c>
      <c r="G26" s="2">
        <v>7.43</v>
      </c>
      <c r="H26" s="2">
        <v>1774</v>
      </c>
      <c r="I26" t="b">
        <f t="shared" si="0"/>
        <v>0</v>
      </c>
    </row>
    <row r="27" spans="1:9">
      <c r="A27" s="2" t="s">
        <v>678</v>
      </c>
      <c r="B27" s="2">
        <v>26</v>
      </c>
      <c r="C27" s="2">
        <v>55.845</v>
      </c>
      <c r="D27" s="2" t="s">
        <v>786</v>
      </c>
      <c r="E27" s="2">
        <v>1535</v>
      </c>
      <c r="F27" s="2">
        <v>2750</v>
      </c>
      <c r="G27" s="2">
        <v>7.87</v>
      </c>
      <c r="H27" s="2" t="s">
        <v>873</v>
      </c>
      <c r="I27" t="b">
        <f t="shared" si="0"/>
        <v>0</v>
      </c>
    </row>
    <row r="28" spans="1:9">
      <c r="A28" s="2" t="s">
        <v>679</v>
      </c>
      <c r="B28" s="2">
        <v>27</v>
      </c>
      <c r="C28" s="2">
        <v>58.933</v>
      </c>
      <c r="D28" s="2" t="s">
        <v>787</v>
      </c>
      <c r="E28" s="2">
        <v>1495</v>
      </c>
      <c r="F28" s="2">
        <v>2870</v>
      </c>
      <c r="G28" s="2">
        <v>8.9</v>
      </c>
      <c r="H28" s="2">
        <v>1735</v>
      </c>
      <c r="I28" t="b">
        <f t="shared" si="0"/>
        <v>0</v>
      </c>
    </row>
    <row r="29" spans="1:9">
      <c r="A29" s="2" t="s">
        <v>680</v>
      </c>
      <c r="B29" s="2">
        <v>28</v>
      </c>
      <c r="C29" s="2">
        <v>58.693</v>
      </c>
      <c r="D29" s="2" t="s">
        <v>788</v>
      </c>
      <c r="E29" s="2">
        <v>1453</v>
      </c>
      <c r="F29" s="2">
        <v>2732</v>
      </c>
      <c r="G29" s="2">
        <v>8.9</v>
      </c>
      <c r="H29" s="2">
        <v>1751</v>
      </c>
      <c r="I29" t="b">
        <f t="shared" si="0"/>
        <v>0</v>
      </c>
    </row>
    <row r="30" spans="1:9">
      <c r="A30" s="2" t="s">
        <v>681</v>
      </c>
      <c r="B30" s="2">
        <v>29</v>
      </c>
      <c r="C30" s="2">
        <v>63.546</v>
      </c>
      <c r="D30" s="2" t="s">
        <v>789</v>
      </c>
      <c r="E30" s="2">
        <v>1083</v>
      </c>
      <c r="F30" s="2">
        <v>2567</v>
      </c>
      <c r="G30" s="2">
        <v>8.96</v>
      </c>
      <c r="H30" s="2" t="s">
        <v>873</v>
      </c>
      <c r="I30" t="b">
        <f t="shared" si="0"/>
        <v>0</v>
      </c>
    </row>
    <row r="31" spans="1:9">
      <c r="A31" s="2" t="s">
        <v>682</v>
      </c>
      <c r="B31" s="2">
        <v>30</v>
      </c>
      <c r="C31" s="2">
        <v>65.39</v>
      </c>
      <c r="D31" s="2" t="s">
        <v>790</v>
      </c>
      <c r="E31" s="2">
        <v>420</v>
      </c>
      <c r="F31" s="2">
        <v>907</v>
      </c>
      <c r="G31" s="2">
        <v>7.13</v>
      </c>
      <c r="H31" s="2" t="s">
        <v>873</v>
      </c>
      <c r="I31" t="b">
        <f t="shared" si="0"/>
        <v>0</v>
      </c>
    </row>
    <row r="32" spans="1:9">
      <c r="A32" s="2" t="s">
        <v>683</v>
      </c>
      <c r="B32" s="2">
        <v>31</v>
      </c>
      <c r="C32" s="2">
        <v>69.723</v>
      </c>
      <c r="D32" s="2" t="s">
        <v>791</v>
      </c>
      <c r="E32" s="2">
        <v>30</v>
      </c>
      <c r="F32" s="2">
        <v>2403</v>
      </c>
      <c r="G32" s="2">
        <v>5.91</v>
      </c>
      <c r="H32" s="2">
        <v>1875</v>
      </c>
      <c r="I32" t="b">
        <f t="shared" si="0"/>
        <v>0</v>
      </c>
    </row>
    <row r="33" spans="1:9">
      <c r="A33" s="2" t="s">
        <v>684</v>
      </c>
      <c r="B33" s="2">
        <v>32</v>
      </c>
      <c r="C33" s="2">
        <v>72.64</v>
      </c>
      <c r="D33" s="2" t="s">
        <v>792</v>
      </c>
      <c r="E33" s="2">
        <v>937</v>
      </c>
      <c r="F33" s="2">
        <v>2830</v>
      </c>
      <c r="G33" s="2">
        <v>5.32</v>
      </c>
      <c r="H33" s="2">
        <v>1886</v>
      </c>
      <c r="I33" t="b">
        <f t="shared" si="0"/>
        <v>0</v>
      </c>
    </row>
    <row r="34" spans="1:9">
      <c r="A34" s="2" t="s">
        <v>685</v>
      </c>
      <c r="B34" s="2">
        <v>33</v>
      </c>
      <c r="C34" s="2">
        <v>74.922</v>
      </c>
      <c r="D34" s="2" t="s">
        <v>793</v>
      </c>
      <c r="E34" s="2">
        <v>81</v>
      </c>
      <c r="F34" s="2">
        <v>613</v>
      </c>
      <c r="G34" s="2">
        <v>5.72</v>
      </c>
      <c r="H34" s="2" t="s">
        <v>873</v>
      </c>
      <c r="I34" t="b">
        <f t="shared" si="0"/>
        <v>0</v>
      </c>
    </row>
    <row r="35" spans="1:9">
      <c r="A35" s="2" t="s">
        <v>686</v>
      </c>
      <c r="B35" s="2">
        <v>34</v>
      </c>
      <c r="C35" s="2">
        <v>78.96</v>
      </c>
      <c r="D35" s="2" t="s">
        <v>794</v>
      </c>
      <c r="E35" s="2">
        <v>217</v>
      </c>
      <c r="F35" s="2">
        <v>685</v>
      </c>
      <c r="G35" s="2">
        <v>4.79</v>
      </c>
      <c r="H35" s="2">
        <v>1817</v>
      </c>
      <c r="I35" t="b">
        <f t="shared" si="0"/>
        <v>0</v>
      </c>
    </row>
    <row r="36" spans="1:9">
      <c r="A36" s="2" t="s">
        <v>687</v>
      </c>
      <c r="B36" s="2">
        <v>35</v>
      </c>
      <c r="C36" s="2">
        <v>79.904</v>
      </c>
      <c r="D36" s="2" t="s">
        <v>795</v>
      </c>
      <c r="E36" s="2">
        <v>-7</v>
      </c>
      <c r="F36" s="2">
        <v>59</v>
      </c>
      <c r="G36" s="2">
        <v>3.12</v>
      </c>
      <c r="H36" s="2">
        <v>1826</v>
      </c>
      <c r="I36" t="b">
        <f t="shared" si="0"/>
        <v>0</v>
      </c>
    </row>
    <row r="37" spans="1:9">
      <c r="A37" s="2" t="s">
        <v>688</v>
      </c>
      <c r="B37" s="2">
        <v>36</v>
      </c>
      <c r="C37" s="2">
        <v>83.8</v>
      </c>
      <c r="D37" s="2" t="s">
        <v>796</v>
      </c>
      <c r="E37" s="2">
        <v>-157</v>
      </c>
      <c r="F37" s="2">
        <v>-153</v>
      </c>
      <c r="G37" s="2">
        <v>3.75</v>
      </c>
      <c r="H37" s="2">
        <v>1898</v>
      </c>
      <c r="I37" t="b">
        <f t="shared" si="0"/>
        <v>0</v>
      </c>
    </row>
    <row r="38" spans="1:9">
      <c r="A38" s="2" t="s">
        <v>689</v>
      </c>
      <c r="B38" s="2">
        <v>37</v>
      </c>
      <c r="C38" s="2">
        <v>85.468</v>
      </c>
      <c r="D38" s="2" t="s">
        <v>797</v>
      </c>
      <c r="E38" s="2">
        <v>39</v>
      </c>
      <c r="F38" s="2">
        <v>688</v>
      </c>
      <c r="G38" s="2">
        <v>1.63</v>
      </c>
      <c r="H38" s="2">
        <v>1861</v>
      </c>
      <c r="I38" t="b">
        <f t="shared" si="0"/>
        <v>1</v>
      </c>
    </row>
    <row r="39" spans="1:9">
      <c r="A39" s="2" t="s">
        <v>690</v>
      </c>
      <c r="B39" s="2">
        <v>38</v>
      </c>
      <c r="C39" s="2">
        <v>87.62</v>
      </c>
      <c r="D39" s="2" t="s">
        <v>798</v>
      </c>
      <c r="E39" s="2">
        <v>769</v>
      </c>
      <c r="F39" s="2">
        <v>1384</v>
      </c>
      <c r="G39" s="2">
        <v>2.54</v>
      </c>
      <c r="H39" s="2">
        <v>1790</v>
      </c>
      <c r="I39" t="b">
        <f t="shared" si="0"/>
        <v>0</v>
      </c>
    </row>
    <row r="40" spans="1:9">
      <c r="A40" s="2" t="s">
        <v>691</v>
      </c>
      <c r="B40" s="2">
        <v>39</v>
      </c>
      <c r="C40" s="2">
        <v>88.906</v>
      </c>
      <c r="D40" s="2" t="s">
        <v>799</v>
      </c>
      <c r="E40" s="2">
        <v>1523</v>
      </c>
      <c r="F40" s="2">
        <v>3337</v>
      </c>
      <c r="G40" s="2">
        <v>4.47</v>
      </c>
      <c r="H40" s="2">
        <v>1794</v>
      </c>
      <c r="I40" t="b">
        <f t="shared" si="0"/>
        <v>0</v>
      </c>
    </row>
    <row r="41" spans="1:9">
      <c r="A41" s="2" t="s">
        <v>692</v>
      </c>
      <c r="B41" s="2">
        <v>40</v>
      </c>
      <c r="C41" s="2">
        <v>91.224</v>
      </c>
      <c r="D41" s="2" t="s">
        <v>800</v>
      </c>
      <c r="E41" s="2">
        <v>1852</v>
      </c>
      <c r="F41" s="2">
        <v>4377</v>
      </c>
      <c r="G41" s="2">
        <v>6.51</v>
      </c>
      <c r="H41" s="2">
        <v>1789</v>
      </c>
      <c r="I41" t="b">
        <f t="shared" si="0"/>
        <v>0</v>
      </c>
    </row>
    <row r="42" spans="1:9">
      <c r="A42" s="2" t="s">
        <v>693</v>
      </c>
      <c r="B42" s="2">
        <v>41</v>
      </c>
      <c r="C42" s="2">
        <v>92.906</v>
      </c>
      <c r="D42" s="2" t="s">
        <v>801</v>
      </c>
      <c r="E42" s="2">
        <v>2468</v>
      </c>
      <c r="F42" s="2">
        <v>4927</v>
      </c>
      <c r="G42" s="2">
        <v>8.57</v>
      </c>
      <c r="H42" s="2">
        <v>1801</v>
      </c>
      <c r="I42" t="b">
        <f t="shared" si="0"/>
        <v>0</v>
      </c>
    </row>
    <row r="43" spans="1:9">
      <c r="A43" s="2" t="s">
        <v>694</v>
      </c>
      <c r="B43" s="2">
        <v>42</v>
      </c>
      <c r="C43" s="2">
        <v>95.94</v>
      </c>
      <c r="D43" s="2" t="s">
        <v>802</v>
      </c>
      <c r="E43" s="2">
        <v>2617</v>
      </c>
      <c r="F43" s="2">
        <v>4612</v>
      </c>
      <c r="G43" s="2">
        <v>10.22</v>
      </c>
      <c r="H43" s="2">
        <v>1781</v>
      </c>
      <c r="I43" t="b">
        <f t="shared" si="0"/>
        <v>0</v>
      </c>
    </row>
    <row r="44" spans="1:9">
      <c r="A44" s="2" t="s">
        <v>695</v>
      </c>
      <c r="B44" s="2">
        <v>43</v>
      </c>
      <c r="C44" s="2">
        <v>98</v>
      </c>
      <c r="D44" s="2" t="s">
        <v>803</v>
      </c>
      <c r="E44" s="2">
        <v>2200</v>
      </c>
      <c r="F44" s="2">
        <v>4877</v>
      </c>
      <c r="G44" s="2">
        <v>11.5</v>
      </c>
      <c r="H44" s="2">
        <v>1937</v>
      </c>
      <c r="I44" t="b">
        <f t="shared" si="0"/>
        <v>0</v>
      </c>
    </row>
    <row r="45" spans="1:9">
      <c r="A45" s="2" t="s">
        <v>696</v>
      </c>
      <c r="B45" s="2">
        <v>44</v>
      </c>
      <c r="C45" s="2">
        <v>101.07</v>
      </c>
      <c r="D45" s="2" t="s">
        <v>804</v>
      </c>
      <c r="E45" s="2">
        <v>2250</v>
      </c>
      <c r="F45" s="2">
        <v>3900</v>
      </c>
      <c r="G45" s="2">
        <v>12.37</v>
      </c>
      <c r="H45" s="2">
        <v>1844</v>
      </c>
      <c r="I45" t="b">
        <f t="shared" si="0"/>
        <v>0</v>
      </c>
    </row>
    <row r="46" spans="1:9">
      <c r="A46" s="2" t="s">
        <v>697</v>
      </c>
      <c r="B46" s="2">
        <v>45</v>
      </c>
      <c r="C46" s="2">
        <v>102.906</v>
      </c>
      <c r="D46" s="2" t="s">
        <v>805</v>
      </c>
      <c r="E46" s="2">
        <v>1966</v>
      </c>
      <c r="F46" s="2">
        <v>3727</v>
      </c>
      <c r="G46" s="2">
        <v>12.41</v>
      </c>
      <c r="H46" s="2">
        <v>1803</v>
      </c>
      <c r="I46" t="b">
        <f t="shared" si="0"/>
        <v>0</v>
      </c>
    </row>
    <row r="47" spans="1:9">
      <c r="A47" s="2" t="s">
        <v>698</v>
      </c>
      <c r="B47" s="2">
        <v>46</v>
      </c>
      <c r="C47" s="2">
        <v>106.42</v>
      </c>
      <c r="D47" s="2" t="s">
        <v>806</v>
      </c>
      <c r="E47" s="2">
        <v>1552</v>
      </c>
      <c r="F47" s="2">
        <v>2927</v>
      </c>
      <c r="G47" s="2">
        <v>12.02</v>
      </c>
      <c r="H47" s="2">
        <v>1803</v>
      </c>
      <c r="I47" t="b">
        <f t="shared" si="0"/>
        <v>0</v>
      </c>
    </row>
    <row r="48" spans="1:9">
      <c r="A48" s="2" t="s">
        <v>699</v>
      </c>
      <c r="B48" s="2">
        <v>47</v>
      </c>
      <c r="C48" s="2">
        <v>107.868</v>
      </c>
      <c r="D48" s="2" t="s">
        <v>807</v>
      </c>
      <c r="E48" s="2">
        <v>962</v>
      </c>
      <c r="F48" s="2">
        <v>2212</v>
      </c>
      <c r="G48" s="2">
        <v>10.5</v>
      </c>
      <c r="H48" s="2" t="s">
        <v>873</v>
      </c>
      <c r="I48" t="b">
        <f t="shared" si="0"/>
        <v>0</v>
      </c>
    </row>
    <row r="49" spans="1:9">
      <c r="A49" s="2" t="s">
        <v>700</v>
      </c>
      <c r="B49" s="2">
        <v>48</v>
      </c>
      <c r="C49" s="2">
        <v>112.411</v>
      </c>
      <c r="D49" s="2" t="s">
        <v>808</v>
      </c>
      <c r="E49" s="2">
        <v>321</v>
      </c>
      <c r="F49" s="2">
        <v>765</v>
      </c>
      <c r="G49" s="2">
        <v>8.65</v>
      </c>
      <c r="H49" s="2">
        <v>1817</v>
      </c>
      <c r="I49" t="b">
        <f t="shared" si="0"/>
        <v>0</v>
      </c>
    </row>
    <row r="50" spans="1:9">
      <c r="A50" s="2" t="s">
        <v>701</v>
      </c>
      <c r="B50" s="2">
        <v>49</v>
      </c>
      <c r="C50" s="2">
        <v>114.818</v>
      </c>
      <c r="D50" s="2" t="s">
        <v>809</v>
      </c>
      <c r="E50" s="2">
        <v>157</v>
      </c>
      <c r="F50" s="2">
        <v>2000</v>
      </c>
      <c r="G50" s="2">
        <v>7.31</v>
      </c>
      <c r="H50" s="2">
        <v>1863</v>
      </c>
      <c r="I50" t="b">
        <f t="shared" si="0"/>
        <v>0</v>
      </c>
    </row>
    <row r="51" spans="1:9">
      <c r="A51" s="2" t="s">
        <v>702</v>
      </c>
      <c r="B51" s="2">
        <v>50</v>
      </c>
      <c r="C51" s="2">
        <v>118.71</v>
      </c>
      <c r="D51" s="2" t="s">
        <v>810</v>
      </c>
      <c r="E51" s="2">
        <v>232</v>
      </c>
      <c r="F51" s="2">
        <v>2270</v>
      </c>
      <c r="G51" s="2">
        <v>7.31</v>
      </c>
      <c r="H51" s="2" t="s">
        <v>873</v>
      </c>
      <c r="I51" t="b">
        <f t="shared" si="0"/>
        <v>0</v>
      </c>
    </row>
    <row r="52" spans="1:9">
      <c r="A52" s="2" t="s">
        <v>703</v>
      </c>
      <c r="B52" s="2">
        <v>51</v>
      </c>
      <c r="C52" s="2">
        <v>121.76</v>
      </c>
      <c r="D52" s="2" t="s">
        <v>811</v>
      </c>
      <c r="E52" s="2">
        <v>630</v>
      </c>
      <c r="F52" s="2">
        <v>1750</v>
      </c>
      <c r="G52" s="2">
        <v>6.68</v>
      </c>
      <c r="H52" s="2" t="s">
        <v>873</v>
      </c>
      <c r="I52" t="b">
        <f t="shared" si="0"/>
        <v>0</v>
      </c>
    </row>
    <row r="53" spans="1:9">
      <c r="A53" s="2" t="s">
        <v>704</v>
      </c>
      <c r="B53" s="2">
        <v>52</v>
      </c>
      <c r="C53" s="2">
        <v>127.6</v>
      </c>
      <c r="D53" s="2" t="s">
        <v>812</v>
      </c>
      <c r="E53" s="2">
        <v>449</v>
      </c>
      <c r="F53" s="2">
        <v>990</v>
      </c>
      <c r="G53" s="2">
        <v>6.24</v>
      </c>
      <c r="H53" s="2">
        <v>1783</v>
      </c>
      <c r="I53" t="b">
        <f t="shared" si="0"/>
        <v>0</v>
      </c>
    </row>
    <row r="54" spans="1:9">
      <c r="A54" s="2" t="s">
        <v>705</v>
      </c>
      <c r="B54" s="2">
        <v>53</v>
      </c>
      <c r="C54" s="2">
        <v>126.905</v>
      </c>
      <c r="D54" s="2" t="s">
        <v>95</v>
      </c>
      <c r="E54" s="2">
        <v>114</v>
      </c>
      <c r="F54" s="2">
        <v>184</v>
      </c>
      <c r="G54" s="2">
        <v>4.93</v>
      </c>
      <c r="H54" s="2">
        <v>1811</v>
      </c>
      <c r="I54" t="b">
        <f t="shared" si="0"/>
        <v>0</v>
      </c>
    </row>
    <row r="55" spans="1:9">
      <c r="A55" s="2" t="s">
        <v>706</v>
      </c>
      <c r="B55" s="2">
        <v>54</v>
      </c>
      <c r="C55" s="2">
        <v>131.293</v>
      </c>
      <c r="D55" s="2" t="s">
        <v>813</v>
      </c>
      <c r="E55" s="2">
        <v>-112</v>
      </c>
      <c r="F55" s="2">
        <v>-108</v>
      </c>
      <c r="G55" s="2">
        <v>5.9</v>
      </c>
      <c r="H55" s="2">
        <v>1898</v>
      </c>
      <c r="I55" t="b">
        <f t="shared" si="0"/>
        <v>0</v>
      </c>
    </row>
    <row r="56" spans="1:9">
      <c r="A56" s="2" t="s">
        <v>707</v>
      </c>
      <c r="B56" s="2">
        <v>55</v>
      </c>
      <c r="C56" s="2">
        <v>132.906</v>
      </c>
      <c r="D56" s="2" t="s">
        <v>814</v>
      </c>
      <c r="E56" s="2">
        <v>29</v>
      </c>
      <c r="F56" s="2">
        <v>678</v>
      </c>
      <c r="G56" s="2">
        <v>1.87</v>
      </c>
      <c r="H56" s="2">
        <v>1860</v>
      </c>
      <c r="I56" t="b">
        <f t="shared" si="0"/>
        <v>1</v>
      </c>
    </row>
    <row r="57" spans="1:9">
      <c r="A57" s="2" t="s">
        <v>708</v>
      </c>
      <c r="B57" s="2">
        <v>56</v>
      </c>
      <c r="C57" s="2">
        <v>137.327</v>
      </c>
      <c r="D57" s="2" t="s">
        <v>815</v>
      </c>
      <c r="E57" s="2">
        <v>725</v>
      </c>
      <c r="F57" s="2">
        <v>1140</v>
      </c>
      <c r="G57" s="2">
        <v>3.59</v>
      </c>
      <c r="H57" s="2">
        <v>1808</v>
      </c>
      <c r="I57" t="b">
        <f t="shared" si="0"/>
        <v>0</v>
      </c>
    </row>
    <row r="58" spans="1:9">
      <c r="A58" s="2" t="s">
        <v>709</v>
      </c>
      <c r="B58" s="2">
        <v>57</v>
      </c>
      <c r="C58" s="2">
        <v>138.906</v>
      </c>
      <c r="D58" s="2" t="s">
        <v>816</v>
      </c>
      <c r="E58" s="2">
        <v>920</v>
      </c>
      <c r="F58" s="2">
        <v>3469</v>
      </c>
      <c r="G58" s="2">
        <v>6.15</v>
      </c>
      <c r="H58" s="2">
        <v>1839</v>
      </c>
      <c r="I58" t="b">
        <f t="shared" si="0"/>
        <v>0</v>
      </c>
    </row>
    <row r="59" spans="1:9">
      <c r="A59" s="2" t="s">
        <v>710</v>
      </c>
      <c r="B59" s="2">
        <v>58</v>
      </c>
      <c r="C59" s="2">
        <v>140.116</v>
      </c>
      <c r="D59" s="2" t="s">
        <v>817</v>
      </c>
      <c r="E59" s="2">
        <v>795</v>
      </c>
      <c r="F59" s="2">
        <v>3257</v>
      </c>
      <c r="G59" s="2">
        <v>6.77</v>
      </c>
      <c r="H59" s="2">
        <v>1803</v>
      </c>
      <c r="I59" t="b">
        <f t="shared" si="0"/>
        <v>0</v>
      </c>
    </row>
    <row r="60" spans="1:9">
      <c r="A60" s="2" t="s">
        <v>711</v>
      </c>
      <c r="B60" s="2">
        <v>59</v>
      </c>
      <c r="C60" s="2">
        <v>140.908</v>
      </c>
      <c r="D60" s="2" t="s">
        <v>818</v>
      </c>
      <c r="E60" s="2">
        <v>935</v>
      </c>
      <c r="F60" s="2">
        <v>3127</v>
      </c>
      <c r="G60" s="2">
        <v>6.77</v>
      </c>
      <c r="H60" s="2">
        <v>1885</v>
      </c>
      <c r="I60" t="b">
        <f t="shared" si="0"/>
        <v>0</v>
      </c>
    </row>
    <row r="61" spans="1:9">
      <c r="A61" s="2" t="s">
        <v>712</v>
      </c>
      <c r="B61" s="2">
        <v>60</v>
      </c>
      <c r="C61" s="2">
        <v>144.24</v>
      </c>
      <c r="D61" s="2" t="s">
        <v>819</v>
      </c>
      <c r="E61" s="2">
        <v>1010</v>
      </c>
      <c r="F61" s="2">
        <v>3127</v>
      </c>
      <c r="G61" s="2">
        <v>7.01</v>
      </c>
      <c r="H61" s="2">
        <v>1885</v>
      </c>
      <c r="I61" t="b">
        <f t="shared" si="0"/>
        <v>0</v>
      </c>
    </row>
    <row r="62" spans="1:9">
      <c r="A62" s="2" t="s">
        <v>713</v>
      </c>
      <c r="B62" s="2">
        <v>61</v>
      </c>
      <c r="C62" s="2">
        <v>145</v>
      </c>
      <c r="D62" s="2" t="s">
        <v>820</v>
      </c>
      <c r="E62" s="2">
        <v>1100</v>
      </c>
      <c r="F62" s="2">
        <v>3000</v>
      </c>
      <c r="G62" s="2">
        <v>7.3</v>
      </c>
      <c r="H62" s="2">
        <v>1945</v>
      </c>
      <c r="I62" t="b">
        <f t="shared" si="0"/>
        <v>0</v>
      </c>
    </row>
    <row r="63" spans="1:9">
      <c r="A63" s="2" t="s">
        <v>714</v>
      </c>
      <c r="B63" s="2">
        <v>62</v>
      </c>
      <c r="C63" s="2">
        <v>150.36</v>
      </c>
      <c r="D63" s="2" t="s">
        <v>821</v>
      </c>
      <c r="E63" s="2">
        <v>1072</v>
      </c>
      <c r="F63" s="2">
        <v>1900</v>
      </c>
      <c r="G63" s="2">
        <v>7.52</v>
      </c>
      <c r="H63" s="2">
        <v>1879</v>
      </c>
      <c r="I63" t="b">
        <f t="shared" si="0"/>
        <v>0</v>
      </c>
    </row>
    <row r="64" spans="1:9">
      <c r="A64" s="2" t="s">
        <v>715</v>
      </c>
      <c r="B64" s="2">
        <v>63</v>
      </c>
      <c r="C64" s="2">
        <v>151.964</v>
      </c>
      <c r="D64" s="2" t="s">
        <v>822</v>
      </c>
      <c r="E64" s="2">
        <v>822</v>
      </c>
      <c r="F64" s="2">
        <v>1597</v>
      </c>
      <c r="G64" s="2">
        <v>5.24</v>
      </c>
      <c r="H64" s="2">
        <v>1901</v>
      </c>
      <c r="I64" t="b">
        <f t="shared" si="0"/>
        <v>0</v>
      </c>
    </row>
    <row r="65" spans="1:9">
      <c r="A65" s="2" t="s">
        <v>716</v>
      </c>
      <c r="B65" s="2">
        <v>64</v>
      </c>
      <c r="C65" s="2">
        <v>157.25</v>
      </c>
      <c r="D65" s="2" t="s">
        <v>823</v>
      </c>
      <c r="E65" s="2">
        <v>1311</v>
      </c>
      <c r="F65" s="2">
        <v>3233</v>
      </c>
      <c r="G65" s="2">
        <v>7.9</v>
      </c>
      <c r="H65" s="2">
        <v>1880</v>
      </c>
      <c r="I65" t="b">
        <f t="shared" si="0"/>
        <v>0</v>
      </c>
    </row>
    <row r="66" spans="1:9">
      <c r="A66" s="2" t="s">
        <v>717</v>
      </c>
      <c r="B66" s="2">
        <v>65</v>
      </c>
      <c r="C66" s="2">
        <v>158.925</v>
      </c>
      <c r="D66" s="2" t="s">
        <v>824</v>
      </c>
      <c r="E66" s="2">
        <v>1360</v>
      </c>
      <c r="F66" s="2">
        <v>3041</v>
      </c>
      <c r="G66" s="2">
        <v>8.23</v>
      </c>
      <c r="H66" s="2">
        <v>1843</v>
      </c>
      <c r="I66" t="b">
        <f t="shared" si="0"/>
        <v>0</v>
      </c>
    </row>
    <row r="67" spans="1:9">
      <c r="A67" s="2" t="s">
        <v>718</v>
      </c>
      <c r="B67" s="2">
        <v>66</v>
      </c>
      <c r="C67" s="2">
        <v>162.5</v>
      </c>
      <c r="D67" s="2" t="s">
        <v>825</v>
      </c>
      <c r="E67" s="2">
        <v>1412</v>
      </c>
      <c r="F67" s="2">
        <v>2562</v>
      </c>
      <c r="G67" s="2">
        <v>8.55</v>
      </c>
      <c r="H67" s="2">
        <v>1886</v>
      </c>
      <c r="I67" t="b">
        <f t="shared" ref="I67:I110" si="1">IF(AND(G67&lt;3,H67&gt;1850,H67&lt;1900),TRUE,FALSE)</f>
        <v>0</v>
      </c>
    </row>
    <row r="68" spans="1:9">
      <c r="A68" s="2" t="s">
        <v>719</v>
      </c>
      <c r="B68" s="2">
        <v>67</v>
      </c>
      <c r="C68" s="2">
        <v>164.93</v>
      </c>
      <c r="D68" s="2" t="s">
        <v>826</v>
      </c>
      <c r="E68" s="2">
        <v>1470</v>
      </c>
      <c r="F68" s="2">
        <v>2720</v>
      </c>
      <c r="G68" s="2">
        <v>8.8</v>
      </c>
      <c r="H68" s="2">
        <v>1867</v>
      </c>
      <c r="I68" t="b">
        <f t="shared" si="1"/>
        <v>0</v>
      </c>
    </row>
    <row r="69" spans="1:9">
      <c r="A69" s="2" t="s">
        <v>720</v>
      </c>
      <c r="B69" s="2">
        <v>68</v>
      </c>
      <c r="C69" s="2">
        <v>167.259</v>
      </c>
      <c r="D69" s="2" t="s">
        <v>827</v>
      </c>
      <c r="E69" s="2">
        <v>1522</v>
      </c>
      <c r="F69" s="2">
        <v>2510</v>
      </c>
      <c r="G69" s="2">
        <v>9.07</v>
      </c>
      <c r="H69" s="2">
        <v>1842</v>
      </c>
      <c r="I69" t="b">
        <f t="shared" si="1"/>
        <v>0</v>
      </c>
    </row>
    <row r="70" spans="1:9">
      <c r="A70" s="2" t="s">
        <v>721</v>
      </c>
      <c r="B70" s="2">
        <v>69</v>
      </c>
      <c r="C70" s="2">
        <v>168.934</v>
      </c>
      <c r="D70" s="2" t="s">
        <v>828</v>
      </c>
      <c r="E70" s="2">
        <v>1545</v>
      </c>
      <c r="F70" s="2">
        <v>1727</v>
      </c>
      <c r="G70" s="2">
        <v>9.32</v>
      </c>
      <c r="H70" s="2">
        <v>1879</v>
      </c>
      <c r="I70" t="b">
        <f t="shared" si="1"/>
        <v>0</v>
      </c>
    </row>
    <row r="71" spans="1:9">
      <c r="A71" s="2" t="s">
        <v>722</v>
      </c>
      <c r="B71" s="2">
        <v>70</v>
      </c>
      <c r="C71" s="2">
        <v>173.04</v>
      </c>
      <c r="D71" s="2" t="s">
        <v>829</v>
      </c>
      <c r="E71" s="2">
        <v>824</v>
      </c>
      <c r="F71" s="2">
        <v>1466</v>
      </c>
      <c r="G71" s="2">
        <v>6.9</v>
      </c>
      <c r="H71" s="2">
        <v>1878</v>
      </c>
      <c r="I71" t="b">
        <f t="shared" si="1"/>
        <v>0</v>
      </c>
    </row>
    <row r="72" spans="1:9">
      <c r="A72" s="2" t="s">
        <v>723</v>
      </c>
      <c r="B72" s="2">
        <v>71</v>
      </c>
      <c r="C72" s="2">
        <v>174.967</v>
      </c>
      <c r="D72" s="2" t="s">
        <v>830</v>
      </c>
      <c r="E72" s="2">
        <v>1656</v>
      </c>
      <c r="F72" s="2">
        <v>3315</v>
      </c>
      <c r="G72" s="2">
        <v>9.84</v>
      </c>
      <c r="H72" s="2">
        <v>1907</v>
      </c>
      <c r="I72" t="b">
        <f t="shared" si="1"/>
        <v>0</v>
      </c>
    </row>
    <row r="73" spans="1:9">
      <c r="A73" s="2" t="s">
        <v>724</v>
      </c>
      <c r="B73" s="2">
        <v>72</v>
      </c>
      <c r="C73" s="2">
        <v>178.49</v>
      </c>
      <c r="D73" s="2" t="s">
        <v>831</v>
      </c>
      <c r="E73" s="2">
        <v>2150</v>
      </c>
      <c r="F73" s="2">
        <v>5400</v>
      </c>
      <c r="G73" s="2">
        <v>13.31</v>
      </c>
      <c r="H73" s="2">
        <v>1923</v>
      </c>
      <c r="I73" t="b">
        <f t="shared" si="1"/>
        <v>0</v>
      </c>
    </row>
    <row r="74" spans="1:9">
      <c r="A74" s="2" t="s">
        <v>725</v>
      </c>
      <c r="B74" s="2">
        <v>73</v>
      </c>
      <c r="C74" s="2">
        <v>180.948</v>
      </c>
      <c r="D74" s="2" t="s">
        <v>832</v>
      </c>
      <c r="E74" s="2">
        <v>2996</v>
      </c>
      <c r="F74" s="2">
        <v>5425</v>
      </c>
      <c r="G74" s="2">
        <v>16.65</v>
      </c>
      <c r="H74" s="2">
        <v>1802</v>
      </c>
      <c r="I74" t="b">
        <f t="shared" si="1"/>
        <v>0</v>
      </c>
    </row>
    <row r="75" spans="1:9">
      <c r="A75" s="2" t="s">
        <v>726</v>
      </c>
      <c r="B75" s="2">
        <v>74</v>
      </c>
      <c r="C75" s="2">
        <v>183.84</v>
      </c>
      <c r="D75" s="2" t="s">
        <v>833</v>
      </c>
      <c r="E75" s="2">
        <v>3410</v>
      </c>
      <c r="F75" s="2">
        <v>5660</v>
      </c>
      <c r="G75" s="2">
        <v>19.35</v>
      </c>
      <c r="H75" s="2">
        <v>1783</v>
      </c>
      <c r="I75" t="b">
        <f t="shared" si="1"/>
        <v>0</v>
      </c>
    </row>
    <row r="76" spans="1:9">
      <c r="A76" s="2" t="s">
        <v>727</v>
      </c>
      <c r="B76" s="2">
        <v>75</v>
      </c>
      <c r="C76" s="2">
        <v>186.207</v>
      </c>
      <c r="D76" s="2" t="s">
        <v>834</v>
      </c>
      <c r="E76" s="2">
        <v>3180</v>
      </c>
      <c r="F76" s="2">
        <v>5627</v>
      </c>
      <c r="G76" s="2">
        <v>21.04</v>
      </c>
      <c r="H76" s="2">
        <v>1925</v>
      </c>
      <c r="I76" t="b">
        <f t="shared" si="1"/>
        <v>0</v>
      </c>
    </row>
    <row r="77" spans="1:9">
      <c r="A77" s="2" t="s">
        <v>728</v>
      </c>
      <c r="B77" s="2">
        <v>76</v>
      </c>
      <c r="C77" s="2">
        <v>190.23</v>
      </c>
      <c r="D77" s="2" t="s">
        <v>835</v>
      </c>
      <c r="E77" s="2">
        <v>3045</v>
      </c>
      <c r="F77" s="2">
        <v>5027</v>
      </c>
      <c r="G77" s="2">
        <v>22.6</v>
      </c>
      <c r="H77" s="2">
        <v>1803</v>
      </c>
      <c r="I77" t="b">
        <f t="shared" si="1"/>
        <v>0</v>
      </c>
    </row>
    <row r="78" spans="1:9">
      <c r="A78" s="2" t="s">
        <v>729</v>
      </c>
      <c r="B78" s="2">
        <v>77</v>
      </c>
      <c r="C78" s="2">
        <v>192.217</v>
      </c>
      <c r="D78" s="2" t="s">
        <v>836</v>
      </c>
      <c r="E78" s="2">
        <v>2410</v>
      </c>
      <c r="F78" s="2">
        <v>4527</v>
      </c>
      <c r="G78" s="2">
        <v>22.4</v>
      </c>
      <c r="H78" s="2">
        <v>1803</v>
      </c>
      <c r="I78" t="b">
        <f t="shared" si="1"/>
        <v>0</v>
      </c>
    </row>
    <row r="79" spans="1:9">
      <c r="A79" s="2" t="s">
        <v>730</v>
      </c>
      <c r="B79" s="2">
        <v>78</v>
      </c>
      <c r="C79" s="2">
        <v>195.078</v>
      </c>
      <c r="D79" s="2" t="s">
        <v>837</v>
      </c>
      <c r="E79" s="2">
        <v>1772</v>
      </c>
      <c r="F79" s="2">
        <v>3827</v>
      </c>
      <c r="G79" s="2">
        <v>21.45</v>
      </c>
      <c r="H79" s="2">
        <v>1735</v>
      </c>
      <c r="I79" t="b">
        <f t="shared" si="1"/>
        <v>0</v>
      </c>
    </row>
    <row r="80" spans="1:9">
      <c r="A80" s="2" t="s">
        <v>731</v>
      </c>
      <c r="B80" s="2">
        <v>79</v>
      </c>
      <c r="C80" s="2">
        <v>196.967</v>
      </c>
      <c r="D80" s="2" t="s">
        <v>838</v>
      </c>
      <c r="E80" s="2">
        <v>1064</v>
      </c>
      <c r="F80" s="2">
        <v>2807</v>
      </c>
      <c r="G80" s="2">
        <v>19.32</v>
      </c>
      <c r="H80" s="2" t="s">
        <v>873</v>
      </c>
      <c r="I80" t="b">
        <f t="shared" si="1"/>
        <v>0</v>
      </c>
    </row>
    <row r="81" spans="1:9">
      <c r="A81" s="2" t="s">
        <v>732</v>
      </c>
      <c r="B81" s="2">
        <v>80</v>
      </c>
      <c r="C81" s="2">
        <v>200.59</v>
      </c>
      <c r="D81" s="2" t="s">
        <v>839</v>
      </c>
      <c r="E81" s="2">
        <v>-39</v>
      </c>
      <c r="F81" s="2">
        <v>357</v>
      </c>
      <c r="G81" s="2">
        <v>13.55</v>
      </c>
      <c r="H81" s="2" t="s">
        <v>873</v>
      </c>
      <c r="I81" t="b">
        <f t="shared" si="1"/>
        <v>0</v>
      </c>
    </row>
    <row r="82" spans="1:9">
      <c r="A82" s="2" t="s">
        <v>733</v>
      </c>
      <c r="B82" s="2">
        <v>81</v>
      </c>
      <c r="C82" s="2">
        <v>204.383</v>
      </c>
      <c r="D82" s="2" t="s">
        <v>840</v>
      </c>
      <c r="E82" s="2">
        <v>303</v>
      </c>
      <c r="F82" s="2">
        <v>1457</v>
      </c>
      <c r="G82" s="2">
        <v>11.85</v>
      </c>
      <c r="H82" s="2">
        <v>1861</v>
      </c>
      <c r="I82" t="b">
        <f t="shared" si="1"/>
        <v>0</v>
      </c>
    </row>
    <row r="83" spans="1:9">
      <c r="A83" s="2" t="s">
        <v>734</v>
      </c>
      <c r="B83" s="2">
        <v>82</v>
      </c>
      <c r="C83" s="2">
        <v>207.2</v>
      </c>
      <c r="D83" s="2" t="s">
        <v>841</v>
      </c>
      <c r="E83" s="2">
        <v>327</v>
      </c>
      <c r="F83" s="2">
        <v>1740</v>
      </c>
      <c r="G83" s="2">
        <v>11.35</v>
      </c>
      <c r="H83" s="2" t="s">
        <v>873</v>
      </c>
      <c r="I83" t="b">
        <f t="shared" si="1"/>
        <v>0</v>
      </c>
    </row>
    <row r="84" spans="1:9">
      <c r="A84" s="2" t="s">
        <v>735</v>
      </c>
      <c r="B84" s="2">
        <v>83</v>
      </c>
      <c r="C84" s="2">
        <v>208.98</v>
      </c>
      <c r="D84" s="2" t="s">
        <v>842</v>
      </c>
      <c r="E84" s="2">
        <v>271</v>
      </c>
      <c r="F84" s="2">
        <v>1560</v>
      </c>
      <c r="G84" s="2">
        <v>9.75</v>
      </c>
      <c r="H84" s="2" t="s">
        <v>873</v>
      </c>
      <c r="I84" t="b">
        <f t="shared" si="1"/>
        <v>0</v>
      </c>
    </row>
    <row r="85" spans="1:9">
      <c r="A85" s="2" t="s">
        <v>736</v>
      </c>
      <c r="B85" s="2">
        <v>84</v>
      </c>
      <c r="C85" s="2">
        <v>209</v>
      </c>
      <c r="D85" s="2" t="s">
        <v>843</v>
      </c>
      <c r="E85" s="2">
        <v>254</v>
      </c>
      <c r="F85" s="2">
        <v>962</v>
      </c>
      <c r="G85" s="2">
        <v>9.3</v>
      </c>
      <c r="H85" s="2">
        <v>1898</v>
      </c>
      <c r="I85" t="b">
        <f t="shared" si="1"/>
        <v>0</v>
      </c>
    </row>
    <row r="86" spans="1:9">
      <c r="A86" s="2" t="s">
        <v>737</v>
      </c>
      <c r="B86" s="2">
        <v>85</v>
      </c>
      <c r="C86" s="2">
        <v>210</v>
      </c>
      <c r="D86" s="2" t="s">
        <v>844</v>
      </c>
      <c r="E86" s="2">
        <v>302</v>
      </c>
      <c r="F86" s="2">
        <v>337</v>
      </c>
      <c r="G86" s="2">
        <v>0</v>
      </c>
      <c r="H86" s="2">
        <v>1940</v>
      </c>
      <c r="I86" t="b">
        <f t="shared" si="1"/>
        <v>0</v>
      </c>
    </row>
    <row r="87" spans="1:9">
      <c r="A87" s="2" t="s">
        <v>738</v>
      </c>
      <c r="B87" s="2">
        <v>86</v>
      </c>
      <c r="C87" s="2">
        <v>222</v>
      </c>
      <c r="D87" s="2" t="s">
        <v>845</v>
      </c>
      <c r="E87" s="2">
        <v>-71</v>
      </c>
      <c r="F87" s="2">
        <v>-62</v>
      </c>
      <c r="G87" s="2">
        <v>9.73</v>
      </c>
      <c r="H87" s="2">
        <v>1900</v>
      </c>
      <c r="I87" t="b">
        <f t="shared" si="1"/>
        <v>0</v>
      </c>
    </row>
    <row r="88" spans="1:9">
      <c r="A88" s="2" t="s">
        <v>739</v>
      </c>
      <c r="B88" s="2">
        <v>87</v>
      </c>
      <c r="C88" s="2">
        <v>223</v>
      </c>
      <c r="D88" s="2" t="s">
        <v>846</v>
      </c>
      <c r="E88" s="2">
        <v>27</v>
      </c>
      <c r="F88" s="2">
        <v>677</v>
      </c>
      <c r="G88" s="2">
        <v>0</v>
      </c>
      <c r="H88" s="2">
        <v>1939</v>
      </c>
      <c r="I88" t="b">
        <f t="shared" si="1"/>
        <v>0</v>
      </c>
    </row>
    <row r="89" spans="1:9">
      <c r="A89" s="2" t="s">
        <v>740</v>
      </c>
      <c r="B89" s="2">
        <v>88</v>
      </c>
      <c r="C89" s="2">
        <v>226</v>
      </c>
      <c r="D89" s="2" t="s">
        <v>847</v>
      </c>
      <c r="E89" s="2">
        <v>700</v>
      </c>
      <c r="F89" s="2">
        <v>1737</v>
      </c>
      <c r="G89" s="2">
        <v>5.5</v>
      </c>
      <c r="H89" s="2">
        <v>1898</v>
      </c>
      <c r="I89" t="b">
        <f t="shared" si="1"/>
        <v>0</v>
      </c>
    </row>
    <row r="90" spans="1:9">
      <c r="A90" s="2" t="s">
        <v>741</v>
      </c>
      <c r="B90" s="2">
        <v>89</v>
      </c>
      <c r="C90" s="2">
        <v>227</v>
      </c>
      <c r="D90" s="2" t="s">
        <v>848</v>
      </c>
      <c r="E90" s="2">
        <v>1050</v>
      </c>
      <c r="F90" s="2">
        <v>3200</v>
      </c>
      <c r="G90" s="2">
        <v>10.07</v>
      </c>
      <c r="H90" s="2">
        <v>1899</v>
      </c>
      <c r="I90" t="b">
        <f t="shared" si="1"/>
        <v>0</v>
      </c>
    </row>
    <row r="91" spans="1:9">
      <c r="A91" s="2" t="s">
        <v>742</v>
      </c>
      <c r="B91" s="2">
        <v>90</v>
      </c>
      <c r="C91" s="2">
        <v>232.038</v>
      </c>
      <c r="D91" s="2" t="s">
        <v>849</v>
      </c>
      <c r="E91" s="2">
        <v>1750</v>
      </c>
      <c r="F91" s="2">
        <v>4790</v>
      </c>
      <c r="G91" s="2">
        <v>11.72</v>
      </c>
      <c r="H91" s="2">
        <v>1829</v>
      </c>
      <c r="I91" t="b">
        <f t="shared" si="1"/>
        <v>0</v>
      </c>
    </row>
    <row r="92" spans="1:9">
      <c r="A92" s="2" t="s">
        <v>743</v>
      </c>
      <c r="B92" s="2">
        <v>91</v>
      </c>
      <c r="C92" s="2">
        <v>231.036</v>
      </c>
      <c r="D92" s="2" t="s">
        <v>850</v>
      </c>
      <c r="E92" s="2">
        <v>1568</v>
      </c>
      <c r="F92" s="2">
        <v>0</v>
      </c>
      <c r="G92" s="2">
        <v>15.4</v>
      </c>
      <c r="H92" s="2">
        <v>1913</v>
      </c>
      <c r="I92" t="b">
        <f t="shared" si="1"/>
        <v>0</v>
      </c>
    </row>
    <row r="93" spans="1:9">
      <c r="A93" s="2" t="s">
        <v>744</v>
      </c>
      <c r="B93" s="2">
        <v>92</v>
      </c>
      <c r="C93" s="2">
        <v>238.029</v>
      </c>
      <c r="D93" s="2" t="s">
        <v>851</v>
      </c>
      <c r="E93" s="2">
        <v>1132</v>
      </c>
      <c r="F93" s="2">
        <v>3818</v>
      </c>
      <c r="G93" s="2">
        <v>18.95</v>
      </c>
      <c r="H93" s="2">
        <v>1789</v>
      </c>
      <c r="I93" t="b">
        <f t="shared" si="1"/>
        <v>0</v>
      </c>
    </row>
    <row r="94" spans="1:9">
      <c r="A94" s="2" t="s">
        <v>745</v>
      </c>
      <c r="B94" s="2">
        <v>93</v>
      </c>
      <c r="C94" s="2">
        <v>237</v>
      </c>
      <c r="D94" s="2" t="s">
        <v>852</v>
      </c>
      <c r="E94" s="2">
        <v>640</v>
      </c>
      <c r="F94" s="2">
        <v>3902</v>
      </c>
      <c r="G94" s="2">
        <v>20.2</v>
      </c>
      <c r="H94" s="2">
        <v>1940</v>
      </c>
      <c r="I94" t="b">
        <f t="shared" si="1"/>
        <v>0</v>
      </c>
    </row>
    <row r="95" spans="1:9">
      <c r="A95" s="2" t="s">
        <v>746</v>
      </c>
      <c r="B95" s="2">
        <v>94</v>
      </c>
      <c r="C95" s="2">
        <v>244</v>
      </c>
      <c r="D95" s="2" t="s">
        <v>853</v>
      </c>
      <c r="E95" s="2">
        <v>640</v>
      </c>
      <c r="F95" s="2">
        <v>3235</v>
      </c>
      <c r="G95" s="2">
        <v>19.84</v>
      </c>
      <c r="H95" s="2">
        <v>1940</v>
      </c>
      <c r="I95" t="b">
        <f t="shared" si="1"/>
        <v>0</v>
      </c>
    </row>
    <row r="96" spans="1:9">
      <c r="A96" s="2" t="s">
        <v>747</v>
      </c>
      <c r="B96" s="2">
        <v>95</v>
      </c>
      <c r="C96" s="2">
        <v>243</v>
      </c>
      <c r="D96" s="2" t="s">
        <v>854</v>
      </c>
      <c r="E96" s="2">
        <v>994</v>
      </c>
      <c r="F96" s="2">
        <v>2607</v>
      </c>
      <c r="G96" s="2">
        <v>13.67</v>
      </c>
      <c r="H96" s="2">
        <v>1944</v>
      </c>
      <c r="I96" t="b">
        <f t="shared" si="1"/>
        <v>0</v>
      </c>
    </row>
    <row r="97" spans="1:9">
      <c r="A97" s="2" t="s">
        <v>748</v>
      </c>
      <c r="B97" s="2">
        <v>96</v>
      </c>
      <c r="C97" s="2">
        <v>247</v>
      </c>
      <c r="D97" s="2" t="s">
        <v>855</v>
      </c>
      <c r="E97" s="2">
        <v>1340</v>
      </c>
      <c r="F97" s="2">
        <v>0</v>
      </c>
      <c r="G97" s="2">
        <v>13.5</v>
      </c>
      <c r="H97" s="2">
        <v>1944</v>
      </c>
      <c r="I97" t="b">
        <f t="shared" si="1"/>
        <v>0</v>
      </c>
    </row>
    <row r="98" spans="1:9">
      <c r="A98" s="2" t="s">
        <v>749</v>
      </c>
      <c r="B98" s="2">
        <v>97</v>
      </c>
      <c r="C98" s="2">
        <v>247</v>
      </c>
      <c r="D98" s="2" t="s">
        <v>856</v>
      </c>
      <c r="E98" s="2">
        <v>986</v>
      </c>
      <c r="F98" s="2">
        <v>0</v>
      </c>
      <c r="G98" s="2">
        <v>14.78</v>
      </c>
      <c r="H98" s="2">
        <v>1949</v>
      </c>
      <c r="I98" t="b">
        <f t="shared" si="1"/>
        <v>0</v>
      </c>
    </row>
    <row r="99" spans="1:9">
      <c r="A99" s="2" t="s">
        <v>750</v>
      </c>
      <c r="B99" s="2">
        <v>98</v>
      </c>
      <c r="C99" s="2">
        <v>251</v>
      </c>
      <c r="D99" s="2" t="s">
        <v>857</v>
      </c>
      <c r="E99" s="2">
        <v>900</v>
      </c>
      <c r="F99" s="2">
        <v>0</v>
      </c>
      <c r="G99" s="2">
        <v>15.1</v>
      </c>
      <c r="H99" s="2">
        <v>1950</v>
      </c>
      <c r="I99" t="b">
        <f t="shared" si="1"/>
        <v>0</v>
      </c>
    </row>
    <row r="100" spans="1:9">
      <c r="A100" s="2" t="s">
        <v>751</v>
      </c>
      <c r="B100" s="2">
        <v>99</v>
      </c>
      <c r="C100" s="2">
        <v>252</v>
      </c>
      <c r="D100" s="2" t="s">
        <v>858</v>
      </c>
      <c r="E100" s="2">
        <v>860</v>
      </c>
      <c r="F100" s="2">
        <v>0</v>
      </c>
      <c r="G100" s="2">
        <v>0</v>
      </c>
      <c r="H100" s="2">
        <v>1952</v>
      </c>
      <c r="I100" t="b">
        <f t="shared" si="1"/>
        <v>0</v>
      </c>
    </row>
    <row r="101" spans="1:9">
      <c r="A101" s="2" t="s">
        <v>752</v>
      </c>
      <c r="B101" s="2">
        <v>100</v>
      </c>
      <c r="C101" s="2">
        <v>257</v>
      </c>
      <c r="D101" s="2" t="s">
        <v>859</v>
      </c>
      <c r="E101" s="2">
        <v>1527</v>
      </c>
      <c r="F101" s="2">
        <v>0</v>
      </c>
      <c r="G101" s="2">
        <v>0</v>
      </c>
      <c r="H101" s="2">
        <v>1952</v>
      </c>
      <c r="I101" t="b">
        <f t="shared" si="1"/>
        <v>0</v>
      </c>
    </row>
    <row r="102" spans="1:9">
      <c r="A102" s="2" t="s">
        <v>753</v>
      </c>
      <c r="B102" s="2">
        <v>101</v>
      </c>
      <c r="C102" s="2">
        <v>258</v>
      </c>
      <c r="D102" s="2" t="s">
        <v>860</v>
      </c>
      <c r="E102" s="2">
        <v>0</v>
      </c>
      <c r="F102" s="2">
        <v>0</v>
      </c>
      <c r="G102" s="2">
        <v>0</v>
      </c>
      <c r="H102" s="2">
        <v>1955</v>
      </c>
      <c r="I102" t="b">
        <f t="shared" si="1"/>
        <v>0</v>
      </c>
    </row>
    <row r="103" spans="1:9">
      <c r="A103" s="2" t="s">
        <v>754</v>
      </c>
      <c r="B103" s="2">
        <v>102</v>
      </c>
      <c r="C103" s="2">
        <v>259</v>
      </c>
      <c r="D103" s="2" t="s">
        <v>861</v>
      </c>
      <c r="E103" s="2">
        <v>827</v>
      </c>
      <c r="F103" s="2">
        <v>0</v>
      </c>
      <c r="G103" s="2">
        <v>0</v>
      </c>
      <c r="H103" s="2">
        <v>1958</v>
      </c>
      <c r="I103" t="b">
        <f t="shared" si="1"/>
        <v>0</v>
      </c>
    </row>
    <row r="104" spans="1:9">
      <c r="A104" s="2" t="s">
        <v>755</v>
      </c>
      <c r="B104" s="2">
        <v>103</v>
      </c>
      <c r="C104" s="2">
        <v>262</v>
      </c>
      <c r="D104" s="2" t="s">
        <v>862</v>
      </c>
      <c r="E104" s="2">
        <v>1627</v>
      </c>
      <c r="F104" s="2">
        <v>0</v>
      </c>
      <c r="G104" s="2">
        <v>0</v>
      </c>
      <c r="H104" s="2">
        <v>1961</v>
      </c>
      <c r="I104" t="b">
        <f t="shared" si="1"/>
        <v>0</v>
      </c>
    </row>
    <row r="105" spans="1:9">
      <c r="A105" s="2" t="s">
        <v>756</v>
      </c>
      <c r="B105" s="2">
        <v>104</v>
      </c>
      <c r="C105" s="2">
        <v>261</v>
      </c>
      <c r="D105" s="2" t="s">
        <v>863</v>
      </c>
      <c r="E105" s="2">
        <v>0</v>
      </c>
      <c r="F105" s="2">
        <v>0</v>
      </c>
      <c r="G105" s="2">
        <v>0</v>
      </c>
      <c r="H105" s="2">
        <v>1964</v>
      </c>
      <c r="I105" t="b">
        <f t="shared" si="1"/>
        <v>0</v>
      </c>
    </row>
    <row r="106" spans="1:9">
      <c r="A106" s="2" t="s">
        <v>757</v>
      </c>
      <c r="B106" s="2">
        <v>105</v>
      </c>
      <c r="C106" s="2">
        <v>262</v>
      </c>
      <c r="D106" s="2" t="s">
        <v>864</v>
      </c>
      <c r="E106" s="2">
        <v>0</v>
      </c>
      <c r="F106" s="2">
        <v>0</v>
      </c>
      <c r="G106" s="2">
        <v>0</v>
      </c>
      <c r="H106" s="2">
        <v>1967</v>
      </c>
      <c r="I106" t="b">
        <f t="shared" si="1"/>
        <v>0</v>
      </c>
    </row>
    <row r="107" spans="1:9">
      <c r="A107" s="2" t="s">
        <v>758</v>
      </c>
      <c r="B107" s="2">
        <v>106</v>
      </c>
      <c r="C107" s="2">
        <v>266</v>
      </c>
      <c r="D107" s="2" t="s">
        <v>865</v>
      </c>
      <c r="E107" s="2">
        <v>0</v>
      </c>
      <c r="F107" s="2">
        <v>0</v>
      </c>
      <c r="G107" s="2">
        <v>0</v>
      </c>
      <c r="H107" s="2">
        <v>1974</v>
      </c>
      <c r="I107" t="b">
        <f t="shared" si="1"/>
        <v>0</v>
      </c>
    </row>
    <row r="108" spans="1:9">
      <c r="A108" s="2" t="s">
        <v>759</v>
      </c>
      <c r="B108" s="2">
        <v>107</v>
      </c>
      <c r="C108" s="2">
        <v>264</v>
      </c>
      <c r="D108" s="2" t="s">
        <v>866</v>
      </c>
      <c r="E108" s="2">
        <v>0</v>
      </c>
      <c r="F108" s="2">
        <v>0</v>
      </c>
      <c r="G108" s="2">
        <v>0</v>
      </c>
      <c r="H108" s="2">
        <v>1981</v>
      </c>
      <c r="I108" t="b">
        <f t="shared" si="1"/>
        <v>0</v>
      </c>
    </row>
    <row r="109" spans="1:9">
      <c r="A109" s="2" t="s">
        <v>760</v>
      </c>
      <c r="B109" s="2">
        <v>108</v>
      </c>
      <c r="C109" s="2">
        <v>277</v>
      </c>
      <c r="D109" s="2" t="s">
        <v>867</v>
      </c>
      <c r="E109" s="2">
        <v>0</v>
      </c>
      <c r="F109" s="2">
        <v>0</v>
      </c>
      <c r="G109" s="2">
        <v>0</v>
      </c>
      <c r="H109" s="2">
        <v>1984</v>
      </c>
      <c r="I109" t="b">
        <f t="shared" si="1"/>
        <v>0</v>
      </c>
    </row>
    <row r="110" spans="1:9">
      <c r="A110" s="2" t="s">
        <v>761</v>
      </c>
      <c r="B110" s="2">
        <v>109</v>
      </c>
      <c r="C110" s="2">
        <v>268</v>
      </c>
      <c r="D110" s="2" t="s">
        <v>868</v>
      </c>
      <c r="E110" s="2">
        <v>0</v>
      </c>
      <c r="F110" s="2">
        <v>0</v>
      </c>
      <c r="G110" s="2">
        <v>0</v>
      </c>
      <c r="H110" s="2">
        <v>1982</v>
      </c>
      <c r="I110" t="b">
        <f t="shared" si="1"/>
        <v>0</v>
      </c>
    </row>
  </sheetData>
  <autoFilter ref="A1:I110"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workbookViewId="0">
      <selection activeCell="K2" sqref="K2"/>
    </sheetView>
  </sheetViews>
  <sheetFormatPr defaultColWidth="9" defaultRowHeight="12.75"/>
  <sheetData>
    <row r="1" spans="1:11">
      <c r="A1" s="1" t="s">
        <v>123</v>
      </c>
      <c r="B1" s="1" t="s">
        <v>762</v>
      </c>
      <c r="C1" s="1" t="s">
        <v>763</v>
      </c>
      <c r="D1" s="1" t="s">
        <v>764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874</v>
      </c>
      <c r="J1" s="1" t="s">
        <v>660</v>
      </c>
      <c r="K1" s="1" t="s">
        <v>877</v>
      </c>
    </row>
    <row r="2" spans="1:11">
      <c r="A2" s="2" t="s">
        <v>653</v>
      </c>
      <c r="B2" s="2">
        <v>1</v>
      </c>
      <c r="C2" s="2">
        <v>1.008</v>
      </c>
      <c r="D2" s="2" t="s">
        <v>89</v>
      </c>
      <c r="E2" s="2">
        <v>-259</v>
      </c>
      <c r="F2" s="2">
        <v>-253</v>
      </c>
      <c r="G2" s="2">
        <v>0.09</v>
      </c>
      <c r="H2" s="2">
        <v>1776</v>
      </c>
      <c r="J2" t="e">
        <f>HLOOKUP(A9,A1:H110,3,FALSE)</f>
        <v>#N/A</v>
      </c>
      <c r="K2" t="str">
        <f>IF(AND(E2&lt;0,F2&lt;0),"YES","NO")</f>
        <v>YES</v>
      </c>
    </row>
    <row r="3" spans="1:11">
      <c r="A3" s="2" t="s">
        <v>654</v>
      </c>
      <c r="B3" s="2">
        <v>2</v>
      </c>
      <c r="C3" s="2">
        <v>4.003</v>
      </c>
      <c r="D3" s="2" t="s">
        <v>765</v>
      </c>
      <c r="E3" s="2">
        <v>-272</v>
      </c>
      <c r="F3" s="2">
        <v>-269</v>
      </c>
      <c r="G3" s="2">
        <v>0.18</v>
      </c>
      <c r="H3" s="2">
        <v>1895</v>
      </c>
      <c r="J3" t="e">
        <f>HLOOKUP(J1,A1:H110,5,FALSE)</f>
        <v>#N/A</v>
      </c>
      <c r="K3" t="str">
        <f t="shared" ref="K3:K66" si="0">IF(AND(E3&lt;0,F3&lt;0),"YES","NO")</f>
        <v>YES</v>
      </c>
    </row>
    <row r="4" spans="1:11">
      <c r="A4" s="2" t="s">
        <v>655</v>
      </c>
      <c r="B4" s="2">
        <v>3</v>
      </c>
      <c r="C4" s="2">
        <v>6.941</v>
      </c>
      <c r="D4" s="2" t="s">
        <v>766</v>
      </c>
      <c r="E4" s="2">
        <v>180</v>
      </c>
      <c r="F4" s="2">
        <v>1347</v>
      </c>
      <c r="G4" s="2">
        <v>0.53</v>
      </c>
      <c r="H4" s="2">
        <v>1817</v>
      </c>
      <c r="J4" t="e">
        <f>HLOOKUP(J1,A1:H110,6,FALSE)</f>
        <v>#N/A</v>
      </c>
      <c r="K4" t="str">
        <f t="shared" si="0"/>
        <v>NO</v>
      </c>
    </row>
    <row r="5" spans="1:11">
      <c r="A5" s="2" t="s">
        <v>656</v>
      </c>
      <c r="B5" s="2">
        <v>4</v>
      </c>
      <c r="C5" s="2">
        <v>9.012</v>
      </c>
      <c r="D5" s="2" t="s">
        <v>767</v>
      </c>
      <c r="E5" s="2">
        <v>1278</v>
      </c>
      <c r="F5" s="2">
        <v>2970</v>
      </c>
      <c r="G5" s="2">
        <v>1.85</v>
      </c>
      <c r="H5" s="2">
        <v>1797</v>
      </c>
      <c r="K5" t="str">
        <f t="shared" si="0"/>
        <v>NO</v>
      </c>
    </row>
    <row r="6" spans="1:11">
      <c r="A6" s="2" t="s">
        <v>657</v>
      </c>
      <c r="B6" s="2">
        <v>5</v>
      </c>
      <c r="C6" s="2">
        <v>10.811</v>
      </c>
      <c r="D6" s="2" t="s">
        <v>4</v>
      </c>
      <c r="E6" s="2">
        <v>2300</v>
      </c>
      <c r="F6" s="2">
        <v>2550</v>
      </c>
      <c r="G6" s="2">
        <v>2.34</v>
      </c>
      <c r="H6" s="2">
        <v>1808</v>
      </c>
      <c r="K6" t="str">
        <f t="shared" si="0"/>
        <v>NO</v>
      </c>
    </row>
    <row r="7" spans="1:11">
      <c r="A7" s="2" t="s">
        <v>658</v>
      </c>
      <c r="B7" s="2">
        <v>6</v>
      </c>
      <c r="C7" s="2">
        <v>12.011</v>
      </c>
      <c r="D7" s="2" t="s">
        <v>7</v>
      </c>
      <c r="E7" s="2">
        <v>3500</v>
      </c>
      <c r="F7" s="2">
        <v>4827</v>
      </c>
      <c r="G7" s="2">
        <v>2.26</v>
      </c>
      <c r="H7" s="2" t="s">
        <v>873</v>
      </c>
      <c r="K7" t="str">
        <f t="shared" si="0"/>
        <v>NO</v>
      </c>
    </row>
    <row r="8" spans="1:11">
      <c r="A8" s="2" t="s">
        <v>659</v>
      </c>
      <c r="B8" s="2">
        <v>7</v>
      </c>
      <c r="C8" s="2">
        <v>14.007</v>
      </c>
      <c r="D8" s="2" t="s">
        <v>768</v>
      </c>
      <c r="E8" s="2">
        <v>-210</v>
      </c>
      <c r="F8" s="2">
        <v>-196</v>
      </c>
      <c r="G8" s="2">
        <v>1.25</v>
      </c>
      <c r="H8" s="2">
        <v>1772</v>
      </c>
      <c r="K8" t="str">
        <f t="shared" si="0"/>
        <v>YES</v>
      </c>
    </row>
    <row r="9" spans="1:11">
      <c r="A9" s="2" t="s">
        <v>660</v>
      </c>
      <c r="B9" s="2">
        <v>8</v>
      </c>
      <c r="C9" s="2">
        <v>15.999</v>
      </c>
      <c r="D9" s="2" t="s">
        <v>769</v>
      </c>
      <c r="E9" s="2">
        <v>-218</v>
      </c>
      <c r="F9" s="2">
        <v>-183</v>
      </c>
      <c r="G9" s="2">
        <v>1.43</v>
      </c>
      <c r="H9" s="2">
        <v>1774</v>
      </c>
      <c r="K9" t="str">
        <f t="shared" si="0"/>
        <v>YES</v>
      </c>
    </row>
    <row r="10" spans="1:11">
      <c r="A10" s="2" t="s">
        <v>661</v>
      </c>
      <c r="B10" s="2">
        <v>9</v>
      </c>
      <c r="C10" s="2">
        <v>18.998</v>
      </c>
      <c r="D10" s="2" t="s">
        <v>73</v>
      </c>
      <c r="E10" s="2">
        <v>-220</v>
      </c>
      <c r="F10" s="2">
        <v>-188</v>
      </c>
      <c r="G10" s="2">
        <v>1.7</v>
      </c>
      <c r="H10" s="2">
        <v>1886</v>
      </c>
      <c r="K10" t="str">
        <f t="shared" si="0"/>
        <v>YES</v>
      </c>
    </row>
    <row r="11" spans="1:11">
      <c r="A11" s="2" t="s">
        <v>662</v>
      </c>
      <c r="B11" s="2">
        <v>10</v>
      </c>
      <c r="C11" s="2">
        <v>20.18</v>
      </c>
      <c r="D11" s="2" t="s">
        <v>770</v>
      </c>
      <c r="E11" s="2">
        <v>-249</v>
      </c>
      <c r="F11" s="2">
        <v>-246</v>
      </c>
      <c r="G11" s="2">
        <v>0.9</v>
      </c>
      <c r="H11" s="2">
        <v>1898</v>
      </c>
      <c r="K11" t="str">
        <f t="shared" si="0"/>
        <v>YES</v>
      </c>
    </row>
    <row r="12" spans="1:11">
      <c r="A12" s="2" t="s">
        <v>663</v>
      </c>
      <c r="B12" s="2">
        <v>11</v>
      </c>
      <c r="C12" s="2">
        <v>22.99</v>
      </c>
      <c r="D12" s="2" t="s">
        <v>771</v>
      </c>
      <c r="E12" s="2">
        <v>98</v>
      </c>
      <c r="F12" s="2">
        <v>883</v>
      </c>
      <c r="G12" s="2">
        <v>0.97</v>
      </c>
      <c r="H12" s="2">
        <v>1807</v>
      </c>
      <c r="K12" t="str">
        <f t="shared" si="0"/>
        <v>NO</v>
      </c>
    </row>
    <row r="13" spans="1:11">
      <c r="A13" s="2" t="s">
        <v>664</v>
      </c>
      <c r="B13" s="2">
        <v>12</v>
      </c>
      <c r="C13" s="2">
        <v>24.305</v>
      </c>
      <c r="D13" s="2" t="s">
        <v>772</v>
      </c>
      <c r="E13" s="2">
        <v>639</v>
      </c>
      <c r="F13" s="2">
        <v>1090</v>
      </c>
      <c r="G13" s="2">
        <v>1.74</v>
      </c>
      <c r="H13" s="2">
        <v>1755</v>
      </c>
      <c r="K13" t="str">
        <f t="shared" si="0"/>
        <v>NO</v>
      </c>
    </row>
    <row r="14" spans="1:11">
      <c r="A14" s="2" t="s">
        <v>665</v>
      </c>
      <c r="B14" s="2">
        <v>13</v>
      </c>
      <c r="C14" s="2">
        <v>26.982</v>
      </c>
      <c r="D14" s="2" t="s">
        <v>773</v>
      </c>
      <c r="E14" s="2">
        <v>660</v>
      </c>
      <c r="F14" s="2">
        <v>2467</v>
      </c>
      <c r="G14" s="2">
        <v>2.7</v>
      </c>
      <c r="H14" s="2">
        <v>1825</v>
      </c>
      <c r="K14" t="str">
        <f t="shared" si="0"/>
        <v>NO</v>
      </c>
    </row>
    <row r="15" spans="1:11">
      <c r="A15" s="2" t="s">
        <v>666</v>
      </c>
      <c r="B15" s="2">
        <v>14</v>
      </c>
      <c r="C15" s="2">
        <v>28.086</v>
      </c>
      <c r="D15" s="2" t="s">
        <v>774</v>
      </c>
      <c r="E15" s="2">
        <v>1410</v>
      </c>
      <c r="F15" s="2">
        <v>2355</v>
      </c>
      <c r="G15" s="2">
        <v>2.33</v>
      </c>
      <c r="H15" s="2">
        <v>1824</v>
      </c>
      <c r="K15" t="str">
        <f t="shared" si="0"/>
        <v>NO</v>
      </c>
    </row>
    <row r="16" spans="1:11">
      <c r="A16" s="2" t="s">
        <v>667</v>
      </c>
      <c r="B16" s="2">
        <v>15</v>
      </c>
      <c r="C16" s="2">
        <v>30.974</v>
      </c>
      <c r="D16" s="2" t="s">
        <v>775</v>
      </c>
      <c r="E16" s="2">
        <v>44</v>
      </c>
      <c r="F16" s="2">
        <v>280</v>
      </c>
      <c r="G16" s="2">
        <v>1.82</v>
      </c>
      <c r="H16" s="2">
        <v>1669</v>
      </c>
      <c r="K16" t="str">
        <f t="shared" si="0"/>
        <v>NO</v>
      </c>
    </row>
    <row r="17" spans="1:11">
      <c r="A17" s="2" t="s">
        <v>668</v>
      </c>
      <c r="B17" s="2">
        <v>16</v>
      </c>
      <c r="C17" s="2">
        <v>32.065</v>
      </c>
      <c r="D17" s="2" t="s">
        <v>776</v>
      </c>
      <c r="E17" s="2">
        <v>113</v>
      </c>
      <c r="F17" s="2">
        <v>445</v>
      </c>
      <c r="G17" s="2">
        <v>2.07</v>
      </c>
      <c r="H17" s="2" t="s">
        <v>873</v>
      </c>
      <c r="K17" t="str">
        <f t="shared" si="0"/>
        <v>NO</v>
      </c>
    </row>
    <row r="18" spans="1:11">
      <c r="A18" s="2" t="s">
        <v>669</v>
      </c>
      <c r="B18" s="2">
        <v>17</v>
      </c>
      <c r="C18" s="2">
        <v>35.453</v>
      </c>
      <c r="D18" s="2" t="s">
        <v>777</v>
      </c>
      <c r="E18" s="2">
        <v>-101</v>
      </c>
      <c r="F18" s="2">
        <v>-35</v>
      </c>
      <c r="G18" s="2">
        <v>3.21</v>
      </c>
      <c r="H18" s="2">
        <v>1774</v>
      </c>
      <c r="K18" t="str">
        <f t="shared" si="0"/>
        <v>YES</v>
      </c>
    </row>
    <row r="19" spans="1:11">
      <c r="A19" s="2" t="s">
        <v>670</v>
      </c>
      <c r="B19" s="2">
        <v>18</v>
      </c>
      <c r="C19" s="2">
        <v>39.948</v>
      </c>
      <c r="D19" s="2" t="s">
        <v>778</v>
      </c>
      <c r="E19" s="2">
        <v>-189</v>
      </c>
      <c r="F19" s="2">
        <v>-186</v>
      </c>
      <c r="G19" s="2">
        <v>1.78</v>
      </c>
      <c r="H19" s="2">
        <v>1894</v>
      </c>
      <c r="K19" t="str">
        <f t="shared" si="0"/>
        <v>YES</v>
      </c>
    </row>
    <row r="20" spans="1:11">
      <c r="A20" s="2" t="s">
        <v>671</v>
      </c>
      <c r="B20" s="2">
        <v>19</v>
      </c>
      <c r="C20" s="2">
        <v>39.098</v>
      </c>
      <c r="D20" s="2" t="s">
        <v>779</v>
      </c>
      <c r="E20" s="2">
        <v>64</v>
      </c>
      <c r="F20" s="2">
        <v>774</v>
      </c>
      <c r="G20" s="2">
        <v>0.86</v>
      </c>
      <c r="H20" s="2">
        <v>1807</v>
      </c>
      <c r="K20" t="str">
        <f t="shared" si="0"/>
        <v>NO</v>
      </c>
    </row>
    <row r="21" spans="1:11">
      <c r="A21" s="2" t="s">
        <v>672</v>
      </c>
      <c r="B21" s="2">
        <v>20</v>
      </c>
      <c r="C21" s="2">
        <v>40.078</v>
      </c>
      <c r="D21" s="2" t="s">
        <v>780</v>
      </c>
      <c r="E21" s="2">
        <v>839</v>
      </c>
      <c r="F21" s="2">
        <v>1484</v>
      </c>
      <c r="G21" s="2">
        <v>1.55</v>
      </c>
      <c r="H21" s="2">
        <v>1808</v>
      </c>
      <c r="K21" t="str">
        <f t="shared" si="0"/>
        <v>NO</v>
      </c>
    </row>
    <row r="22" spans="1:11">
      <c r="A22" s="2" t="s">
        <v>673</v>
      </c>
      <c r="B22" s="2">
        <v>21</v>
      </c>
      <c r="C22" s="2">
        <v>44.956</v>
      </c>
      <c r="D22" s="2" t="s">
        <v>781</v>
      </c>
      <c r="E22" s="2">
        <v>1539</v>
      </c>
      <c r="F22" s="2">
        <v>2832</v>
      </c>
      <c r="G22" s="2">
        <v>2.99</v>
      </c>
      <c r="H22" s="2">
        <v>1879</v>
      </c>
      <c r="K22" t="str">
        <f t="shared" si="0"/>
        <v>NO</v>
      </c>
    </row>
    <row r="23" spans="1:11">
      <c r="A23" s="2" t="s">
        <v>674</v>
      </c>
      <c r="B23" s="2">
        <v>22</v>
      </c>
      <c r="C23" s="2">
        <v>47.867</v>
      </c>
      <c r="D23" s="2" t="s">
        <v>782</v>
      </c>
      <c r="E23" s="2">
        <v>1660</v>
      </c>
      <c r="F23" s="2">
        <v>3287</v>
      </c>
      <c r="G23" s="2">
        <v>4.54</v>
      </c>
      <c r="H23" s="2">
        <v>1791</v>
      </c>
      <c r="K23" t="str">
        <f t="shared" si="0"/>
        <v>NO</v>
      </c>
    </row>
    <row r="24" spans="1:11">
      <c r="A24" s="2" t="s">
        <v>675</v>
      </c>
      <c r="B24" s="2">
        <v>23</v>
      </c>
      <c r="C24" s="2">
        <v>50.942</v>
      </c>
      <c r="D24" s="2" t="s">
        <v>783</v>
      </c>
      <c r="E24" s="2">
        <v>1890</v>
      </c>
      <c r="F24" s="2">
        <v>3380</v>
      </c>
      <c r="G24" s="2">
        <v>6.11</v>
      </c>
      <c r="H24" s="2">
        <v>1830</v>
      </c>
      <c r="K24" t="str">
        <f t="shared" si="0"/>
        <v>NO</v>
      </c>
    </row>
    <row r="25" spans="1:11">
      <c r="A25" s="2" t="s">
        <v>676</v>
      </c>
      <c r="B25" s="2">
        <v>24</v>
      </c>
      <c r="C25" s="2">
        <v>51.996</v>
      </c>
      <c r="D25" s="2" t="s">
        <v>784</v>
      </c>
      <c r="E25" s="2">
        <v>1857</v>
      </c>
      <c r="F25" s="2">
        <v>2672</v>
      </c>
      <c r="G25" s="2">
        <v>7.19</v>
      </c>
      <c r="H25" s="2">
        <v>1797</v>
      </c>
      <c r="K25" t="str">
        <f t="shared" si="0"/>
        <v>NO</v>
      </c>
    </row>
    <row r="26" spans="1:11">
      <c r="A26" s="2" t="s">
        <v>677</v>
      </c>
      <c r="B26" s="2">
        <v>25</v>
      </c>
      <c r="C26" s="2">
        <v>54.938</v>
      </c>
      <c r="D26" s="2" t="s">
        <v>785</v>
      </c>
      <c r="E26" s="2">
        <v>1245</v>
      </c>
      <c r="F26" s="2">
        <v>1962</v>
      </c>
      <c r="G26" s="2">
        <v>7.43</v>
      </c>
      <c r="H26" s="2">
        <v>1774</v>
      </c>
      <c r="K26" t="str">
        <f t="shared" si="0"/>
        <v>NO</v>
      </c>
    </row>
    <row r="27" spans="1:11">
      <c r="A27" s="2" t="s">
        <v>678</v>
      </c>
      <c r="B27" s="2">
        <v>26</v>
      </c>
      <c r="C27" s="2">
        <v>55.845</v>
      </c>
      <c r="D27" s="2" t="s">
        <v>786</v>
      </c>
      <c r="E27" s="2">
        <v>1535</v>
      </c>
      <c r="F27" s="2">
        <v>2750</v>
      </c>
      <c r="G27" s="2">
        <v>7.87</v>
      </c>
      <c r="H27" s="2" t="s">
        <v>873</v>
      </c>
      <c r="K27" t="str">
        <f t="shared" si="0"/>
        <v>NO</v>
      </c>
    </row>
    <row r="28" spans="1:11">
      <c r="A28" s="2" t="s">
        <v>679</v>
      </c>
      <c r="B28" s="2">
        <v>27</v>
      </c>
      <c r="C28" s="2">
        <v>58.933</v>
      </c>
      <c r="D28" s="2" t="s">
        <v>787</v>
      </c>
      <c r="E28" s="2">
        <v>1495</v>
      </c>
      <c r="F28" s="2">
        <v>2870</v>
      </c>
      <c r="G28" s="2">
        <v>8.9</v>
      </c>
      <c r="H28" s="2">
        <v>1735</v>
      </c>
      <c r="K28" t="str">
        <f t="shared" si="0"/>
        <v>NO</v>
      </c>
    </row>
    <row r="29" spans="1:11">
      <c r="A29" s="2" t="s">
        <v>680</v>
      </c>
      <c r="B29" s="2">
        <v>28</v>
      </c>
      <c r="C29" s="2">
        <v>58.693</v>
      </c>
      <c r="D29" s="2" t="s">
        <v>788</v>
      </c>
      <c r="E29" s="2">
        <v>1453</v>
      </c>
      <c r="F29" s="2">
        <v>2732</v>
      </c>
      <c r="G29" s="2">
        <v>8.9</v>
      </c>
      <c r="H29" s="2">
        <v>1751</v>
      </c>
      <c r="K29" t="str">
        <f t="shared" si="0"/>
        <v>NO</v>
      </c>
    </row>
    <row r="30" spans="1:11">
      <c r="A30" s="2" t="s">
        <v>681</v>
      </c>
      <c r="B30" s="2">
        <v>29</v>
      </c>
      <c r="C30" s="2">
        <v>63.546</v>
      </c>
      <c r="D30" s="2" t="s">
        <v>789</v>
      </c>
      <c r="E30" s="2">
        <v>1083</v>
      </c>
      <c r="F30" s="2">
        <v>2567</v>
      </c>
      <c r="G30" s="2">
        <v>8.96</v>
      </c>
      <c r="H30" s="2" t="s">
        <v>873</v>
      </c>
      <c r="K30" t="str">
        <f t="shared" si="0"/>
        <v>NO</v>
      </c>
    </row>
    <row r="31" spans="1:11">
      <c r="A31" s="2" t="s">
        <v>682</v>
      </c>
      <c r="B31" s="2">
        <v>30</v>
      </c>
      <c r="C31" s="2">
        <v>65.39</v>
      </c>
      <c r="D31" s="2" t="s">
        <v>790</v>
      </c>
      <c r="E31" s="2">
        <v>420</v>
      </c>
      <c r="F31" s="2">
        <v>907</v>
      </c>
      <c r="G31" s="2">
        <v>7.13</v>
      </c>
      <c r="H31" s="2" t="s">
        <v>873</v>
      </c>
      <c r="K31" t="str">
        <f t="shared" si="0"/>
        <v>NO</v>
      </c>
    </row>
    <row r="32" spans="1:11">
      <c r="A32" s="2" t="s">
        <v>683</v>
      </c>
      <c r="B32" s="2">
        <v>31</v>
      </c>
      <c r="C32" s="2">
        <v>69.723</v>
      </c>
      <c r="D32" s="2" t="s">
        <v>791</v>
      </c>
      <c r="E32" s="2">
        <v>30</v>
      </c>
      <c r="F32" s="2">
        <v>2403</v>
      </c>
      <c r="G32" s="2">
        <v>5.91</v>
      </c>
      <c r="H32" s="2">
        <v>1875</v>
      </c>
      <c r="K32" t="str">
        <f t="shared" si="0"/>
        <v>NO</v>
      </c>
    </row>
    <row r="33" spans="1:11">
      <c r="A33" s="2" t="s">
        <v>684</v>
      </c>
      <c r="B33" s="2">
        <v>32</v>
      </c>
      <c r="C33" s="2">
        <v>72.64</v>
      </c>
      <c r="D33" s="2" t="s">
        <v>792</v>
      </c>
      <c r="E33" s="2">
        <v>937</v>
      </c>
      <c r="F33" s="2">
        <v>2830</v>
      </c>
      <c r="G33" s="2">
        <v>5.32</v>
      </c>
      <c r="H33" s="2">
        <v>1886</v>
      </c>
      <c r="K33" t="str">
        <f t="shared" si="0"/>
        <v>NO</v>
      </c>
    </row>
    <row r="34" spans="1:11">
      <c r="A34" s="2" t="s">
        <v>685</v>
      </c>
      <c r="B34" s="2">
        <v>33</v>
      </c>
      <c r="C34" s="2">
        <v>74.922</v>
      </c>
      <c r="D34" s="2" t="s">
        <v>793</v>
      </c>
      <c r="E34" s="2">
        <v>81</v>
      </c>
      <c r="F34" s="2">
        <v>613</v>
      </c>
      <c r="G34" s="2">
        <v>5.72</v>
      </c>
      <c r="H34" s="2" t="s">
        <v>873</v>
      </c>
      <c r="K34" t="str">
        <f t="shared" si="0"/>
        <v>NO</v>
      </c>
    </row>
    <row r="35" spans="1:11">
      <c r="A35" s="2" t="s">
        <v>686</v>
      </c>
      <c r="B35" s="2">
        <v>34</v>
      </c>
      <c r="C35" s="2">
        <v>78.96</v>
      </c>
      <c r="D35" s="2" t="s">
        <v>794</v>
      </c>
      <c r="E35" s="2">
        <v>217</v>
      </c>
      <c r="F35" s="2">
        <v>685</v>
      </c>
      <c r="G35" s="2">
        <v>4.79</v>
      </c>
      <c r="H35" s="2">
        <v>1817</v>
      </c>
      <c r="K35" t="str">
        <f t="shared" si="0"/>
        <v>NO</v>
      </c>
    </row>
    <row r="36" spans="1:11">
      <c r="A36" s="2" t="s">
        <v>687</v>
      </c>
      <c r="B36" s="2">
        <v>35</v>
      </c>
      <c r="C36" s="2">
        <v>79.904</v>
      </c>
      <c r="D36" s="2" t="s">
        <v>795</v>
      </c>
      <c r="E36" s="2">
        <v>-7</v>
      </c>
      <c r="F36" s="2">
        <v>59</v>
      </c>
      <c r="G36" s="2">
        <v>3.12</v>
      </c>
      <c r="H36" s="2">
        <v>1826</v>
      </c>
      <c r="K36" t="str">
        <f t="shared" si="0"/>
        <v>NO</v>
      </c>
    </row>
    <row r="37" spans="1:11">
      <c r="A37" s="2" t="s">
        <v>688</v>
      </c>
      <c r="B37" s="2">
        <v>36</v>
      </c>
      <c r="C37" s="2">
        <v>83.8</v>
      </c>
      <c r="D37" s="2" t="s">
        <v>796</v>
      </c>
      <c r="E37" s="2">
        <v>-157</v>
      </c>
      <c r="F37" s="2">
        <v>-153</v>
      </c>
      <c r="G37" s="2">
        <v>3.75</v>
      </c>
      <c r="H37" s="2">
        <v>1898</v>
      </c>
      <c r="K37" t="str">
        <f t="shared" si="0"/>
        <v>YES</v>
      </c>
    </row>
    <row r="38" spans="1:11">
      <c r="A38" s="2" t="s">
        <v>689</v>
      </c>
      <c r="B38" s="2">
        <v>37</v>
      </c>
      <c r="C38" s="2">
        <v>85.468</v>
      </c>
      <c r="D38" s="2" t="s">
        <v>797</v>
      </c>
      <c r="E38" s="2">
        <v>39</v>
      </c>
      <c r="F38" s="2">
        <v>688</v>
      </c>
      <c r="G38" s="2">
        <v>1.63</v>
      </c>
      <c r="H38" s="2">
        <v>1861</v>
      </c>
      <c r="K38" t="str">
        <f t="shared" si="0"/>
        <v>NO</v>
      </c>
    </row>
    <row r="39" spans="1:11">
      <c r="A39" s="2" t="s">
        <v>690</v>
      </c>
      <c r="B39" s="2">
        <v>38</v>
      </c>
      <c r="C39" s="2">
        <v>87.62</v>
      </c>
      <c r="D39" s="2" t="s">
        <v>798</v>
      </c>
      <c r="E39" s="2">
        <v>769</v>
      </c>
      <c r="F39" s="2">
        <v>1384</v>
      </c>
      <c r="G39" s="2">
        <v>2.54</v>
      </c>
      <c r="H39" s="2">
        <v>1790</v>
      </c>
      <c r="K39" t="str">
        <f t="shared" si="0"/>
        <v>NO</v>
      </c>
    </row>
    <row r="40" spans="1:11">
      <c r="A40" s="2" t="s">
        <v>691</v>
      </c>
      <c r="B40" s="2">
        <v>39</v>
      </c>
      <c r="C40" s="2">
        <v>88.906</v>
      </c>
      <c r="D40" s="2" t="s">
        <v>799</v>
      </c>
      <c r="E40" s="2">
        <v>1523</v>
      </c>
      <c r="F40" s="2">
        <v>3337</v>
      </c>
      <c r="G40" s="2">
        <v>4.47</v>
      </c>
      <c r="H40" s="2">
        <v>1794</v>
      </c>
      <c r="K40" t="str">
        <f t="shared" si="0"/>
        <v>NO</v>
      </c>
    </row>
    <row r="41" spans="1:11">
      <c r="A41" s="2" t="s">
        <v>692</v>
      </c>
      <c r="B41" s="2">
        <v>40</v>
      </c>
      <c r="C41" s="2">
        <v>91.224</v>
      </c>
      <c r="D41" s="2" t="s">
        <v>800</v>
      </c>
      <c r="E41" s="2">
        <v>1852</v>
      </c>
      <c r="F41" s="2">
        <v>4377</v>
      </c>
      <c r="G41" s="2">
        <v>6.51</v>
      </c>
      <c r="H41" s="2">
        <v>1789</v>
      </c>
      <c r="K41" t="str">
        <f t="shared" si="0"/>
        <v>NO</v>
      </c>
    </row>
    <row r="42" spans="1:11">
      <c r="A42" s="2" t="s">
        <v>693</v>
      </c>
      <c r="B42" s="2">
        <v>41</v>
      </c>
      <c r="C42" s="2">
        <v>92.906</v>
      </c>
      <c r="D42" s="2" t="s">
        <v>801</v>
      </c>
      <c r="E42" s="2">
        <v>2468</v>
      </c>
      <c r="F42" s="2">
        <v>4927</v>
      </c>
      <c r="G42" s="2">
        <v>8.57</v>
      </c>
      <c r="H42" s="2">
        <v>1801</v>
      </c>
      <c r="K42" t="str">
        <f t="shared" si="0"/>
        <v>NO</v>
      </c>
    </row>
    <row r="43" spans="1:11">
      <c r="A43" s="2" t="s">
        <v>694</v>
      </c>
      <c r="B43" s="2">
        <v>42</v>
      </c>
      <c r="C43" s="2">
        <v>95.94</v>
      </c>
      <c r="D43" s="2" t="s">
        <v>802</v>
      </c>
      <c r="E43" s="2">
        <v>2617</v>
      </c>
      <c r="F43" s="2">
        <v>4612</v>
      </c>
      <c r="G43" s="2">
        <v>10.22</v>
      </c>
      <c r="H43" s="2">
        <v>1781</v>
      </c>
      <c r="K43" t="str">
        <f t="shared" si="0"/>
        <v>NO</v>
      </c>
    </row>
    <row r="44" spans="1:11">
      <c r="A44" s="2" t="s">
        <v>695</v>
      </c>
      <c r="B44" s="2">
        <v>43</v>
      </c>
      <c r="C44" s="2">
        <v>98</v>
      </c>
      <c r="D44" s="2" t="s">
        <v>803</v>
      </c>
      <c r="E44" s="2">
        <v>2200</v>
      </c>
      <c r="F44" s="2">
        <v>4877</v>
      </c>
      <c r="G44" s="2">
        <v>11.5</v>
      </c>
      <c r="H44" s="2">
        <v>1937</v>
      </c>
      <c r="K44" t="str">
        <f t="shared" si="0"/>
        <v>NO</v>
      </c>
    </row>
    <row r="45" spans="1:11">
      <c r="A45" s="2" t="s">
        <v>696</v>
      </c>
      <c r="B45" s="2">
        <v>44</v>
      </c>
      <c r="C45" s="2">
        <v>101.07</v>
      </c>
      <c r="D45" s="2" t="s">
        <v>804</v>
      </c>
      <c r="E45" s="2">
        <v>2250</v>
      </c>
      <c r="F45" s="2">
        <v>3900</v>
      </c>
      <c r="G45" s="2">
        <v>12.37</v>
      </c>
      <c r="H45" s="2">
        <v>1844</v>
      </c>
      <c r="K45" t="str">
        <f t="shared" si="0"/>
        <v>NO</v>
      </c>
    </row>
    <row r="46" spans="1:11">
      <c r="A46" s="2" t="s">
        <v>697</v>
      </c>
      <c r="B46" s="2">
        <v>45</v>
      </c>
      <c r="C46" s="2">
        <v>102.906</v>
      </c>
      <c r="D46" s="2" t="s">
        <v>805</v>
      </c>
      <c r="E46" s="2">
        <v>1966</v>
      </c>
      <c r="F46" s="2">
        <v>3727</v>
      </c>
      <c r="G46" s="2">
        <v>12.41</v>
      </c>
      <c r="H46" s="2">
        <v>1803</v>
      </c>
      <c r="K46" t="str">
        <f t="shared" si="0"/>
        <v>NO</v>
      </c>
    </row>
    <row r="47" spans="1:11">
      <c r="A47" s="2" t="s">
        <v>698</v>
      </c>
      <c r="B47" s="2">
        <v>46</v>
      </c>
      <c r="C47" s="2">
        <v>106.42</v>
      </c>
      <c r="D47" s="2" t="s">
        <v>806</v>
      </c>
      <c r="E47" s="2">
        <v>1552</v>
      </c>
      <c r="F47" s="2">
        <v>2927</v>
      </c>
      <c r="G47" s="2">
        <v>12.02</v>
      </c>
      <c r="H47" s="2">
        <v>1803</v>
      </c>
      <c r="K47" t="str">
        <f t="shared" si="0"/>
        <v>NO</v>
      </c>
    </row>
    <row r="48" spans="1:11">
      <c r="A48" s="2" t="s">
        <v>699</v>
      </c>
      <c r="B48" s="2">
        <v>47</v>
      </c>
      <c r="C48" s="2">
        <v>107.868</v>
      </c>
      <c r="D48" s="2" t="s">
        <v>807</v>
      </c>
      <c r="E48" s="2">
        <v>962</v>
      </c>
      <c r="F48" s="2">
        <v>2212</v>
      </c>
      <c r="G48" s="2">
        <v>10.5</v>
      </c>
      <c r="H48" s="2" t="s">
        <v>873</v>
      </c>
      <c r="K48" t="str">
        <f t="shared" si="0"/>
        <v>NO</v>
      </c>
    </row>
    <row r="49" spans="1:11">
      <c r="A49" s="2" t="s">
        <v>700</v>
      </c>
      <c r="B49" s="2">
        <v>48</v>
      </c>
      <c r="C49" s="2">
        <v>112.411</v>
      </c>
      <c r="D49" s="2" t="s">
        <v>808</v>
      </c>
      <c r="E49" s="2">
        <v>321</v>
      </c>
      <c r="F49" s="2">
        <v>765</v>
      </c>
      <c r="G49" s="2">
        <v>8.65</v>
      </c>
      <c r="H49" s="2">
        <v>1817</v>
      </c>
      <c r="K49" t="str">
        <f t="shared" si="0"/>
        <v>NO</v>
      </c>
    </row>
    <row r="50" spans="1:11">
      <c r="A50" s="2" t="s">
        <v>701</v>
      </c>
      <c r="B50" s="2">
        <v>49</v>
      </c>
      <c r="C50" s="2">
        <v>114.818</v>
      </c>
      <c r="D50" s="2" t="s">
        <v>809</v>
      </c>
      <c r="E50" s="2">
        <v>157</v>
      </c>
      <c r="F50" s="2">
        <v>2000</v>
      </c>
      <c r="G50" s="2">
        <v>7.31</v>
      </c>
      <c r="H50" s="2">
        <v>1863</v>
      </c>
      <c r="K50" t="str">
        <f t="shared" si="0"/>
        <v>NO</v>
      </c>
    </row>
    <row r="51" spans="1:11">
      <c r="A51" s="2" t="s">
        <v>702</v>
      </c>
      <c r="B51" s="2">
        <v>50</v>
      </c>
      <c r="C51" s="2">
        <v>118.71</v>
      </c>
      <c r="D51" s="2" t="s">
        <v>810</v>
      </c>
      <c r="E51" s="2">
        <v>232</v>
      </c>
      <c r="F51" s="2">
        <v>2270</v>
      </c>
      <c r="G51" s="2">
        <v>7.31</v>
      </c>
      <c r="H51" s="2" t="s">
        <v>873</v>
      </c>
      <c r="K51" t="str">
        <f t="shared" si="0"/>
        <v>NO</v>
      </c>
    </row>
    <row r="52" spans="1:11">
      <c r="A52" s="2" t="s">
        <v>703</v>
      </c>
      <c r="B52" s="2">
        <v>51</v>
      </c>
      <c r="C52" s="2">
        <v>121.76</v>
      </c>
      <c r="D52" s="2" t="s">
        <v>811</v>
      </c>
      <c r="E52" s="2">
        <v>630</v>
      </c>
      <c r="F52" s="2">
        <v>1750</v>
      </c>
      <c r="G52" s="2">
        <v>6.68</v>
      </c>
      <c r="H52" s="2" t="s">
        <v>873</v>
      </c>
      <c r="K52" t="str">
        <f t="shared" si="0"/>
        <v>NO</v>
      </c>
    </row>
    <row r="53" spans="1:11">
      <c r="A53" s="2" t="s">
        <v>704</v>
      </c>
      <c r="B53" s="2">
        <v>52</v>
      </c>
      <c r="C53" s="2">
        <v>127.6</v>
      </c>
      <c r="D53" s="2" t="s">
        <v>812</v>
      </c>
      <c r="E53" s="2">
        <v>449</v>
      </c>
      <c r="F53" s="2">
        <v>990</v>
      </c>
      <c r="G53" s="2">
        <v>6.24</v>
      </c>
      <c r="H53" s="2">
        <v>1783</v>
      </c>
      <c r="K53" t="str">
        <f t="shared" si="0"/>
        <v>NO</v>
      </c>
    </row>
    <row r="54" spans="1:11">
      <c r="A54" s="2" t="s">
        <v>705</v>
      </c>
      <c r="B54" s="2">
        <v>53</v>
      </c>
      <c r="C54" s="2">
        <v>126.905</v>
      </c>
      <c r="D54" s="2" t="s">
        <v>95</v>
      </c>
      <c r="E54" s="2">
        <v>114</v>
      </c>
      <c r="F54" s="2">
        <v>184</v>
      </c>
      <c r="G54" s="2">
        <v>4.93</v>
      </c>
      <c r="H54" s="2">
        <v>1811</v>
      </c>
      <c r="K54" t="str">
        <f t="shared" si="0"/>
        <v>NO</v>
      </c>
    </row>
    <row r="55" spans="1:11">
      <c r="A55" s="2" t="s">
        <v>706</v>
      </c>
      <c r="B55" s="2">
        <v>54</v>
      </c>
      <c r="C55" s="2">
        <v>131.293</v>
      </c>
      <c r="D55" s="2" t="s">
        <v>813</v>
      </c>
      <c r="E55" s="2">
        <v>-112</v>
      </c>
      <c r="F55" s="2">
        <v>-108</v>
      </c>
      <c r="G55" s="2">
        <v>5.9</v>
      </c>
      <c r="H55" s="2">
        <v>1898</v>
      </c>
      <c r="K55" t="str">
        <f t="shared" si="0"/>
        <v>YES</v>
      </c>
    </row>
    <row r="56" spans="1:11">
      <c r="A56" s="2" t="s">
        <v>707</v>
      </c>
      <c r="B56" s="2">
        <v>55</v>
      </c>
      <c r="C56" s="2">
        <v>132.906</v>
      </c>
      <c r="D56" s="2" t="s">
        <v>814</v>
      </c>
      <c r="E56" s="2">
        <v>29</v>
      </c>
      <c r="F56" s="2">
        <v>678</v>
      </c>
      <c r="G56" s="2">
        <v>1.87</v>
      </c>
      <c r="H56" s="2">
        <v>1860</v>
      </c>
      <c r="K56" t="str">
        <f t="shared" si="0"/>
        <v>NO</v>
      </c>
    </row>
    <row r="57" spans="1:11">
      <c r="A57" s="2" t="s">
        <v>708</v>
      </c>
      <c r="B57" s="2">
        <v>56</v>
      </c>
      <c r="C57" s="2">
        <v>137.327</v>
      </c>
      <c r="D57" s="2" t="s">
        <v>815</v>
      </c>
      <c r="E57" s="2">
        <v>725</v>
      </c>
      <c r="F57" s="2">
        <v>1140</v>
      </c>
      <c r="G57" s="2">
        <v>3.59</v>
      </c>
      <c r="H57" s="2">
        <v>1808</v>
      </c>
      <c r="K57" t="str">
        <f t="shared" si="0"/>
        <v>NO</v>
      </c>
    </row>
    <row r="58" spans="1:11">
      <c r="A58" s="2" t="s">
        <v>709</v>
      </c>
      <c r="B58" s="2">
        <v>57</v>
      </c>
      <c r="C58" s="2">
        <v>138.906</v>
      </c>
      <c r="D58" s="2" t="s">
        <v>816</v>
      </c>
      <c r="E58" s="2">
        <v>920</v>
      </c>
      <c r="F58" s="2">
        <v>3469</v>
      </c>
      <c r="G58" s="2">
        <v>6.15</v>
      </c>
      <c r="H58" s="2">
        <v>1839</v>
      </c>
      <c r="K58" t="str">
        <f t="shared" si="0"/>
        <v>NO</v>
      </c>
    </row>
    <row r="59" spans="1:11">
      <c r="A59" s="2" t="s">
        <v>710</v>
      </c>
      <c r="B59" s="2">
        <v>58</v>
      </c>
      <c r="C59" s="2">
        <v>140.116</v>
      </c>
      <c r="D59" s="2" t="s">
        <v>817</v>
      </c>
      <c r="E59" s="2">
        <v>795</v>
      </c>
      <c r="F59" s="2">
        <v>3257</v>
      </c>
      <c r="G59" s="2">
        <v>6.77</v>
      </c>
      <c r="H59" s="2">
        <v>1803</v>
      </c>
      <c r="K59" t="str">
        <f t="shared" si="0"/>
        <v>NO</v>
      </c>
    </row>
    <row r="60" spans="1:11">
      <c r="A60" s="2" t="s">
        <v>711</v>
      </c>
      <c r="B60" s="2">
        <v>59</v>
      </c>
      <c r="C60" s="2">
        <v>140.908</v>
      </c>
      <c r="D60" s="2" t="s">
        <v>818</v>
      </c>
      <c r="E60" s="2">
        <v>935</v>
      </c>
      <c r="F60" s="2">
        <v>3127</v>
      </c>
      <c r="G60" s="2">
        <v>6.77</v>
      </c>
      <c r="H60" s="2">
        <v>1885</v>
      </c>
      <c r="K60" t="str">
        <f t="shared" si="0"/>
        <v>NO</v>
      </c>
    </row>
    <row r="61" spans="1:11">
      <c r="A61" s="2" t="s">
        <v>712</v>
      </c>
      <c r="B61" s="2">
        <v>60</v>
      </c>
      <c r="C61" s="2">
        <v>144.24</v>
      </c>
      <c r="D61" s="2" t="s">
        <v>819</v>
      </c>
      <c r="E61" s="2">
        <v>1010</v>
      </c>
      <c r="F61" s="2">
        <v>3127</v>
      </c>
      <c r="G61" s="2">
        <v>7.01</v>
      </c>
      <c r="H61" s="2">
        <v>1885</v>
      </c>
      <c r="K61" t="str">
        <f t="shared" si="0"/>
        <v>NO</v>
      </c>
    </row>
    <row r="62" spans="1:11">
      <c r="A62" s="2" t="s">
        <v>713</v>
      </c>
      <c r="B62" s="2">
        <v>61</v>
      </c>
      <c r="C62" s="2">
        <v>145</v>
      </c>
      <c r="D62" s="2" t="s">
        <v>820</v>
      </c>
      <c r="E62" s="2">
        <v>1100</v>
      </c>
      <c r="F62" s="2">
        <v>3000</v>
      </c>
      <c r="G62" s="2">
        <v>7.3</v>
      </c>
      <c r="H62" s="2">
        <v>1945</v>
      </c>
      <c r="K62" t="str">
        <f t="shared" si="0"/>
        <v>NO</v>
      </c>
    </row>
    <row r="63" spans="1:11">
      <c r="A63" s="2" t="s">
        <v>714</v>
      </c>
      <c r="B63" s="2">
        <v>62</v>
      </c>
      <c r="C63" s="2">
        <v>150.36</v>
      </c>
      <c r="D63" s="2" t="s">
        <v>821</v>
      </c>
      <c r="E63" s="2">
        <v>1072</v>
      </c>
      <c r="F63" s="2">
        <v>1900</v>
      </c>
      <c r="G63" s="2">
        <v>7.52</v>
      </c>
      <c r="H63" s="2">
        <v>1879</v>
      </c>
      <c r="K63" t="str">
        <f t="shared" si="0"/>
        <v>NO</v>
      </c>
    </row>
    <row r="64" spans="1:11">
      <c r="A64" s="2" t="s">
        <v>715</v>
      </c>
      <c r="B64" s="2">
        <v>63</v>
      </c>
      <c r="C64" s="2">
        <v>151.964</v>
      </c>
      <c r="D64" s="2" t="s">
        <v>822</v>
      </c>
      <c r="E64" s="2">
        <v>822</v>
      </c>
      <c r="F64" s="2">
        <v>1597</v>
      </c>
      <c r="G64" s="2">
        <v>5.24</v>
      </c>
      <c r="H64" s="2">
        <v>1901</v>
      </c>
      <c r="K64" t="str">
        <f t="shared" si="0"/>
        <v>NO</v>
      </c>
    </row>
    <row r="65" spans="1:11">
      <c r="A65" s="2" t="s">
        <v>716</v>
      </c>
      <c r="B65" s="2">
        <v>64</v>
      </c>
      <c r="C65" s="2">
        <v>157.25</v>
      </c>
      <c r="D65" s="2" t="s">
        <v>823</v>
      </c>
      <c r="E65" s="2">
        <v>1311</v>
      </c>
      <c r="F65" s="2">
        <v>3233</v>
      </c>
      <c r="G65" s="2">
        <v>7.9</v>
      </c>
      <c r="H65" s="2">
        <v>1880</v>
      </c>
      <c r="K65" t="str">
        <f t="shared" si="0"/>
        <v>NO</v>
      </c>
    </row>
    <row r="66" spans="1:11">
      <c r="A66" s="2" t="s">
        <v>717</v>
      </c>
      <c r="B66" s="2">
        <v>65</v>
      </c>
      <c r="C66" s="2">
        <v>158.925</v>
      </c>
      <c r="D66" s="2" t="s">
        <v>824</v>
      </c>
      <c r="E66" s="2">
        <v>1360</v>
      </c>
      <c r="F66" s="2">
        <v>3041</v>
      </c>
      <c r="G66" s="2">
        <v>8.23</v>
      </c>
      <c r="H66" s="2">
        <v>1843</v>
      </c>
      <c r="K66" t="str">
        <f t="shared" si="0"/>
        <v>NO</v>
      </c>
    </row>
    <row r="67" spans="1:11">
      <c r="A67" s="2" t="s">
        <v>718</v>
      </c>
      <c r="B67" s="2">
        <v>66</v>
      </c>
      <c r="C67" s="2">
        <v>162.5</v>
      </c>
      <c r="D67" s="2" t="s">
        <v>825</v>
      </c>
      <c r="E67" s="2">
        <v>1412</v>
      </c>
      <c r="F67" s="2">
        <v>2562</v>
      </c>
      <c r="G67" s="2">
        <v>8.55</v>
      </c>
      <c r="H67" s="2">
        <v>1886</v>
      </c>
      <c r="K67" t="str">
        <f t="shared" ref="K67:K110" si="1">IF(AND(E67&lt;0,F67&lt;0),"YES","NO")</f>
        <v>NO</v>
      </c>
    </row>
    <row r="68" spans="1:11">
      <c r="A68" s="2" t="s">
        <v>719</v>
      </c>
      <c r="B68" s="2">
        <v>67</v>
      </c>
      <c r="C68" s="2">
        <v>164.93</v>
      </c>
      <c r="D68" s="2" t="s">
        <v>826</v>
      </c>
      <c r="E68" s="2">
        <v>1470</v>
      </c>
      <c r="F68" s="2">
        <v>2720</v>
      </c>
      <c r="G68" s="2">
        <v>8.8</v>
      </c>
      <c r="H68" s="2">
        <v>1867</v>
      </c>
      <c r="K68" t="str">
        <f t="shared" si="1"/>
        <v>NO</v>
      </c>
    </row>
    <row r="69" spans="1:11">
      <c r="A69" s="2" t="s">
        <v>720</v>
      </c>
      <c r="B69" s="2">
        <v>68</v>
      </c>
      <c r="C69" s="2">
        <v>167.259</v>
      </c>
      <c r="D69" s="2" t="s">
        <v>827</v>
      </c>
      <c r="E69" s="2">
        <v>1522</v>
      </c>
      <c r="F69" s="2">
        <v>2510</v>
      </c>
      <c r="G69" s="2">
        <v>9.07</v>
      </c>
      <c r="H69" s="2">
        <v>1842</v>
      </c>
      <c r="K69" t="str">
        <f t="shared" si="1"/>
        <v>NO</v>
      </c>
    </row>
    <row r="70" spans="1:11">
      <c r="A70" s="2" t="s">
        <v>721</v>
      </c>
      <c r="B70" s="2">
        <v>69</v>
      </c>
      <c r="C70" s="2">
        <v>168.934</v>
      </c>
      <c r="D70" s="2" t="s">
        <v>828</v>
      </c>
      <c r="E70" s="2">
        <v>1545</v>
      </c>
      <c r="F70" s="2">
        <v>1727</v>
      </c>
      <c r="G70" s="2">
        <v>9.32</v>
      </c>
      <c r="H70" s="2">
        <v>1879</v>
      </c>
      <c r="K70" t="str">
        <f t="shared" si="1"/>
        <v>NO</v>
      </c>
    </row>
    <row r="71" spans="1:11">
      <c r="A71" s="2" t="s">
        <v>722</v>
      </c>
      <c r="B71" s="2">
        <v>70</v>
      </c>
      <c r="C71" s="2">
        <v>173.04</v>
      </c>
      <c r="D71" s="2" t="s">
        <v>829</v>
      </c>
      <c r="E71" s="2">
        <v>824</v>
      </c>
      <c r="F71" s="2">
        <v>1466</v>
      </c>
      <c r="G71" s="2">
        <v>6.9</v>
      </c>
      <c r="H71" s="2">
        <v>1878</v>
      </c>
      <c r="K71" t="str">
        <f t="shared" si="1"/>
        <v>NO</v>
      </c>
    </row>
    <row r="72" spans="1:11">
      <c r="A72" s="2" t="s">
        <v>723</v>
      </c>
      <c r="B72" s="2">
        <v>71</v>
      </c>
      <c r="C72" s="2">
        <v>174.967</v>
      </c>
      <c r="D72" s="2" t="s">
        <v>830</v>
      </c>
      <c r="E72" s="2">
        <v>1656</v>
      </c>
      <c r="F72" s="2">
        <v>3315</v>
      </c>
      <c r="G72" s="2">
        <v>9.84</v>
      </c>
      <c r="H72" s="2">
        <v>1907</v>
      </c>
      <c r="K72" t="str">
        <f t="shared" si="1"/>
        <v>NO</v>
      </c>
    </row>
    <row r="73" spans="1:11">
      <c r="A73" s="2" t="s">
        <v>724</v>
      </c>
      <c r="B73" s="2">
        <v>72</v>
      </c>
      <c r="C73" s="2">
        <v>178.49</v>
      </c>
      <c r="D73" s="2" t="s">
        <v>831</v>
      </c>
      <c r="E73" s="2">
        <v>2150</v>
      </c>
      <c r="F73" s="2">
        <v>5400</v>
      </c>
      <c r="G73" s="2">
        <v>13.31</v>
      </c>
      <c r="H73" s="2">
        <v>1923</v>
      </c>
      <c r="K73" t="str">
        <f t="shared" si="1"/>
        <v>NO</v>
      </c>
    </row>
    <row r="74" spans="1:11">
      <c r="A74" s="2" t="s">
        <v>725</v>
      </c>
      <c r="B74" s="2">
        <v>73</v>
      </c>
      <c r="C74" s="2">
        <v>180.948</v>
      </c>
      <c r="D74" s="2" t="s">
        <v>832</v>
      </c>
      <c r="E74" s="2">
        <v>2996</v>
      </c>
      <c r="F74" s="2">
        <v>5425</v>
      </c>
      <c r="G74" s="2">
        <v>16.65</v>
      </c>
      <c r="H74" s="2">
        <v>1802</v>
      </c>
      <c r="K74" t="str">
        <f t="shared" si="1"/>
        <v>NO</v>
      </c>
    </row>
    <row r="75" spans="1:11">
      <c r="A75" s="2" t="s">
        <v>726</v>
      </c>
      <c r="B75" s="2">
        <v>74</v>
      </c>
      <c r="C75" s="2">
        <v>183.84</v>
      </c>
      <c r="D75" s="2" t="s">
        <v>833</v>
      </c>
      <c r="E75" s="2">
        <v>3410</v>
      </c>
      <c r="F75" s="2">
        <v>5660</v>
      </c>
      <c r="G75" s="2">
        <v>19.35</v>
      </c>
      <c r="H75" s="2">
        <v>1783</v>
      </c>
      <c r="K75" t="str">
        <f t="shared" si="1"/>
        <v>NO</v>
      </c>
    </row>
    <row r="76" spans="1:11">
      <c r="A76" s="2" t="s">
        <v>727</v>
      </c>
      <c r="B76" s="2">
        <v>75</v>
      </c>
      <c r="C76" s="2">
        <v>186.207</v>
      </c>
      <c r="D76" s="2" t="s">
        <v>834</v>
      </c>
      <c r="E76" s="2">
        <v>3180</v>
      </c>
      <c r="F76" s="2">
        <v>5627</v>
      </c>
      <c r="G76" s="2">
        <v>21.04</v>
      </c>
      <c r="H76" s="2">
        <v>1925</v>
      </c>
      <c r="K76" t="str">
        <f t="shared" si="1"/>
        <v>NO</v>
      </c>
    </row>
    <row r="77" spans="1:11">
      <c r="A77" s="2" t="s">
        <v>728</v>
      </c>
      <c r="B77" s="2">
        <v>76</v>
      </c>
      <c r="C77" s="2">
        <v>190.23</v>
      </c>
      <c r="D77" s="2" t="s">
        <v>835</v>
      </c>
      <c r="E77" s="2">
        <v>3045</v>
      </c>
      <c r="F77" s="2">
        <v>5027</v>
      </c>
      <c r="G77" s="2">
        <v>22.6</v>
      </c>
      <c r="H77" s="2">
        <v>1803</v>
      </c>
      <c r="K77" t="str">
        <f t="shared" si="1"/>
        <v>NO</v>
      </c>
    </row>
    <row r="78" spans="1:11">
      <c r="A78" s="2" t="s">
        <v>729</v>
      </c>
      <c r="B78" s="2">
        <v>77</v>
      </c>
      <c r="C78" s="2">
        <v>192.217</v>
      </c>
      <c r="D78" s="2" t="s">
        <v>836</v>
      </c>
      <c r="E78" s="2">
        <v>2410</v>
      </c>
      <c r="F78" s="2">
        <v>4527</v>
      </c>
      <c r="G78" s="2">
        <v>22.4</v>
      </c>
      <c r="H78" s="2">
        <v>1803</v>
      </c>
      <c r="K78" t="str">
        <f t="shared" si="1"/>
        <v>NO</v>
      </c>
    </row>
    <row r="79" spans="1:11">
      <c r="A79" s="2" t="s">
        <v>730</v>
      </c>
      <c r="B79" s="2">
        <v>78</v>
      </c>
      <c r="C79" s="2">
        <v>195.078</v>
      </c>
      <c r="D79" s="2" t="s">
        <v>837</v>
      </c>
      <c r="E79" s="2">
        <v>1772</v>
      </c>
      <c r="F79" s="2">
        <v>3827</v>
      </c>
      <c r="G79" s="2">
        <v>21.45</v>
      </c>
      <c r="H79" s="2">
        <v>1735</v>
      </c>
      <c r="K79" t="str">
        <f t="shared" si="1"/>
        <v>NO</v>
      </c>
    </row>
    <row r="80" spans="1:11">
      <c r="A80" s="2" t="s">
        <v>731</v>
      </c>
      <c r="B80" s="2">
        <v>79</v>
      </c>
      <c r="C80" s="2">
        <v>196.967</v>
      </c>
      <c r="D80" s="2" t="s">
        <v>838</v>
      </c>
      <c r="E80" s="2">
        <v>1064</v>
      </c>
      <c r="F80" s="2">
        <v>2807</v>
      </c>
      <c r="G80" s="2">
        <v>19.32</v>
      </c>
      <c r="H80" s="2" t="s">
        <v>873</v>
      </c>
      <c r="K80" t="str">
        <f t="shared" si="1"/>
        <v>NO</v>
      </c>
    </row>
    <row r="81" spans="1:11">
      <c r="A81" s="2" t="s">
        <v>732</v>
      </c>
      <c r="B81" s="2">
        <v>80</v>
      </c>
      <c r="C81" s="2">
        <v>200.59</v>
      </c>
      <c r="D81" s="2" t="s">
        <v>839</v>
      </c>
      <c r="E81" s="2">
        <v>-39</v>
      </c>
      <c r="F81" s="2">
        <v>357</v>
      </c>
      <c r="G81" s="2">
        <v>13.55</v>
      </c>
      <c r="H81" s="2" t="s">
        <v>873</v>
      </c>
      <c r="K81" t="str">
        <f t="shared" si="1"/>
        <v>NO</v>
      </c>
    </row>
    <row r="82" spans="1:11">
      <c r="A82" s="2" t="s">
        <v>733</v>
      </c>
      <c r="B82" s="2">
        <v>81</v>
      </c>
      <c r="C82" s="2">
        <v>204.383</v>
      </c>
      <c r="D82" s="2" t="s">
        <v>840</v>
      </c>
      <c r="E82" s="2">
        <v>303</v>
      </c>
      <c r="F82" s="2">
        <v>1457</v>
      </c>
      <c r="G82" s="2">
        <v>11.85</v>
      </c>
      <c r="H82" s="2">
        <v>1861</v>
      </c>
      <c r="K82" t="str">
        <f t="shared" si="1"/>
        <v>NO</v>
      </c>
    </row>
    <row r="83" spans="1:11">
      <c r="A83" s="2" t="s">
        <v>734</v>
      </c>
      <c r="B83" s="2">
        <v>82</v>
      </c>
      <c r="C83" s="2">
        <v>207.2</v>
      </c>
      <c r="D83" s="2" t="s">
        <v>841</v>
      </c>
      <c r="E83" s="2">
        <v>327</v>
      </c>
      <c r="F83" s="2">
        <v>1740</v>
      </c>
      <c r="G83" s="2">
        <v>11.35</v>
      </c>
      <c r="H83" s="2" t="s">
        <v>873</v>
      </c>
      <c r="K83" t="str">
        <f t="shared" si="1"/>
        <v>NO</v>
      </c>
    </row>
    <row r="84" spans="1:11">
      <c r="A84" s="2" t="s">
        <v>735</v>
      </c>
      <c r="B84" s="2">
        <v>83</v>
      </c>
      <c r="C84" s="2">
        <v>208.98</v>
      </c>
      <c r="D84" s="2" t="s">
        <v>842</v>
      </c>
      <c r="E84" s="2">
        <v>271</v>
      </c>
      <c r="F84" s="2">
        <v>1560</v>
      </c>
      <c r="G84" s="2">
        <v>9.75</v>
      </c>
      <c r="H84" s="2" t="s">
        <v>873</v>
      </c>
      <c r="K84" t="str">
        <f t="shared" si="1"/>
        <v>NO</v>
      </c>
    </row>
    <row r="85" spans="1:11">
      <c r="A85" s="2" t="s">
        <v>736</v>
      </c>
      <c r="B85" s="2">
        <v>84</v>
      </c>
      <c r="C85" s="2">
        <v>209</v>
      </c>
      <c r="D85" s="2" t="s">
        <v>843</v>
      </c>
      <c r="E85" s="2">
        <v>254</v>
      </c>
      <c r="F85" s="2">
        <v>962</v>
      </c>
      <c r="G85" s="2">
        <v>9.3</v>
      </c>
      <c r="H85" s="2">
        <v>1898</v>
      </c>
      <c r="K85" t="str">
        <f t="shared" si="1"/>
        <v>NO</v>
      </c>
    </row>
    <row r="86" spans="1:11">
      <c r="A86" s="2" t="s">
        <v>737</v>
      </c>
      <c r="B86" s="2">
        <v>85</v>
      </c>
      <c r="C86" s="2">
        <v>210</v>
      </c>
      <c r="D86" s="2" t="s">
        <v>844</v>
      </c>
      <c r="E86" s="2">
        <v>302</v>
      </c>
      <c r="F86" s="2">
        <v>337</v>
      </c>
      <c r="G86" s="2">
        <v>0</v>
      </c>
      <c r="H86" s="2">
        <v>1940</v>
      </c>
      <c r="K86" t="str">
        <f t="shared" si="1"/>
        <v>NO</v>
      </c>
    </row>
    <row r="87" spans="1:11">
      <c r="A87" s="2" t="s">
        <v>738</v>
      </c>
      <c r="B87" s="2">
        <v>86</v>
      </c>
      <c r="C87" s="2">
        <v>222</v>
      </c>
      <c r="D87" s="2" t="s">
        <v>845</v>
      </c>
      <c r="E87" s="2">
        <v>-71</v>
      </c>
      <c r="F87" s="2">
        <v>-62</v>
      </c>
      <c r="G87" s="2">
        <v>9.73</v>
      </c>
      <c r="H87" s="2">
        <v>1900</v>
      </c>
      <c r="K87" t="str">
        <f t="shared" si="1"/>
        <v>YES</v>
      </c>
    </row>
    <row r="88" spans="1:11">
      <c r="A88" s="2" t="s">
        <v>739</v>
      </c>
      <c r="B88" s="2">
        <v>87</v>
      </c>
      <c r="C88" s="2">
        <v>223</v>
      </c>
      <c r="D88" s="2" t="s">
        <v>846</v>
      </c>
      <c r="E88" s="2">
        <v>27</v>
      </c>
      <c r="F88" s="2">
        <v>677</v>
      </c>
      <c r="G88" s="2">
        <v>0</v>
      </c>
      <c r="H88" s="2">
        <v>1939</v>
      </c>
      <c r="K88" t="str">
        <f t="shared" si="1"/>
        <v>NO</v>
      </c>
    </row>
    <row r="89" spans="1:11">
      <c r="A89" s="2" t="s">
        <v>740</v>
      </c>
      <c r="B89" s="2">
        <v>88</v>
      </c>
      <c r="C89" s="2">
        <v>226</v>
      </c>
      <c r="D89" s="2" t="s">
        <v>847</v>
      </c>
      <c r="E89" s="2">
        <v>700</v>
      </c>
      <c r="F89" s="2">
        <v>1737</v>
      </c>
      <c r="G89" s="2">
        <v>5.5</v>
      </c>
      <c r="H89" s="2">
        <v>1898</v>
      </c>
      <c r="K89" t="str">
        <f t="shared" si="1"/>
        <v>NO</v>
      </c>
    </row>
    <row r="90" spans="1:11">
      <c r="A90" s="2" t="s">
        <v>741</v>
      </c>
      <c r="B90" s="2">
        <v>89</v>
      </c>
      <c r="C90" s="2">
        <v>227</v>
      </c>
      <c r="D90" s="2" t="s">
        <v>848</v>
      </c>
      <c r="E90" s="2">
        <v>1050</v>
      </c>
      <c r="F90" s="2">
        <v>3200</v>
      </c>
      <c r="G90" s="2">
        <v>10.07</v>
      </c>
      <c r="H90" s="2">
        <v>1899</v>
      </c>
      <c r="K90" t="str">
        <f t="shared" si="1"/>
        <v>NO</v>
      </c>
    </row>
    <row r="91" spans="1:11">
      <c r="A91" s="2" t="s">
        <v>742</v>
      </c>
      <c r="B91" s="2">
        <v>90</v>
      </c>
      <c r="C91" s="2">
        <v>232.038</v>
      </c>
      <c r="D91" s="2" t="s">
        <v>849</v>
      </c>
      <c r="E91" s="2">
        <v>1750</v>
      </c>
      <c r="F91" s="2">
        <v>4790</v>
      </c>
      <c r="G91" s="2">
        <v>11.72</v>
      </c>
      <c r="H91" s="2">
        <v>1829</v>
      </c>
      <c r="K91" t="str">
        <f t="shared" si="1"/>
        <v>NO</v>
      </c>
    </row>
    <row r="92" spans="1:11">
      <c r="A92" s="2" t="s">
        <v>743</v>
      </c>
      <c r="B92" s="2">
        <v>91</v>
      </c>
      <c r="C92" s="2">
        <v>231.036</v>
      </c>
      <c r="D92" s="2" t="s">
        <v>850</v>
      </c>
      <c r="E92" s="2">
        <v>1568</v>
      </c>
      <c r="F92" s="2">
        <v>0</v>
      </c>
      <c r="G92" s="2">
        <v>15.4</v>
      </c>
      <c r="H92" s="2">
        <v>1913</v>
      </c>
      <c r="K92" t="str">
        <f t="shared" si="1"/>
        <v>NO</v>
      </c>
    </row>
    <row r="93" spans="1:11">
      <c r="A93" s="2" t="s">
        <v>744</v>
      </c>
      <c r="B93" s="2">
        <v>92</v>
      </c>
      <c r="C93" s="2">
        <v>238.029</v>
      </c>
      <c r="D93" s="2" t="s">
        <v>851</v>
      </c>
      <c r="E93" s="2">
        <v>1132</v>
      </c>
      <c r="F93" s="2">
        <v>3818</v>
      </c>
      <c r="G93" s="2">
        <v>18.95</v>
      </c>
      <c r="H93" s="2">
        <v>1789</v>
      </c>
      <c r="K93" t="str">
        <f t="shared" si="1"/>
        <v>NO</v>
      </c>
    </row>
    <row r="94" spans="1:11">
      <c r="A94" s="2" t="s">
        <v>745</v>
      </c>
      <c r="B94" s="2">
        <v>93</v>
      </c>
      <c r="C94" s="2">
        <v>237</v>
      </c>
      <c r="D94" s="2" t="s">
        <v>852</v>
      </c>
      <c r="E94" s="2">
        <v>640</v>
      </c>
      <c r="F94" s="2">
        <v>3902</v>
      </c>
      <c r="G94" s="2">
        <v>20.2</v>
      </c>
      <c r="H94" s="2">
        <v>1940</v>
      </c>
      <c r="K94" t="str">
        <f t="shared" si="1"/>
        <v>NO</v>
      </c>
    </row>
    <row r="95" spans="1:11">
      <c r="A95" s="2" t="s">
        <v>746</v>
      </c>
      <c r="B95" s="2">
        <v>94</v>
      </c>
      <c r="C95" s="2">
        <v>244</v>
      </c>
      <c r="D95" s="2" t="s">
        <v>853</v>
      </c>
      <c r="E95" s="2">
        <v>640</v>
      </c>
      <c r="F95" s="2">
        <v>3235</v>
      </c>
      <c r="G95" s="2">
        <v>19.84</v>
      </c>
      <c r="H95" s="2">
        <v>1940</v>
      </c>
      <c r="K95" t="str">
        <f t="shared" si="1"/>
        <v>NO</v>
      </c>
    </row>
    <row r="96" spans="1:11">
      <c r="A96" s="2" t="s">
        <v>747</v>
      </c>
      <c r="B96" s="2">
        <v>95</v>
      </c>
      <c r="C96" s="2">
        <v>243</v>
      </c>
      <c r="D96" s="2" t="s">
        <v>854</v>
      </c>
      <c r="E96" s="2">
        <v>994</v>
      </c>
      <c r="F96" s="2">
        <v>2607</v>
      </c>
      <c r="G96" s="2">
        <v>13.67</v>
      </c>
      <c r="H96" s="2">
        <v>1944</v>
      </c>
      <c r="K96" t="str">
        <f t="shared" si="1"/>
        <v>NO</v>
      </c>
    </row>
    <row r="97" spans="1:11">
      <c r="A97" s="2" t="s">
        <v>748</v>
      </c>
      <c r="B97" s="2">
        <v>96</v>
      </c>
      <c r="C97" s="2">
        <v>247</v>
      </c>
      <c r="D97" s="2" t="s">
        <v>855</v>
      </c>
      <c r="E97" s="2">
        <v>1340</v>
      </c>
      <c r="F97" s="2">
        <v>0</v>
      </c>
      <c r="G97" s="2">
        <v>13.5</v>
      </c>
      <c r="H97" s="2">
        <v>1944</v>
      </c>
      <c r="K97" t="str">
        <f t="shared" si="1"/>
        <v>NO</v>
      </c>
    </row>
    <row r="98" spans="1:11">
      <c r="A98" s="2" t="s">
        <v>749</v>
      </c>
      <c r="B98" s="2">
        <v>97</v>
      </c>
      <c r="C98" s="2">
        <v>247</v>
      </c>
      <c r="D98" s="2" t="s">
        <v>856</v>
      </c>
      <c r="E98" s="2">
        <v>986</v>
      </c>
      <c r="F98" s="2">
        <v>0</v>
      </c>
      <c r="G98" s="2">
        <v>14.78</v>
      </c>
      <c r="H98" s="2">
        <v>1949</v>
      </c>
      <c r="K98" t="str">
        <f t="shared" si="1"/>
        <v>NO</v>
      </c>
    </row>
    <row r="99" spans="1:11">
      <c r="A99" s="2" t="s">
        <v>750</v>
      </c>
      <c r="B99" s="2">
        <v>98</v>
      </c>
      <c r="C99" s="2">
        <v>251</v>
      </c>
      <c r="D99" s="2" t="s">
        <v>857</v>
      </c>
      <c r="E99" s="2">
        <v>900</v>
      </c>
      <c r="F99" s="2">
        <v>0</v>
      </c>
      <c r="G99" s="2">
        <v>15.1</v>
      </c>
      <c r="H99" s="2">
        <v>1950</v>
      </c>
      <c r="K99" t="str">
        <f t="shared" si="1"/>
        <v>NO</v>
      </c>
    </row>
    <row r="100" spans="1:11">
      <c r="A100" s="2" t="s">
        <v>751</v>
      </c>
      <c r="B100" s="2">
        <v>99</v>
      </c>
      <c r="C100" s="2">
        <v>252</v>
      </c>
      <c r="D100" s="2" t="s">
        <v>858</v>
      </c>
      <c r="E100" s="2">
        <v>860</v>
      </c>
      <c r="F100" s="2">
        <v>0</v>
      </c>
      <c r="G100" s="2">
        <v>0</v>
      </c>
      <c r="H100" s="2">
        <v>1952</v>
      </c>
      <c r="K100" t="str">
        <f t="shared" si="1"/>
        <v>NO</v>
      </c>
    </row>
    <row r="101" spans="1:11">
      <c r="A101" s="2" t="s">
        <v>752</v>
      </c>
      <c r="B101" s="2">
        <v>100</v>
      </c>
      <c r="C101" s="2">
        <v>257</v>
      </c>
      <c r="D101" s="2" t="s">
        <v>859</v>
      </c>
      <c r="E101" s="2">
        <v>1527</v>
      </c>
      <c r="F101" s="2">
        <v>0</v>
      </c>
      <c r="G101" s="2">
        <v>0</v>
      </c>
      <c r="H101" s="2">
        <v>1952</v>
      </c>
      <c r="K101" t="str">
        <f t="shared" si="1"/>
        <v>NO</v>
      </c>
    </row>
    <row r="102" spans="1:11">
      <c r="A102" s="2" t="s">
        <v>753</v>
      </c>
      <c r="B102" s="2">
        <v>101</v>
      </c>
      <c r="C102" s="2">
        <v>258</v>
      </c>
      <c r="D102" s="2" t="s">
        <v>860</v>
      </c>
      <c r="E102" s="2">
        <v>0</v>
      </c>
      <c r="F102" s="2">
        <v>0</v>
      </c>
      <c r="G102" s="2">
        <v>0</v>
      </c>
      <c r="H102" s="2">
        <v>1955</v>
      </c>
      <c r="K102" t="str">
        <f t="shared" si="1"/>
        <v>NO</v>
      </c>
    </row>
    <row r="103" spans="1:11">
      <c r="A103" s="2" t="s">
        <v>754</v>
      </c>
      <c r="B103" s="2">
        <v>102</v>
      </c>
      <c r="C103" s="2">
        <v>259</v>
      </c>
      <c r="D103" s="2" t="s">
        <v>861</v>
      </c>
      <c r="E103" s="2">
        <v>827</v>
      </c>
      <c r="F103" s="2">
        <v>0</v>
      </c>
      <c r="G103" s="2">
        <v>0</v>
      </c>
      <c r="H103" s="2">
        <v>1958</v>
      </c>
      <c r="K103" t="str">
        <f t="shared" si="1"/>
        <v>NO</v>
      </c>
    </row>
    <row r="104" spans="1:11">
      <c r="A104" s="2" t="s">
        <v>755</v>
      </c>
      <c r="B104" s="2">
        <v>103</v>
      </c>
      <c r="C104" s="2">
        <v>262</v>
      </c>
      <c r="D104" s="2" t="s">
        <v>862</v>
      </c>
      <c r="E104" s="2">
        <v>1627</v>
      </c>
      <c r="F104" s="2">
        <v>0</v>
      </c>
      <c r="G104" s="2">
        <v>0</v>
      </c>
      <c r="H104" s="2">
        <v>1961</v>
      </c>
      <c r="K104" t="str">
        <f t="shared" si="1"/>
        <v>NO</v>
      </c>
    </row>
    <row r="105" spans="1:11">
      <c r="A105" s="2" t="s">
        <v>756</v>
      </c>
      <c r="B105" s="2">
        <v>104</v>
      </c>
      <c r="C105" s="2">
        <v>261</v>
      </c>
      <c r="D105" s="2" t="s">
        <v>863</v>
      </c>
      <c r="E105" s="2">
        <v>0</v>
      </c>
      <c r="F105" s="2">
        <v>0</v>
      </c>
      <c r="G105" s="2">
        <v>0</v>
      </c>
      <c r="H105" s="2">
        <v>1964</v>
      </c>
      <c r="K105" t="str">
        <f t="shared" si="1"/>
        <v>NO</v>
      </c>
    </row>
    <row r="106" spans="1:11">
      <c r="A106" s="2" t="s">
        <v>757</v>
      </c>
      <c r="B106" s="2">
        <v>105</v>
      </c>
      <c r="C106" s="2">
        <v>262</v>
      </c>
      <c r="D106" s="2" t="s">
        <v>864</v>
      </c>
      <c r="E106" s="2">
        <v>0</v>
      </c>
      <c r="F106" s="2">
        <v>0</v>
      </c>
      <c r="G106" s="2">
        <v>0</v>
      </c>
      <c r="H106" s="2">
        <v>1967</v>
      </c>
      <c r="K106" t="str">
        <f t="shared" si="1"/>
        <v>NO</v>
      </c>
    </row>
    <row r="107" spans="1:11">
      <c r="A107" s="2" t="s">
        <v>758</v>
      </c>
      <c r="B107" s="2">
        <v>106</v>
      </c>
      <c r="C107" s="2">
        <v>266</v>
      </c>
      <c r="D107" s="2" t="s">
        <v>865</v>
      </c>
      <c r="E107" s="2">
        <v>0</v>
      </c>
      <c r="F107" s="2">
        <v>0</v>
      </c>
      <c r="G107" s="2">
        <v>0</v>
      </c>
      <c r="H107" s="2">
        <v>1974</v>
      </c>
      <c r="K107" t="str">
        <f t="shared" si="1"/>
        <v>NO</v>
      </c>
    </row>
    <row r="108" spans="1:11">
      <c r="A108" s="2" t="s">
        <v>759</v>
      </c>
      <c r="B108" s="2">
        <v>107</v>
      </c>
      <c r="C108" s="2">
        <v>264</v>
      </c>
      <c r="D108" s="2" t="s">
        <v>866</v>
      </c>
      <c r="E108" s="2">
        <v>0</v>
      </c>
      <c r="F108" s="2">
        <v>0</v>
      </c>
      <c r="G108" s="2">
        <v>0</v>
      </c>
      <c r="H108" s="2">
        <v>1981</v>
      </c>
      <c r="K108" t="str">
        <f t="shared" si="1"/>
        <v>NO</v>
      </c>
    </row>
    <row r="109" spans="1:11">
      <c r="A109" s="2" t="s">
        <v>760</v>
      </c>
      <c r="B109" s="2">
        <v>108</v>
      </c>
      <c r="C109" s="2">
        <v>277</v>
      </c>
      <c r="D109" s="2" t="s">
        <v>867</v>
      </c>
      <c r="E109" s="2">
        <v>0</v>
      </c>
      <c r="F109" s="2">
        <v>0</v>
      </c>
      <c r="G109" s="2">
        <v>0</v>
      </c>
      <c r="H109" s="2">
        <v>1984</v>
      </c>
      <c r="K109" t="str">
        <f t="shared" si="1"/>
        <v>NO</v>
      </c>
    </row>
    <row r="110" spans="1:11">
      <c r="A110" s="2" t="s">
        <v>761</v>
      </c>
      <c r="B110" s="2">
        <v>109</v>
      </c>
      <c r="C110" s="2">
        <v>268</v>
      </c>
      <c r="D110" s="2" t="s">
        <v>868</v>
      </c>
      <c r="E110" s="2">
        <v>0</v>
      </c>
      <c r="F110" s="2">
        <v>0</v>
      </c>
      <c r="G110" s="2">
        <v>0</v>
      </c>
      <c r="H110" s="2">
        <v>1982</v>
      </c>
      <c r="K110" t="str">
        <f t="shared" si="1"/>
        <v>NO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workbookViewId="0">
      <selection activeCell="A1" sqref="A$1:B$1048576"/>
    </sheetView>
  </sheetViews>
  <sheetFormatPr defaultColWidth="9" defaultRowHeight="12.75" outlineLevelCol="1"/>
  <cols>
    <col min="1" max="1" width="28.8571428571429" customWidth="1"/>
    <col min="2" max="2" width="9.42857142857143" customWidth="1"/>
  </cols>
  <sheetData>
    <row r="1" spans="1:2">
      <c r="A1" s="3"/>
      <c r="B1" s="1" t="s">
        <v>312</v>
      </c>
    </row>
    <row r="2" spans="1:2">
      <c r="A2" s="1" t="s">
        <v>140</v>
      </c>
      <c r="B2" s="1" t="s">
        <v>295</v>
      </c>
    </row>
    <row r="3" spans="1:2">
      <c r="A3" s="2" t="s">
        <v>263</v>
      </c>
      <c r="B3" s="2">
        <v>17075200</v>
      </c>
    </row>
    <row r="4" spans="1:2">
      <c r="A4" s="2" t="s">
        <v>177</v>
      </c>
      <c r="B4" s="2">
        <v>9984670</v>
      </c>
    </row>
    <row r="5" spans="1:2">
      <c r="A5" s="2" t="s">
        <v>289</v>
      </c>
      <c r="B5" s="2">
        <v>9631420</v>
      </c>
    </row>
    <row r="6" spans="1:2">
      <c r="A6" s="2" t="s">
        <v>185</v>
      </c>
      <c r="B6" s="2">
        <v>9596960</v>
      </c>
    </row>
    <row r="7" spans="1:2">
      <c r="A7" s="2" t="s">
        <v>175</v>
      </c>
      <c r="B7" s="2">
        <v>8511965</v>
      </c>
    </row>
    <row r="8" spans="1:2">
      <c r="A8" s="2" t="s">
        <v>163</v>
      </c>
      <c r="B8" s="2">
        <v>7686850</v>
      </c>
    </row>
    <row r="9" spans="1:2">
      <c r="A9" s="2" t="s">
        <v>211</v>
      </c>
      <c r="B9" s="2">
        <v>3287590</v>
      </c>
    </row>
    <row r="10" spans="1:2">
      <c r="A10" s="2" t="s">
        <v>161</v>
      </c>
      <c r="B10" s="2">
        <v>2766890</v>
      </c>
    </row>
    <row r="11" spans="1:2">
      <c r="A11" s="2" t="s">
        <v>404</v>
      </c>
      <c r="B11" s="2">
        <v>2717300</v>
      </c>
    </row>
    <row r="12" spans="1:2">
      <c r="A12" s="2" t="s">
        <v>468</v>
      </c>
      <c r="B12" s="2">
        <v>2505810</v>
      </c>
    </row>
    <row r="13" spans="1:2">
      <c r="A13" s="2" t="s">
        <v>324</v>
      </c>
      <c r="B13" s="2">
        <v>2381740</v>
      </c>
    </row>
    <row r="14" spans="1:2">
      <c r="A14" s="2" t="s">
        <v>362</v>
      </c>
      <c r="B14" s="2">
        <v>2345410</v>
      </c>
    </row>
    <row r="15" spans="1:2">
      <c r="A15" s="2" t="s">
        <v>389</v>
      </c>
      <c r="B15" s="2">
        <v>2166086</v>
      </c>
    </row>
    <row r="16" spans="1:2">
      <c r="A16" s="2" t="s">
        <v>239</v>
      </c>
      <c r="B16" s="2">
        <v>1972550</v>
      </c>
    </row>
    <row r="17" spans="1:2">
      <c r="A17" s="2" t="s">
        <v>265</v>
      </c>
      <c r="B17" s="2">
        <v>1960582</v>
      </c>
    </row>
    <row r="18" spans="1:2">
      <c r="A18" s="2" t="s">
        <v>213</v>
      </c>
      <c r="B18" s="2">
        <v>1919440</v>
      </c>
    </row>
    <row r="19" spans="1:2">
      <c r="A19" s="2" t="s">
        <v>233</v>
      </c>
      <c r="B19" s="2">
        <v>1759540</v>
      </c>
    </row>
    <row r="20" spans="1:2">
      <c r="A20" s="2" t="s">
        <v>400</v>
      </c>
      <c r="B20" s="2">
        <v>1648000</v>
      </c>
    </row>
    <row r="21" spans="1:2">
      <c r="A21" s="2" t="s">
        <v>241</v>
      </c>
      <c r="B21" s="2">
        <v>1564116</v>
      </c>
    </row>
    <row r="22" spans="1:2">
      <c r="A22" s="2" t="s">
        <v>255</v>
      </c>
      <c r="B22" s="2">
        <v>1285220</v>
      </c>
    </row>
    <row r="23" spans="1:2">
      <c r="A23" s="2" t="s">
        <v>359</v>
      </c>
      <c r="B23" s="2">
        <v>1284000</v>
      </c>
    </row>
    <row r="24" spans="1:2">
      <c r="A24" s="2" t="s">
        <v>439</v>
      </c>
      <c r="B24" s="2">
        <v>1267000</v>
      </c>
    </row>
    <row r="25" spans="1:2">
      <c r="A25" s="2" t="s">
        <v>330</v>
      </c>
      <c r="B25" s="2">
        <v>1246700</v>
      </c>
    </row>
    <row r="26" spans="1:2">
      <c r="A26" s="2" t="s">
        <v>422</v>
      </c>
      <c r="B26" s="2">
        <v>1240000</v>
      </c>
    </row>
    <row r="27" spans="1:2">
      <c r="A27" s="2" t="s">
        <v>269</v>
      </c>
      <c r="B27" s="2">
        <v>1219912</v>
      </c>
    </row>
    <row r="28" spans="1:2">
      <c r="A28" s="2" t="s">
        <v>360</v>
      </c>
      <c r="B28" s="2">
        <v>1138910</v>
      </c>
    </row>
    <row r="29" spans="1:2">
      <c r="A29" s="2" t="s">
        <v>197</v>
      </c>
      <c r="B29" s="2">
        <v>1127127</v>
      </c>
    </row>
    <row r="30" spans="1:2">
      <c r="A30" s="2" t="s">
        <v>173</v>
      </c>
      <c r="B30" s="2">
        <v>1098580</v>
      </c>
    </row>
    <row r="31" spans="1:2">
      <c r="A31" s="2" t="s">
        <v>237</v>
      </c>
      <c r="B31" s="2">
        <v>1030700</v>
      </c>
    </row>
    <row r="32" spans="1:2">
      <c r="A32" s="2" t="s">
        <v>193</v>
      </c>
      <c r="B32" s="2">
        <v>1001450</v>
      </c>
    </row>
    <row r="33" spans="1:2">
      <c r="A33" s="2" t="s">
        <v>472</v>
      </c>
      <c r="B33" s="2">
        <v>945087</v>
      </c>
    </row>
    <row r="34" spans="1:2">
      <c r="A34" s="2" t="s">
        <v>249</v>
      </c>
      <c r="B34" s="2">
        <v>923768</v>
      </c>
    </row>
    <row r="35" spans="1:2">
      <c r="A35" s="2" t="s">
        <v>485</v>
      </c>
      <c r="B35" s="2">
        <v>912050</v>
      </c>
    </row>
    <row r="36" spans="1:2">
      <c r="A36" s="2" t="s">
        <v>434</v>
      </c>
      <c r="B36" s="2">
        <v>825418</v>
      </c>
    </row>
    <row r="37" spans="1:2">
      <c r="A37" s="2" t="s">
        <v>253</v>
      </c>
      <c r="B37" s="2">
        <v>803940</v>
      </c>
    </row>
    <row r="38" spans="1:2">
      <c r="A38" s="2" t="s">
        <v>433</v>
      </c>
      <c r="B38" s="2">
        <v>801590</v>
      </c>
    </row>
    <row r="39" spans="1:2">
      <c r="A39" s="2" t="s">
        <v>283</v>
      </c>
      <c r="B39" s="2">
        <v>780580</v>
      </c>
    </row>
    <row r="40" spans="1:2">
      <c r="A40" s="2" t="s">
        <v>183</v>
      </c>
      <c r="B40" s="2">
        <v>756950</v>
      </c>
    </row>
    <row r="41" spans="1:2">
      <c r="A41" s="2" t="s">
        <v>492</v>
      </c>
      <c r="B41" s="2">
        <v>752614</v>
      </c>
    </row>
    <row r="42" spans="1:2">
      <c r="A42" s="2" t="s">
        <v>354</v>
      </c>
      <c r="B42" s="2">
        <v>678500</v>
      </c>
    </row>
    <row r="43" spans="1:2">
      <c r="A43" s="2" t="s">
        <v>320</v>
      </c>
      <c r="B43" s="2">
        <v>647500</v>
      </c>
    </row>
    <row r="44" spans="1:2">
      <c r="A44" s="2" t="s">
        <v>466</v>
      </c>
      <c r="B44" s="2">
        <v>637657</v>
      </c>
    </row>
    <row r="45" spans="1:2">
      <c r="A45" s="2" t="s">
        <v>358</v>
      </c>
      <c r="B45" s="2">
        <v>622984</v>
      </c>
    </row>
    <row r="46" spans="1:2">
      <c r="A46" s="2" t="s">
        <v>481</v>
      </c>
      <c r="B46" s="2">
        <v>603700</v>
      </c>
    </row>
    <row r="47" spans="1:2">
      <c r="A47" s="2" t="s">
        <v>349</v>
      </c>
      <c r="B47" s="2">
        <v>600370</v>
      </c>
    </row>
    <row r="48" spans="1:2">
      <c r="A48" s="2" t="s">
        <v>419</v>
      </c>
      <c r="B48" s="2">
        <v>587040</v>
      </c>
    </row>
    <row r="49" spans="1:2">
      <c r="A49" s="2" t="s">
        <v>227</v>
      </c>
      <c r="B49" s="2">
        <v>582650</v>
      </c>
    </row>
    <row r="50" spans="1:2">
      <c r="A50" s="2" t="s">
        <v>201</v>
      </c>
      <c r="B50" s="2">
        <v>547030</v>
      </c>
    </row>
    <row r="51" spans="1:2">
      <c r="A51" s="2" t="s">
        <v>491</v>
      </c>
      <c r="B51" s="2">
        <v>527970</v>
      </c>
    </row>
    <row r="52" spans="1:2">
      <c r="A52" s="2" t="s">
        <v>281</v>
      </c>
      <c r="B52" s="2">
        <v>514000</v>
      </c>
    </row>
    <row r="53" spans="1:2">
      <c r="A53" s="2" t="s">
        <v>271</v>
      </c>
      <c r="B53" s="2">
        <v>504782</v>
      </c>
    </row>
    <row r="54" spans="1:2">
      <c r="A54" s="2" t="s">
        <v>477</v>
      </c>
      <c r="B54" s="2">
        <v>488100</v>
      </c>
    </row>
    <row r="55" spans="1:2">
      <c r="A55" s="2" t="s">
        <v>181</v>
      </c>
      <c r="B55" s="2">
        <v>475440</v>
      </c>
    </row>
    <row r="56" spans="1:2">
      <c r="A56" s="2" t="s">
        <v>444</v>
      </c>
      <c r="B56" s="2">
        <v>462840</v>
      </c>
    </row>
    <row r="57" spans="1:2">
      <c r="A57" s="2" t="s">
        <v>273</v>
      </c>
      <c r="B57" s="2">
        <v>449964</v>
      </c>
    </row>
    <row r="58" spans="1:2">
      <c r="A58" s="2" t="s">
        <v>483</v>
      </c>
      <c r="B58" s="2">
        <v>447400</v>
      </c>
    </row>
    <row r="59" spans="1:2">
      <c r="A59" s="2" t="s">
        <v>432</v>
      </c>
      <c r="B59" s="2">
        <v>446550</v>
      </c>
    </row>
    <row r="60" spans="1:2">
      <c r="A60" s="2" t="s">
        <v>215</v>
      </c>
      <c r="B60" s="2">
        <v>437072</v>
      </c>
    </row>
    <row r="61" spans="1:2">
      <c r="A61" s="2" t="s">
        <v>445</v>
      </c>
      <c r="B61" s="2">
        <v>406750</v>
      </c>
    </row>
    <row r="62" spans="1:2">
      <c r="A62" s="2" t="s">
        <v>493</v>
      </c>
      <c r="B62" s="2">
        <v>390580</v>
      </c>
    </row>
    <row r="63" spans="1:2">
      <c r="A63" s="2" t="s">
        <v>225</v>
      </c>
      <c r="B63" s="2">
        <v>377835</v>
      </c>
    </row>
    <row r="64" spans="1:2">
      <c r="A64" s="2" t="s">
        <v>203</v>
      </c>
      <c r="B64" s="2">
        <v>357021</v>
      </c>
    </row>
    <row r="65" spans="1:2">
      <c r="A65" s="2" t="s">
        <v>363</v>
      </c>
      <c r="B65" s="2">
        <v>342000</v>
      </c>
    </row>
    <row r="66" spans="1:2">
      <c r="A66" s="2" t="s">
        <v>199</v>
      </c>
      <c r="B66" s="2">
        <v>338145</v>
      </c>
    </row>
    <row r="67" spans="1:2">
      <c r="A67" s="2" t="s">
        <v>235</v>
      </c>
      <c r="B67" s="2">
        <v>329750</v>
      </c>
    </row>
    <row r="68" spans="1:2">
      <c r="A68" s="2" t="s">
        <v>486</v>
      </c>
      <c r="B68" s="2">
        <v>329560</v>
      </c>
    </row>
    <row r="69" spans="1:2">
      <c r="A69" s="2" t="s">
        <v>251</v>
      </c>
      <c r="B69" s="2">
        <v>323802</v>
      </c>
    </row>
    <row r="70" spans="1:2">
      <c r="A70" s="2" t="s">
        <v>366</v>
      </c>
      <c r="B70" s="2">
        <v>322460</v>
      </c>
    </row>
    <row r="71" spans="1:2">
      <c r="A71" s="2" t="s">
        <v>259</v>
      </c>
      <c r="B71" s="2">
        <v>312685</v>
      </c>
    </row>
    <row r="72" spans="1:2">
      <c r="A72" s="2" t="s">
        <v>221</v>
      </c>
      <c r="B72" s="2">
        <v>301230</v>
      </c>
    </row>
    <row r="73" spans="1:2">
      <c r="A73" s="2" t="s">
        <v>257</v>
      </c>
      <c r="B73" s="2">
        <v>300000</v>
      </c>
    </row>
    <row r="74" spans="1:2">
      <c r="A74" s="2" t="s">
        <v>373</v>
      </c>
      <c r="B74" s="2">
        <v>283560</v>
      </c>
    </row>
    <row r="75" spans="1:2">
      <c r="A75" s="2" t="s">
        <v>353</v>
      </c>
      <c r="B75" s="2">
        <v>274200</v>
      </c>
    </row>
    <row r="76" spans="1:2">
      <c r="A76" s="2" t="s">
        <v>247</v>
      </c>
      <c r="B76" s="2">
        <v>268680</v>
      </c>
    </row>
    <row r="77" spans="1:2">
      <c r="A77" s="2" t="s">
        <v>382</v>
      </c>
      <c r="B77" s="2">
        <v>267667</v>
      </c>
    </row>
    <row r="78" spans="1:2">
      <c r="A78" s="2" t="s">
        <v>490</v>
      </c>
      <c r="B78" s="2">
        <v>266000</v>
      </c>
    </row>
    <row r="79" spans="1:2">
      <c r="A79" s="2" t="s">
        <v>205</v>
      </c>
      <c r="B79" s="2">
        <v>245857</v>
      </c>
    </row>
    <row r="80" spans="1:2">
      <c r="A80" s="2" t="s">
        <v>287</v>
      </c>
      <c r="B80" s="2">
        <v>244820</v>
      </c>
    </row>
    <row r="81" spans="1:2">
      <c r="A81" s="2" t="s">
        <v>386</v>
      </c>
      <c r="B81" s="2">
        <v>239460</v>
      </c>
    </row>
    <row r="82" spans="1:2">
      <c r="A82" s="2" t="s">
        <v>449</v>
      </c>
      <c r="B82" s="2">
        <v>237500</v>
      </c>
    </row>
    <row r="83" spans="1:2">
      <c r="A83" s="2" t="s">
        <v>410</v>
      </c>
      <c r="B83" s="2">
        <v>236800</v>
      </c>
    </row>
    <row r="84" spans="1:2">
      <c r="A84" s="2" t="s">
        <v>480</v>
      </c>
      <c r="B84" s="2">
        <v>236040</v>
      </c>
    </row>
    <row r="85" spans="1:2">
      <c r="A85" s="2" t="s">
        <v>396</v>
      </c>
      <c r="B85" s="2">
        <v>214970</v>
      </c>
    </row>
    <row r="86" spans="1:2">
      <c r="A86" s="2" t="s">
        <v>441</v>
      </c>
      <c r="B86" s="2">
        <v>212460</v>
      </c>
    </row>
    <row r="87" spans="1:2">
      <c r="A87" s="2" t="s">
        <v>342</v>
      </c>
      <c r="B87" s="2">
        <v>207600</v>
      </c>
    </row>
    <row r="88" spans="1:2">
      <c r="A88" s="2" t="s">
        <v>409</v>
      </c>
      <c r="B88" s="2">
        <v>198500</v>
      </c>
    </row>
    <row r="89" spans="1:2">
      <c r="A89" s="2" t="s">
        <v>459</v>
      </c>
      <c r="B89" s="2">
        <v>196190</v>
      </c>
    </row>
    <row r="90" spans="1:2">
      <c r="A90" s="2" t="s">
        <v>277</v>
      </c>
      <c r="B90" s="2">
        <v>185180</v>
      </c>
    </row>
    <row r="91" spans="1:2">
      <c r="A91" s="2" t="s">
        <v>179</v>
      </c>
      <c r="B91" s="2">
        <v>181040</v>
      </c>
    </row>
    <row r="92" spans="1:2">
      <c r="A92" s="2" t="s">
        <v>482</v>
      </c>
      <c r="B92" s="2">
        <v>176220</v>
      </c>
    </row>
    <row r="93" spans="1:2">
      <c r="A93" s="2" t="s">
        <v>476</v>
      </c>
      <c r="B93" s="2">
        <v>163610</v>
      </c>
    </row>
    <row r="94" spans="1:2">
      <c r="A94" s="2" t="s">
        <v>469</v>
      </c>
      <c r="B94" s="2">
        <v>163270</v>
      </c>
    </row>
    <row r="95" spans="1:2">
      <c r="A95" s="2" t="s">
        <v>243</v>
      </c>
      <c r="B95" s="2">
        <v>147181</v>
      </c>
    </row>
    <row r="96" spans="1:2">
      <c r="A96" s="2" t="s">
        <v>169</v>
      </c>
      <c r="B96" s="2">
        <v>144000</v>
      </c>
    </row>
    <row r="97" spans="1:2">
      <c r="A97" s="2" t="s">
        <v>471</v>
      </c>
      <c r="B97" s="2">
        <v>143100</v>
      </c>
    </row>
    <row r="98" spans="1:2">
      <c r="A98" s="2" t="s">
        <v>388</v>
      </c>
      <c r="B98" s="2">
        <v>131940</v>
      </c>
    </row>
    <row r="99" spans="1:2">
      <c r="A99" s="2" t="s">
        <v>438</v>
      </c>
      <c r="B99" s="2">
        <v>129494</v>
      </c>
    </row>
    <row r="100" spans="1:2">
      <c r="A100" s="2" t="s">
        <v>376</v>
      </c>
      <c r="B100" s="2">
        <v>121320</v>
      </c>
    </row>
    <row r="101" spans="1:2">
      <c r="A101" s="2" t="s">
        <v>406</v>
      </c>
      <c r="B101" s="2">
        <v>120540</v>
      </c>
    </row>
    <row r="102" spans="1:2">
      <c r="A102" s="2" t="s">
        <v>420</v>
      </c>
      <c r="B102" s="2">
        <v>118480</v>
      </c>
    </row>
    <row r="103" spans="1:2">
      <c r="A103" s="2" t="s">
        <v>344</v>
      </c>
      <c r="B103" s="2">
        <v>112620</v>
      </c>
    </row>
    <row r="104" spans="1:2">
      <c r="A104" s="2" t="s">
        <v>398</v>
      </c>
      <c r="B104" s="2">
        <v>112090</v>
      </c>
    </row>
    <row r="105" spans="1:2">
      <c r="A105" s="2" t="s">
        <v>413</v>
      </c>
      <c r="B105" s="2">
        <v>111370</v>
      </c>
    </row>
    <row r="106" spans="1:2">
      <c r="A106" s="2" t="s">
        <v>352</v>
      </c>
      <c r="B106" s="2">
        <v>110910</v>
      </c>
    </row>
    <row r="107" spans="1:2">
      <c r="A107" s="2" t="s">
        <v>368</v>
      </c>
      <c r="B107" s="2">
        <v>110860</v>
      </c>
    </row>
    <row r="108" spans="1:2">
      <c r="A108" s="2" t="s">
        <v>393</v>
      </c>
      <c r="B108" s="2">
        <v>108890</v>
      </c>
    </row>
    <row r="109" spans="1:2">
      <c r="A109" s="2" t="s">
        <v>209</v>
      </c>
      <c r="B109" s="2">
        <v>103000</v>
      </c>
    </row>
    <row r="110" spans="1:2">
      <c r="A110" s="2" t="s">
        <v>407</v>
      </c>
      <c r="B110" s="2">
        <v>98480</v>
      </c>
    </row>
    <row r="111" spans="1:2">
      <c r="A111" s="2" t="s">
        <v>399</v>
      </c>
      <c r="B111" s="2">
        <v>93030</v>
      </c>
    </row>
    <row r="112" spans="1:2">
      <c r="A112" s="2" t="s">
        <v>261</v>
      </c>
      <c r="B112" s="2">
        <v>92391</v>
      </c>
    </row>
    <row r="113" spans="1:2">
      <c r="A113" s="2" t="s">
        <v>403</v>
      </c>
      <c r="B113" s="2">
        <v>92300</v>
      </c>
    </row>
    <row r="114" spans="1:2">
      <c r="A114" s="2" t="s">
        <v>380</v>
      </c>
      <c r="B114" s="2">
        <v>91000</v>
      </c>
    </row>
    <row r="115" spans="1:2">
      <c r="A115" s="2" t="s">
        <v>267</v>
      </c>
      <c r="B115" s="2">
        <v>88361</v>
      </c>
    </row>
    <row r="116" spans="1:2">
      <c r="A116" s="2" t="s">
        <v>338</v>
      </c>
      <c r="B116" s="2">
        <v>86600</v>
      </c>
    </row>
    <row r="117" spans="1:2">
      <c r="A117" s="2" t="s">
        <v>165</v>
      </c>
      <c r="B117" s="2">
        <v>83870</v>
      </c>
    </row>
    <row r="118" spans="1:2">
      <c r="A118" s="2" t="s">
        <v>285</v>
      </c>
      <c r="B118" s="2">
        <v>82880</v>
      </c>
    </row>
    <row r="119" spans="1:2">
      <c r="A119" s="2" t="s">
        <v>187</v>
      </c>
      <c r="B119" s="2">
        <v>78866</v>
      </c>
    </row>
    <row r="120" spans="1:2">
      <c r="A120" s="2" t="s">
        <v>443</v>
      </c>
      <c r="B120" s="2">
        <v>78200</v>
      </c>
    </row>
    <row r="121" spans="1:2">
      <c r="A121" s="2" t="s">
        <v>461</v>
      </c>
      <c r="B121" s="2">
        <v>71740</v>
      </c>
    </row>
    <row r="122" spans="1:2">
      <c r="A122" s="2" t="s">
        <v>217</v>
      </c>
      <c r="B122" s="2">
        <v>70280</v>
      </c>
    </row>
    <row r="123" spans="1:2">
      <c r="A123" s="2" t="s">
        <v>385</v>
      </c>
      <c r="B123" s="2">
        <v>69700</v>
      </c>
    </row>
    <row r="124" spans="1:2">
      <c r="A124" s="2" t="s">
        <v>467</v>
      </c>
      <c r="B124" s="2">
        <v>65610</v>
      </c>
    </row>
    <row r="125" spans="1:2">
      <c r="A125" s="2" t="s">
        <v>415</v>
      </c>
      <c r="B125" s="2">
        <v>65200</v>
      </c>
    </row>
    <row r="126" spans="1:2">
      <c r="A126" s="2" t="s">
        <v>411</v>
      </c>
      <c r="B126" s="2">
        <v>64589</v>
      </c>
    </row>
    <row r="127" spans="1:2">
      <c r="A127" s="2" t="s">
        <v>473</v>
      </c>
      <c r="B127" s="2">
        <v>56785</v>
      </c>
    </row>
    <row r="128" spans="1:2">
      <c r="A128" s="2" t="s">
        <v>367</v>
      </c>
      <c r="B128" s="2">
        <v>56542</v>
      </c>
    </row>
    <row r="129" spans="1:2">
      <c r="A129" s="2" t="s">
        <v>348</v>
      </c>
      <c r="B129" s="2">
        <v>51129</v>
      </c>
    </row>
    <row r="130" spans="1:2">
      <c r="A130" s="2" t="s">
        <v>365</v>
      </c>
      <c r="B130" s="2">
        <v>51100</v>
      </c>
    </row>
    <row r="131" spans="1:2">
      <c r="A131" s="2" t="s">
        <v>463</v>
      </c>
      <c r="B131" s="2">
        <v>48845</v>
      </c>
    </row>
    <row r="132" spans="1:2">
      <c r="A132" s="2" t="s">
        <v>191</v>
      </c>
      <c r="B132" s="2">
        <v>48730</v>
      </c>
    </row>
    <row r="133" spans="1:2">
      <c r="A133" s="2" t="s">
        <v>347</v>
      </c>
      <c r="B133" s="2">
        <v>47000</v>
      </c>
    </row>
    <row r="134" spans="1:2">
      <c r="A134" s="2" t="s">
        <v>195</v>
      </c>
      <c r="B134" s="2">
        <v>45226</v>
      </c>
    </row>
    <row r="135" spans="1:2">
      <c r="A135" s="2" t="s">
        <v>189</v>
      </c>
      <c r="B135" s="2">
        <v>43094</v>
      </c>
    </row>
    <row r="136" spans="1:2">
      <c r="A136" s="2" t="s">
        <v>245</v>
      </c>
      <c r="B136" s="2">
        <v>41526</v>
      </c>
    </row>
    <row r="137" spans="1:2">
      <c r="A137" s="2" t="s">
        <v>275</v>
      </c>
      <c r="B137" s="2">
        <v>41290</v>
      </c>
    </row>
    <row r="138" spans="1:2">
      <c r="A138" s="2" t="s">
        <v>395</v>
      </c>
      <c r="B138" s="2">
        <v>36120</v>
      </c>
    </row>
    <row r="139" spans="1:2">
      <c r="A139" s="2" t="s">
        <v>279</v>
      </c>
      <c r="B139" s="2">
        <v>35980</v>
      </c>
    </row>
    <row r="140" spans="1:2">
      <c r="A140" s="2" t="s">
        <v>429</v>
      </c>
      <c r="B140" s="2">
        <v>33843</v>
      </c>
    </row>
    <row r="141" spans="1:2">
      <c r="A141" s="2" t="s">
        <v>171</v>
      </c>
      <c r="B141" s="2">
        <v>30528</v>
      </c>
    </row>
    <row r="142" spans="1:2">
      <c r="A142" s="2" t="s">
        <v>412</v>
      </c>
      <c r="B142" s="2">
        <v>30355</v>
      </c>
    </row>
    <row r="143" spans="1:2">
      <c r="A143" s="2" t="s">
        <v>335</v>
      </c>
      <c r="B143" s="2">
        <v>29800</v>
      </c>
    </row>
    <row r="144" spans="1:2">
      <c r="A144" s="2" t="s">
        <v>322</v>
      </c>
      <c r="B144" s="2">
        <v>28748</v>
      </c>
    </row>
    <row r="145" spans="1:2">
      <c r="A145" s="2" t="s">
        <v>465</v>
      </c>
      <c r="B145" s="2">
        <v>28450</v>
      </c>
    </row>
    <row r="146" spans="1:2">
      <c r="A146" s="2" t="s">
        <v>375</v>
      </c>
      <c r="B146" s="2">
        <v>28051</v>
      </c>
    </row>
    <row r="147" spans="1:2">
      <c r="A147" s="2" t="s">
        <v>355</v>
      </c>
      <c r="B147" s="2">
        <v>27830</v>
      </c>
    </row>
    <row r="148" spans="1:2">
      <c r="A148" s="2" t="s">
        <v>397</v>
      </c>
      <c r="B148" s="2">
        <v>27750</v>
      </c>
    </row>
    <row r="149" spans="1:2">
      <c r="A149" s="2" t="s">
        <v>450</v>
      </c>
      <c r="B149" s="2">
        <v>26338</v>
      </c>
    </row>
    <row r="150" spans="1:2">
      <c r="A150" s="2" t="s">
        <v>418</v>
      </c>
      <c r="B150" s="2">
        <v>25333</v>
      </c>
    </row>
    <row r="151" spans="1:2">
      <c r="A151" s="2" t="s">
        <v>370</v>
      </c>
      <c r="B151" s="2">
        <v>23000</v>
      </c>
    </row>
    <row r="152" spans="1:2">
      <c r="A152" s="2" t="s">
        <v>343</v>
      </c>
      <c r="B152" s="2">
        <v>22966</v>
      </c>
    </row>
    <row r="153" spans="1:2">
      <c r="A153" s="2" t="s">
        <v>374</v>
      </c>
      <c r="B153" s="2">
        <v>21040</v>
      </c>
    </row>
    <row r="154" spans="1:2">
      <c r="A154" s="2" t="s">
        <v>219</v>
      </c>
      <c r="B154" s="2">
        <v>20770</v>
      </c>
    </row>
    <row r="155" spans="1:2">
      <c r="A155" s="2" t="s">
        <v>464</v>
      </c>
      <c r="B155" s="2">
        <v>20273</v>
      </c>
    </row>
    <row r="156" spans="1:2">
      <c r="A156" s="2" t="s">
        <v>437</v>
      </c>
      <c r="B156" s="2">
        <v>19060</v>
      </c>
    </row>
    <row r="157" spans="1:2">
      <c r="A157" s="2" t="s">
        <v>379</v>
      </c>
      <c r="B157" s="2">
        <v>18270</v>
      </c>
    </row>
    <row r="158" spans="1:2">
      <c r="A158" s="2" t="s">
        <v>408</v>
      </c>
      <c r="B158" s="2">
        <v>17820</v>
      </c>
    </row>
    <row r="159" spans="1:2">
      <c r="A159" s="2" t="s">
        <v>470</v>
      </c>
      <c r="B159" s="2">
        <v>17363</v>
      </c>
    </row>
    <row r="160" spans="1:2">
      <c r="A160" s="2" t="s">
        <v>372</v>
      </c>
      <c r="B160" s="2">
        <v>15007</v>
      </c>
    </row>
    <row r="161" spans="1:2">
      <c r="A161" s="2" t="s">
        <v>339</v>
      </c>
      <c r="B161" s="2">
        <v>13940</v>
      </c>
    </row>
    <row r="162" spans="1:2">
      <c r="A162" s="2" t="s">
        <v>446</v>
      </c>
      <c r="B162" s="2">
        <v>13790</v>
      </c>
    </row>
    <row r="163" spans="1:2">
      <c r="A163" s="2" t="s">
        <v>484</v>
      </c>
      <c r="B163" s="2">
        <v>12200</v>
      </c>
    </row>
    <row r="164" spans="1:2">
      <c r="A164" s="2" t="s">
        <v>424</v>
      </c>
      <c r="B164" s="2">
        <v>11854</v>
      </c>
    </row>
    <row r="165" spans="1:2">
      <c r="A165" s="2" t="s">
        <v>447</v>
      </c>
      <c r="B165" s="2">
        <v>11437</v>
      </c>
    </row>
    <row r="166" spans="1:2">
      <c r="A166" s="2" t="s">
        <v>383</v>
      </c>
      <c r="B166" s="2">
        <v>11300</v>
      </c>
    </row>
    <row r="167" spans="1:2">
      <c r="A167" s="2" t="s">
        <v>223</v>
      </c>
      <c r="B167" s="2">
        <v>10991</v>
      </c>
    </row>
    <row r="168" spans="1:2">
      <c r="A168" s="2" t="s">
        <v>231</v>
      </c>
      <c r="B168" s="2">
        <v>10400</v>
      </c>
    </row>
    <row r="169" spans="1:2">
      <c r="A169" s="2" t="s">
        <v>369</v>
      </c>
      <c r="B169" s="2">
        <v>9250</v>
      </c>
    </row>
    <row r="170" spans="1:2">
      <c r="A170" s="2" t="s">
        <v>489</v>
      </c>
      <c r="B170" s="2">
        <v>5860</v>
      </c>
    </row>
    <row r="171" spans="1:2">
      <c r="A171" s="2" t="s">
        <v>351</v>
      </c>
      <c r="B171" s="2">
        <v>5770</v>
      </c>
    </row>
    <row r="172" spans="1:2">
      <c r="A172" s="2" t="s">
        <v>475</v>
      </c>
      <c r="B172" s="2">
        <v>5128</v>
      </c>
    </row>
    <row r="173" spans="1:2">
      <c r="A173" s="2" t="s">
        <v>381</v>
      </c>
      <c r="B173" s="2">
        <v>4167</v>
      </c>
    </row>
    <row r="174" spans="1:2">
      <c r="A174" s="2" t="s">
        <v>356</v>
      </c>
      <c r="B174" s="2">
        <v>4033</v>
      </c>
    </row>
    <row r="175" spans="1:2">
      <c r="A175" s="2" t="s">
        <v>456</v>
      </c>
      <c r="B175" s="2">
        <v>2944</v>
      </c>
    </row>
    <row r="176" spans="1:2">
      <c r="A176" s="2" t="s">
        <v>416</v>
      </c>
      <c r="B176" s="2">
        <v>2586</v>
      </c>
    </row>
    <row r="177" spans="1:2">
      <c r="A177" s="2" t="s">
        <v>448</v>
      </c>
      <c r="B177" s="2">
        <v>2517</v>
      </c>
    </row>
    <row r="178" spans="1:2">
      <c r="A178" s="2" t="s">
        <v>361</v>
      </c>
      <c r="B178" s="2">
        <v>2170</v>
      </c>
    </row>
    <row r="179" spans="1:2">
      <c r="A179" s="2" t="s">
        <v>426</v>
      </c>
      <c r="B179" s="2">
        <v>2040</v>
      </c>
    </row>
    <row r="180" spans="1:2">
      <c r="A180" s="2" t="s">
        <v>487</v>
      </c>
      <c r="B180" s="2">
        <v>1910</v>
      </c>
    </row>
    <row r="181" spans="1:2">
      <c r="A181" s="2" t="s">
        <v>391</v>
      </c>
      <c r="B181" s="2">
        <v>1780</v>
      </c>
    </row>
    <row r="182" spans="1:2">
      <c r="A182" s="2" t="s">
        <v>378</v>
      </c>
      <c r="B182" s="2">
        <v>1399</v>
      </c>
    </row>
    <row r="183" spans="1:2">
      <c r="A183" s="2" t="s">
        <v>425</v>
      </c>
      <c r="B183" s="2">
        <v>1100</v>
      </c>
    </row>
    <row r="184" spans="1:2">
      <c r="A184" s="2" t="s">
        <v>207</v>
      </c>
      <c r="B184" s="2">
        <v>1092</v>
      </c>
    </row>
    <row r="185" spans="1:2">
      <c r="A185" s="2" t="s">
        <v>458</v>
      </c>
      <c r="B185" s="2">
        <v>1001</v>
      </c>
    </row>
    <row r="186" spans="1:2">
      <c r="A186" s="2" t="s">
        <v>436</v>
      </c>
      <c r="B186" s="2">
        <v>960</v>
      </c>
    </row>
    <row r="187" spans="1:2">
      <c r="A187" s="2" t="s">
        <v>405</v>
      </c>
      <c r="B187" s="2">
        <v>811</v>
      </c>
    </row>
    <row r="188" spans="1:2">
      <c r="A188" s="2" t="s">
        <v>371</v>
      </c>
      <c r="B188" s="2">
        <v>754</v>
      </c>
    </row>
    <row r="189" spans="1:2">
      <c r="A189" s="2" t="s">
        <v>474</v>
      </c>
      <c r="B189" s="2">
        <v>748</v>
      </c>
    </row>
    <row r="190" spans="1:2">
      <c r="A190" s="2" t="s">
        <v>428</v>
      </c>
      <c r="B190" s="2">
        <v>702</v>
      </c>
    </row>
    <row r="191" spans="1:2">
      <c r="A191" s="2" t="s">
        <v>462</v>
      </c>
      <c r="B191" s="2">
        <v>693</v>
      </c>
    </row>
    <row r="192" spans="1:2">
      <c r="A192" s="2" t="s">
        <v>167</v>
      </c>
      <c r="B192" s="2">
        <v>665</v>
      </c>
    </row>
    <row r="193" spans="1:2">
      <c r="A193" s="2" t="s">
        <v>453</v>
      </c>
      <c r="B193" s="2">
        <v>616</v>
      </c>
    </row>
    <row r="194" spans="1:2">
      <c r="A194" s="2" t="s">
        <v>401</v>
      </c>
      <c r="B194" s="2">
        <v>572</v>
      </c>
    </row>
    <row r="195" spans="1:2">
      <c r="A195" s="2" t="s">
        <v>392</v>
      </c>
      <c r="B195" s="2">
        <v>541</v>
      </c>
    </row>
    <row r="196" spans="1:2">
      <c r="A196" s="2" t="s">
        <v>440</v>
      </c>
      <c r="B196" s="2">
        <v>477</v>
      </c>
    </row>
    <row r="197" spans="1:2">
      <c r="A197" s="2" t="s">
        <v>328</v>
      </c>
      <c r="B197" s="2">
        <v>468</v>
      </c>
    </row>
    <row r="198" spans="1:2">
      <c r="A198" s="2" t="s">
        <v>442</v>
      </c>
      <c r="B198" s="2">
        <v>458</v>
      </c>
    </row>
    <row r="199" spans="1:2">
      <c r="A199" s="2" t="s">
        <v>460</v>
      </c>
      <c r="B199" s="2">
        <v>455</v>
      </c>
    </row>
    <row r="200" spans="1:2">
      <c r="A200" s="2" t="s">
        <v>334</v>
      </c>
      <c r="B200" s="2">
        <v>443</v>
      </c>
    </row>
    <row r="201" spans="1:2">
      <c r="A201" s="2" t="s">
        <v>341</v>
      </c>
      <c r="B201" s="2">
        <v>431</v>
      </c>
    </row>
    <row r="202" spans="1:2">
      <c r="A202" s="2" t="s">
        <v>478</v>
      </c>
      <c r="B202" s="2">
        <v>430</v>
      </c>
    </row>
    <row r="203" spans="1:2">
      <c r="A203" s="2" t="s">
        <v>451</v>
      </c>
      <c r="B203" s="2">
        <v>413</v>
      </c>
    </row>
    <row r="204" spans="1:2">
      <c r="A204" s="2" t="s">
        <v>455</v>
      </c>
      <c r="B204" s="2">
        <v>389</v>
      </c>
    </row>
    <row r="205" spans="1:2">
      <c r="A205" s="2" t="s">
        <v>427</v>
      </c>
      <c r="B205" s="2">
        <v>374</v>
      </c>
    </row>
    <row r="206" spans="1:2">
      <c r="A206" s="2" t="s">
        <v>384</v>
      </c>
      <c r="B206" s="2">
        <v>360</v>
      </c>
    </row>
    <row r="207" spans="1:2">
      <c r="A207" s="2" t="s">
        <v>390</v>
      </c>
      <c r="B207" s="2">
        <v>344</v>
      </c>
    </row>
    <row r="208" spans="1:2">
      <c r="A208" s="2" t="s">
        <v>423</v>
      </c>
      <c r="B208" s="2">
        <v>316</v>
      </c>
    </row>
    <row r="209" spans="1:2">
      <c r="A209" s="2" t="s">
        <v>421</v>
      </c>
      <c r="B209" s="2">
        <v>300</v>
      </c>
    </row>
    <row r="210" spans="1:2">
      <c r="A210" s="2" t="s">
        <v>488</v>
      </c>
      <c r="B210" s="2">
        <v>274</v>
      </c>
    </row>
    <row r="211" spans="1:2">
      <c r="A211" s="2" t="s">
        <v>357</v>
      </c>
      <c r="B211" s="2">
        <v>262</v>
      </c>
    </row>
    <row r="212" spans="1:2">
      <c r="A212" s="2" t="s">
        <v>452</v>
      </c>
      <c r="B212" s="2">
        <v>261</v>
      </c>
    </row>
    <row r="213" spans="1:2">
      <c r="A213" s="2" t="s">
        <v>454</v>
      </c>
      <c r="B213" s="2">
        <v>242</v>
      </c>
    </row>
    <row r="214" spans="1:2">
      <c r="A214" s="2" t="s">
        <v>364</v>
      </c>
      <c r="B214" s="2">
        <v>240</v>
      </c>
    </row>
    <row r="215" spans="1:2">
      <c r="A215" s="2" t="s">
        <v>326</v>
      </c>
      <c r="B215" s="2">
        <v>199</v>
      </c>
    </row>
    <row r="216" spans="1:2">
      <c r="A216" s="2" t="s">
        <v>337</v>
      </c>
      <c r="B216" s="2">
        <v>193</v>
      </c>
    </row>
    <row r="217" spans="1:2">
      <c r="A217" s="2" t="s">
        <v>414</v>
      </c>
      <c r="B217" s="2">
        <v>160</v>
      </c>
    </row>
    <row r="218" spans="1:2">
      <c r="A218" s="2" t="s">
        <v>350</v>
      </c>
      <c r="B218" s="2">
        <v>153</v>
      </c>
    </row>
    <row r="219" spans="1:2">
      <c r="A219" s="2" t="s">
        <v>402</v>
      </c>
      <c r="B219" s="2">
        <v>116</v>
      </c>
    </row>
    <row r="220" spans="1:2">
      <c r="A220" s="2" t="s">
        <v>332</v>
      </c>
      <c r="B220" s="2">
        <v>102</v>
      </c>
    </row>
    <row r="221" spans="1:2">
      <c r="A221" s="2" t="s">
        <v>431</v>
      </c>
      <c r="B221" s="2">
        <v>102</v>
      </c>
    </row>
    <row r="222" spans="1:2">
      <c r="A222" s="2" t="s">
        <v>394</v>
      </c>
      <c r="B222" s="2">
        <v>78</v>
      </c>
    </row>
    <row r="223" spans="1:2">
      <c r="A223" s="2" t="s">
        <v>457</v>
      </c>
      <c r="B223" s="2">
        <v>61</v>
      </c>
    </row>
    <row r="224" spans="1:2">
      <c r="A224" s="2" t="s">
        <v>345</v>
      </c>
      <c r="B224" s="2">
        <v>53</v>
      </c>
    </row>
    <row r="225" spans="1:2">
      <c r="A225" s="2" t="s">
        <v>417</v>
      </c>
      <c r="B225" s="2">
        <v>28</v>
      </c>
    </row>
    <row r="226" spans="1:2">
      <c r="A226" s="2" t="s">
        <v>479</v>
      </c>
      <c r="B226" s="2">
        <v>26</v>
      </c>
    </row>
    <row r="227" spans="1:2">
      <c r="A227" s="2" t="s">
        <v>435</v>
      </c>
      <c r="B227" s="2">
        <v>21</v>
      </c>
    </row>
    <row r="228" spans="1:2">
      <c r="A228" s="2" t="s">
        <v>387</v>
      </c>
      <c r="B228" s="2">
        <v>7</v>
      </c>
    </row>
    <row r="229" spans="1:2">
      <c r="A229" s="2" t="s">
        <v>430</v>
      </c>
      <c r="B229" s="2">
        <v>2</v>
      </c>
    </row>
  </sheetData>
  <sortState ref="A1:B229">
    <sortCondition ref="B1:B229" descending="1"/>
  </sortState>
  <conditionalFormatting sqref="A$1:B$1048576">
    <cfRule type="top10" dxfId="0" priority="1" rank="10"/>
  </conditionalFormatting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workbookViewId="0">
      <selection activeCell="A1" sqref="A$1:B$1048576"/>
    </sheetView>
  </sheetViews>
  <sheetFormatPr defaultColWidth="9" defaultRowHeight="12.75" outlineLevelCol="1"/>
  <cols>
    <col min="1" max="1" width="28.8571428571429" customWidth="1"/>
    <col min="2" max="2" width="14.5714285714286" customWidth="1"/>
  </cols>
  <sheetData>
    <row r="1" spans="1:2">
      <c r="A1" s="1" t="s">
        <v>140</v>
      </c>
      <c r="B1" s="1" t="s">
        <v>299</v>
      </c>
    </row>
    <row r="2" spans="1:2">
      <c r="A2" s="3"/>
      <c r="B2" s="1" t="s">
        <v>315</v>
      </c>
    </row>
    <row r="3" spans="1:2">
      <c r="A3" s="2" t="s">
        <v>462</v>
      </c>
      <c r="B3" s="2">
        <v>2.29</v>
      </c>
    </row>
    <row r="4" spans="1:2">
      <c r="A4" s="2" t="s">
        <v>273</v>
      </c>
      <c r="B4" s="2">
        <v>2.77</v>
      </c>
    </row>
    <row r="5" spans="1:2">
      <c r="A5" s="2" t="s">
        <v>207</v>
      </c>
      <c r="B5" s="2">
        <v>2.97</v>
      </c>
    </row>
    <row r="6" spans="1:2">
      <c r="A6" s="2" t="s">
        <v>225</v>
      </c>
      <c r="B6" s="2">
        <v>3.26</v>
      </c>
    </row>
    <row r="7" spans="1:2">
      <c r="A7" s="2" t="s">
        <v>209</v>
      </c>
      <c r="B7" s="2">
        <v>3.31</v>
      </c>
    </row>
    <row r="8" spans="1:2">
      <c r="A8" s="2" t="s">
        <v>199</v>
      </c>
      <c r="B8" s="2">
        <v>3.57</v>
      </c>
    </row>
    <row r="9" spans="1:2">
      <c r="A9" s="2" t="s">
        <v>251</v>
      </c>
      <c r="B9" s="2">
        <v>3.7</v>
      </c>
    </row>
    <row r="10" spans="1:2">
      <c r="A10" s="2" t="s">
        <v>423</v>
      </c>
      <c r="B10" s="2">
        <v>3.89</v>
      </c>
    </row>
    <row r="11" spans="1:2">
      <c r="A11" s="2" t="s">
        <v>187</v>
      </c>
      <c r="B11" s="2">
        <v>3.93</v>
      </c>
    </row>
    <row r="12" spans="1:2">
      <c r="A12" s="2" t="s">
        <v>328</v>
      </c>
      <c r="B12" s="2">
        <v>4.05</v>
      </c>
    </row>
    <row r="13" spans="1:2">
      <c r="A13" s="2" t="s">
        <v>203</v>
      </c>
      <c r="B13" s="2">
        <v>4.16</v>
      </c>
    </row>
    <row r="14" spans="1:2">
      <c r="A14" s="2" t="s">
        <v>201</v>
      </c>
      <c r="B14" s="2">
        <v>4.26</v>
      </c>
    </row>
    <row r="15" spans="1:2">
      <c r="A15" s="2" t="s">
        <v>417</v>
      </c>
      <c r="B15" s="2">
        <v>4.39</v>
      </c>
    </row>
    <row r="16" spans="1:2">
      <c r="A16" s="2" t="s">
        <v>275</v>
      </c>
      <c r="B16" s="2">
        <v>4.39</v>
      </c>
    </row>
    <row r="17" spans="1:2">
      <c r="A17" s="2" t="s">
        <v>271</v>
      </c>
      <c r="B17" s="2">
        <v>4.42</v>
      </c>
    </row>
    <row r="18" spans="1:2">
      <c r="A18" s="2" t="s">
        <v>464</v>
      </c>
      <c r="B18" s="2">
        <v>4.45</v>
      </c>
    </row>
    <row r="19" spans="1:2">
      <c r="A19" s="2" t="s">
        <v>189</v>
      </c>
      <c r="B19" s="2">
        <v>4.56</v>
      </c>
    </row>
    <row r="20" spans="1:2">
      <c r="A20" s="2" t="s">
        <v>165</v>
      </c>
      <c r="B20" s="2">
        <v>4.66</v>
      </c>
    </row>
    <row r="21" spans="1:2">
      <c r="A21" s="2" t="s">
        <v>171</v>
      </c>
      <c r="B21" s="2">
        <v>4.68</v>
      </c>
    </row>
    <row r="22" spans="1:2">
      <c r="A22" s="2" t="s">
        <v>163</v>
      </c>
      <c r="B22" s="2">
        <v>4.69</v>
      </c>
    </row>
    <row r="23" spans="1:2">
      <c r="A23" s="2" t="s">
        <v>414</v>
      </c>
      <c r="B23" s="2">
        <v>4.7</v>
      </c>
    </row>
    <row r="24" spans="1:2">
      <c r="A24" s="2" t="s">
        <v>394</v>
      </c>
      <c r="B24" s="2">
        <v>4.71</v>
      </c>
    </row>
    <row r="25" spans="1:2">
      <c r="A25" s="2" t="s">
        <v>177</v>
      </c>
      <c r="B25" s="2">
        <v>4.75</v>
      </c>
    </row>
    <row r="26" spans="1:2">
      <c r="A26" s="2" t="s">
        <v>416</v>
      </c>
      <c r="B26" s="2">
        <v>4.81</v>
      </c>
    </row>
    <row r="27" spans="1:2">
      <c r="A27" s="2" t="s">
        <v>245</v>
      </c>
      <c r="B27" s="2">
        <v>5.04</v>
      </c>
    </row>
    <row r="28" spans="1:2">
      <c r="A28" s="2" t="s">
        <v>261</v>
      </c>
      <c r="B28" s="2">
        <v>5.05</v>
      </c>
    </row>
    <row r="29" spans="1:2">
      <c r="A29" s="2" t="s">
        <v>387</v>
      </c>
      <c r="B29" s="2">
        <v>5.13</v>
      </c>
    </row>
    <row r="30" spans="1:2">
      <c r="A30" s="2" t="s">
        <v>287</v>
      </c>
      <c r="B30" s="2">
        <v>5.16</v>
      </c>
    </row>
    <row r="31" spans="1:2">
      <c r="A31" s="2" t="s">
        <v>402</v>
      </c>
      <c r="B31" s="2">
        <v>5.24</v>
      </c>
    </row>
    <row r="32" spans="1:2">
      <c r="A32" s="2" t="s">
        <v>217</v>
      </c>
      <c r="B32" s="2">
        <v>5.39</v>
      </c>
    </row>
    <row r="33" spans="1:2">
      <c r="A33" s="2" t="s">
        <v>430</v>
      </c>
      <c r="B33" s="2">
        <v>5.43</v>
      </c>
    </row>
    <row r="34" spans="1:2">
      <c r="A34" s="2" t="s">
        <v>388</v>
      </c>
      <c r="B34" s="2">
        <v>5.53</v>
      </c>
    </row>
    <row r="35" spans="1:2">
      <c r="A35" s="2" t="s">
        <v>457</v>
      </c>
      <c r="B35" s="2">
        <v>5.73</v>
      </c>
    </row>
    <row r="36" spans="1:2">
      <c r="A36" s="2" t="s">
        <v>247</v>
      </c>
      <c r="B36" s="2">
        <v>5.85</v>
      </c>
    </row>
    <row r="37" spans="1:2">
      <c r="A37" s="2" t="s">
        <v>337</v>
      </c>
      <c r="B37" s="2">
        <v>5.89</v>
      </c>
    </row>
    <row r="38" spans="1:2">
      <c r="A38" s="2" t="s">
        <v>401</v>
      </c>
      <c r="B38" s="2">
        <v>5.93</v>
      </c>
    </row>
    <row r="39" spans="1:2">
      <c r="A39" s="2" t="s">
        <v>221</v>
      </c>
      <c r="B39" s="2">
        <v>5.94</v>
      </c>
    </row>
    <row r="40" spans="1:2">
      <c r="A40" s="2" t="s">
        <v>378</v>
      </c>
      <c r="B40" s="2">
        <v>6.24</v>
      </c>
    </row>
    <row r="41" spans="1:2">
      <c r="A41" s="2" t="s">
        <v>368</v>
      </c>
      <c r="B41" s="2">
        <v>6.33</v>
      </c>
    </row>
    <row r="42" spans="1:2">
      <c r="A42" s="2" t="s">
        <v>279</v>
      </c>
      <c r="B42" s="2">
        <v>6.4</v>
      </c>
    </row>
    <row r="43" spans="1:2">
      <c r="A43" s="2" t="s">
        <v>289</v>
      </c>
      <c r="B43" s="2">
        <v>6.5</v>
      </c>
    </row>
    <row r="44" spans="1:2">
      <c r="A44" s="2" t="s">
        <v>367</v>
      </c>
      <c r="B44" s="2">
        <v>6.84</v>
      </c>
    </row>
    <row r="45" spans="1:2">
      <c r="A45" s="2" t="s">
        <v>415</v>
      </c>
      <c r="B45" s="2">
        <v>6.89</v>
      </c>
    </row>
    <row r="46" spans="1:2">
      <c r="A46" s="2" t="s">
        <v>392</v>
      </c>
      <c r="B46" s="2">
        <v>6.94</v>
      </c>
    </row>
    <row r="47" spans="1:2">
      <c r="A47" s="2" t="s">
        <v>219</v>
      </c>
      <c r="B47" s="2">
        <v>7.03</v>
      </c>
    </row>
    <row r="48" spans="1:2">
      <c r="A48" s="2" t="s">
        <v>407</v>
      </c>
      <c r="B48" s="2">
        <v>7.05</v>
      </c>
    </row>
    <row r="49" spans="1:2">
      <c r="A49" s="2" t="s">
        <v>425</v>
      </c>
      <c r="B49" s="2">
        <v>7.09</v>
      </c>
    </row>
    <row r="50" spans="1:2">
      <c r="A50" s="2" t="s">
        <v>440</v>
      </c>
      <c r="B50" s="2">
        <v>7.11</v>
      </c>
    </row>
    <row r="51" spans="1:2">
      <c r="A51" s="2" t="s">
        <v>369</v>
      </c>
      <c r="B51" s="2">
        <v>7.18</v>
      </c>
    </row>
    <row r="52" spans="1:2">
      <c r="A52" s="2" t="s">
        <v>431</v>
      </c>
      <c r="B52" s="2">
        <v>7.35</v>
      </c>
    </row>
    <row r="53" spans="1:2">
      <c r="A53" s="2" t="s">
        <v>463</v>
      </c>
      <c r="B53" s="2">
        <v>7.41</v>
      </c>
    </row>
    <row r="54" spans="1:2">
      <c r="A54" s="2" t="s">
        <v>454</v>
      </c>
      <c r="B54" s="2">
        <v>7.54</v>
      </c>
    </row>
    <row r="55" spans="1:2">
      <c r="A55" s="2" t="s">
        <v>437</v>
      </c>
      <c r="B55" s="2">
        <v>7.72</v>
      </c>
    </row>
    <row r="56" spans="1:2">
      <c r="A56" s="2" t="s">
        <v>448</v>
      </c>
      <c r="B56" s="2">
        <v>7.78</v>
      </c>
    </row>
    <row r="57" spans="1:2">
      <c r="A57" s="2" t="s">
        <v>195</v>
      </c>
      <c r="B57" s="2">
        <v>7.87</v>
      </c>
    </row>
    <row r="58" spans="1:2">
      <c r="A58" s="2" t="s">
        <v>487</v>
      </c>
      <c r="B58" s="2">
        <v>8.03</v>
      </c>
    </row>
    <row r="59" spans="1:2">
      <c r="A59" s="2" t="s">
        <v>357</v>
      </c>
      <c r="B59" s="2">
        <v>8.19</v>
      </c>
    </row>
    <row r="60" spans="1:2">
      <c r="A60" s="2" t="s">
        <v>446</v>
      </c>
      <c r="B60" s="2">
        <v>8.24</v>
      </c>
    </row>
    <row r="61" spans="1:2">
      <c r="A61" s="2" t="s">
        <v>381</v>
      </c>
      <c r="B61" s="2">
        <v>8.44</v>
      </c>
    </row>
    <row r="62" spans="1:2">
      <c r="A62" s="2" t="s">
        <v>259</v>
      </c>
      <c r="B62" s="2">
        <v>8.51</v>
      </c>
    </row>
    <row r="63" spans="1:2">
      <c r="A63" s="2" t="s">
        <v>345</v>
      </c>
      <c r="B63" s="2">
        <v>8.53</v>
      </c>
    </row>
    <row r="64" spans="1:2">
      <c r="A64" s="2" t="s">
        <v>399</v>
      </c>
      <c r="B64" s="2">
        <v>8.57</v>
      </c>
    </row>
    <row r="65" spans="1:2">
      <c r="A65" s="2" t="s">
        <v>391</v>
      </c>
      <c r="B65" s="2">
        <v>8.6</v>
      </c>
    </row>
    <row r="66" spans="1:2">
      <c r="A66" s="2" t="s">
        <v>183</v>
      </c>
      <c r="B66" s="2">
        <v>8.8</v>
      </c>
    </row>
    <row r="67" spans="1:2">
      <c r="A67" s="2" t="s">
        <v>326</v>
      </c>
      <c r="B67" s="2">
        <v>9.27</v>
      </c>
    </row>
    <row r="68" spans="1:2">
      <c r="A68" s="2" t="s">
        <v>411</v>
      </c>
      <c r="B68" s="2">
        <v>9.55</v>
      </c>
    </row>
    <row r="69" spans="1:2">
      <c r="A69" s="2" t="s">
        <v>365</v>
      </c>
      <c r="B69" s="2">
        <v>9.95</v>
      </c>
    </row>
    <row r="70" spans="1:2">
      <c r="A70" s="2" t="s">
        <v>408</v>
      </c>
      <c r="B70" s="2">
        <v>9.95</v>
      </c>
    </row>
    <row r="71" spans="1:2">
      <c r="A71" s="2" t="s">
        <v>435</v>
      </c>
      <c r="B71" s="2">
        <v>9.95</v>
      </c>
    </row>
    <row r="72" spans="1:2">
      <c r="A72" s="2" t="s">
        <v>436</v>
      </c>
      <c r="B72" s="2">
        <v>10.03</v>
      </c>
    </row>
    <row r="73" spans="1:2">
      <c r="A73" s="2" t="s">
        <v>418</v>
      </c>
      <c r="B73" s="2">
        <v>10.09</v>
      </c>
    </row>
    <row r="74" spans="1:2">
      <c r="A74" s="2" t="s">
        <v>482</v>
      </c>
      <c r="B74" s="2">
        <v>11.95</v>
      </c>
    </row>
    <row r="75" spans="1:2">
      <c r="A75" s="2" t="s">
        <v>380</v>
      </c>
      <c r="B75" s="2">
        <v>12.07</v>
      </c>
    </row>
    <row r="76" spans="1:2">
      <c r="A76" s="2" t="s">
        <v>223</v>
      </c>
      <c r="B76" s="2">
        <v>12.36</v>
      </c>
    </row>
    <row r="77" spans="1:2">
      <c r="A77" s="2" t="s">
        <v>341</v>
      </c>
      <c r="B77" s="2">
        <v>12.5</v>
      </c>
    </row>
    <row r="78" spans="1:2">
      <c r="A78" s="2" t="s">
        <v>351</v>
      </c>
      <c r="B78" s="2">
        <v>12.61</v>
      </c>
    </row>
    <row r="79" spans="1:2">
      <c r="A79" s="2" t="s">
        <v>379</v>
      </c>
      <c r="B79" s="2">
        <v>12.62</v>
      </c>
    </row>
    <row r="80" spans="1:2">
      <c r="A80" s="2" t="s">
        <v>474</v>
      </c>
      <c r="B80" s="2">
        <v>12.62</v>
      </c>
    </row>
    <row r="81" spans="1:2">
      <c r="A81" s="2" t="s">
        <v>267</v>
      </c>
      <c r="B81" s="2">
        <v>12.89</v>
      </c>
    </row>
    <row r="82" spans="1:2">
      <c r="A82" s="2" t="s">
        <v>265</v>
      </c>
      <c r="B82" s="2">
        <v>13.24</v>
      </c>
    </row>
    <row r="83" spans="1:2">
      <c r="A83" s="2" t="s">
        <v>342</v>
      </c>
      <c r="B83" s="2">
        <v>13.37</v>
      </c>
    </row>
    <row r="84" spans="1:2">
      <c r="A84" s="2" t="s">
        <v>453</v>
      </c>
      <c r="B84" s="2">
        <v>13.53</v>
      </c>
    </row>
    <row r="85" spans="1:2">
      <c r="A85" s="2" t="s">
        <v>371</v>
      </c>
      <c r="B85" s="2">
        <v>14.15</v>
      </c>
    </row>
    <row r="86" spans="1:2">
      <c r="A86" s="2" t="s">
        <v>467</v>
      </c>
      <c r="B86" s="2">
        <v>14.35</v>
      </c>
    </row>
    <row r="87" spans="1:2">
      <c r="A87" s="2" t="s">
        <v>452</v>
      </c>
      <c r="B87" s="2">
        <v>14.49</v>
      </c>
    </row>
    <row r="88" spans="1:2">
      <c r="A88" s="2" t="s">
        <v>285</v>
      </c>
      <c r="B88" s="2">
        <v>14.51</v>
      </c>
    </row>
    <row r="89" spans="1:2">
      <c r="A89" s="2" t="s">
        <v>390</v>
      </c>
      <c r="B89" s="2">
        <v>14.62</v>
      </c>
    </row>
    <row r="90" spans="1:2">
      <c r="A90" s="2" t="s">
        <v>455</v>
      </c>
      <c r="B90" s="2">
        <v>14.78</v>
      </c>
    </row>
    <row r="91" spans="1:2">
      <c r="A91" s="2" t="s">
        <v>442</v>
      </c>
      <c r="B91" s="2">
        <v>14.84</v>
      </c>
    </row>
    <row r="92" spans="1:2">
      <c r="A92" s="2" t="s">
        <v>426</v>
      </c>
      <c r="B92" s="2">
        <v>15.03</v>
      </c>
    </row>
    <row r="93" spans="1:2">
      <c r="A93" s="2" t="s">
        <v>161</v>
      </c>
      <c r="B93" s="2">
        <v>15.18</v>
      </c>
    </row>
    <row r="94" spans="1:2">
      <c r="A94" s="2" t="s">
        <v>263</v>
      </c>
      <c r="B94" s="2">
        <v>15.39</v>
      </c>
    </row>
    <row r="95" spans="1:2">
      <c r="A95" s="2" t="s">
        <v>460</v>
      </c>
      <c r="B95" s="2">
        <v>15.53</v>
      </c>
    </row>
    <row r="96" spans="1:2">
      <c r="A96" s="2" t="s">
        <v>478</v>
      </c>
      <c r="B96" s="2">
        <v>15.67</v>
      </c>
    </row>
    <row r="97" spans="1:2">
      <c r="A97" s="2" t="s">
        <v>389</v>
      </c>
      <c r="B97" s="2">
        <v>15.82</v>
      </c>
    </row>
    <row r="98" spans="1:2">
      <c r="A98" s="2" t="s">
        <v>167</v>
      </c>
      <c r="B98" s="2">
        <v>17.27</v>
      </c>
    </row>
    <row r="99" spans="1:2">
      <c r="A99" s="2" t="s">
        <v>403</v>
      </c>
      <c r="B99" s="2">
        <v>17.35</v>
      </c>
    </row>
    <row r="100" spans="1:2">
      <c r="A100" s="2" t="s">
        <v>235</v>
      </c>
      <c r="B100" s="2">
        <v>17.7</v>
      </c>
    </row>
    <row r="101" spans="1:2">
      <c r="A101" s="2" t="s">
        <v>350</v>
      </c>
      <c r="B101" s="2">
        <v>18.05</v>
      </c>
    </row>
    <row r="102" spans="1:2">
      <c r="A102" s="2" t="s">
        <v>385</v>
      </c>
      <c r="B102" s="2">
        <v>18.59</v>
      </c>
    </row>
    <row r="103" spans="1:2">
      <c r="A103" s="2" t="s">
        <v>447</v>
      </c>
      <c r="B103" s="2">
        <v>18.61</v>
      </c>
    </row>
    <row r="104" spans="1:2">
      <c r="A104" s="2" t="s">
        <v>451</v>
      </c>
      <c r="B104" s="2">
        <v>19</v>
      </c>
    </row>
    <row r="105" spans="1:2">
      <c r="A105" s="2" t="s">
        <v>334</v>
      </c>
      <c r="B105" s="2">
        <v>19.46</v>
      </c>
    </row>
    <row r="106" spans="1:2">
      <c r="A106" s="2" t="s">
        <v>441</v>
      </c>
      <c r="B106" s="2">
        <v>19.51</v>
      </c>
    </row>
    <row r="107" spans="1:2">
      <c r="A107" s="2" t="s">
        <v>489</v>
      </c>
      <c r="B107" s="2">
        <v>19.62</v>
      </c>
    </row>
    <row r="108" spans="1:2">
      <c r="A108" s="2" t="s">
        <v>479</v>
      </c>
      <c r="B108" s="2">
        <v>20.03</v>
      </c>
    </row>
    <row r="109" spans="1:2">
      <c r="A109" s="2" t="s">
        <v>481</v>
      </c>
      <c r="B109" s="2">
        <v>20.34</v>
      </c>
    </row>
    <row r="110" spans="1:2">
      <c r="A110" s="2" t="s">
        <v>443</v>
      </c>
      <c r="B110" s="2">
        <v>20.47</v>
      </c>
    </row>
    <row r="111" spans="1:2">
      <c r="A111" s="2" t="s">
        <v>281</v>
      </c>
      <c r="B111" s="2">
        <v>20.48</v>
      </c>
    </row>
    <row r="112" spans="1:2">
      <c r="A112" s="2" t="s">
        <v>352</v>
      </c>
      <c r="B112" s="2">
        <v>20.55</v>
      </c>
    </row>
    <row r="113" spans="1:2">
      <c r="A113" s="2" t="s">
        <v>239</v>
      </c>
      <c r="B113" s="2">
        <v>20.91</v>
      </c>
    </row>
    <row r="114" spans="1:2">
      <c r="A114" s="2" t="s">
        <v>360</v>
      </c>
      <c r="B114" s="2">
        <v>20.97</v>
      </c>
    </row>
    <row r="115" spans="1:2">
      <c r="A115" s="2" t="s">
        <v>332</v>
      </c>
      <c r="B115" s="2">
        <v>21.03</v>
      </c>
    </row>
    <row r="116" spans="1:2">
      <c r="A116" s="2" t="s">
        <v>348</v>
      </c>
      <c r="B116" s="2">
        <v>21.05</v>
      </c>
    </row>
    <row r="117" spans="1:2">
      <c r="A117" s="2" t="s">
        <v>465</v>
      </c>
      <c r="B117" s="2">
        <v>21.29</v>
      </c>
    </row>
    <row r="118" spans="1:2">
      <c r="A118" s="2" t="s">
        <v>322</v>
      </c>
      <c r="B118" s="2">
        <v>21.52</v>
      </c>
    </row>
    <row r="119" spans="1:2">
      <c r="A119" s="2" t="s">
        <v>485</v>
      </c>
      <c r="B119" s="2">
        <v>22.2</v>
      </c>
    </row>
    <row r="120" spans="1:2">
      <c r="A120" s="2" t="s">
        <v>384</v>
      </c>
      <c r="B120" s="2">
        <v>22.93</v>
      </c>
    </row>
    <row r="121" spans="1:2">
      <c r="A121" s="2" t="s">
        <v>335</v>
      </c>
      <c r="B121" s="2">
        <v>23.28</v>
      </c>
    </row>
    <row r="122" spans="1:2">
      <c r="A122" s="2" t="s">
        <v>257</v>
      </c>
      <c r="B122" s="2">
        <v>23.51</v>
      </c>
    </row>
    <row r="123" spans="1:2">
      <c r="A123" s="2" t="s">
        <v>469</v>
      </c>
      <c r="B123" s="2">
        <v>23.57</v>
      </c>
    </row>
    <row r="124" spans="1:2">
      <c r="A124" s="2" t="s">
        <v>373</v>
      </c>
      <c r="B124" s="2">
        <v>23.66</v>
      </c>
    </row>
    <row r="125" spans="1:2">
      <c r="A125" s="2" t="s">
        <v>406</v>
      </c>
      <c r="B125" s="2">
        <v>24.04</v>
      </c>
    </row>
    <row r="126" spans="1:2">
      <c r="A126" s="2" t="s">
        <v>185</v>
      </c>
      <c r="B126" s="2">
        <v>24.18</v>
      </c>
    </row>
    <row r="127" spans="1:2">
      <c r="A127" s="2" t="s">
        <v>475</v>
      </c>
      <c r="B127" s="2">
        <v>24.31</v>
      </c>
    </row>
    <row r="128" spans="1:2">
      <c r="A128" s="2" t="s">
        <v>231</v>
      </c>
      <c r="B128" s="2">
        <v>24.52</v>
      </c>
    </row>
    <row r="129" spans="1:2">
      <c r="A129" s="2" t="s">
        <v>233</v>
      </c>
      <c r="B129" s="2">
        <v>24.6</v>
      </c>
    </row>
    <row r="130" spans="1:2">
      <c r="A130" s="2" t="s">
        <v>476</v>
      </c>
      <c r="B130" s="2">
        <v>24.77</v>
      </c>
    </row>
    <row r="131" spans="1:2">
      <c r="A131" s="2" t="s">
        <v>374</v>
      </c>
      <c r="B131" s="2">
        <v>25.1</v>
      </c>
    </row>
    <row r="132" spans="1:2">
      <c r="A132" s="2" t="s">
        <v>339</v>
      </c>
      <c r="B132" s="2">
        <v>25.21</v>
      </c>
    </row>
    <row r="133" spans="1:2">
      <c r="A133" s="2" t="s">
        <v>445</v>
      </c>
      <c r="B133" s="2">
        <v>25.63</v>
      </c>
    </row>
    <row r="134" spans="1:2">
      <c r="A134" s="2" t="s">
        <v>343</v>
      </c>
      <c r="B134" s="2">
        <v>25.69</v>
      </c>
    </row>
    <row r="135" spans="1:2">
      <c r="A135" s="2" t="s">
        <v>486</v>
      </c>
      <c r="B135" s="2">
        <v>25.95</v>
      </c>
    </row>
    <row r="136" spans="1:2">
      <c r="A136" s="2" t="s">
        <v>449</v>
      </c>
      <c r="B136" s="2">
        <v>26.43</v>
      </c>
    </row>
    <row r="137" spans="1:2">
      <c r="A137" s="2" t="s">
        <v>456</v>
      </c>
      <c r="B137" s="2">
        <v>27.71</v>
      </c>
    </row>
    <row r="138" spans="1:2">
      <c r="A138" s="2" t="s">
        <v>438</v>
      </c>
      <c r="B138" s="2">
        <v>29.11</v>
      </c>
    </row>
    <row r="139" spans="1:2">
      <c r="A139" s="2" t="s">
        <v>404</v>
      </c>
      <c r="B139" s="2">
        <v>29.21</v>
      </c>
    </row>
    <row r="140" spans="1:2">
      <c r="A140" s="2" t="s">
        <v>398</v>
      </c>
      <c r="B140" s="2">
        <v>29.32</v>
      </c>
    </row>
    <row r="141" spans="1:2">
      <c r="A141" s="2" t="s">
        <v>424</v>
      </c>
      <c r="B141" s="2">
        <v>29.45</v>
      </c>
    </row>
    <row r="142" spans="1:2">
      <c r="A142" s="2" t="s">
        <v>277</v>
      </c>
      <c r="B142" s="2">
        <v>29.53</v>
      </c>
    </row>
    <row r="143" spans="1:2">
      <c r="A143" s="2" t="s">
        <v>175</v>
      </c>
      <c r="B143" s="2">
        <v>29.61</v>
      </c>
    </row>
    <row r="144" spans="1:2">
      <c r="A144" s="2" t="s">
        <v>428</v>
      </c>
      <c r="B144" s="2">
        <v>30.21</v>
      </c>
    </row>
    <row r="145" spans="1:2">
      <c r="A145" s="2" t="s">
        <v>324</v>
      </c>
      <c r="B145" s="2">
        <v>31</v>
      </c>
    </row>
    <row r="146" spans="1:2">
      <c r="A146" s="2" t="s">
        <v>255</v>
      </c>
      <c r="B146" s="2">
        <v>31.94</v>
      </c>
    </row>
    <row r="147" spans="1:2">
      <c r="A147" s="2" t="s">
        <v>191</v>
      </c>
      <c r="B147" s="2">
        <v>32.38</v>
      </c>
    </row>
    <row r="148" spans="1:2">
      <c r="A148" s="2" t="s">
        <v>193</v>
      </c>
      <c r="B148" s="2">
        <v>32.59</v>
      </c>
    </row>
    <row r="149" spans="1:2">
      <c r="A149" s="2" t="s">
        <v>396</v>
      </c>
      <c r="B149" s="2">
        <v>33.26</v>
      </c>
    </row>
    <row r="150" spans="1:2">
      <c r="A150" s="2" t="s">
        <v>213</v>
      </c>
      <c r="B150" s="2">
        <v>35.6</v>
      </c>
    </row>
    <row r="151" spans="1:2">
      <c r="A151" s="2" t="s">
        <v>409</v>
      </c>
      <c r="B151" s="2">
        <v>35.64</v>
      </c>
    </row>
    <row r="152" spans="1:2">
      <c r="A152" s="2" t="s">
        <v>393</v>
      </c>
      <c r="B152" s="2">
        <v>35.93</v>
      </c>
    </row>
    <row r="153" spans="1:2">
      <c r="A153" s="2" t="s">
        <v>429</v>
      </c>
      <c r="B153" s="2">
        <v>40.42</v>
      </c>
    </row>
    <row r="154" spans="1:2">
      <c r="A154" s="2" t="s">
        <v>283</v>
      </c>
      <c r="B154" s="2">
        <v>41.04</v>
      </c>
    </row>
    <row r="155" spans="1:2">
      <c r="A155" s="2" t="s">
        <v>400</v>
      </c>
      <c r="B155" s="2">
        <v>41.58</v>
      </c>
    </row>
    <row r="156" spans="1:2">
      <c r="A156" s="2" t="s">
        <v>432</v>
      </c>
      <c r="B156" s="2">
        <v>41.62</v>
      </c>
    </row>
    <row r="157" spans="1:2">
      <c r="A157" s="2" t="s">
        <v>458</v>
      </c>
      <c r="B157" s="2">
        <v>43.11</v>
      </c>
    </row>
    <row r="158" spans="1:2">
      <c r="A158" s="2" t="s">
        <v>372</v>
      </c>
      <c r="B158" s="2">
        <v>47.41</v>
      </c>
    </row>
    <row r="159" spans="1:2">
      <c r="A159" s="2" t="s">
        <v>356</v>
      </c>
      <c r="B159" s="2">
        <v>47.77</v>
      </c>
    </row>
    <row r="160" spans="1:2">
      <c r="A160" s="2" t="s">
        <v>405</v>
      </c>
      <c r="B160" s="2">
        <v>48.52</v>
      </c>
    </row>
    <row r="161" spans="1:2">
      <c r="A161" s="2" t="s">
        <v>434</v>
      </c>
      <c r="B161" s="2">
        <v>48.98</v>
      </c>
    </row>
    <row r="162" spans="1:2">
      <c r="A162" s="2" t="s">
        <v>215</v>
      </c>
      <c r="B162" s="2">
        <v>50.25</v>
      </c>
    </row>
    <row r="163" spans="1:2">
      <c r="A163" s="2" t="s">
        <v>386</v>
      </c>
      <c r="B163" s="2">
        <v>51.43</v>
      </c>
    </row>
    <row r="164" spans="1:2">
      <c r="A164" s="2" t="s">
        <v>444</v>
      </c>
      <c r="B164" s="2">
        <v>51.45</v>
      </c>
    </row>
    <row r="165" spans="1:2">
      <c r="A165" s="2" t="s">
        <v>173</v>
      </c>
      <c r="B165" s="2">
        <v>53.11</v>
      </c>
    </row>
    <row r="166" spans="1:2">
      <c r="A166" s="2" t="s">
        <v>382</v>
      </c>
      <c r="B166" s="2">
        <v>53.64</v>
      </c>
    </row>
    <row r="167" spans="1:2">
      <c r="A167" s="2" t="s">
        <v>241</v>
      </c>
      <c r="B167" s="2">
        <v>53.79</v>
      </c>
    </row>
    <row r="168" spans="1:2">
      <c r="A168" s="2" t="s">
        <v>349</v>
      </c>
      <c r="B168" s="2">
        <v>54.58</v>
      </c>
    </row>
    <row r="169" spans="1:2">
      <c r="A169" s="2" t="s">
        <v>484</v>
      </c>
      <c r="B169" s="2">
        <v>55.16</v>
      </c>
    </row>
    <row r="170" spans="1:2">
      <c r="A170" s="2" t="s">
        <v>459</v>
      </c>
      <c r="B170" s="2">
        <v>55.51</v>
      </c>
    </row>
    <row r="171" spans="1:2">
      <c r="A171" s="2" t="s">
        <v>211</v>
      </c>
      <c r="B171" s="2">
        <v>56.29</v>
      </c>
    </row>
    <row r="172" spans="1:2">
      <c r="A172" s="2" t="s">
        <v>421</v>
      </c>
      <c r="B172" s="2">
        <v>56.52</v>
      </c>
    </row>
    <row r="173" spans="1:2">
      <c r="A173" s="2" t="s">
        <v>227</v>
      </c>
      <c r="B173" s="2">
        <v>61.47</v>
      </c>
    </row>
    <row r="174" spans="1:2">
      <c r="A174" s="2" t="s">
        <v>491</v>
      </c>
      <c r="B174" s="2">
        <v>61.5</v>
      </c>
    </row>
    <row r="175" spans="1:2">
      <c r="A175" s="2" t="s">
        <v>269</v>
      </c>
      <c r="B175" s="2">
        <v>61.81</v>
      </c>
    </row>
    <row r="176" spans="1:2">
      <c r="A176" s="2" t="s">
        <v>427</v>
      </c>
      <c r="B176" s="2">
        <v>62.4</v>
      </c>
    </row>
    <row r="177" spans="1:2">
      <c r="A177" s="2" t="s">
        <v>468</v>
      </c>
      <c r="B177" s="2">
        <v>62.5</v>
      </c>
    </row>
    <row r="178" spans="1:2">
      <c r="A178" s="2" t="s">
        <v>169</v>
      </c>
      <c r="B178" s="2">
        <v>62.6</v>
      </c>
    </row>
    <row r="179" spans="1:2">
      <c r="A179" s="2" t="s">
        <v>473</v>
      </c>
      <c r="B179" s="2">
        <v>66.61</v>
      </c>
    </row>
    <row r="180" spans="1:2">
      <c r="A180" s="2" t="s">
        <v>243</v>
      </c>
      <c r="B180" s="2">
        <v>66.98</v>
      </c>
    </row>
    <row r="181" spans="1:2">
      <c r="A181" s="2" t="s">
        <v>354</v>
      </c>
      <c r="B181" s="2">
        <v>67.24</v>
      </c>
    </row>
    <row r="182" spans="1:2">
      <c r="A182" s="2" t="s">
        <v>493</v>
      </c>
      <c r="B182" s="2">
        <v>67.69</v>
      </c>
    </row>
    <row r="183" spans="1:2">
      <c r="A183" s="2" t="s">
        <v>480</v>
      </c>
      <c r="B183" s="2">
        <v>67.83</v>
      </c>
    </row>
    <row r="184" spans="1:2">
      <c r="A184" s="2" t="s">
        <v>181</v>
      </c>
      <c r="B184" s="2">
        <v>68.26</v>
      </c>
    </row>
    <row r="185" spans="1:2">
      <c r="A185" s="2" t="s">
        <v>470</v>
      </c>
      <c r="B185" s="2">
        <v>69.27</v>
      </c>
    </row>
    <row r="186" spans="1:2">
      <c r="A186" s="2" t="s">
        <v>355</v>
      </c>
      <c r="B186" s="2">
        <v>69.29</v>
      </c>
    </row>
    <row r="187" spans="1:2">
      <c r="A187" s="2" t="s">
        <v>237</v>
      </c>
      <c r="B187" s="2">
        <v>70.89</v>
      </c>
    </row>
    <row r="188" spans="1:2">
      <c r="A188" s="2" t="s">
        <v>483</v>
      </c>
      <c r="B188" s="2">
        <v>71.1</v>
      </c>
    </row>
    <row r="189" spans="1:2">
      <c r="A189" s="2" t="s">
        <v>179</v>
      </c>
      <c r="B189" s="2">
        <v>71.48</v>
      </c>
    </row>
    <row r="190" spans="1:2">
      <c r="A190" s="2" t="s">
        <v>383</v>
      </c>
      <c r="B190" s="2">
        <v>72.02</v>
      </c>
    </row>
    <row r="191" spans="1:2">
      <c r="A191" s="2" t="s">
        <v>253</v>
      </c>
      <c r="B191" s="2">
        <v>72.44</v>
      </c>
    </row>
    <row r="192" spans="1:2">
      <c r="A192" s="2" t="s">
        <v>477</v>
      </c>
      <c r="B192" s="2">
        <v>73.08</v>
      </c>
    </row>
    <row r="193" spans="1:2">
      <c r="A193" s="2" t="s">
        <v>397</v>
      </c>
      <c r="B193" s="2">
        <v>73.45</v>
      </c>
    </row>
    <row r="194" spans="1:2">
      <c r="A194" s="2" t="s">
        <v>376</v>
      </c>
      <c r="B194" s="2">
        <v>74.87</v>
      </c>
    </row>
    <row r="195" spans="1:2">
      <c r="A195" s="2" t="s">
        <v>361</v>
      </c>
      <c r="B195" s="2">
        <v>74.93</v>
      </c>
    </row>
    <row r="196" spans="1:2">
      <c r="A196" s="2" t="s">
        <v>419</v>
      </c>
      <c r="B196" s="2">
        <v>76.83</v>
      </c>
    </row>
    <row r="197" spans="1:2">
      <c r="A197" s="2" t="s">
        <v>338</v>
      </c>
      <c r="B197" s="2">
        <v>81.74</v>
      </c>
    </row>
    <row r="198" spans="1:2">
      <c r="A198" s="2" t="s">
        <v>412</v>
      </c>
      <c r="B198" s="2">
        <v>84.23</v>
      </c>
    </row>
    <row r="199" spans="1:2">
      <c r="A199" s="2" t="s">
        <v>344</v>
      </c>
      <c r="B199" s="2">
        <v>85</v>
      </c>
    </row>
    <row r="200" spans="1:2">
      <c r="A200" s="2" t="s">
        <v>375</v>
      </c>
      <c r="B200" s="2">
        <v>85.13</v>
      </c>
    </row>
    <row r="201" spans="1:2">
      <c r="A201" s="2" t="s">
        <v>410</v>
      </c>
      <c r="B201" s="2">
        <v>85.22</v>
      </c>
    </row>
    <row r="202" spans="1:2">
      <c r="A202" s="2" t="s">
        <v>492</v>
      </c>
      <c r="B202" s="2">
        <v>88.29</v>
      </c>
    </row>
    <row r="203" spans="1:2">
      <c r="A203" s="2" t="s">
        <v>205</v>
      </c>
      <c r="B203" s="2">
        <v>90.37</v>
      </c>
    </row>
    <row r="204" spans="1:2">
      <c r="A204" s="2" t="s">
        <v>366</v>
      </c>
      <c r="B204" s="2">
        <v>90.83</v>
      </c>
    </row>
    <row r="205" spans="1:2">
      <c r="A205" s="2" t="s">
        <v>358</v>
      </c>
      <c r="B205" s="2">
        <v>91</v>
      </c>
    </row>
    <row r="206" spans="1:2">
      <c r="A206" s="2" t="s">
        <v>450</v>
      </c>
      <c r="B206" s="2">
        <v>91.23</v>
      </c>
    </row>
    <row r="207" spans="1:2">
      <c r="A207" s="2" t="s">
        <v>359</v>
      </c>
      <c r="B207" s="2">
        <v>93.82</v>
      </c>
    </row>
    <row r="208" spans="1:2">
      <c r="A208" s="2" t="s">
        <v>363</v>
      </c>
      <c r="B208" s="2">
        <v>93.86</v>
      </c>
    </row>
    <row r="209" spans="1:2">
      <c r="A209" s="2" t="s">
        <v>362</v>
      </c>
      <c r="B209" s="2">
        <v>94.69</v>
      </c>
    </row>
    <row r="210" spans="1:2">
      <c r="A210" s="2" t="s">
        <v>197</v>
      </c>
      <c r="B210" s="2">
        <v>95.32</v>
      </c>
    </row>
    <row r="211" spans="1:2">
      <c r="A211" s="2" t="s">
        <v>353</v>
      </c>
      <c r="B211" s="2">
        <v>97.57</v>
      </c>
    </row>
    <row r="212" spans="1:2">
      <c r="A212" s="2" t="s">
        <v>472</v>
      </c>
      <c r="B212" s="2">
        <v>98.54</v>
      </c>
    </row>
    <row r="213" spans="1:2">
      <c r="A213" s="2" t="s">
        <v>249</v>
      </c>
      <c r="B213" s="2">
        <v>98.8</v>
      </c>
    </row>
    <row r="214" spans="1:2">
      <c r="A214" s="2" t="s">
        <v>347</v>
      </c>
      <c r="B214" s="2">
        <v>100.44</v>
      </c>
    </row>
    <row r="215" spans="1:2">
      <c r="A215" s="2" t="s">
        <v>420</v>
      </c>
      <c r="B215" s="2">
        <v>103.32</v>
      </c>
    </row>
    <row r="216" spans="1:2">
      <c r="A216" s="2" t="s">
        <v>370</v>
      </c>
      <c r="B216" s="2">
        <v>104.13</v>
      </c>
    </row>
    <row r="217" spans="1:2">
      <c r="A217" s="2" t="s">
        <v>395</v>
      </c>
      <c r="B217" s="2">
        <v>107.17</v>
      </c>
    </row>
    <row r="218" spans="1:2">
      <c r="A218" s="2" t="s">
        <v>471</v>
      </c>
      <c r="B218" s="2">
        <v>110.76</v>
      </c>
    </row>
    <row r="219" spans="1:2">
      <c r="A219" s="2" t="s">
        <v>466</v>
      </c>
      <c r="B219" s="2">
        <v>116.7</v>
      </c>
    </row>
    <row r="220" spans="1:2">
      <c r="A220" s="2" t="s">
        <v>422</v>
      </c>
      <c r="B220" s="2">
        <v>116.79</v>
      </c>
    </row>
    <row r="221" spans="1:2">
      <c r="A221" s="2" t="s">
        <v>439</v>
      </c>
      <c r="B221" s="2">
        <v>121.69</v>
      </c>
    </row>
    <row r="222" spans="1:2">
      <c r="A222" s="2" t="s">
        <v>413</v>
      </c>
      <c r="B222" s="2">
        <v>128.87</v>
      </c>
    </row>
    <row r="223" spans="1:2">
      <c r="A223" s="2" t="s">
        <v>433</v>
      </c>
      <c r="B223" s="2">
        <v>130.79</v>
      </c>
    </row>
    <row r="224" spans="1:2">
      <c r="A224" s="2" t="s">
        <v>461</v>
      </c>
      <c r="B224" s="2">
        <v>143.64</v>
      </c>
    </row>
    <row r="225" spans="1:2">
      <c r="A225" s="2" t="s">
        <v>320</v>
      </c>
      <c r="B225" s="2">
        <v>163.07</v>
      </c>
    </row>
    <row r="226" spans="1:2">
      <c r="A226" s="2" t="s">
        <v>330</v>
      </c>
      <c r="B226" s="2">
        <v>191.19</v>
      </c>
    </row>
    <row r="227" spans="1:1">
      <c r="A227" s="2" t="s">
        <v>364</v>
      </c>
    </row>
    <row r="228" spans="1:1">
      <c r="A228" s="2" t="s">
        <v>488</v>
      </c>
    </row>
    <row r="229" spans="1:1">
      <c r="A229" s="2" t="s">
        <v>490</v>
      </c>
    </row>
  </sheetData>
  <sortState ref="A1:B229">
    <sortCondition ref="B1:B229"/>
  </sortState>
  <conditionalFormatting sqref="A$1:B$1048576">
    <cfRule type="top10" dxfId="0" priority="2" rank="10"/>
    <cfRule type="top10" dxfId="1" priority="3" rank="10"/>
  </conditionalFormatting>
  <conditionalFormatting sqref="A3:B12">
    <cfRule type="colorScale" priority="1">
      <colorScale>
        <cfvo type="min"/>
        <cfvo type="max"/>
        <color rgb="FF63BE7B"/>
        <color rgb="FFFFEF9C"/>
      </colorScale>
    </cfRule>
  </conditionalFormatting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workbookViewId="0">
      <selection activeCell="A1" sqref="A$1:C$1048576"/>
    </sheetView>
  </sheetViews>
  <sheetFormatPr defaultColWidth="9" defaultRowHeight="12.75" outlineLevelCol="2"/>
  <cols>
    <col min="1" max="1" width="43.7142857142857" customWidth="1"/>
    <col min="2" max="2" width="9.28571428571429" customWidth="1"/>
    <col min="3" max="3" width="11.5714285714286" customWidth="1"/>
  </cols>
  <sheetData>
    <row r="1" spans="1:3">
      <c r="A1" s="1" t="s">
        <v>494</v>
      </c>
      <c r="B1" s="1" t="s">
        <v>496</v>
      </c>
      <c r="C1" s="1" t="s">
        <v>506</v>
      </c>
    </row>
    <row r="2" spans="1:3">
      <c r="A2" s="2" t="s">
        <v>578</v>
      </c>
      <c r="B2" s="2">
        <v>2016</v>
      </c>
      <c r="C2" s="2">
        <v>8.2</v>
      </c>
    </row>
    <row r="3" spans="1:3">
      <c r="A3" s="2" t="s">
        <v>542</v>
      </c>
      <c r="B3" s="2">
        <v>2016</v>
      </c>
      <c r="C3" s="2">
        <v>6.9</v>
      </c>
    </row>
    <row r="4" spans="1:3">
      <c r="A4" s="2" t="s">
        <v>537</v>
      </c>
      <c r="B4" s="2">
        <v>2015</v>
      </c>
      <c r="C4" s="2">
        <v>7.5</v>
      </c>
    </row>
    <row r="5" spans="1:3">
      <c r="A5" s="2" t="s">
        <v>614</v>
      </c>
      <c r="B5" s="2">
        <v>2015</v>
      </c>
      <c r="C5" s="2">
        <v>7.2</v>
      </c>
    </row>
    <row r="6" spans="1:3">
      <c r="A6" s="2" t="s">
        <v>583</v>
      </c>
      <c r="B6" s="2">
        <v>2015</v>
      </c>
      <c r="C6" s="2">
        <v>7</v>
      </c>
    </row>
    <row r="7" spans="1:3">
      <c r="A7" s="2" t="s">
        <v>517</v>
      </c>
      <c r="B7" s="2">
        <v>2015</v>
      </c>
      <c r="C7" s="2">
        <v>6.8</v>
      </c>
    </row>
    <row r="8" spans="1:3">
      <c r="A8" s="2" t="s">
        <v>632</v>
      </c>
      <c r="B8" s="2">
        <v>2015</v>
      </c>
      <c r="C8" s="2">
        <v>6.8</v>
      </c>
    </row>
    <row r="9" spans="1:3">
      <c r="A9" s="2" t="s">
        <v>619</v>
      </c>
      <c r="B9" s="2">
        <v>2014</v>
      </c>
      <c r="C9" s="2">
        <v>8</v>
      </c>
    </row>
    <row r="10" spans="1:3">
      <c r="A10" s="2" t="s">
        <v>562</v>
      </c>
      <c r="B10" s="2">
        <v>2014</v>
      </c>
      <c r="C10" s="2">
        <v>7.5</v>
      </c>
    </row>
    <row r="11" spans="1:3">
      <c r="A11" s="2" t="s">
        <v>602</v>
      </c>
      <c r="B11" s="2">
        <v>2014</v>
      </c>
      <c r="C11" s="2">
        <v>6.7</v>
      </c>
    </row>
    <row r="12" spans="1:3">
      <c r="A12" s="2" t="s">
        <v>600</v>
      </c>
      <c r="B12" s="2">
        <v>2014</v>
      </c>
      <c r="C12" s="2">
        <v>5.7</v>
      </c>
    </row>
    <row r="13" spans="1:3">
      <c r="A13" s="2" t="s">
        <v>570</v>
      </c>
      <c r="B13" s="2">
        <v>2013</v>
      </c>
      <c r="C13" s="2">
        <v>7.9</v>
      </c>
    </row>
    <row r="14" spans="1:3">
      <c r="A14" s="2" t="s">
        <v>620</v>
      </c>
      <c r="B14" s="2">
        <v>2013</v>
      </c>
      <c r="C14" s="2">
        <v>7.8</v>
      </c>
    </row>
    <row r="15" spans="1:3">
      <c r="A15" s="2" t="s">
        <v>595</v>
      </c>
      <c r="B15" s="2">
        <v>2013</v>
      </c>
      <c r="C15" s="2">
        <v>7.3</v>
      </c>
    </row>
    <row r="16" spans="1:3">
      <c r="A16" s="2" t="s">
        <v>623</v>
      </c>
      <c r="B16" s="2">
        <v>2013</v>
      </c>
      <c r="C16" s="2">
        <v>7.3</v>
      </c>
    </row>
    <row r="17" spans="1:3">
      <c r="A17" s="2" t="s">
        <v>552</v>
      </c>
      <c r="B17" s="2">
        <v>2013</v>
      </c>
      <c r="C17" s="2">
        <v>7.2</v>
      </c>
    </row>
    <row r="18" spans="1:3">
      <c r="A18" s="2" t="s">
        <v>588</v>
      </c>
      <c r="B18" s="2">
        <v>2013</v>
      </c>
      <c r="C18" s="2">
        <v>7.2</v>
      </c>
    </row>
    <row r="19" spans="1:3">
      <c r="A19" s="2" t="s">
        <v>617</v>
      </c>
      <c r="B19" s="2">
        <v>2013</v>
      </c>
      <c r="C19" s="2">
        <v>7</v>
      </c>
    </row>
    <row r="20" spans="1:3">
      <c r="A20" s="2" t="s">
        <v>627</v>
      </c>
      <c r="B20" s="2">
        <v>2013</v>
      </c>
      <c r="C20" s="2">
        <v>7</v>
      </c>
    </row>
    <row r="21" spans="1:3">
      <c r="A21" s="2" t="s">
        <v>550</v>
      </c>
      <c r="B21" s="2">
        <v>2013</v>
      </c>
      <c r="C21" s="2">
        <v>6.5</v>
      </c>
    </row>
    <row r="22" spans="1:3">
      <c r="A22" s="2"/>
      <c r="B22" s="2"/>
      <c r="C22" s="2"/>
    </row>
    <row r="23" spans="1:3">
      <c r="A23" s="2" t="s">
        <v>601</v>
      </c>
      <c r="B23" s="2">
        <v>2013</v>
      </c>
      <c r="C23" s="2">
        <v>6.4</v>
      </c>
    </row>
    <row r="24" spans="1:3">
      <c r="A24" s="2" t="s">
        <v>622</v>
      </c>
      <c r="B24" s="2">
        <v>2013</v>
      </c>
      <c r="C24" s="2">
        <v>6.3</v>
      </c>
    </row>
    <row r="25" spans="1:3">
      <c r="A25" s="2" t="s">
        <v>521</v>
      </c>
      <c r="B25" s="2">
        <v>2012</v>
      </c>
      <c r="C25" s="2">
        <v>8.5</v>
      </c>
    </row>
    <row r="26" spans="1:3">
      <c r="A26" s="2" t="s">
        <v>556</v>
      </c>
      <c r="B26" s="2">
        <v>2012</v>
      </c>
      <c r="C26" s="2">
        <v>8.1</v>
      </c>
    </row>
    <row r="27" spans="1:3">
      <c r="A27" s="2" t="s">
        <v>585</v>
      </c>
      <c r="B27" s="2">
        <v>2012</v>
      </c>
      <c r="C27" s="2">
        <v>7.8</v>
      </c>
    </row>
    <row r="28" spans="1:3">
      <c r="A28" s="2" t="s">
        <v>634</v>
      </c>
      <c r="B28" s="2">
        <v>2012</v>
      </c>
      <c r="C28" s="2">
        <v>7.2</v>
      </c>
    </row>
    <row r="29" spans="1:3">
      <c r="A29" s="2" t="s">
        <v>565</v>
      </c>
      <c r="B29" s="2">
        <v>2012</v>
      </c>
      <c r="C29" s="2">
        <v>7</v>
      </c>
    </row>
    <row r="30" spans="1:3">
      <c r="A30" s="2" t="s">
        <v>559</v>
      </c>
      <c r="B30" s="2">
        <v>2012</v>
      </c>
      <c r="C30" s="2">
        <v>6.8</v>
      </c>
    </row>
    <row r="31" spans="1:3">
      <c r="A31" s="2" t="s">
        <v>527</v>
      </c>
      <c r="B31" s="2">
        <v>2012</v>
      </c>
      <c r="C31" s="2">
        <v>6.6</v>
      </c>
    </row>
    <row r="32" spans="1:3">
      <c r="A32" s="2" t="s">
        <v>580</v>
      </c>
      <c r="B32" s="2">
        <v>2012</v>
      </c>
      <c r="C32" s="2">
        <v>5.9</v>
      </c>
    </row>
    <row r="33" spans="1:3">
      <c r="A33" s="2" t="s">
        <v>557</v>
      </c>
      <c r="B33" s="2">
        <v>2011</v>
      </c>
      <c r="C33" s="2">
        <v>6.7</v>
      </c>
    </row>
    <row r="34" spans="1:3">
      <c r="A34" s="2" t="s">
        <v>605</v>
      </c>
      <c r="B34" s="2">
        <v>2011</v>
      </c>
      <c r="C34" s="2">
        <v>6.3</v>
      </c>
    </row>
    <row r="35" spans="1:3">
      <c r="A35" s="2" t="s">
        <v>629</v>
      </c>
      <c r="B35" s="2">
        <v>2011</v>
      </c>
      <c r="C35" s="2">
        <v>6.3</v>
      </c>
    </row>
    <row r="36" spans="1:3">
      <c r="A36" s="2" t="s">
        <v>608</v>
      </c>
      <c r="B36" s="2">
        <v>2011</v>
      </c>
      <c r="C36" s="2">
        <v>5.6</v>
      </c>
    </row>
    <row r="37" spans="1:3">
      <c r="A37" s="2" t="s">
        <v>610</v>
      </c>
      <c r="B37" s="2">
        <v>2010</v>
      </c>
      <c r="C37" s="2">
        <v>8.3</v>
      </c>
    </row>
    <row r="38" spans="1:3">
      <c r="A38" s="2" t="s">
        <v>533</v>
      </c>
      <c r="B38" s="2">
        <v>2010</v>
      </c>
      <c r="C38" s="2">
        <v>7.8</v>
      </c>
    </row>
    <row r="39" spans="1:3">
      <c r="A39" s="2" t="s">
        <v>603</v>
      </c>
      <c r="B39" s="2">
        <v>2010</v>
      </c>
      <c r="C39" s="2">
        <v>6.8</v>
      </c>
    </row>
    <row r="40" spans="1:3">
      <c r="A40" s="2" t="s">
        <v>567</v>
      </c>
      <c r="B40" s="2">
        <v>2010</v>
      </c>
      <c r="C40" s="2">
        <v>6.7</v>
      </c>
    </row>
    <row r="41" spans="1:3">
      <c r="A41" s="2" t="s">
        <v>625</v>
      </c>
      <c r="B41" s="2">
        <v>2010</v>
      </c>
      <c r="C41" s="2">
        <v>6.6</v>
      </c>
    </row>
    <row r="42" spans="1:3">
      <c r="A42" s="2" t="s">
        <v>590</v>
      </c>
      <c r="B42" s="2">
        <v>2010</v>
      </c>
      <c r="C42" s="2">
        <v>6.5</v>
      </c>
    </row>
    <row r="43" spans="1:3">
      <c r="A43" s="2" t="s">
        <v>507</v>
      </c>
      <c r="B43" s="2">
        <v>2009</v>
      </c>
      <c r="C43" s="2">
        <v>7.9</v>
      </c>
    </row>
    <row r="44" spans="1:3">
      <c r="A44" s="2" t="s">
        <v>539</v>
      </c>
      <c r="B44" s="2">
        <v>2009</v>
      </c>
      <c r="C44" s="2">
        <v>7.5</v>
      </c>
    </row>
    <row r="45" spans="1:3">
      <c r="A45" s="2" t="s">
        <v>612</v>
      </c>
      <c r="B45" s="2">
        <v>2009</v>
      </c>
      <c r="C45" s="2">
        <v>6.6</v>
      </c>
    </row>
    <row r="46" spans="1:3">
      <c r="A46" s="2" t="s">
        <v>598</v>
      </c>
      <c r="B46" s="2">
        <v>2009</v>
      </c>
      <c r="C46" s="2">
        <v>6</v>
      </c>
    </row>
    <row r="47" spans="1:3">
      <c r="A47" s="2" t="s">
        <v>546</v>
      </c>
      <c r="B47" s="2">
        <v>2008</v>
      </c>
      <c r="C47" s="2">
        <v>6.7</v>
      </c>
    </row>
    <row r="48" spans="1:3">
      <c r="A48" s="2" t="s">
        <v>553</v>
      </c>
      <c r="B48" s="2">
        <v>2008</v>
      </c>
      <c r="C48" s="2">
        <v>6.6</v>
      </c>
    </row>
    <row r="49" spans="1:3">
      <c r="A49" s="2" t="s">
        <v>630</v>
      </c>
      <c r="B49" s="2">
        <v>2008</v>
      </c>
      <c r="C49" s="2">
        <v>6.2</v>
      </c>
    </row>
    <row r="50" spans="1:3">
      <c r="A50" s="2" t="s">
        <v>514</v>
      </c>
      <c r="B50" s="2">
        <v>2007</v>
      </c>
      <c r="C50" s="2">
        <v>7.1</v>
      </c>
    </row>
    <row r="51" spans="1:3">
      <c r="A51" s="2" t="s">
        <v>530</v>
      </c>
      <c r="B51" s="2">
        <v>2007</v>
      </c>
      <c r="C51" s="2">
        <v>6.2</v>
      </c>
    </row>
    <row r="52" spans="1:3">
      <c r="A52" s="2" t="s">
        <v>571</v>
      </c>
      <c r="B52" s="2">
        <v>2007</v>
      </c>
      <c r="C52" s="2">
        <v>6.1</v>
      </c>
    </row>
    <row r="53" spans="1:3">
      <c r="A53" s="2" t="s">
        <v>549</v>
      </c>
      <c r="B53" s="2">
        <v>2006</v>
      </c>
      <c r="C53" s="2">
        <v>7.3</v>
      </c>
    </row>
    <row r="54" spans="1:3">
      <c r="A54" s="2" t="s">
        <v>592</v>
      </c>
      <c r="B54" s="2">
        <v>2006</v>
      </c>
      <c r="C54" s="2">
        <v>6.8</v>
      </c>
    </row>
    <row r="55" spans="1:3">
      <c r="A55" s="2" t="s">
        <v>544</v>
      </c>
      <c r="B55" s="2">
        <v>2006</v>
      </c>
      <c r="C55" s="2">
        <v>6.1</v>
      </c>
    </row>
    <row r="56" spans="1:3">
      <c r="A56" s="2" t="s">
        <v>574</v>
      </c>
      <c r="B56" s="2">
        <v>2005</v>
      </c>
      <c r="C56" s="2">
        <v>7.2</v>
      </c>
    </row>
    <row r="57" spans="1:3">
      <c r="A57" s="2" t="s">
        <v>586</v>
      </c>
      <c r="B57" s="2">
        <v>2004</v>
      </c>
      <c r="C57" s="2">
        <v>7.3</v>
      </c>
    </row>
    <row r="58" spans="1:3">
      <c r="A58" s="2" t="s">
        <v>576</v>
      </c>
      <c r="B58" s="2">
        <v>1997</v>
      </c>
      <c r="C58" s="2">
        <v>7.7</v>
      </c>
    </row>
    <row r="59" spans="1:3">
      <c r="A59" s="2" t="s">
        <v>524</v>
      </c>
      <c r="C59" s="2">
        <v>7.1</v>
      </c>
    </row>
  </sheetData>
  <sortState ref="A2:C58">
    <sortCondition ref="B2:B58" descending="1"/>
    <sortCondition ref="C2:C58" descending="1"/>
  </sortState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0"/>
  <sheetViews>
    <sheetView workbookViewId="0">
      <selection activeCell="A1" sqref="A$1:C$1048576"/>
    </sheetView>
  </sheetViews>
  <sheetFormatPr defaultColWidth="9" defaultRowHeight="12.75" outlineLevelCol="2"/>
  <cols>
    <col min="1" max="1" width="28.8571428571429" customWidth="1"/>
    <col min="2" max="2" width="14.5714285714286" customWidth="1"/>
    <col min="3" max="3" width="7.85714285714286" customWidth="1"/>
  </cols>
  <sheetData>
    <row r="1" spans="1:3">
      <c r="A1" s="1" t="s">
        <v>140</v>
      </c>
      <c r="B1" s="1" t="s">
        <v>299</v>
      </c>
      <c r="C1" s="1" t="s">
        <v>303</v>
      </c>
    </row>
    <row r="2" spans="1:3">
      <c r="A2" s="3"/>
      <c r="B2" s="1" t="s">
        <v>315</v>
      </c>
      <c r="C2" s="1" t="s">
        <v>319</v>
      </c>
    </row>
    <row r="3" spans="1:3">
      <c r="A3" s="2" t="s">
        <v>462</v>
      </c>
      <c r="B3" s="2">
        <v>2.29</v>
      </c>
      <c r="C3" s="2">
        <v>2</v>
      </c>
    </row>
    <row r="4" spans="1:3">
      <c r="A4" s="2" t="s">
        <v>273</v>
      </c>
      <c r="B4" s="2">
        <v>2.77</v>
      </c>
      <c r="C4" s="2">
        <v>3</v>
      </c>
    </row>
    <row r="5" spans="1:3">
      <c r="A5" s="2" t="s">
        <v>207</v>
      </c>
      <c r="B5" s="2">
        <v>2.97</v>
      </c>
      <c r="C5" s="2">
        <v>2</v>
      </c>
    </row>
    <row r="6" spans="1:3">
      <c r="A6" s="2" t="s">
        <v>225</v>
      </c>
      <c r="B6" s="2">
        <v>3.26</v>
      </c>
      <c r="C6" s="2">
        <v>3</v>
      </c>
    </row>
    <row r="7" spans="1:3">
      <c r="A7" s="2" t="s">
        <v>209</v>
      </c>
      <c r="B7" s="2">
        <v>3.31</v>
      </c>
      <c r="C7" s="2">
        <v>3</v>
      </c>
    </row>
    <row r="8" spans="1:3">
      <c r="A8" s="2" t="s">
        <v>199</v>
      </c>
      <c r="B8" s="2">
        <v>3.57</v>
      </c>
      <c r="C8" s="2">
        <v>3</v>
      </c>
    </row>
    <row r="9" spans="1:3">
      <c r="A9" s="2" t="s">
        <v>251</v>
      </c>
      <c r="B9" s="2">
        <v>3.7</v>
      </c>
      <c r="C9" s="2">
        <v>3</v>
      </c>
    </row>
    <row r="10" spans="1:2">
      <c r="A10" s="2" t="s">
        <v>423</v>
      </c>
      <c r="B10" s="2">
        <v>3.89</v>
      </c>
    </row>
    <row r="11" spans="1:3">
      <c r="A11" s="2" t="s">
        <v>187</v>
      </c>
      <c r="B11" s="2">
        <v>3.93</v>
      </c>
      <c r="C11" s="2">
        <v>3</v>
      </c>
    </row>
    <row r="12" spans="1:3">
      <c r="A12" s="2" t="s">
        <v>328</v>
      </c>
      <c r="B12" s="2">
        <v>4.05</v>
      </c>
      <c r="C12" s="2">
        <v>3</v>
      </c>
    </row>
    <row r="13" spans="1:3">
      <c r="A13" s="2" t="s">
        <v>203</v>
      </c>
      <c r="B13" s="2">
        <v>4.16</v>
      </c>
      <c r="C13" s="2">
        <v>3</v>
      </c>
    </row>
    <row r="14" spans="1:3">
      <c r="A14" s="2" t="s">
        <v>201</v>
      </c>
      <c r="B14" s="2">
        <v>4.26</v>
      </c>
      <c r="C14" s="2">
        <v>4</v>
      </c>
    </row>
    <row r="15" spans="1:3">
      <c r="A15" s="2" t="s">
        <v>417</v>
      </c>
      <c r="B15" s="2">
        <v>4.39</v>
      </c>
      <c r="C15" s="2">
        <v>2</v>
      </c>
    </row>
    <row r="16" spans="1:3">
      <c r="A16" s="2" t="s">
        <v>275</v>
      </c>
      <c r="B16" s="2">
        <v>4.39</v>
      </c>
      <c r="C16" s="2">
        <v>3</v>
      </c>
    </row>
    <row r="17" spans="1:3">
      <c r="A17" s="2" t="s">
        <v>271</v>
      </c>
      <c r="B17" s="2">
        <v>4.42</v>
      </c>
      <c r="C17" s="2">
        <v>3</v>
      </c>
    </row>
    <row r="18" spans="1:2">
      <c r="A18" s="2" t="s">
        <v>464</v>
      </c>
      <c r="B18" s="2">
        <v>4.45</v>
      </c>
    </row>
    <row r="19" spans="1:3">
      <c r="A19" s="2" t="s">
        <v>189</v>
      </c>
      <c r="B19" s="2">
        <v>4.56</v>
      </c>
      <c r="C19" s="2">
        <v>3</v>
      </c>
    </row>
    <row r="20" spans="1:3">
      <c r="A20" s="2" t="s">
        <v>165</v>
      </c>
      <c r="B20" s="2">
        <v>4.66</v>
      </c>
      <c r="C20" s="2">
        <v>3</v>
      </c>
    </row>
    <row r="21" spans="1:3">
      <c r="A21" s="2" t="s">
        <v>171</v>
      </c>
      <c r="B21" s="2">
        <v>4.68</v>
      </c>
      <c r="C21" s="2">
        <v>3</v>
      </c>
    </row>
    <row r="22" spans="1:3">
      <c r="A22" s="2" t="s">
        <v>163</v>
      </c>
      <c r="B22" s="2">
        <v>4.69</v>
      </c>
      <c r="C22" s="2">
        <v>1</v>
      </c>
    </row>
    <row r="23" spans="1:3">
      <c r="A23" s="2"/>
      <c r="B23" s="2"/>
      <c r="C23" s="2"/>
    </row>
    <row r="24" spans="1:3">
      <c r="A24" s="2" t="s">
        <v>414</v>
      </c>
      <c r="B24" s="2">
        <v>4.7</v>
      </c>
      <c r="C24" s="2">
        <v>4</v>
      </c>
    </row>
    <row r="25" spans="1:3">
      <c r="A25" s="2" t="s">
        <v>394</v>
      </c>
      <c r="B25" s="2">
        <v>4.71</v>
      </c>
      <c r="C25" s="2">
        <v>3</v>
      </c>
    </row>
    <row r="26" spans="1:2">
      <c r="A26" s="2" t="s">
        <v>177</v>
      </c>
      <c r="B26" s="2">
        <v>4.75</v>
      </c>
    </row>
    <row r="27" spans="1:2">
      <c r="A27" s="2" t="s">
        <v>416</v>
      </c>
      <c r="B27" s="2">
        <v>4.81</v>
      </c>
    </row>
    <row r="28" spans="1:3">
      <c r="A28" s="2" t="s">
        <v>245</v>
      </c>
      <c r="B28" s="2">
        <v>5.04</v>
      </c>
      <c r="C28" s="2">
        <v>3</v>
      </c>
    </row>
    <row r="29" spans="1:3">
      <c r="A29" s="2" t="s">
        <v>261</v>
      </c>
      <c r="B29" s="2">
        <v>5.05</v>
      </c>
      <c r="C29" s="2">
        <v>3</v>
      </c>
    </row>
    <row r="30" spans="1:2">
      <c r="A30" s="2" t="s">
        <v>387</v>
      </c>
      <c r="B30" s="2">
        <v>5.13</v>
      </c>
    </row>
    <row r="31" spans="1:3">
      <c r="A31" s="2" t="s">
        <v>287</v>
      </c>
      <c r="B31" s="2">
        <v>5.16</v>
      </c>
      <c r="C31" s="2">
        <v>3</v>
      </c>
    </row>
    <row r="32" spans="1:3">
      <c r="A32" s="2" t="s">
        <v>402</v>
      </c>
      <c r="B32" s="2">
        <v>5.24</v>
      </c>
      <c r="C32" s="2">
        <v>3</v>
      </c>
    </row>
    <row r="33" spans="1:3">
      <c r="A33" s="2" t="s">
        <v>217</v>
      </c>
      <c r="B33" s="2">
        <v>5.39</v>
      </c>
      <c r="C33" s="2">
        <v>3</v>
      </c>
    </row>
    <row r="34" spans="1:2">
      <c r="A34" s="2" t="s">
        <v>430</v>
      </c>
      <c r="B34" s="2">
        <v>5.43</v>
      </c>
    </row>
    <row r="35" spans="1:3">
      <c r="A35" s="2" t="s">
        <v>388</v>
      </c>
      <c r="B35" s="2">
        <v>5.53</v>
      </c>
      <c r="C35" s="2">
        <v>3</v>
      </c>
    </row>
    <row r="36" spans="1:2">
      <c r="A36" s="2" t="s">
        <v>457</v>
      </c>
      <c r="B36" s="2">
        <v>5.73</v>
      </c>
    </row>
    <row r="37" spans="1:3">
      <c r="A37" s="2" t="s">
        <v>247</v>
      </c>
      <c r="B37" s="2">
        <v>5.85</v>
      </c>
      <c r="C37" s="2">
        <v>3</v>
      </c>
    </row>
    <row r="38" spans="1:3">
      <c r="A38" s="2" t="s">
        <v>337</v>
      </c>
      <c r="B38" s="2">
        <v>5.89</v>
      </c>
      <c r="C38" s="2">
        <v>2</v>
      </c>
    </row>
    <row r="39" spans="1:3">
      <c r="A39" s="2" t="s">
        <v>401</v>
      </c>
      <c r="B39" s="2">
        <v>5.93</v>
      </c>
      <c r="C39" s="2">
        <v>3</v>
      </c>
    </row>
    <row r="40" spans="1:2">
      <c r="A40" s="2" t="s">
        <v>221</v>
      </c>
      <c r="B40" s="2">
        <v>5.94</v>
      </c>
    </row>
    <row r="41" spans="1:2">
      <c r="A41" s="2" t="s">
        <v>378</v>
      </c>
      <c r="B41" s="2">
        <v>6.24</v>
      </c>
    </row>
    <row r="42" spans="1:3">
      <c r="A42" s="2" t="s">
        <v>368</v>
      </c>
      <c r="B42" s="2">
        <v>6.33</v>
      </c>
      <c r="C42" s="2">
        <v>2</v>
      </c>
    </row>
    <row r="43" spans="1:3">
      <c r="A43" s="2" t="s">
        <v>279</v>
      </c>
      <c r="B43" s="2">
        <v>6.4</v>
      </c>
      <c r="C43" s="2">
        <v>2</v>
      </c>
    </row>
    <row r="44" spans="1:3">
      <c r="A44" s="2" t="s">
        <v>289</v>
      </c>
      <c r="B44" s="2">
        <v>6.5</v>
      </c>
      <c r="C44" s="2">
        <v>3</v>
      </c>
    </row>
    <row r="45" spans="1:2">
      <c r="A45" s="2" t="s">
        <v>367</v>
      </c>
      <c r="B45" s="2">
        <v>6.84</v>
      </c>
    </row>
    <row r="46" spans="1:2">
      <c r="A46" s="2" t="s">
        <v>415</v>
      </c>
      <c r="B46" s="2">
        <v>6.89</v>
      </c>
    </row>
    <row r="47" spans="1:3">
      <c r="A47" s="2" t="s">
        <v>392</v>
      </c>
      <c r="B47" s="2">
        <v>6.94</v>
      </c>
      <c r="C47" s="2">
        <v>2</v>
      </c>
    </row>
    <row r="48" spans="1:3">
      <c r="A48" s="2" t="s">
        <v>219</v>
      </c>
      <c r="B48" s="2">
        <v>7.03</v>
      </c>
      <c r="C48" s="2">
        <v>3</v>
      </c>
    </row>
    <row r="49" spans="1:3">
      <c r="A49" s="2" t="s">
        <v>407</v>
      </c>
      <c r="B49" s="2">
        <v>7.05</v>
      </c>
      <c r="C49" s="2">
        <v>3</v>
      </c>
    </row>
    <row r="50" spans="1:3">
      <c r="A50" s="2" t="s">
        <v>425</v>
      </c>
      <c r="B50" s="2">
        <v>7.09</v>
      </c>
      <c r="C50" s="2">
        <v>2</v>
      </c>
    </row>
    <row r="51" spans="1:3">
      <c r="A51" s="2" t="s">
        <v>440</v>
      </c>
      <c r="B51" s="2">
        <v>7.11</v>
      </c>
      <c r="C51" s="2">
        <v>2</v>
      </c>
    </row>
    <row r="52" spans="1:3">
      <c r="A52" s="2" t="s">
        <v>369</v>
      </c>
      <c r="B52" s="2">
        <v>7.18</v>
      </c>
      <c r="C52" s="2">
        <v>3</v>
      </c>
    </row>
    <row r="53" spans="1:3">
      <c r="A53" s="2" t="s">
        <v>431</v>
      </c>
      <c r="B53" s="2">
        <v>7.35</v>
      </c>
      <c r="C53" s="2">
        <v>2</v>
      </c>
    </row>
    <row r="54" spans="1:3">
      <c r="A54" s="2" t="s">
        <v>463</v>
      </c>
      <c r="B54" s="2">
        <v>7.41</v>
      </c>
      <c r="C54" s="2">
        <v>3</v>
      </c>
    </row>
    <row r="55" spans="1:2">
      <c r="A55" s="2" t="s">
        <v>454</v>
      </c>
      <c r="B55" s="2">
        <v>7.54</v>
      </c>
    </row>
    <row r="56" spans="1:3">
      <c r="A56" s="2" t="s">
        <v>437</v>
      </c>
      <c r="B56" s="2">
        <v>7.72</v>
      </c>
      <c r="C56" s="2">
        <v>2</v>
      </c>
    </row>
    <row r="57" spans="1:3">
      <c r="A57" s="2" t="s">
        <v>448</v>
      </c>
      <c r="B57" s="2">
        <v>7.78</v>
      </c>
      <c r="C57" s="2">
        <v>2</v>
      </c>
    </row>
    <row r="58" spans="1:3">
      <c r="A58" s="2" t="s">
        <v>195</v>
      </c>
      <c r="B58" s="2">
        <v>7.87</v>
      </c>
      <c r="C58" s="2">
        <v>3</v>
      </c>
    </row>
    <row r="59" spans="1:3">
      <c r="A59" s="2" t="s">
        <v>487</v>
      </c>
      <c r="B59" s="2">
        <v>8.03</v>
      </c>
      <c r="C59" s="2">
        <v>2</v>
      </c>
    </row>
    <row r="60" spans="1:3">
      <c r="A60" s="2" t="s">
        <v>357</v>
      </c>
      <c r="B60" s="2">
        <v>8.19</v>
      </c>
      <c r="C60" s="2">
        <v>2</v>
      </c>
    </row>
    <row r="61" spans="1:3">
      <c r="A61" s="2" t="s">
        <v>446</v>
      </c>
      <c r="B61" s="2">
        <v>8.24</v>
      </c>
      <c r="C61" s="2">
        <v>2</v>
      </c>
    </row>
    <row r="62" spans="1:3">
      <c r="A62" s="2" t="s">
        <v>381</v>
      </c>
      <c r="B62" s="2">
        <v>8.44</v>
      </c>
      <c r="C62" s="2">
        <v>2</v>
      </c>
    </row>
    <row r="63" spans="1:3">
      <c r="A63" s="2" t="s">
        <v>259</v>
      </c>
      <c r="B63" s="2">
        <v>8.51</v>
      </c>
      <c r="C63" s="2">
        <v>3</v>
      </c>
    </row>
    <row r="64" spans="1:3">
      <c r="A64" s="2" t="s">
        <v>345</v>
      </c>
      <c r="B64" s="2">
        <v>8.53</v>
      </c>
      <c r="C64" s="2">
        <v>2</v>
      </c>
    </row>
    <row r="65" spans="1:3">
      <c r="A65" s="2" t="s">
        <v>399</v>
      </c>
      <c r="B65" s="2">
        <v>8.57</v>
      </c>
      <c r="C65" s="2">
        <v>3</v>
      </c>
    </row>
    <row r="66" spans="1:3">
      <c r="A66" s="2" t="s">
        <v>391</v>
      </c>
      <c r="B66" s="2">
        <v>8.6</v>
      </c>
      <c r="C66" s="2">
        <v>2</v>
      </c>
    </row>
    <row r="67" spans="1:3">
      <c r="A67" s="2" t="s">
        <v>183</v>
      </c>
      <c r="B67" s="2">
        <v>8.8</v>
      </c>
      <c r="C67" s="2">
        <v>3</v>
      </c>
    </row>
    <row r="68" spans="1:3">
      <c r="A68" s="2" t="s">
        <v>326</v>
      </c>
      <c r="B68" s="2">
        <v>9.27</v>
      </c>
      <c r="C68" s="2">
        <v>2</v>
      </c>
    </row>
    <row r="69" spans="1:3">
      <c r="A69" s="2" t="s">
        <v>411</v>
      </c>
      <c r="B69" s="2">
        <v>9.55</v>
      </c>
      <c r="C69" s="2">
        <v>3</v>
      </c>
    </row>
    <row r="70" spans="1:3">
      <c r="A70" s="2" t="s">
        <v>408</v>
      </c>
      <c r="B70" s="2">
        <v>9.95</v>
      </c>
      <c r="C70" s="2">
        <v>1</v>
      </c>
    </row>
    <row r="71" spans="1:3">
      <c r="A71" s="2" t="s">
        <v>365</v>
      </c>
      <c r="B71" s="2">
        <v>9.95</v>
      </c>
      <c r="C71" s="2">
        <v>2</v>
      </c>
    </row>
    <row r="72" spans="1:3">
      <c r="A72" s="2" t="s">
        <v>435</v>
      </c>
      <c r="B72" s="2">
        <v>9.95</v>
      </c>
      <c r="C72" s="2">
        <v>2</v>
      </c>
    </row>
    <row r="73" spans="1:3">
      <c r="A73" s="2" t="s">
        <v>436</v>
      </c>
      <c r="B73" s="2">
        <v>10.03</v>
      </c>
      <c r="C73" s="2">
        <v>2</v>
      </c>
    </row>
    <row r="74" spans="1:3">
      <c r="A74" s="2" t="s">
        <v>418</v>
      </c>
      <c r="B74" s="2">
        <v>10.09</v>
      </c>
      <c r="C74" s="2">
        <v>3</v>
      </c>
    </row>
    <row r="75" spans="1:3">
      <c r="A75" s="2" t="s">
        <v>482</v>
      </c>
      <c r="B75" s="2">
        <v>11.95</v>
      </c>
      <c r="C75" s="2">
        <v>3</v>
      </c>
    </row>
    <row r="76" spans="1:3">
      <c r="A76" s="2" t="s">
        <v>380</v>
      </c>
      <c r="B76" s="2">
        <v>12.07</v>
      </c>
      <c r="C76" s="2">
        <v>2</v>
      </c>
    </row>
    <row r="77" spans="1:3">
      <c r="A77" s="2" t="s">
        <v>223</v>
      </c>
      <c r="B77" s="2">
        <v>12.36</v>
      </c>
      <c r="C77" s="2">
        <v>2</v>
      </c>
    </row>
    <row r="78" spans="1:3">
      <c r="A78" s="2" t="s">
        <v>341</v>
      </c>
      <c r="B78" s="2">
        <v>12.5</v>
      </c>
      <c r="C78" s="2">
        <v>2</v>
      </c>
    </row>
    <row r="79" spans="1:3">
      <c r="A79" s="2" t="s">
        <v>351</v>
      </c>
      <c r="B79" s="2">
        <v>12.61</v>
      </c>
      <c r="C79" s="2">
        <v>2</v>
      </c>
    </row>
    <row r="80" spans="1:3">
      <c r="A80" s="2" t="s">
        <v>379</v>
      </c>
      <c r="B80" s="2">
        <v>12.62</v>
      </c>
      <c r="C80" s="2">
        <v>2</v>
      </c>
    </row>
    <row r="81" spans="1:3">
      <c r="A81" s="2" t="s">
        <v>474</v>
      </c>
      <c r="B81" s="2">
        <v>12.62</v>
      </c>
      <c r="C81" s="2">
        <v>2</v>
      </c>
    </row>
    <row r="82" spans="1:2">
      <c r="A82" s="2" t="s">
        <v>267</v>
      </c>
      <c r="B82" s="2">
        <v>12.89</v>
      </c>
    </row>
    <row r="83" spans="1:3">
      <c r="A83" s="2" t="s">
        <v>265</v>
      </c>
      <c r="B83" s="2">
        <v>13.24</v>
      </c>
      <c r="C83" s="2">
        <v>1</v>
      </c>
    </row>
    <row r="84" spans="1:3">
      <c r="A84" s="2" t="s">
        <v>342</v>
      </c>
      <c r="B84" s="2">
        <v>13.37</v>
      </c>
      <c r="C84" s="2">
        <v>4</v>
      </c>
    </row>
    <row r="85" spans="1:3">
      <c r="A85" s="2" t="s">
        <v>453</v>
      </c>
      <c r="B85" s="2">
        <v>13.53</v>
      </c>
      <c r="C85" s="2">
        <v>2</v>
      </c>
    </row>
    <row r="86" spans="1:3">
      <c r="A86" s="2" t="s">
        <v>371</v>
      </c>
      <c r="B86" s="2">
        <v>14.15</v>
      </c>
      <c r="C86" s="2">
        <v>2</v>
      </c>
    </row>
    <row r="87" spans="1:3">
      <c r="A87" s="2" t="s">
        <v>467</v>
      </c>
      <c r="B87" s="2">
        <v>14.35</v>
      </c>
      <c r="C87" s="2">
        <v>2</v>
      </c>
    </row>
    <row r="88" spans="1:3">
      <c r="A88" s="2" t="s">
        <v>452</v>
      </c>
      <c r="B88" s="2">
        <v>14.49</v>
      </c>
      <c r="C88" s="2">
        <v>2</v>
      </c>
    </row>
    <row r="89" spans="1:3">
      <c r="A89" s="2" t="s">
        <v>285</v>
      </c>
      <c r="B89" s="2">
        <v>14.51</v>
      </c>
      <c r="C89" s="2">
        <v>1</v>
      </c>
    </row>
    <row r="90" spans="1:3">
      <c r="A90" s="2" t="s">
        <v>390</v>
      </c>
      <c r="B90" s="2">
        <v>14.62</v>
      </c>
      <c r="C90" s="2">
        <v>2</v>
      </c>
    </row>
    <row r="91" spans="1:3">
      <c r="A91" s="2" t="s">
        <v>455</v>
      </c>
      <c r="B91" s="2">
        <v>14.78</v>
      </c>
      <c r="C91" s="2">
        <v>2</v>
      </c>
    </row>
    <row r="92" spans="1:3">
      <c r="A92" s="2" t="s">
        <v>442</v>
      </c>
      <c r="B92" s="2">
        <v>14.84</v>
      </c>
      <c r="C92" s="2">
        <v>2</v>
      </c>
    </row>
    <row r="93" spans="1:3">
      <c r="A93" s="2" t="s">
        <v>426</v>
      </c>
      <c r="B93" s="2">
        <v>15.03</v>
      </c>
      <c r="C93" s="2">
        <v>2</v>
      </c>
    </row>
    <row r="94" spans="1:3">
      <c r="A94" s="2" t="s">
        <v>161</v>
      </c>
      <c r="B94" s="2">
        <v>15.18</v>
      </c>
      <c r="C94" s="2">
        <v>3</v>
      </c>
    </row>
    <row r="95" spans="1:2">
      <c r="A95" s="2" t="s">
        <v>263</v>
      </c>
      <c r="B95" s="2">
        <v>15.39</v>
      </c>
    </row>
    <row r="96" spans="1:3">
      <c r="A96" s="2" t="s">
        <v>460</v>
      </c>
      <c r="B96" s="2">
        <v>15.53</v>
      </c>
      <c r="C96" s="2">
        <v>2</v>
      </c>
    </row>
    <row r="97" spans="1:3">
      <c r="A97" s="2" t="s">
        <v>478</v>
      </c>
      <c r="B97" s="2">
        <v>15.67</v>
      </c>
      <c r="C97" s="2">
        <v>2</v>
      </c>
    </row>
    <row r="98" spans="1:3">
      <c r="A98" s="2" t="s">
        <v>389</v>
      </c>
      <c r="B98" s="2">
        <v>15.82</v>
      </c>
      <c r="C98" s="2">
        <v>1</v>
      </c>
    </row>
    <row r="99" spans="1:3">
      <c r="A99" s="2" t="s">
        <v>167</v>
      </c>
      <c r="B99" s="2">
        <v>17.27</v>
      </c>
      <c r="C99" s="2">
        <v>1</v>
      </c>
    </row>
    <row r="100" spans="1:3">
      <c r="A100" s="2" t="s">
        <v>403</v>
      </c>
      <c r="B100" s="2">
        <v>17.35</v>
      </c>
      <c r="C100" s="2">
        <v>1</v>
      </c>
    </row>
    <row r="101" spans="1:3">
      <c r="A101" s="2" t="s">
        <v>235</v>
      </c>
      <c r="B101" s="2">
        <v>17.7</v>
      </c>
      <c r="C101" s="2">
        <v>2</v>
      </c>
    </row>
    <row r="102" spans="1:3">
      <c r="A102" s="2" t="s">
        <v>350</v>
      </c>
      <c r="B102" s="2">
        <v>18.05</v>
      </c>
      <c r="C102" s="2">
        <v>2</v>
      </c>
    </row>
    <row r="103" spans="1:3">
      <c r="A103" s="2" t="s">
        <v>385</v>
      </c>
      <c r="B103" s="2">
        <v>18.59</v>
      </c>
      <c r="C103" s="2">
        <v>3</v>
      </c>
    </row>
    <row r="104" spans="1:3">
      <c r="A104" s="2" t="s">
        <v>447</v>
      </c>
      <c r="B104" s="2">
        <v>18.61</v>
      </c>
      <c r="C104" s="2">
        <v>1</v>
      </c>
    </row>
    <row r="105" spans="1:2">
      <c r="A105" s="2" t="s">
        <v>451</v>
      </c>
      <c r="B105" s="2">
        <v>19</v>
      </c>
    </row>
    <row r="106" spans="1:3">
      <c r="A106" s="2" t="s">
        <v>334</v>
      </c>
      <c r="B106" s="2">
        <v>19.46</v>
      </c>
      <c r="C106" s="2">
        <v>2</v>
      </c>
    </row>
    <row r="107" spans="1:3">
      <c r="A107" s="2" t="s">
        <v>441</v>
      </c>
      <c r="B107" s="2">
        <v>19.51</v>
      </c>
      <c r="C107" s="2">
        <v>1</v>
      </c>
    </row>
    <row r="108" spans="1:3">
      <c r="A108" s="2" t="s">
        <v>489</v>
      </c>
      <c r="B108" s="2">
        <v>19.62</v>
      </c>
      <c r="C108" s="2">
        <v>3</v>
      </c>
    </row>
    <row r="109" spans="1:3">
      <c r="A109" s="2" t="s">
        <v>479</v>
      </c>
      <c r="B109" s="2">
        <v>20.03</v>
      </c>
      <c r="C109" s="2">
        <v>2</v>
      </c>
    </row>
    <row r="110" spans="1:3">
      <c r="A110" s="2" t="s">
        <v>481</v>
      </c>
      <c r="B110" s="2">
        <v>20.34</v>
      </c>
      <c r="C110" s="2">
        <v>3</v>
      </c>
    </row>
    <row r="111" spans="1:3">
      <c r="A111" s="2" t="s">
        <v>443</v>
      </c>
      <c r="B111" s="2">
        <v>20.47</v>
      </c>
      <c r="C111" s="2">
        <v>2</v>
      </c>
    </row>
    <row r="112" spans="1:3">
      <c r="A112" s="2" t="s">
        <v>281</v>
      </c>
      <c r="B112" s="2">
        <v>20.48</v>
      </c>
      <c r="C112" s="2">
        <v>2</v>
      </c>
    </row>
    <row r="113" spans="1:3">
      <c r="A113" s="2" t="s">
        <v>352</v>
      </c>
      <c r="B113" s="2">
        <v>20.55</v>
      </c>
      <c r="C113" s="2">
        <v>3</v>
      </c>
    </row>
    <row r="114" spans="1:3">
      <c r="A114" s="2" t="s">
        <v>239</v>
      </c>
      <c r="B114" s="2">
        <v>20.91</v>
      </c>
      <c r="C114" s="2">
        <v>1.5</v>
      </c>
    </row>
    <row r="115" spans="1:3">
      <c r="A115" s="2" t="s">
        <v>360</v>
      </c>
      <c r="B115" s="2">
        <v>20.97</v>
      </c>
      <c r="C115" s="2">
        <v>2</v>
      </c>
    </row>
    <row r="116" spans="1:3">
      <c r="A116" s="2" t="s">
        <v>332</v>
      </c>
      <c r="B116" s="2">
        <v>21.03</v>
      </c>
      <c r="C116" s="2">
        <v>2</v>
      </c>
    </row>
    <row r="117" spans="1:3">
      <c r="A117" s="2" t="s">
        <v>348</v>
      </c>
      <c r="B117" s="2">
        <v>21.05</v>
      </c>
      <c r="C117" s="2">
        <v>4</v>
      </c>
    </row>
    <row r="118" spans="1:3">
      <c r="A118" s="2" t="s">
        <v>465</v>
      </c>
      <c r="B118" s="2">
        <v>21.29</v>
      </c>
      <c r="C118" s="2">
        <v>2</v>
      </c>
    </row>
    <row r="119" spans="1:3">
      <c r="A119" s="2" t="s">
        <v>322</v>
      </c>
      <c r="B119" s="2">
        <v>21.52</v>
      </c>
      <c r="C119" s="2">
        <v>3</v>
      </c>
    </row>
    <row r="120" spans="1:3">
      <c r="A120" s="2" t="s">
        <v>485</v>
      </c>
      <c r="B120" s="2">
        <v>22.2</v>
      </c>
      <c r="C120" s="2">
        <v>2</v>
      </c>
    </row>
    <row r="121" spans="1:3">
      <c r="A121" s="2" t="s">
        <v>384</v>
      </c>
      <c r="B121" s="2">
        <v>22.93</v>
      </c>
      <c r="C121" s="2">
        <v>3</v>
      </c>
    </row>
    <row r="122" spans="1:3">
      <c r="A122" s="2" t="s">
        <v>335</v>
      </c>
      <c r="B122" s="2">
        <v>23.28</v>
      </c>
      <c r="C122" s="2">
        <v>4</v>
      </c>
    </row>
    <row r="123" spans="1:3">
      <c r="A123" s="2" t="s">
        <v>257</v>
      </c>
      <c r="B123" s="2">
        <v>23.51</v>
      </c>
      <c r="C123" s="2">
        <v>2</v>
      </c>
    </row>
    <row r="124" spans="1:3">
      <c r="A124" s="2" t="s">
        <v>469</v>
      </c>
      <c r="B124" s="2">
        <v>23.57</v>
      </c>
      <c r="C124" s="2">
        <v>2</v>
      </c>
    </row>
    <row r="125" spans="1:3">
      <c r="A125" s="2" t="s">
        <v>373</v>
      </c>
      <c r="B125" s="2">
        <v>23.66</v>
      </c>
      <c r="C125" s="2">
        <v>2</v>
      </c>
    </row>
    <row r="126" spans="1:3">
      <c r="A126" s="2" t="s">
        <v>406</v>
      </c>
      <c r="B126" s="2">
        <v>24.04</v>
      </c>
      <c r="C126" s="2">
        <v>3</v>
      </c>
    </row>
    <row r="127" spans="1:3">
      <c r="A127" s="2" t="s">
        <v>185</v>
      </c>
      <c r="B127" s="2">
        <v>24.18</v>
      </c>
      <c r="C127" s="2">
        <v>1.5</v>
      </c>
    </row>
    <row r="128" spans="1:3">
      <c r="A128" s="2" t="s">
        <v>475</v>
      </c>
      <c r="B128" s="2">
        <v>24.31</v>
      </c>
      <c r="C128" s="2">
        <v>2</v>
      </c>
    </row>
    <row r="129" spans="1:2">
      <c r="A129" s="2" t="s">
        <v>231</v>
      </c>
      <c r="B129" s="2">
        <v>24.52</v>
      </c>
    </row>
    <row r="130" spans="1:2">
      <c r="A130" s="2" t="s">
        <v>233</v>
      </c>
      <c r="B130" s="2">
        <v>24.6</v>
      </c>
    </row>
    <row r="131" spans="1:3">
      <c r="A131" s="2" t="s">
        <v>476</v>
      </c>
      <c r="B131" s="2">
        <v>24.77</v>
      </c>
      <c r="C131" s="2">
        <v>3</v>
      </c>
    </row>
    <row r="132" spans="1:3">
      <c r="A132" s="2" t="s">
        <v>374</v>
      </c>
      <c r="B132" s="2">
        <v>25.1</v>
      </c>
      <c r="C132" s="2">
        <v>2</v>
      </c>
    </row>
    <row r="133" spans="1:3">
      <c r="A133" s="2" t="s">
        <v>339</v>
      </c>
      <c r="B133" s="2">
        <v>25.21</v>
      </c>
      <c r="C133" s="2">
        <v>2</v>
      </c>
    </row>
    <row r="134" spans="1:3">
      <c r="A134" s="2" t="s">
        <v>445</v>
      </c>
      <c r="B134" s="2">
        <v>25.63</v>
      </c>
      <c r="C134" s="2">
        <v>2</v>
      </c>
    </row>
    <row r="135" spans="1:3">
      <c r="A135" s="2" t="s">
        <v>343</v>
      </c>
      <c r="B135" s="2">
        <v>25.69</v>
      </c>
      <c r="C135" s="2">
        <v>2</v>
      </c>
    </row>
    <row r="136" spans="1:3">
      <c r="A136" s="2" t="s">
        <v>486</v>
      </c>
      <c r="B136" s="2">
        <v>25.95</v>
      </c>
      <c r="C136" s="2">
        <v>2</v>
      </c>
    </row>
    <row r="137" spans="1:3">
      <c r="A137" s="2" t="s">
        <v>449</v>
      </c>
      <c r="B137" s="2">
        <v>26.43</v>
      </c>
      <c r="C137" s="2">
        <v>3</v>
      </c>
    </row>
    <row r="138" spans="1:3">
      <c r="A138" s="2" t="s">
        <v>456</v>
      </c>
      <c r="B138" s="2">
        <v>27.71</v>
      </c>
      <c r="C138" s="2">
        <v>2</v>
      </c>
    </row>
    <row r="139" spans="1:3">
      <c r="A139" s="2" t="s">
        <v>438</v>
      </c>
      <c r="B139" s="2">
        <v>29.11</v>
      </c>
      <c r="C139" s="2">
        <v>2</v>
      </c>
    </row>
    <row r="140" spans="1:3">
      <c r="A140" s="2" t="s">
        <v>404</v>
      </c>
      <c r="B140" s="2">
        <v>29.21</v>
      </c>
      <c r="C140" s="2">
        <v>4</v>
      </c>
    </row>
    <row r="141" spans="1:3">
      <c r="A141" s="2" t="s">
        <v>398</v>
      </c>
      <c r="B141" s="2">
        <v>29.32</v>
      </c>
      <c r="C141" s="2">
        <v>2</v>
      </c>
    </row>
    <row r="142" spans="1:3">
      <c r="A142" s="2" t="s">
        <v>424</v>
      </c>
      <c r="B142" s="2">
        <v>29.45</v>
      </c>
      <c r="C142" s="2">
        <v>2</v>
      </c>
    </row>
    <row r="143" spans="1:3">
      <c r="A143" s="2" t="s">
        <v>277</v>
      </c>
      <c r="B143" s="2">
        <v>29.53</v>
      </c>
      <c r="C143" s="2">
        <v>1</v>
      </c>
    </row>
    <row r="144" spans="1:3">
      <c r="A144" s="2" t="s">
        <v>175</v>
      </c>
      <c r="B144" s="2">
        <v>29.61</v>
      </c>
      <c r="C144" s="2">
        <v>2</v>
      </c>
    </row>
    <row r="145" spans="1:3">
      <c r="A145" s="2" t="s">
        <v>428</v>
      </c>
      <c r="B145" s="2">
        <v>30.21</v>
      </c>
      <c r="C145" s="2">
        <v>2</v>
      </c>
    </row>
    <row r="146" spans="1:3">
      <c r="A146" s="2" t="s">
        <v>324</v>
      </c>
      <c r="B146" s="2">
        <v>31</v>
      </c>
      <c r="C146" s="2">
        <v>1</v>
      </c>
    </row>
    <row r="147" spans="1:3">
      <c r="A147" s="2" t="s">
        <v>255</v>
      </c>
      <c r="B147" s="2">
        <v>31.94</v>
      </c>
      <c r="C147" s="2">
        <v>1.5</v>
      </c>
    </row>
    <row r="148" spans="1:3">
      <c r="A148" s="2" t="s">
        <v>191</v>
      </c>
      <c r="B148" s="2">
        <v>32.38</v>
      </c>
      <c r="C148" s="2">
        <v>2</v>
      </c>
    </row>
    <row r="149" spans="1:3">
      <c r="A149" s="2" t="s">
        <v>193</v>
      </c>
      <c r="B149" s="2">
        <v>32.59</v>
      </c>
      <c r="C149" s="2">
        <v>1</v>
      </c>
    </row>
    <row r="150" spans="1:3">
      <c r="A150" s="2" t="s">
        <v>396</v>
      </c>
      <c r="B150" s="2">
        <v>33.26</v>
      </c>
      <c r="C150" s="2">
        <v>2</v>
      </c>
    </row>
    <row r="151" spans="1:3">
      <c r="A151" s="2" t="s">
        <v>213</v>
      </c>
      <c r="B151" s="2">
        <v>35.6</v>
      </c>
      <c r="C151" s="2">
        <v>2</v>
      </c>
    </row>
    <row r="152" spans="1:3">
      <c r="A152" s="2" t="s">
        <v>409</v>
      </c>
      <c r="B152" s="2">
        <v>35.64</v>
      </c>
      <c r="C152" s="2">
        <v>2.5</v>
      </c>
    </row>
    <row r="153" spans="1:3">
      <c r="A153" s="2" t="s">
        <v>393</v>
      </c>
      <c r="B153" s="2">
        <v>35.93</v>
      </c>
      <c r="C153" s="2">
        <v>2</v>
      </c>
    </row>
    <row r="154" spans="1:2">
      <c r="A154" s="2" t="s">
        <v>429</v>
      </c>
      <c r="B154" s="2">
        <v>40.42</v>
      </c>
    </row>
    <row r="155" spans="1:3">
      <c r="A155" s="2" t="s">
        <v>283</v>
      </c>
      <c r="B155" s="2">
        <v>41.04</v>
      </c>
      <c r="C155" s="2">
        <v>3</v>
      </c>
    </row>
    <row r="156" spans="1:3">
      <c r="A156" s="2" t="s">
        <v>400</v>
      </c>
      <c r="B156" s="2">
        <v>41.58</v>
      </c>
      <c r="C156" s="2">
        <v>1</v>
      </c>
    </row>
    <row r="157" spans="1:2">
      <c r="A157" s="2" t="s">
        <v>432</v>
      </c>
      <c r="B157" s="2">
        <v>41.62</v>
      </c>
    </row>
    <row r="158" spans="1:3">
      <c r="A158" s="2" t="s">
        <v>458</v>
      </c>
      <c r="B158" s="2">
        <v>43.11</v>
      </c>
      <c r="C158" s="2">
        <v>2</v>
      </c>
    </row>
    <row r="159" spans="1:3">
      <c r="A159" s="2" t="s">
        <v>372</v>
      </c>
      <c r="B159" s="2">
        <v>47.41</v>
      </c>
      <c r="C159" s="2">
        <v>2</v>
      </c>
    </row>
    <row r="160" spans="1:3">
      <c r="A160" s="2" t="s">
        <v>356</v>
      </c>
      <c r="B160" s="2">
        <v>47.77</v>
      </c>
      <c r="C160" s="2">
        <v>3</v>
      </c>
    </row>
    <row r="161" spans="1:3">
      <c r="A161" s="2" t="s">
        <v>405</v>
      </c>
      <c r="B161" s="2">
        <v>48.52</v>
      </c>
      <c r="C161" s="2">
        <v>2</v>
      </c>
    </row>
    <row r="162" spans="1:3">
      <c r="A162" s="2" t="s">
        <v>434</v>
      </c>
      <c r="B162" s="2">
        <v>48.98</v>
      </c>
      <c r="C162" s="2">
        <v>1</v>
      </c>
    </row>
    <row r="163" spans="1:3">
      <c r="A163" s="2" t="s">
        <v>215</v>
      </c>
      <c r="B163" s="2">
        <v>50.25</v>
      </c>
      <c r="C163" s="2">
        <v>1</v>
      </c>
    </row>
    <row r="164" spans="1:3">
      <c r="A164" s="2" t="s">
        <v>386</v>
      </c>
      <c r="B164" s="2">
        <v>51.43</v>
      </c>
      <c r="C164" s="2">
        <v>2</v>
      </c>
    </row>
    <row r="165" spans="1:3">
      <c r="A165" s="2" t="s">
        <v>444</v>
      </c>
      <c r="B165" s="2">
        <v>51.45</v>
      </c>
      <c r="C165" s="2">
        <v>2</v>
      </c>
    </row>
    <row r="166" spans="1:3">
      <c r="A166" s="2" t="s">
        <v>173</v>
      </c>
      <c r="B166" s="2">
        <v>53.11</v>
      </c>
      <c r="C166" s="2">
        <v>1.5</v>
      </c>
    </row>
    <row r="167" spans="1:3">
      <c r="A167" s="2" t="s">
        <v>382</v>
      </c>
      <c r="B167" s="2">
        <v>53.64</v>
      </c>
      <c r="C167" s="2">
        <v>2</v>
      </c>
    </row>
    <row r="168" spans="1:3">
      <c r="A168" s="2" t="s">
        <v>241</v>
      </c>
      <c r="B168" s="2">
        <v>53.79</v>
      </c>
      <c r="C168" s="2">
        <v>1</v>
      </c>
    </row>
    <row r="169" spans="1:3">
      <c r="A169" s="2" t="s">
        <v>349</v>
      </c>
      <c r="B169" s="2">
        <v>54.58</v>
      </c>
      <c r="C169" s="2">
        <v>1</v>
      </c>
    </row>
    <row r="170" spans="1:3">
      <c r="A170" s="2" t="s">
        <v>484</v>
      </c>
      <c r="B170" s="2">
        <v>55.16</v>
      </c>
      <c r="C170" s="2">
        <v>2</v>
      </c>
    </row>
    <row r="171" spans="1:3">
      <c r="A171" s="2" t="s">
        <v>459</v>
      </c>
      <c r="B171" s="2">
        <v>55.51</v>
      </c>
      <c r="C171" s="2">
        <v>2</v>
      </c>
    </row>
    <row r="172" spans="1:3">
      <c r="A172" s="2" t="s">
        <v>211</v>
      </c>
      <c r="B172" s="2">
        <v>56.29</v>
      </c>
      <c r="C172" s="2">
        <v>2.5</v>
      </c>
    </row>
    <row r="173" spans="1:3">
      <c r="A173" s="2" t="s">
        <v>421</v>
      </c>
      <c r="B173" s="2">
        <v>56.52</v>
      </c>
      <c r="C173" s="2">
        <v>2</v>
      </c>
    </row>
    <row r="174" spans="1:3">
      <c r="A174" s="2" t="s">
        <v>227</v>
      </c>
      <c r="B174" s="2">
        <v>61.47</v>
      </c>
      <c r="C174" s="2">
        <v>1.5</v>
      </c>
    </row>
    <row r="175" spans="1:3">
      <c r="A175" s="2" t="s">
        <v>491</v>
      </c>
      <c r="B175" s="2">
        <v>61.5</v>
      </c>
      <c r="C175" s="2">
        <v>1</v>
      </c>
    </row>
    <row r="176" spans="1:3">
      <c r="A176" s="2" t="s">
        <v>269</v>
      </c>
      <c r="B176" s="2">
        <v>61.81</v>
      </c>
      <c r="C176" s="2">
        <v>1</v>
      </c>
    </row>
    <row r="177" spans="1:3">
      <c r="A177" s="2" t="s">
        <v>427</v>
      </c>
      <c r="B177" s="2">
        <v>62.4</v>
      </c>
      <c r="C177" s="2">
        <v>2</v>
      </c>
    </row>
    <row r="178" spans="1:3">
      <c r="A178" s="2" t="s">
        <v>468</v>
      </c>
      <c r="B178" s="2">
        <v>62.5</v>
      </c>
      <c r="C178" s="2">
        <v>2</v>
      </c>
    </row>
    <row r="179" spans="1:3">
      <c r="A179" s="2" t="s">
        <v>169</v>
      </c>
      <c r="B179" s="2">
        <v>62.6</v>
      </c>
      <c r="C179" s="2">
        <v>2</v>
      </c>
    </row>
    <row r="180" spans="1:3">
      <c r="A180" s="2" t="s">
        <v>473</v>
      </c>
      <c r="B180" s="2">
        <v>66.61</v>
      </c>
      <c r="C180" s="2">
        <v>2</v>
      </c>
    </row>
    <row r="181" spans="1:2">
      <c r="A181" s="2" t="s">
        <v>243</v>
      </c>
      <c r="B181" s="2">
        <v>66.98</v>
      </c>
    </row>
    <row r="182" spans="1:3">
      <c r="A182" s="2" t="s">
        <v>354</v>
      </c>
      <c r="B182" s="2">
        <v>67.24</v>
      </c>
      <c r="C182" s="2">
        <v>2</v>
      </c>
    </row>
    <row r="183" spans="1:3">
      <c r="A183" s="2" t="s">
        <v>493</v>
      </c>
      <c r="B183" s="2">
        <v>67.69</v>
      </c>
      <c r="C183" s="2">
        <v>2</v>
      </c>
    </row>
    <row r="184" spans="1:3">
      <c r="A184" s="2" t="s">
        <v>480</v>
      </c>
      <c r="B184" s="2">
        <v>67.83</v>
      </c>
      <c r="C184" s="2">
        <v>2</v>
      </c>
    </row>
    <row r="185" spans="1:3">
      <c r="A185" s="2" t="s">
        <v>181</v>
      </c>
      <c r="B185" s="2">
        <v>68.26</v>
      </c>
      <c r="C185" s="2">
        <v>1.5</v>
      </c>
    </row>
    <row r="186" spans="1:3">
      <c r="A186" s="2" t="s">
        <v>470</v>
      </c>
      <c r="B186" s="2">
        <v>69.27</v>
      </c>
      <c r="C186" s="2">
        <v>2.5</v>
      </c>
    </row>
    <row r="187" spans="1:3">
      <c r="A187" s="2" t="s">
        <v>355</v>
      </c>
      <c r="B187" s="2">
        <v>69.29</v>
      </c>
      <c r="C187" s="2">
        <v>2</v>
      </c>
    </row>
    <row r="188" spans="1:3">
      <c r="A188" s="2" t="s">
        <v>237</v>
      </c>
      <c r="B188" s="2">
        <v>70.89</v>
      </c>
      <c r="C188" s="2">
        <v>1</v>
      </c>
    </row>
    <row r="189" spans="1:3">
      <c r="A189" s="2" t="s">
        <v>483</v>
      </c>
      <c r="B189" s="2">
        <v>71.1</v>
      </c>
      <c r="C189" s="2">
        <v>1</v>
      </c>
    </row>
    <row r="190" spans="1:3">
      <c r="A190" s="2" t="s">
        <v>179</v>
      </c>
      <c r="B190" s="2">
        <v>71.48</v>
      </c>
      <c r="C190" s="2">
        <v>2</v>
      </c>
    </row>
    <row r="191" spans="1:3">
      <c r="A191" s="2" t="s">
        <v>383</v>
      </c>
      <c r="B191" s="2">
        <v>72.02</v>
      </c>
      <c r="C191" s="2">
        <v>2</v>
      </c>
    </row>
    <row r="192" spans="1:3">
      <c r="A192" s="2" t="s">
        <v>253</v>
      </c>
      <c r="B192" s="2">
        <v>72.44</v>
      </c>
      <c r="C192" s="2">
        <v>1</v>
      </c>
    </row>
    <row r="193" spans="1:3">
      <c r="A193" s="2" t="s">
        <v>477</v>
      </c>
      <c r="B193" s="2">
        <v>73.08</v>
      </c>
      <c r="C193" s="2">
        <v>1</v>
      </c>
    </row>
    <row r="194" spans="1:3">
      <c r="A194" s="2" t="s">
        <v>397</v>
      </c>
      <c r="B194" s="2">
        <v>73.45</v>
      </c>
      <c r="C194" s="2">
        <v>2</v>
      </c>
    </row>
    <row r="195" spans="1:3">
      <c r="A195" s="2" t="s">
        <v>376</v>
      </c>
      <c r="B195" s="2">
        <v>74.87</v>
      </c>
      <c r="C195" s="2">
        <v>1.5</v>
      </c>
    </row>
    <row r="196" spans="1:3">
      <c r="A196" s="2" t="s">
        <v>361</v>
      </c>
      <c r="B196" s="2">
        <v>74.93</v>
      </c>
      <c r="C196" s="2">
        <v>2</v>
      </c>
    </row>
    <row r="197" spans="1:3">
      <c r="A197" s="2" t="s">
        <v>419</v>
      </c>
      <c r="B197" s="2">
        <v>76.83</v>
      </c>
      <c r="C197" s="2">
        <v>2</v>
      </c>
    </row>
    <row r="198" spans="1:3">
      <c r="A198" s="2" t="s">
        <v>338</v>
      </c>
      <c r="B198" s="2">
        <v>81.74</v>
      </c>
      <c r="C198" s="2">
        <v>1</v>
      </c>
    </row>
    <row r="199" spans="1:3">
      <c r="A199" s="2" t="s">
        <v>412</v>
      </c>
      <c r="B199" s="2">
        <v>84.23</v>
      </c>
      <c r="C199" s="2">
        <v>3</v>
      </c>
    </row>
    <row r="200" spans="1:3">
      <c r="A200" s="2" t="s">
        <v>344</v>
      </c>
      <c r="B200" s="2">
        <v>85</v>
      </c>
      <c r="C200" s="2">
        <v>2</v>
      </c>
    </row>
    <row r="201" spans="1:3">
      <c r="A201" s="2" t="s">
        <v>375</v>
      </c>
      <c r="B201" s="2">
        <v>85.13</v>
      </c>
      <c r="C201" s="2">
        <v>2</v>
      </c>
    </row>
    <row r="202" spans="1:3">
      <c r="A202" s="2" t="s">
        <v>410</v>
      </c>
      <c r="B202" s="2">
        <v>85.22</v>
      </c>
      <c r="C202" s="2">
        <v>2</v>
      </c>
    </row>
    <row r="203" spans="1:3">
      <c r="A203" s="2" t="s">
        <v>492</v>
      </c>
      <c r="B203" s="2">
        <v>88.29</v>
      </c>
      <c r="C203" s="2">
        <v>2</v>
      </c>
    </row>
    <row r="204" spans="1:3">
      <c r="A204" s="2" t="s">
        <v>205</v>
      </c>
      <c r="B204" s="2">
        <v>90.37</v>
      </c>
      <c r="C204" s="2">
        <v>2</v>
      </c>
    </row>
    <row r="205" spans="1:3">
      <c r="A205" s="2" t="s">
        <v>366</v>
      </c>
      <c r="B205" s="2">
        <v>90.83</v>
      </c>
      <c r="C205" s="2">
        <v>2</v>
      </c>
    </row>
    <row r="206" spans="1:3">
      <c r="A206" s="2" t="s">
        <v>358</v>
      </c>
      <c r="B206" s="2">
        <v>91</v>
      </c>
      <c r="C206" s="2">
        <v>2</v>
      </c>
    </row>
    <row r="207" spans="1:3">
      <c r="A207" s="2" t="s">
        <v>450</v>
      </c>
      <c r="B207" s="2">
        <v>91.23</v>
      </c>
      <c r="C207" s="2">
        <v>3</v>
      </c>
    </row>
    <row r="208" spans="1:3">
      <c r="A208" s="2" t="s">
        <v>359</v>
      </c>
      <c r="B208" s="2">
        <v>93.82</v>
      </c>
      <c r="C208" s="2">
        <v>2</v>
      </c>
    </row>
    <row r="209" spans="1:3">
      <c r="A209" s="2" t="s">
        <v>363</v>
      </c>
      <c r="B209" s="2">
        <v>93.86</v>
      </c>
      <c r="C209" s="2">
        <v>2</v>
      </c>
    </row>
    <row r="210" spans="1:3">
      <c r="A210" s="2" t="s">
        <v>362</v>
      </c>
      <c r="B210" s="2">
        <v>94.69</v>
      </c>
      <c r="C210" s="2">
        <v>2</v>
      </c>
    </row>
    <row r="211" spans="1:3">
      <c r="A211" s="2" t="s">
        <v>197</v>
      </c>
      <c r="B211" s="2">
        <v>95.32</v>
      </c>
      <c r="C211" s="2">
        <v>2</v>
      </c>
    </row>
    <row r="212" spans="1:3">
      <c r="A212" s="2" t="s">
        <v>353</v>
      </c>
      <c r="B212" s="2">
        <v>97.57</v>
      </c>
      <c r="C212" s="2">
        <v>2</v>
      </c>
    </row>
    <row r="213" spans="1:2">
      <c r="A213" s="2" t="s">
        <v>472</v>
      </c>
      <c r="B213" s="2">
        <v>98.54</v>
      </c>
    </row>
    <row r="214" spans="1:3">
      <c r="A214" s="2" t="s">
        <v>249</v>
      </c>
      <c r="B214" s="2">
        <v>98.8</v>
      </c>
      <c r="C214" s="2">
        <v>1.5</v>
      </c>
    </row>
    <row r="215" spans="1:3">
      <c r="A215" s="2" t="s">
        <v>347</v>
      </c>
      <c r="B215" s="2">
        <v>100.44</v>
      </c>
      <c r="C215" s="2">
        <v>2</v>
      </c>
    </row>
    <row r="216" spans="1:3">
      <c r="A216" s="2" t="s">
        <v>420</v>
      </c>
      <c r="B216" s="2">
        <v>103.32</v>
      </c>
      <c r="C216" s="2">
        <v>2</v>
      </c>
    </row>
    <row r="217" spans="1:3">
      <c r="A217" s="2" t="s">
        <v>370</v>
      </c>
      <c r="B217" s="2">
        <v>104.13</v>
      </c>
      <c r="C217" s="2">
        <v>1</v>
      </c>
    </row>
    <row r="218" spans="1:3">
      <c r="A218" s="2" t="s">
        <v>395</v>
      </c>
      <c r="B218" s="2">
        <v>107.17</v>
      </c>
      <c r="C218" s="2">
        <v>2</v>
      </c>
    </row>
    <row r="219" spans="1:3">
      <c r="A219" s="2" t="s">
        <v>471</v>
      </c>
      <c r="B219" s="2">
        <v>110.76</v>
      </c>
      <c r="C219" s="2">
        <v>2</v>
      </c>
    </row>
    <row r="220" spans="1:3">
      <c r="A220" s="2" t="s">
        <v>466</v>
      </c>
      <c r="B220" s="2">
        <v>116.7</v>
      </c>
      <c r="C220" s="2">
        <v>1</v>
      </c>
    </row>
    <row r="221" spans="1:3">
      <c r="A221" s="2" t="s">
        <v>422</v>
      </c>
      <c r="B221" s="2">
        <v>116.79</v>
      </c>
      <c r="C221" s="2">
        <v>2</v>
      </c>
    </row>
    <row r="222" spans="1:3">
      <c r="A222" s="2" t="s">
        <v>439</v>
      </c>
      <c r="B222" s="2">
        <v>121.69</v>
      </c>
      <c r="C222" s="2">
        <v>1</v>
      </c>
    </row>
    <row r="223" spans="1:3">
      <c r="A223" s="2" t="s">
        <v>413</v>
      </c>
      <c r="B223" s="2">
        <v>128.87</v>
      </c>
      <c r="C223" s="2">
        <v>2</v>
      </c>
    </row>
    <row r="224" spans="1:3">
      <c r="A224" s="2" t="s">
        <v>433</v>
      </c>
      <c r="B224" s="2">
        <v>130.79</v>
      </c>
      <c r="C224" s="2">
        <v>2</v>
      </c>
    </row>
    <row r="225" spans="1:3">
      <c r="A225" s="2" t="s">
        <v>461</v>
      </c>
      <c r="B225" s="2">
        <v>143.64</v>
      </c>
      <c r="C225" s="2">
        <v>2</v>
      </c>
    </row>
    <row r="226" spans="1:3">
      <c r="A226" s="2" t="s">
        <v>320</v>
      </c>
      <c r="B226" s="2">
        <v>163.07</v>
      </c>
      <c r="C226" s="2">
        <v>1</v>
      </c>
    </row>
    <row r="227" spans="1:2">
      <c r="A227" s="2" t="s">
        <v>330</v>
      </c>
      <c r="B227" s="2">
        <v>191.19</v>
      </c>
    </row>
    <row r="228" spans="1:3">
      <c r="A228" s="2" t="s">
        <v>490</v>
      </c>
      <c r="C228" s="2">
        <v>1</v>
      </c>
    </row>
    <row r="229" spans="1:3">
      <c r="A229" s="2" t="s">
        <v>364</v>
      </c>
      <c r="C229" s="2">
        <v>2</v>
      </c>
    </row>
    <row r="230" spans="1:3">
      <c r="A230" s="2" t="s">
        <v>488</v>
      </c>
      <c r="C230" s="2">
        <v>2</v>
      </c>
    </row>
  </sheetData>
  <sortState ref="A3:C229">
    <sortCondition ref="B3:B229"/>
    <sortCondition ref="C3:C229"/>
    <sortCondition ref="A3:A229"/>
  </sortState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workbookViewId="0">
      <selection activeCell="B1" sqref="A$1:B$1048576"/>
    </sheetView>
  </sheetViews>
  <sheetFormatPr defaultColWidth="9" defaultRowHeight="12.75" outlineLevelCol="1"/>
  <cols>
    <col min="1" max="1" width="29.4285714285714" customWidth="1"/>
  </cols>
  <sheetData>
    <row r="1" spans="1:2">
      <c r="A1" s="1" t="s">
        <v>140</v>
      </c>
      <c r="B1" s="1" t="s">
        <v>303</v>
      </c>
    </row>
    <row r="2" spans="1:2">
      <c r="A2" s="2" t="s">
        <v>326</v>
      </c>
      <c r="B2" s="2">
        <v>2</v>
      </c>
    </row>
    <row r="3" spans="1:2">
      <c r="A3" s="2" t="s">
        <v>332</v>
      </c>
      <c r="B3" s="2">
        <v>2</v>
      </c>
    </row>
    <row r="4" spans="1:2">
      <c r="A4" s="2" t="s">
        <v>334</v>
      </c>
      <c r="B4" s="2">
        <v>2</v>
      </c>
    </row>
    <row r="5" spans="1:2">
      <c r="A5" s="2" t="s">
        <v>337</v>
      </c>
      <c r="B5" s="2">
        <v>2</v>
      </c>
    </row>
    <row r="6" spans="1:2">
      <c r="A6" s="2" t="s">
        <v>339</v>
      </c>
      <c r="B6" s="2">
        <v>2</v>
      </c>
    </row>
    <row r="7" spans="1:2">
      <c r="A7" s="2" t="s">
        <v>169</v>
      </c>
      <c r="B7" s="2">
        <v>2</v>
      </c>
    </row>
    <row r="8" spans="1:2">
      <c r="A8" s="2" t="s">
        <v>341</v>
      </c>
      <c r="B8" s="2">
        <v>2</v>
      </c>
    </row>
    <row r="9" spans="1:2">
      <c r="A9" s="2" t="s">
        <v>343</v>
      </c>
      <c r="B9" s="2">
        <v>2</v>
      </c>
    </row>
    <row r="10" spans="1:2">
      <c r="A10" s="2" t="s">
        <v>344</v>
      </c>
      <c r="B10" s="2">
        <v>2</v>
      </c>
    </row>
    <row r="11" spans="1:2">
      <c r="A11" s="2" t="s">
        <v>345</v>
      </c>
      <c r="B11" s="2">
        <v>2</v>
      </c>
    </row>
    <row r="12" spans="1:2">
      <c r="A12" s="2" t="s">
        <v>347</v>
      </c>
      <c r="B12" s="2">
        <v>2</v>
      </c>
    </row>
    <row r="13" spans="1:2">
      <c r="A13" s="2" t="s">
        <v>175</v>
      </c>
      <c r="B13" s="2">
        <v>2</v>
      </c>
    </row>
    <row r="14" spans="1:2">
      <c r="A14" s="2" t="s">
        <v>350</v>
      </c>
      <c r="B14" s="2">
        <v>2</v>
      </c>
    </row>
    <row r="15" spans="1:2">
      <c r="A15" s="2" t="s">
        <v>351</v>
      </c>
      <c r="B15" s="2">
        <v>2</v>
      </c>
    </row>
    <row r="16" spans="1:2">
      <c r="A16" s="2" t="s">
        <v>353</v>
      </c>
      <c r="B16" s="2">
        <v>2</v>
      </c>
    </row>
    <row r="17" spans="1:2">
      <c r="A17" s="2" t="s">
        <v>354</v>
      </c>
      <c r="B17" s="2">
        <v>2</v>
      </c>
    </row>
    <row r="18" spans="1:2">
      <c r="A18" s="2" t="s">
        <v>355</v>
      </c>
      <c r="B18" s="2">
        <v>2</v>
      </c>
    </row>
    <row r="19" spans="1:2">
      <c r="A19" s="2" t="s">
        <v>179</v>
      </c>
      <c r="B19" s="2">
        <v>2</v>
      </c>
    </row>
    <row r="20" spans="1:2">
      <c r="A20" s="2" t="s">
        <v>357</v>
      </c>
      <c r="B20" s="2">
        <v>2</v>
      </c>
    </row>
    <row r="21" spans="1:2">
      <c r="A21" s="2" t="s">
        <v>358</v>
      </c>
      <c r="B21" s="2">
        <v>2</v>
      </c>
    </row>
    <row r="22" spans="1:2">
      <c r="A22" s="2" t="s">
        <v>359</v>
      </c>
      <c r="B22" s="2">
        <v>2</v>
      </c>
    </row>
    <row r="23" spans="1:2">
      <c r="A23" s="2" t="s">
        <v>360</v>
      </c>
      <c r="B23" s="2">
        <v>2</v>
      </c>
    </row>
    <row r="24" spans="1:2">
      <c r="A24" s="2" t="s">
        <v>361</v>
      </c>
      <c r="B24" s="2">
        <v>2</v>
      </c>
    </row>
    <row r="25" spans="1:2">
      <c r="A25" s="2" t="s">
        <v>362</v>
      </c>
      <c r="B25" s="2">
        <v>2</v>
      </c>
    </row>
    <row r="26" spans="1:2">
      <c r="A26" s="2" t="s">
        <v>363</v>
      </c>
      <c r="B26" s="2">
        <v>2</v>
      </c>
    </row>
    <row r="27" spans="1:2">
      <c r="A27" s="2" t="s">
        <v>364</v>
      </c>
      <c r="B27" s="2">
        <v>2</v>
      </c>
    </row>
    <row r="28" spans="1:2">
      <c r="A28" s="2" t="s">
        <v>365</v>
      </c>
      <c r="B28" s="2">
        <v>2</v>
      </c>
    </row>
    <row r="29" spans="1:2">
      <c r="A29" s="2" t="s">
        <v>366</v>
      </c>
      <c r="B29" s="2">
        <v>2</v>
      </c>
    </row>
    <row r="30" spans="1:2">
      <c r="A30" s="2" t="s">
        <v>368</v>
      </c>
      <c r="B30" s="2">
        <v>2</v>
      </c>
    </row>
    <row r="31" spans="1:2">
      <c r="A31" s="2" t="s">
        <v>371</v>
      </c>
      <c r="B31" s="2">
        <v>2</v>
      </c>
    </row>
    <row r="32" spans="1:2">
      <c r="A32" s="2" t="s">
        <v>191</v>
      </c>
      <c r="B32" s="2">
        <v>2</v>
      </c>
    </row>
    <row r="33" spans="1:2">
      <c r="A33" s="2" t="s">
        <v>372</v>
      </c>
      <c r="B33" s="2">
        <v>2</v>
      </c>
    </row>
    <row r="34" spans="1:2">
      <c r="A34" s="2" t="s">
        <v>373</v>
      </c>
      <c r="B34" s="2">
        <v>2</v>
      </c>
    </row>
    <row r="35" spans="1:2">
      <c r="A35" s="2" t="s">
        <v>374</v>
      </c>
      <c r="B35" s="2">
        <v>2</v>
      </c>
    </row>
    <row r="36" spans="1:2">
      <c r="A36" s="2" t="s">
        <v>375</v>
      </c>
      <c r="B36" s="2">
        <v>2</v>
      </c>
    </row>
    <row r="37" spans="1:2">
      <c r="A37" s="2" t="s">
        <v>197</v>
      </c>
      <c r="B37" s="2">
        <v>2</v>
      </c>
    </row>
    <row r="38" spans="1:2">
      <c r="A38" s="2" t="s">
        <v>379</v>
      </c>
      <c r="B38" s="2">
        <v>2</v>
      </c>
    </row>
    <row r="39" spans="1:2">
      <c r="A39" s="2" t="s">
        <v>380</v>
      </c>
      <c r="B39" s="2">
        <v>2</v>
      </c>
    </row>
    <row r="40" spans="1:2">
      <c r="A40" s="2" t="s">
        <v>381</v>
      </c>
      <c r="B40" s="2">
        <v>2</v>
      </c>
    </row>
    <row r="41" spans="1:2">
      <c r="A41" s="2" t="s">
        <v>382</v>
      </c>
      <c r="B41" s="2">
        <v>2</v>
      </c>
    </row>
    <row r="42" spans="1:2">
      <c r="A42" s="2" t="s">
        <v>383</v>
      </c>
      <c r="B42" s="2">
        <v>2</v>
      </c>
    </row>
    <row r="43" spans="1:2">
      <c r="A43" s="2" t="s">
        <v>386</v>
      </c>
      <c r="B43" s="2">
        <v>2</v>
      </c>
    </row>
    <row r="44" spans="1:2">
      <c r="A44" s="2" t="s">
        <v>390</v>
      </c>
      <c r="B44" s="2">
        <v>2</v>
      </c>
    </row>
    <row r="45" spans="1:2">
      <c r="A45" s="2" t="s">
        <v>391</v>
      </c>
      <c r="B45" s="2">
        <v>2</v>
      </c>
    </row>
    <row r="46" spans="1:2">
      <c r="A46" s="2" t="s">
        <v>392</v>
      </c>
      <c r="B46" s="2">
        <v>2</v>
      </c>
    </row>
    <row r="47" spans="1:2">
      <c r="A47" s="2" t="s">
        <v>393</v>
      </c>
      <c r="B47" s="2">
        <v>2</v>
      </c>
    </row>
    <row r="48" spans="1:2">
      <c r="A48" s="2" t="s">
        <v>205</v>
      </c>
      <c r="B48" s="2">
        <v>2</v>
      </c>
    </row>
    <row r="49" spans="1:2">
      <c r="A49" s="2" t="s">
        <v>395</v>
      </c>
      <c r="B49" s="2">
        <v>2</v>
      </c>
    </row>
    <row r="50" spans="1:2">
      <c r="A50" s="2" t="s">
        <v>396</v>
      </c>
      <c r="B50" s="2">
        <v>2</v>
      </c>
    </row>
    <row r="51" spans="1:2">
      <c r="A51" s="2" t="s">
        <v>397</v>
      </c>
      <c r="B51" s="2">
        <v>2</v>
      </c>
    </row>
    <row r="52" spans="1:2">
      <c r="A52" s="2" t="s">
        <v>398</v>
      </c>
      <c r="B52" s="2">
        <v>2</v>
      </c>
    </row>
    <row r="53" spans="1:2">
      <c r="A53" s="2" t="s">
        <v>207</v>
      </c>
      <c r="B53" s="2">
        <v>2</v>
      </c>
    </row>
    <row r="54" spans="1:2">
      <c r="A54" s="2" t="s">
        <v>213</v>
      </c>
      <c r="B54" s="2">
        <v>2</v>
      </c>
    </row>
    <row r="55" spans="1:2">
      <c r="A55" s="2" t="s">
        <v>223</v>
      </c>
      <c r="B55" s="2">
        <v>2</v>
      </c>
    </row>
    <row r="56" spans="1:2">
      <c r="A56" s="2" t="s">
        <v>405</v>
      </c>
      <c r="B56" s="2">
        <v>2</v>
      </c>
    </row>
    <row r="57" spans="1:2">
      <c r="A57" s="2" t="s">
        <v>410</v>
      </c>
      <c r="B57" s="2">
        <v>2</v>
      </c>
    </row>
    <row r="58" spans="1:2">
      <c r="A58" s="2" t="s">
        <v>413</v>
      </c>
      <c r="B58" s="2">
        <v>2</v>
      </c>
    </row>
    <row r="59" spans="1:2">
      <c r="A59" s="2" t="s">
        <v>417</v>
      </c>
      <c r="B59" s="2">
        <v>2</v>
      </c>
    </row>
    <row r="60" spans="1:2">
      <c r="A60" s="2" t="s">
        <v>419</v>
      </c>
      <c r="B60" s="2">
        <v>2</v>
      </c>
    </row>
    <row r="61" spans="1:2">
      <c r="A61" s="2" t="s">
        <v>420</v>
      </c>
      <c r="B61" s="2">
        <v>2</v>
      </c>
    </row>
    <row r="62" spans="1:2">
      <c r="A62" s="2" t="s">
        <v>235</v>
      </c>
      <c r="B62" s="2">
        <v>2</v>
      </c>
    </row>
    <row r="63" spans="1:2">
      <c r="A63" s="2" t="s">
        <v>421</v>
      </c>
      <c r="B63" s="2">
        <v>2</v>
      </c>
    </row>
    <row r="64" spans="1:2">
      <c r="A64" s="2" t="s">
        <v>422</v>
      </c>
      <c r="B64" s="2">
        <v>2</v>
      </c>
    </row>
    <row r="65" spans="1:2">
      <c r="A65" s="2" t="s">
        <v>424</v>
      </c>
      <c r="B65" s="2">
        <v>2</v>
      </c>
    </row>
    <row r="66" spans="1:2">
      <c r="A66" s="2" t="s">
        <v>425</v>
      </c>
      <c r="B66" s="2">
        <v>2</v>
      </c>
    </row>
    <row r="67" spans="1:2">
      <c r="A67" s="2" t="s">
        <v>426</v>
      </c>
      <c r="B67" s="2">
        <v>2</v>
      </c>
    </row>
    <row r="68" spans="1:2">
      <c r="A68" s="2" t="s">
        <v>427</v>
      </c>
      <c r="B68" s="2">
        <v>2</v>
      </c>
    </row>
    <row r="69" spans="1:2">
      <c r="A69" s="2" t="s">
        <v>428</v>
      </c>
      <c r="B69" s="2">
        <v>2</v>
      </c>
    </row>
    <row r="70" spans="1:2">
      <c r="A70" s="2" t="s">
        <v>431</v>
      </c>
      <c r="B70" s="2">
        <v>2</v>
      </c>
    </row>
    <row r="71" spans="1:2">
      <c r="A71" s="2" t="s">
        <v>433</v>
      </c>
      <c r="B71" s="2">
        <v>2</v>
      </c>
    </row>
    <row r="72" spans="1:2">
      <c r="A72" s="2" t="s">
        <v>435</v>
      </c>
      <c r="B72" s="2">
        <v>2</v>
      </c>
    </row>
    <row r="73" spans="1:2">
      <c r="A73" s="2" t="s">
        <v>436</v>
      </c>
      <c r="B73" s="2">
        <v>2</v>
      </c>
    </row>
    <row r="74" spans="1:2">
      <c r="A74" s="2" t="s">
        <v>437</v>
      </c>
      <c r="B74" s="2">
        <v>2</v>
      </c>
    </row>
    <row r="75" spans="1:2">
      <c r="A75" s="2" t="s">
        <v>438</v>
      </c>
      <c r="B75" s="2">
        <v>2</v>
      </c>
    </row>
    <row r="76" spans="1:2">
      <c r="A76" s="2" t="s">
        <v>440</v>
      </c>
      <c r="B76" s="2">
        <v>2</v>
      </c>
    </row>
    <row r="77" spans="1:2">
      <c r="A77" s="2" t="s">
        <v>442</v>
      </c>
      <c r="B77" s="2">
        <v>2</v>
      </c>
    </row>
    <row r="78" spans="1:2">
      <c r="A78" s="2" t="s">
        <v>443</v>
      </c>
      <c r="B78" s="2">
        <v>2</v>
      </c>
    </row>
    <row r="79" spans="1:2">
      <c r="A79" s="2" t="s">
        <v>444</v>
      </c>
      <c r="B79" s="2">
        <v>2</v>
      </c>
    </row>
    <row r="80" spans="1:2">
      <c r="A80" s="2" t="s">
        <v>445</v>
      </c>
      <c r="B80" s="2">
        <v>2</v>
      </c>
    </row>
    <row r="81" spans="1:2">
      <c r="A81" s="2" t="s">
        <v>257</v>
      </c>
      <c r="B81" s="2">
        <v>2</v>
      </c>
    </row>
    <row r="82" spans="1:2">
      <c r="A82" s="2" t="s">
        <v>446</v>
      </c>
      <c r="B82" s="2">
        <v>2</v>
      </c>
    </row>
    <row r="83" spans="1:2">
      <c r="A83" s="2" t="s">
        <v>448</v>
      </c>
      <c r="B83" s="2">
        <v>2</v>
      </c>
    </row>
    <row r="84" spans="1:2">
      <c r="A84" s="2" t="s">
        <v>452</v>
      </c>
      <c r="B84" s="2">
        <v>2</v>
      </c>
    </row>
    <row r="85" spans="1:2">
      <c r="A85" s="2" t="s">
        <v>453</v>
      </c>
      <c r="B85" s="2">
        <v>2</v>
      </c>
    </row>
    <row r="86" spans="1:2">
      <c r="A86" s="2" t="s">
        <v>455</v>
      </c>
      <c r="B86" s="2">
        <v>2</v>
      </c>
    </row>
    <row r="87" spans="1:2">
      <c r="A87" s="2" t="s">
        <v>456</v>
      </c>
      <c r="B87" s="2">
        <v>2</v>
      </c>
    </row>
    <row r="88" spans="1:2">
      <c r="A88" s="2" t="s">
        <v>458</v>
      </c>
      <c r="B88" s="2">
        <v>2</v>
      </c>
    </row>
    <row r="89" spans="1:2">
      <c r="A89" s="2" t="s">
        <v>459</v>
      </c>
      <c r="B89" s="2">
        <v>2</v>
      </c>
    </row>
    <row r="90" spans="1:2">
      <c r="A90" s="2" t="s">
        <v>460</v>
      </c>
      <c r="B90" s="2">
        <v>2</v>
      </c>
    </row>
    <row r="91" spans="1:2">
      <c r="A91" s="2" t="s">
        <v>461</v>
      </c>
      <c r="B91" s="2">
        <v>2</v>
      </c>
    </row>
    <row r="92" spans="1:2">
      <c r="A92" s="2" t="s">
        <v>462</v>
      </c>
      <c r="B92" s="2">
        <v>2</v>
      </c>
    </row>
    <row r="93" spans="1:2">
      <c r="A93" s="2" t="s">
        <v>465</v>
      </c>
      <c r="B93" s="2">
        <v>2</v>
      </c>
    </row>
    <row r="94" spans="1:2">
      <c r="A94" s="2" t="s">
        <v>467</v>
      </c>
      <c r="B94" s="2">
        <v>2</v>
      </c>
    </row>
    <row r="95" spans="1:2">
      <c r="A95" s="2" t="s">
        <v>468</v>
      </c>
      <c r="B95" s="2">
        <v>2</v>
      </c>
    </row>
    <row r="96" spans="1:2">
      <c r="A96" s="2" t="s">
        <v>469</v>
      </c>
      <c r="B96" s="2">
        <v>2</v>
      </c>
    </row>
    <row r="97" spans="1:2">
      <c r="A97" s="2" t="s">
        <v>279</v>
      </c>
      <c r="B97" s="2">
        <v>2</v>
      </c>
    </row>
    <row r="98" spans="1:2">
      <c r="A98" s="2" t="s">
        <v>471</v>
      </c>
      <c r="B98" s="2">
        <v>2</v>
      </c>
    </row>
    <row r="99" spans="1:2">
      <c r="A99" s="2" t="s">
        <v>281</v>
      </c>
      <c r="B99" s="2">
        <v>2</v>
      </c>
    </row>
    <row r="100" spans="1:2">
      <c r="A100" s="2" t="s">
        <v>473</v>
      </c>
      <c r="B100" s="2">
        <v>2</v>
      </c>
    </row>
    <row r="101" spans="1:2">
      <c r="A101" s="2" t="s">
        <v>474</v>
      </c>
      <c r="B101" s="2">
        <v>2</v>
      </c>
    </row>
    <row r="102" spans="1:2">
      <c r="A102" s="2" t="s">
        <v>475</v>
      </c>
      <c r="B102" s="2">
        <v>2</v>
      </c>
    </row>
    <row r="103" spans="1:2">
      <c r="A103" s="2" t="s">
        <v>478</v>
      </c>
      <c r="B103" s="2">
        <v>2</v>
      </c>
    </row>
    <row r="104" spans="1:2">
      <c r="A104" s="2" t="s">
        <v>479</v>
      </c>
      <c r="B104" s="2">
        <v>2</v>
      </c>
    </row>
    <row r="105" spans="1:2">
      <c r="A105" s="2" t="s">
        <v>480</v>
      </c>
      <c r="B105" s="2">
        <v>2</v>
      </c>
    </row>
    <row r="106" spans="1:2">
      <c r="A106" s="2" t="s">
        <v>484</v>
      </c>
      <c r="B106" s="2">
        <v>2</v>
      </c>
    </row>
    <row r="107" spans="1:2">
      <c r="A107" s="2" t="s">
        <v>485</v>
      </c>
      <c r="B107" s="2">
        <v>2</v>
      </c>
    </row>
    <row r="108" spans="1:2">
      <c r="A108" s="2" t="s">
        <v>486</v>
      </c>
      <c r="B108" s="2">
        <v>2</v>
      </c>
    </row>
    <row r="109" spans="1:2">
      <c r="A109" s="2" t="s">
        <v>487</v>
      </c>
      <c r="B109" s="2">
        <v>2</v>
      </c>
    </row>
    <row r="110" spans="1:2">
      <c r="A110" s="2" t="s">
        <v>488</v>
      </c>
      <c r="B110" s="2">
        <v>2</v>
      </c>
    </row>
    <row r="111" spans="1:2">
      <c r="A111" s="2" t="s">
        <v>492</v>
      </c>
      <c r="B111" s="2">
        <v>2</v>
      </c>
    </row>
    <row r="112" spans="1:2">
      <c r="A112" s="2" t="s">
        <v>493</v>
      </c>
      <c r="B112" s="2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"/>
  <sheetViews>
    <sheetView topLeftCell="A8" workbookViewId="0">
      <selection activeCell="B13" sqref="B13:C22"/>
    </sheetView>
  </sheetViews>
  <sheetFormatPr defaultColWidth="14.4285714285714" defaultRowHeight="15.75" customHeight="1"/>
  <sheetData>
    <row r="1" customHeight="1" spans="1:25">
      <c r="A1" s="1" t="s">
        <v>123</v>
      </c>
      <c r="B1" s="1" t="s">
        <v>124</v>
      </c>
      <c r="C1" s="1" t="s">
        <v>125</v>
      </c>
      <c r="D1" s="3"/>
      <c r="E1" s="3"/>
      <c r="F1" s="3"/>
      <c r="G1" s="1" t="s">
        <v>123</v>
      </c>
      <c r="H1" s="1" t="s">
        <v>124</v>
      </c>
      <c r="I1" s="1" t="s">
        <v>125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Height="1" spans="1:9">
      <c r="A2" s="2" t="s">
        <v>126</v>
      </c>
      <c r="B2" s="2">
        <v>24</v>
      </c>
      <c r="C2" s="2" t="s">
        <v>127</v>
      </c>
      <c r="G2" s="2" t="s">
        <v>128</v>
      </c>
      <c r="H2" s="2">
        <v>100</v>
      </c>
      <c r="I2" s="2" t="s">
        <v>129</v>
      </c>
    </row>
    <row r="3" customHeight="1" spans="1:9">
      <c r="A3" s="2" t="s">
        <v>130</v>
      </c>
      <c r="B3" s="2">
        <v>25</v>
      </c>
      <c r="C3" s="2" t="s">
        <v>131</v>
      </c>
      <c r="G3" s="2" t="s">
        <v>132</v>
      </c>
      <c r="H3" s="2">
        <v>34</v>
      </c>
      <c r="I3" s="2" t="s">
        <v>133</v>
      </c>
    </row>
    <row r="4" customHeight="1" spans="1:9">
      <c r="A4" s="2" t="s">
        <v>134</v>
      </c>
      <c r="B4" s="2">
        <v>21</v>
      </c>
      <c r="C4" s="2" t="s">
        <v>131</v>
      </c>
      <c r="G4" s="2" t="s">
        <v>135</v>
      </c>
      <c r="H4" s="2">
        <v>28</v>
      </c>
      <c r="I4" s="2" t="s">
        <v>127</v>
      </c>
    </row>
    <row r="5" customHeight="1" spans="1:9">
      <c r="A5" s="2" t="s">
        <v>136</v>
      </c>
      <c r="B5" s="2">
        <v>21</v>
      </c>
      <c r="C5" s="2" t="s">
        <v>129</v>
      </c>
      <c r="G5" s="2" t="s">
        <v>137</v>
      </c>
      <c r="H5" s="2">
        <v>27</v>
      </c>
      <c r="I5" s="2" t="s">
        <v>138</v>
      </c>
    </row>
    <row r="6" customHeight="1" spans="1:9">
      <c r="A6" s="2" t="s">
        <v>137</v>
      </c>
      <c r="B6" s="2">
        <v>27</v>
      </c>
      <c r="C6" s="2" t="s">
        <v>138</v>
      </c>
      <c r="G6" s="2" t="s">
        <v>130</v>
      </c>
      <c r="H6" s="2">
        <v>25</v>
      </c>
      <c r="I6" s="2" t="s">
        <v>131</v>
      </c>
    </row>
    <row r="7" customHeight="1" spans="1:9">
      <c r="A7" s="2" t="s">
        <v>135</v>
      </c>
      <c r="B7" s="2">
        <v>28</v>
      </c>
      <c r="C7" s="2" t="s">
        <v>127</v>
      </c>
      <c r="G7" s="2" t="s">
        <v>126</v>
      </c>
      <c r="H7" s="2">
        <v>24</v>
      </c>
      <c r="I7" s="2" t="s">
        <v>127</v>
      </c>
    </row>
    <row r="8" customHeight="1" spans="1:9">
      <c r="A8" s="2" t="s">
        <v>132</v>
      </c>
      <c r="B8" s="2">
        <v>34</v>
      </c>
      <c r="C8" s="2" t="s">
        <v>133</v>
      </c>
      <c r="G8" s="2" t="s">
        <v>134</v>
      </c>
      <c r="H8" s="2">
        <v>21</v>
      </c>
      <c r="I8" s="2" t="s">
        <v>131</v>
      </c>
    </row>
    <row r="9" customHeight="1" spans="1:9">
      <c r="A9" s="2" t="s">
        <v>128</v>
      </c>
      <c r="B9" s="2">
        <v>100</v>
      </c>
      <c r="C9" s="2" t="s">
        <v>129</v>
      </c>
      <c r="G9" s="2" t="s">
        <v>136</v>
      </c>
      <c r="H9" s="2">
        <v>21</v>
      </c>
      <c r="I9" s="2" t="s">
        <v>129</v>
      </c>
    </row>
    <row r="10" customHeight="1" spans="1:9">
      <c r="A10" s="2" t="s">
        <v>139</v>
      </c>
      <c r="B10" s="2">
        <v>12</v>
      </c>
      <c r="C10" s="2" t="s">
        <v>127</v>
      </c>
      <c r="G10" s="2" t="s">
        <v>139</v>
      </c>
      <c r="H10" s="2">
        <v>12</v>
      </c>
      <c r="I10" s="2" t="s">
        <v>127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1"/>
  <sheetViews>
    <sheetView topLeftCell="Q52" workbookViewId="0">
      <selection activeCell="T16" sqref="T16:X67"/>
    </sheetView>
  </sheetViews>
  <sheetFormatPr defaultColWidth="14.4285714285714" defaultRowHeight="15.75" customHeight="1"/>
  <cols>
    <col min="1" max="1" width="18.8571428571429" customWidth="1"/>
    <col min="16" max="16" width="21.1428571428571" customWidth="1"/>
    <col min="17" max="17" width="17.2857142857143"/>
  </cols>
  <sheetData>
    <row r="1" customHeight="1" spans="1:26">
      <c r="A1" s="1" t="s">
        <v>140</v>
      </c>
      <c r="B1" s="1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3" t="str">
        <f>VLOOKUP(A1,WorldPop!A1:D229,3,FALSE)</f>
        <v>Population</v>
      </c>
      <c r="L1" s="3" t="s">
        <v>150</v>
      </c>
      <c r="M1" s="3"/>
      <c r="N1" s="3"/>
      <c r="O1" s="3" t="s">
        <v>151</v>
      </c>
      <c r="P1" t="s">
        <v>152</v>
      </c>
      <c r="Q1" s="11" t="s">
        <v>141</v>
      </c>
      <c r="R1" s="3" t="s">
        <v>153</v>
      </c>
      <c r="S1" s="3" t="s">
        <v>154</v>
      </c>
      <c r="T1" s="1" t="s">
        <v>143</v>
      </c>
      <c r="U1" s="3" t="s">
        <v>155</v>
      </c>
      <c r="V1" s="3" t="s">
        <v>156</v>
      </c>
      <c r="W1" s="3" t="s">
        <v>157</v>
      </c>
      <c r="X1" s="3" t="s">
        <v>147</v>
      </c>
      <c r="Y1" s="3" t="s">
        <v>158</v>
      </c>
      <c r="Z1" s="3"/>
    </row>
    <row r="2" customHeight="1" spans="1:26">
      <c r="A2" s="1"/>
      <c r="B2" s="11"/>
      <c r="C2" s="1"/>
      <c r="D2" s="1"/>
      <c r="E2" s="1"/>
      <c r="F2" s="1"/>
      <c r="G2" s="1"/>
      <c r="H2" s="1"/>
      <c r="I2" s="1"/>
      <c r="J2" s="1"/>
      <c r="K2" s="3"/>
      <c r="L2" s="3"/>
      <c r="M2" s="3" t="s">
        <v>159</v>
      </c>
      <c r="N2" s="3" t="s">
        <v>160</v>
      </c>
      <c r="O2" s="3"/>
      <c r="Q2" s="11"/>
      <c r="R2" s="3"/>
      <c r="S2" s="3"/>
      <c r="T2" s="3"/>
      <c r="U2" s="3"/>
      <c r="V2" s="3"/>
      <c r="W2" s="3"/>
      <c r="X2" s="3"/>
      <c r="Y2" s="3"/>
      <c r="Z2" s="3"/>
    </row>
    <row r="3" customHeight="1" spans="1:25">
      <c r="A3" s="2" t="s">
        <v>161</v>
      </c>
      <c r="B3" s="12" t="s">
        <v>162</v>
      </c>
      <c r="C3" s="10">
        <v>0.454</v>
      </c>
      <c r="D3" s="10">
        <v>0.3426</v>
      </c>
      <c r="E3" s="10">
        <v>0.0859</v>
      </c>
      <c r="F3" s="10">
        <v>0.0264</v>
      </c>
      <c r="G3" s="10">
        <v>0.084</v>
      </c>
      <c r="H3" s="10">
        <v>0.0044</v>
      </c>
      <c r="I3" s="10">
        <v>0.0021</v>
      </c>
      <c r="J3" s="10">
        <v>0.0006</v>
      </c>
      <c r="K3" s="3">
        <f>VLOOKUP(A3,WorldPop!A3:D231,3,FALSE)</f>
        <v>39921833</v>
      </c>
      <c r="L3" t="str">
        <f>VLOOKUP(A3,WorldPop!A3:D232,1,FALSE)</f>
        <v>Argentina</v>
      </c>
      <c r="M3" t="str">
        <f>IF(D3&gt;0.25,A3)</f>
        <v>Argentina</v>
      </c>
      <c r="N3" t="str">
        <f>IF(AND(B3&gt;1000000,I3&lt;=2%),A3,0)</f>
        <v>Argentina</v>
      </c>
      <c r="O3" t="b">
        <f>OR(D3,E3)</f>
        <v>1</v>
      </c>
      <c r="P3">
        <f>VLOOKUP(A3,WorldPop!A2:D229,4,FALSE)</f>
        <v>2766890</v>
      </c>
      <c r="Q3" s="12">
        <v>41343201</v>
      </c>
      <c r="R3">
        <f>Q3*C3</f>
        <v>18769813.254</v>
      </c>
      <c r="S3">
        <f>Q3*J3</f>
        <v>24805.9206</v>
      </c>
      <c r="T3">
        <f>Q3*D3</f>
        <v>14164180.6626</v>
      </c>
      <c r="U3">
        <f>Q3*E3</f>
        <v>3551380.9659</v>
      </c>
      <c r="V3">
        <f>Q3*F3</f>
        <v>1091460.5064</v>
      </c>
      <c r="W3">
        <f>Q3*G3</f>
        <v>3472828.884</v>
      </c>
      <c r="X3">
        <f>Q3*H3</f>
        <v>181910.0844</v>
      </c>
      <c r="Y3">
        <f>Q3*I3</f>
        <v>86820.7221</v>
      </c>
    </row>
    <row r="4" customHeight="1" spans="1:25">
      <c r="A4" s="2" t="s">
        <v>163</v>
      </c>
      <c r="B4" s="12" t="s">
        <v>164</v>
      </c>
      <c r="C4" s="10">
        <v>0.4</v>
      </c>
      <c r="D4" s="10">
        <v>0.31</v>
      </c>
      <c r="E4" s="10">
        <v>0.08</v>
      </c>
      <c r="F4" s="10">
        <v>0.02</v>
      </c>
      <c r="G4" s="10">
        <v>0.09</v>
      </c>
      <c r="H4" s="10">
        <v>0.07</v>
      </c>
      <c r="I4" s="10">
        <v>0.02</v>
      </c>
      <c r="J4" s="10">
        <v>0.01</v>
      </c>
      <c r="K4" s="3">
        <f>VLOOKUP(A4,WorldPop!A4:D232,3,FALSE)</f>
        <v>20264082</v>
      </c>
      <c r="M4" t="str">
        <f t="shared" ref="M4:M67" si="0">IF(D4&gt;0.25,A4)</f>
        <v>Australia</v>
      </c>
      <c r="N4" t="str">
        <f t="shared" ref="N4:N19" si="1">IF(AND(B4&gt;1000000,I4&lt;=2%),A4,0)</f>
        <v>Australia</v>
      </c>
      <c r="O4" t="b">
        <f t="shared" ref="O4:O67" si="2">OR(D4,E4)</f>
        <v>1</v>
      </c>
      <c r="P4">
        <f>VLOOKUP(A4,WorldPop!A3:D230,4,FALSE)</f>
        <v>7686850</v>
      </c>
      <c r="Q4" s="12">
        <v>21262641</v>
      </c>
      <c r="R4">
        <f t="shared" ref="R4:R35" si="3">Q4*C4</f>
        <v>8505056.4</v>
      </c>
      <c r="S4">
        <f t="shared" ref="S4:S35" si="4">Q4*J4</f>
        <v>212626.41</v>
      </c>
      <c r="T4">
        <f t="shared" ref="T4:T10" si="5">Q4*D4</f>
        <v>6591418.71</v>
      </c>
      <c r="U4">
        <f t="shared" ref="U4:U10" si="6">Q4*E4</f>
        <v>1701011.28</v>
      </c>
      <c r="V4">
        <f t="shared" ref="V4:V10" si="7">Q4*F4</f>
        <v>425252.82</v>
      </c>
      <c r="W4">
        <f t="shared" ref="W4:W10" si="8">Q4*G4</f>
        <v>1913637.69</v>
      </c>
      <c r="X4">
        <f t="shared" ref="X4:X10" si="9">Q4*H4</f>
        <v>1488384.87</v>
      </c>
      <c r="Y4">
        <f t="shared" ref="Y4:Y35" si="10">Q4*I4</f>
        <v>425252.82</v>
      </c>
    </row>
    <row r="5" customHeight="1" spans="1:25">
      <c r="A5" s="2" t="s">
        <v>165</v>
      </c>
      <c r="B5" s="12" t="s">
        <v>166</v>
      </c>
      <c r="C5" s="10">
        <v>0.3</v>
      </c>
      <c r="D5" s="10">
        <v>0.33</v>
      </c>
      <c r="E5" s="10">
        <v>0.12</v>
      </c>
      <c r="F5" s="10">
        <v>0.06</v>
      </c>
      <c r="G5" s="10">
        <v>0.07</v>
      </c>
      <c r="H5" s="10">
        <v>0.08</v>
      </c>
      <c r="I5" s="10">
        <v>0.03</v>
      </c>
      <c r="J5" s="10">
        <v>0.01</v>
      </c>
      <c r="K5" s="3">
        <f>VLOOKUP(A5,WorldPop!A5:D233,3,FALSE)</f>
        <v>8192880</v>
      </c>
      <c r="M5" t="str">
        <f t="shared" si="0"/>
        <v>Austria</v>
      </c>
      <c r="N5">
        <f t="shared" si="1"/>
        <v>0</v>
      </c>
      <c r="O5" t="b">
        <f t="shared" si="2"/>
        <v>1</v>
      </c>
      <c r="P5">
        <f>VLOOKUP(A5,WorldPop!A4:D231,4,FALSE)</f>
        <v>83870</v>
      </c>
      <c r="Q5" s="12">
        <v>8210281</v>
      </c>
      <c r="R5">
        <f t="shared" si="3"/>
        <v>2463084.3</v>
      </c>
      <c r="S5">
        <f t="shared" si="4"/>
        <v>82102.81</v>
      </c>
      <c r="T5">
        <f t="shared" si="5"/>
        <v>2709392.73</v>
      </c>
      <c r="U5">
        <f t="shared" si="6"/>
        <v>985233.72</v>
      </c>
      <c r="V5">
        <f t="shared" si="7"/>
        <v>492616.86</v>
      </c>
      <c r="W5">
        <f t="shared" si="8"/>
        <v>574719.67</v>
      </c>
      <c r="X5">
        <f t="shared" si="9"/>
        <v>656822.48</v>
      </c>
      <c r="Y5">
        <f t="shared" si="10"/>
        <v>246308.43</v>
      </c>
    </row>
    <row r="6" customHeight="1" spans="1:25">
      <c r="A6" s="2" t="s">
        <v>167</v>
      </c>
      <c r="B6" s="12" t="s">
        <v>168</v>
      </c>
      <c r="C6" s="10">
        <v>0.4848</v>
      </c>
      <c r="D6" s="10">
        <v>0.1935</v>
      </c>
      <c r="E6" s="10">
        <v>0.2261</v>
      </c>
      <c r="F6" s="10">
        <v>0.0367</v>
      </c>
      <c r="G6" s="10">
        <v>0.0327</v>
      </c>
      <c r="H6" s="10">
        <v>0.0133</v>
      </c>
      <c r="I6" s="10">
        <v>0.0104</v>
      </c>
      <c r="J6" s="10">
        <v>0.0025</v>
      </c>
      <c r="K6" s="3">
        <f>VLOOKUP(A6,WorldPop!A6:D234,3,FALSE)</f>
        <v>698585</v>
      </c>
      <c r="M6" t="b">
        <f t="shared" si="0"/>
        <v>0</v>
      </c>
      <c r="N6" t="str">
        <f t="shared" si="1"/>
        <v>Bahrain</v>
      </c>
      <c r="O6" t="b">
        <f t="shared" si="2"/>
        <v>1</v>
      </c>
      <c r="P6">
        <f>VLOOKUP(A6,WorldPop!A5:D232,4,FALSE)</f>
        <v>665</v>
      </c>
      <c r="Q6" s="12">
        <v>1234571</v>
      </c>
      <c r="R6">
        <f t="shared" si="3"/>
        <v>598520.0208</v>
      </c>
      <c r="S6">
        <f t="shared" si="4"/>
        <v>3086.4275</v>
      </c>
      <c r="T6">
        <f t="shared" si="5"/>
        <v>238889.4885</v>
      </c>
      <c r="U6">
        <f t="shared" si="6"/>
        <v>279136.5031</v>
      </c>
      <c r="V6">
        <f t="shared" si="7"/>
        <v>45308.7557</v>
      </c>
      <c r="W6">
        <f t="shared" si="8"/>
        <v>40370.4717</v>
      </c>
      <c r="X6">
        <f t="shared" si="9"/>
        <v>16419.7943</v>
      </c>
      <c r="Y6">
        <f t="shared" si="10"/>
        <v>12839.5384</v>
      </c>
    </row>
    <row r="7" customHeight="1" spans="1:25">
      <c r="A7" s="2" t="s">
        <v>169</v>
      </c>
      <c r="B7" s="12" t="s">
        <v>170</v>
      </c>
      <c r="C7" s="10">
        <v>0.377</v>
      </c>
      <c r="D7" s="10">
        <v>0.2158</v>
      </c>
      <c r="E7" s="10">
        <v>0.3458</v>
      </c>
      <c r="F7" s="10">
        <v>0.0885</v>
      </c>
      <c r="G7" s="10">
        <v>0.0187</v>
      </c>
      <c r="H7" s="10">
        <v>0.0082</v>
      </c>
      <c r="I7" s="10">
        <v>0.0096</v>
      </c>
      <c r="J7" s="10">
        <v>0.0064</v>
      </c>
      <c r="K7" s="3">
        <f>VLOOKUP(A7,WorldPop!A7:D235,3,FALSE)</f>
        <v>147365352</v>
      </c>
      <c r="M7" t="b">
        <f t="shared" si="0"/>
        <v>0</v>
      </c>
      <c r="N7" t="str">
        <f t="shared" si="1"/>
        <v>Bangladesh</v>
      </c>
      <c r="O7" t="b">
        <f t="shared" si="2"/>
        <v>1</v>
      </c>
      <c r="P7">
        <f>VLOOKUP(A7,WorldPop!A6:D233,4,FALSE)</f>
        <v>144000</v>
      </c>
      <c r="Q7" s="12">
        <v>161083804</v>
      </c>
      <c r="R7">
        <f t="shared" si="3"/>
        <v>60728594.108</v>
      </c>
      <c r="S7">
        <f t="shared" si="4"/>
        <v>1030936.3456</v>
      </c>
      <c r="T7">
        <f t="shared" si="5"/>
        <v>34761884.9032</v>
      </c>
      <c r="U7">
        <f t="shared" si="6"/>
        <v>55702779.4232</v>
      </c>
      <c r="V7">
        <f t="shared" si="7"/>
        <v>14255916.654</v>
      </c>
      <c r="W7">
        <f t="shared" si="8"/>
        <v>3012267.1348</v>
      </c>
      <c r="X7">
        <f t="shared" si="9"/>
        <v>1320887.1928</v>
      </c>
      <c r="Y7">
        <f t="shared" si="10"/>
        <v>1546404.5184</v>
      </c>
    </row>
    <row r="8" customHeight="1" spans="1:25">
      <c r="A8" s="2" t="s">
        <v>171</v>
      </c>
      <c r="B8" s="12" t="s">
        <v>172</v>
      </c>
      <c r="C8" s="10">
        <v>0.38</v>
      </c>
      <c r="D8" s="10">
        <v>0.34</v>
      </c>
      <c r="E8" s="10">
        <v>0.085</v>
      </c>
      <c r="F8" s="10">
        <v>0.041</v>
      </c>
      <c r="G8" s="10">
        <v>0.07</v>
      </c>
      <c r="H8" s="10">
        <v>0.06</v>
      </c>
      <c r="I8" s="10">
        <v>0.015</v>
      </c>
      <c r="J8" s="10">
        <v>0.008</v>
      </c>
      <c r="K8" s="3">
        <f>VLOOKUP(A8,WorldPop!A8:D236,3,FALSE)</f>
        <v>10379067</v>
      </c>
      <c r="M8" t="str">
        <f t="shared" si="0"/>
        <v>Belgium</v>
      </c>
      <c r="N8" t="str">
        <f t="shared" si="1"/>
        <v>Belgium</v>
      </c>
      <c r="O8" t="b">
        <f t="shared" si="2"/>
        <v>1</v>
      </c>
      <c r="P8">
        <f>VLOOKUP(A8,WorldPop!A7:D234,4,FALSE)</f>
        <v>30528</v>
      </c>
      <c r="Q8" s="12">
        <v>10414336</v>
      </c>
      <c r="R8">
        <f t="shared" si="3"/>
        <v>3957447.68</v>
      </c>
      <c r="S8">
        <f t="shared" si="4"/>
        <v>83314.688</v>
      </c>
      <c r="T8">
        <f t="shared" si="5"/>
        <v>3540874.24</v>
      </c>
      <c r="U8">
        <f t="shared" si="6"/>
        <v>885218.56</v>
      </c>
      <c r="V8">
        <f t="shared" si="7"/>
        <v>426987.776</v>
      </c>
      <c r="W8">
        <f t="shared" si="8"/>
        <v>729003.52</v>
      </c>
      <c r="X8">
        <f t="shared" si="9"/>
        <v>624860.16</v>
      </c>
      <c r="Y8">
        <f t="shared" si="10"/>
        <v>156215.04</v>
      </c>
    </row>
    <row r="9" customHeight="1" spans="1:25">
      <c r="A9" s="2" t="s">
        <v>173</v>
      </c>
      <c r="B9" s="12" t="s">
        <v>174</v>
      </c>
      <c r="C9" s="10">
        <v>0.5162</v>
      </c>
      <c r="D9" s="10">
        <v>0.2945</v>
      </c>
      <c r="E9" s="10">
        <v>0.1011</v>
      </c>
      <c r="F9" s="10">
        <v>0.0115</v>
      </c>
      <c r="G9" s="10">
        <v>0.0439</v>
      </c>
      <c r="H9" s="10">
        <v>0.0273</v>
      </c>
      <c r="I9" s="10">
        <v>0.0054</v>
      </c>
      <c r="J9" s="10">
        <v>0.001</v>
      </c>
      <c r="K9" s="3">
        <f>VLOOKUP(A9,WorldPop!A9:D237,3,FALSE)</f>
        <v>8989046</v>
      </c>
      <c r="M9" t="str">
        <f t="shared" si="0"/>
        <v>Bolivia</v>
      </c>
      <c r="N9" t="str">
        <f t="shared" si="1"/>
        <v>Bolivia</v>
      </c>
      <c r="O9" t="b">
        <f t="shared" si="2"/>
        <v>1</v>
      </c>
      <c r="P9">
        <f>VLOOKUP(A9,WorldPop!A8:D235,4,FALSE)</f>
        <v>1098580</v>
      </c>
      <c r="Q9" s="12">
        <v>10088108</v>
      </c>
      <c r="R9">
        <f t="shared" si="3"/>
        <v>5207481.3496</v>
      </c>
      <c r="S9">
        <f t="shared" si="4"/>
        <v>10088.108</v>
      </c>
      <c r="T9">
        <f t="shared" si="5"/>
        <v>2970947.806</v>
      </c>
      <c r="U9">
        <f t="shared" si="6"/>
        <v>1019907.7188</v>
      </c>
      <c r="V9">
        <f t="shared" si="7"/>
        <v>116013.242</v>
      </c>
      <c r="W9">
        <f t="shared" si="8"/>
        <v>442867.9412</v>
      </c>
      <c r="X9">
        <f t="shared" si="9"/>
        <v>275405.3484</v>
      </c>
      <c r="Y9">
        <f t="shared" si="10"/>
        <v>54475.7832</v>
      </c>
    </row>
    <row r="10" customHeight="1" spans="1:25">
      <c r="A10" s="2" t="s">
        <v>175</v>
      </c>
      <c r="B10" s="12" t="s">
        <v>176</v>
      </c>
      <c r="C10" s="10">
        <v>0.36</v>
      </c>
      <c r="D10" s="10">
        <v>0.34</v>
      </c>
      <c r="E10" s="10">
        <v>0.08</v>
      </c>
      <c r="F10" s="10">
        <v>0.025</v>
      </c>
      <c r="G10" s="10">
        <v>0.09</v>
      </c>
      <c r="H10" s="10">
        <v>0.08</v>
      </c>
      <c r="I10" s="10">
        <v>0.02</v>
      </c>
      <c r="J10" s="10">
        <v>0.005</v>
      </c>
      <c r="K10" s="3">
        <f>VLOOKUP(A10,WorldPop!A10:D238,3,FALSE)</f>
        <v>188078227</v>
      </c>
      <c r="M10" t="str">
        <f t="shared" si="0"/>
        <v>Brazil</v>
      </c>
      <c r="N10" t="str">
        <f t="shared" si="1"/>
        <v>Brazil</v>
      </c>
      <c r="O10" t="b">
        <f t="shared" si="2"/>
        <v>1</v>
      </c>
      <c r="P10">
        <f>VLOOKUP(A10,WorldPop!A9:D236,4,FALSE)</f>
        <v>8511965</v>
      </c>
      <c r="Q10" s="12">
        <v>198739269</v>
      </c>
      <c r="R10">
        <f t="shared" si="3"/>
        <v>71546136.84</v>
      </c>
      <c r="S10">
        <f t="shared" si="4"/>
        <v>993696.345</v>
      </c>
      <c r="T10">
        <f t="shared" si="5"/>
        <v>67571351.46</v>
      </c>
      <c r="U10">
        <f t="shared" si="6"/>
        <v>15899141.52</v>
      </c>
      <c r="V10">
        <f t="shared" si="7"/>
        <v>4968481.725</v>
      </c>
      <c r="W10">
        <f t="shared" si="8"/>
        <v>17886534.21</v>
      </c>
      <c r="X10">
        <f t="shared" si="9"/>
        <v>15899141.52</v>
      </c>
      <c r="Y10">
        <f t="shared" si="10"/>
        <v>3974785.38</v>
      </c>
    </row>
    <row r="11" customHeight="1" spans="1:25">
      <c r="A11" s="2" t="s">
        <v>177</v>
      </c>
      <c r="B11" s="12" t="s">
        <v>178</v>
      </c>
      <c r="C11" s="10">
        <v>0.39</v>
      </c>
      <c r="D11" s="10">
        <v>0.36</v>
      </c>
      <c r="E11" s="10">
        <v>0.076</v>
      </c>
      <c r="F11" s="10">
        <v>0.025</v>
      </c>
      <c r="G11" s="10">
        <v>0.07</v>
      </c>
      <c r="H11" s="10">
        <v>0.06</v>
      </c>
      <c r="I11" s="10">
        <v>0.014</v>
      </c>
      <c r="J11" s="10">
        <v>0.005</v>
      </c>
      <c r="K11" s="3">
        <f>VLOOKUP(A11,WorldPop!A11:D239,3,FALSE)</f>
        <v>33098932</v>
      </c>
      <c r="M11" t="str">
        <f t="shared" si="0"/>
        <v>Canada</v>
      </c>
      <c r="N11" t="str">
        <f t="shared" si="1"/>
        <v>Canada</v>
      </c>
      <c r="O11" t="b">
        <f t="shared" si="2"/>
        <v>1</v>
      </c>
      <c r="P11">
        <f>VLOOKUP(A11,WorldPop!A10:D237,4,FALSE)</f>
        <v>9984670</v>
      </c>
      <c r="Q11" s="12">
        <v>33487208</v>
      </c>
      <c r="R11">
        <f t="shared" si="3"/>
        <v>13060011.12</v>
      </c>
      <c r="S11">
        <f t="shared" si="4"/>
        <v>167436.04</v>
      </c>
      <c r="T11">
        <f t="shared" ref="T11:T16" si="11">Q11*D11</f>
        <v>12055394.88</v>
      </c>
      <c r="U11">
        <f t="shared" ref="U11:U16" si="12">Q11*E11</f>
        <v>2545027.808</v>
      </c>
      <c r="V11">
        <f t="shared" ref="V11:V16" si="13">Q11*F11</f>
        <v>837180.2</v>
      </c>
      <c r="W11">
        <f t="shared" ref="W11:W16" si="14">Q11*G11</f>
        <v>2344104.56</v>
      </c>
      <c r="X11">
        <f t="shared" ref="X11:X16" si="15">Q11*H11</f>
        <v>2009232.48</v>
      </c>
      <c r="Y11">
        <f t="shared" si="10"/>
        <v>468820.912</v>
      </c>
    </row>
    <row r="12" customHeight="1" spans="1:25">
      <c r="A12" s="2" t="s">
        <v>179</v>
      </c>
      <c r="B12" s="12" t="s">
        <v>180</v>
      </c>
      <c r="C12" s="10">
        <v>0.467</v>
      </c>
      <c r="D12" s="10">
        <v>0.272</v>
      </c>
      <c r="E12" s="10">
        <v>0.185</v>
      </c>
      <c r="F12" s="10">
        <v>0.049</v>
      </c>
      <c r="G12" s="10">
        <v>0.013</v>
      </c>
      <c r="H12" s="10">
        <v>0.008</v>
      </c>
      <c r="I12" s="10">
        <v>0.005</v>
      </c>
      <c r="J12" s="10">
        <v>0.001</v>
      </c>
      <c r="K12" s="3">
        <f>VLOOKUP(A12,WorldPop!A12:D240,3,FALSE)</f>
        <v>13881427</v>
      </c>
      <c r="M12" t="str">
        <f t="shared" si="0"/>
        <v>Cambodia</v>
      </c>
      <c r="N12" t="str">
        <f t="shared" si="1"/>
        <v>Cambodia</v>
      </c>
      <c r="O12" t="b">
        <f t="shared" si="2"/>
        <v>1</v>
      </c>
      <c r="P12">
        <f>VLOOKUP(A12,WorldPop!A11:D238,4,FALSE)</f>
        <v>181040</v>
      </c>
      <c r="Q12" s="12">
        <v>14952665</v>
      </c>
      <c r="R12">
        <f t="shared" si="3"/>
        <v>6982894.555</v>
      </c>
      <c r="S12">
        <f t="shared" si="4"/>
        <v>14952.665</v>
      </c>
      <c r="T12">
        <f t="shared" si="11"/>
        <v>4067124.88</v>
      </c>
      <c r="U12">
        <f t="shared" si="12"/>
        <v>2766243.025</v>
      </c>
      <c r="V12">
        <f t="shared" si="13"/>
        <v>732680.585</v>
      </c>
      <c r="W12">
        <f t="shared" si="14"/>
        <v>194384.645</v>
      </c>
      <c r="X12">
        <f t="shared" si="15"/>
        <v>119621.32</v>
      </c>
      <c r="Y12">
        <f t="shared" si="10"/>
        <v>74763.325</v>
      </c>
    </row>
    <row r="13" customHeight="1" spans="1:25">
      <c r="A13" s="2" t="s">
        <v>181</v>
      </c>
      <c r="B13" s="12" t="s">
        <v>182</v>
      </c>
      <c r="C13" s="10">
        <v>0.428</v>
      </c>
      <c r="D13" s="10">
        <v>0.388</v>
      </c>
      <c r="E13" s="10">
        <v>0.12</v>
      </c>
      <c r="F13" s="10">
        <v>0.033</v>
      </c>
      <c r="G13" s="10">
        <v>0.014</v>
      </c>
      <c r="H13" s="10">
        <v>0.012</v>
      </c>
      <c r="I13" s="10">
        <v>0.004</v>
      </c>
      <c r="J13" s="10">
        <v>0.001</v>
      </c>
      <c r="K13" s="3">
        <f>VLOOKUP(A13,WorldPop!A13:D241,3,FALSE)</f>
        <v>17340702</v>
      </c>
      <c r="M13" t="str">
        <f t="shared" si="0"/>
        <v>Cameroon</v>
      </c>
      <c r="N13" t="str">
        <f t="shared" si="1"/>
        <v>Cameroon</v>
      </c>
      <c r="O13" t="b">
        <f t="shared" si="2"/>
        <v>1</v>
      </c>
      <c r="P13">
        <f>VLOOKUP(A13,WorldPop!A12:D239,4,FALSE)</f>
        <v>475440</v>
      </c>
      <c r="Q13" s="12">
        <v>19958000</v>
      </c>
      <c r="R13">
        <f t="shared" si="3"/>
        <v>8542024</v>
      </c>
      <c r="S13">
        <f t="shared" si="4"/>
        <v>19958</v>
      </c>
      <c r="T13">
        <f t="shared" si="11"/>
        <v>7743704</v>
      </c>
      <c r="U13">
        <f t="shared" si="12"/>
        <v>2394960</v>
      </c>
      <c r="V13">
        <f t="shared" si="13"/>
        <v>658614</v>
      </c>
      <c r="W13">
        <f t="shared" si="14"/>
        <v>279412</v>
      </c>
      <c r="X13">
        <f t="shared" si="15"/>
        <v>239496</v>
      </c>
      <c r="Y13">
        <f t="shared" si="10"/>
        <v>79832</v>
      </c>
    </row>
    <row r="14" customHeight="1" spans="1:25">
      <c r="A14" s="2" t="s">
        <v>183</v>
      </c>
      <c r="B14" s="12" t="s">
        <v>184</v>
      </c>
      <c r="C14" s="10">
        <v>0.856</v>
      </c>
      <c r="D14" s="10">
        <v>0.087</v>
      </c>
      <c r="E14" s="10">
        <v>0.0335</v>
      </c>
      <c r="F14" s="10">
        <v>0.0099</v>
      </c>
      <c r="G14" s="10">
        <v>0.012</v>
      </c>
      <c r="H14" s="10">
        <v>0.001</v>
      </c>
      <c r="I14" s="10">
        <v>0.0005</v>
      </c>
      <c r="J14" s="10">
        <v>0.001</v>
      </c>
      <c r="K14" s="3">
        <f>VLOOKUP(A14,WorldPop!A14:D242,3,FALSE)</f>
        <v>16134219</v>
      </c>
      <c r="M14" t="b">
        <f t="shared" si="0"/>
        <v>0</v>
      </c>
      <c r="N14" t="str">
        <f t="shared" si="1"/>
        <v>Chile</v>
      </c>
      <c r="O14" t="b">
        <f t="shared" si="2"/>
        <v>1</v>
      </c>
      <c r="P14">
        <f>VLOOKUP(A14,WorldPop!A13:D240,4,FALSE)</f>
        <v>756950</v>
      </c>
      <c r="Q14" s="12">
        <v>17114000</v>
      </c>
      <c r="R14">
        <f t="shared" si="3"/>
        <v>14649584</v>
      </c>
      <c r="S14">
        <f t="shared" si="4"/>
        <v>17114</v>
      </c>
      <c r="T14">
        <f t="shared" si="11"/>
        <v>1488918</v>
      </c>
      <c r="U14">
        <f t="shared" si="12"/>
        <v>573319</v>
      </c>
      <c r="V14">
        <f t="shared" si="13"/>
        <v>169428.6</v>
      </c>
      <c r="W14">
        <f t="shared" si="14"/>
        <v>205368</v>
      </c>
      <c r="X14">
        <f t="shared" si="15"/>
        <v>17114</v>
      </c>
      <c r="Y14">
        <f t="shared" si="10"/>
        <v>8557</v>
      </c>
    </row>
    <row r="15" customHeight="1" spans="1:25">
      <c r="A15" s="2" t="s">
        <v>185</v>
      </c>
      <c r="B15" s="12" t="s">
        <v>186</v>
      </c>
      <c r="C15" s="10">
        <v>0.477</v>
      </c>
      <c r="D15" s="10">
        <v>0.278</v>
      </c>
      <c r="E15" s="10">
        <v>0.189</v>
      </c>
      <c r="F15" s="10">
        <v>0.05</v>
      </c>
      <c r="G15" s="10">
        <v>0.003</v>
      </c>
      <c r="H15" s="10">
        <v>0.002</v>
      </c>
      <c r="I15" s="10">
        <v>0.001</v>
      </c>
      <c r="J15" s="10">
        <v>0.0003</v>
      </c>
      <c r="K15" s="3">
        <f>VLOOKUP(A15,WorldPop!A15:D243,3,FALSE)</f>
        <v>1313973713</v>
      </c>
      <c r="M15" t="str">
        <f t="shared" si="0"/>
        <v>China</v>
      </c>
      <c r="N15" t="str">
        <f t="shared" si="1"/>
        <v>China</v>
      </c>
      <c r="O15" t="b">
        <f t="shared" si="2"/>
        <v>1</v>
      </c>
      <c r="P15">
        <f>VLOOKUP(A15,WorldPop!A14:D241,4,FALSE)</f>
        <v>9596960</v>
      </c>
      <c r="Q15" s="12">
        <v>1339724852</v>
      </c>
      <c r="R15">
        <f t="shared" si="3"/>
        <v>639048754.404</v>
      </c>
      <c r="S15">
        <f t="shared" si="4"/>
        <v>401917.4556</v>
      </c>
      <c r="T15">
        <f t="shared" si="11"/>
        <v>372443508.856</v>
      </c>
      <c r="U15">
        <f t="shared" si="12"/>
        <v>253207997.028</v>
      </c>
      <c r="V15">
        <f t="shared" si="13"/>
        <v>66986242.6</v>
      </c>
      <c r="W15">
        <f t="shared" si="14"/>
        <v>4019174.556</v>
      </c>
      <c r="X15">
        <f t="shared" si="15"/>
        <v>2679449.704</v>
      </c>
      <c r="Y15">
        <f t="shared" si="10"/>
        <v>1339724.852</v>
      </c>
    </row>
    <row r="16" customHeight="1" spans="1:25">
      <c r="A16" s="2" t="s">
        <v>187</v>
      </c>
      <c r="B16" s="12" t="s">
        <v>188</v>
      </c>
      <c r="C16" s="10">
        <v>0.27</v>
      </c>
      <c r="D16" s="10">
        <v>0.36</v>
      </c>
      <c r="E16" s="10">
        <v>0.15</v>
      </c>
      <c r="F16" s="10">
        <v>0.07</v>
      </c>
      <c r="G16" s="10">
        <v>0.05</v>
      </c>
      <c r="H16" s="10">
        <v>0.06</v>
      </c>
      <c r="I16" s="10">
        <v>0.03</v>
      </c>
      <c r="J16" s="10">
        <v>0.01</v>
      </c>
      <c r="K16" s="3">
        <f>VLOOKUP(A16,WorldPop!A16:D244,3,FALSE)</f>
        <v>10235455</v>
      </c>
      <c r="M16" t="str">
        <f t="shared" si="0"/>
        <v>Czech Republic</v>
      </c>
      <c r="N16">
        <f t="shared" si="1"/>
        <v>0</v>
      </c>
      <c r="O16" t="b">
        <f t="shared" si="2"/>
        <v>1</v>
      </c>
      <c r="P16">
        <f>VLOOKUP(A16,WorldPop!A15:D242,4,FALSE)</f>
        <v>78866</v>
      </c>
      <c r="Q16" s="12">
        <v>10532770</v>
      </c>
      <c r="R16">
        <f t="shared" si="3"/>
        <v>2843847.9</v>
      </c>
      <c r="S16">
        <f t="shared" si="4"/>
        <v>105327.7</v>
      </c>
      <c r="T16">
        <f t="shared" si="11"/>
        <v>3791797.2</v>
      </c>
      <c r="U16">
        <f t="shared" si="12"/>
        <v>1579915.5</v>
      </c>
      <c r="V16">
        <f t="shared" si="13"/>
        <v>737293.9</v>
      </c>
      <c r="W16">
        <f t="shared" si="14"/>
        <v>526638.5</v>
      </c>
      <c r="X16">
        <f t="shared" si="15"/>
        <v>631966.2</v>
      </c>
      <c r="Y16">
        <f t="shared" si="10"/>
        <v>315983.1</v>
      </c>
    </row>
    <row r="17" customHeight="1" spans="1:25">
      <c r="A17" s="2" t="s">
        <v>189</v>
      </c>
      <c r="B17" s="12" t="s">
        <v>190</v>
      </c>
      <c r="C17" s="10">
        <v>0.35</v>
      </c>
      <c r="D17" s="10">
        <v>0.37</v>
      </c>
      <c r="E17" s="10">
        <v>0.08</v>
      </c>
      <c r="F17" s="10">
        <v>0.04</v>
      </c>
      <c r="G17" s="10">
        <v>0.06</v>
      </c>
      <c r="H17" s="10">
        <v>0.07</v>
      </c>
      <c r="I17" s="10">
        <v>0.02</v>
      </c>
      <c r="J17" s="10">
        <v>0.01</v>
      </c>
      <c r="K17" s="3">
        <f>VLOOKUP(A17,WorldPop!A17:D245,3,FALSE)</f>
        <v>5450661</v>
      </c>
      <c r="M17" t="str">
        <f t="shared" si="0"/>
        <v>Denmark</v>
      </c>
      <c r="N17" t="str">
        <f t="shared" si="1"/>
        <v>Denmark</v>
      </c>
      <c r="O17" t="b">
        <f t="shared" si="2"/>
        <v>1</v>
      </c>
      <c r="P17">
        <f>VLOOKUP(A17,WorldPop!A16:D243,4,FALSE)</f>
        <v>43094</v>
      </c>
      <c r="Q17" s="12">
        <v>5500510</v>
      </c>
      <c r="R17">
        <f t="shared" si="3"/>
        <v>1925178.5</v>
      </c>
      <c r="S17">
        <f t="shared" si="4"/>
        <v>55005.1</v>
      </c>
      <c r="T17">
        <f t="shared" ref="T17:T48" si="16">Q17*D17</f>
        <v>2035188.7</v>
      </c>
      <c r="U17">
        <f t="shared" ref="U17:U48" si="17">Q17*E17</f>
        <v>440040.8</v>
      </c>
      <c r="V17">
        <f t="shared" ref="V17:V48" si="18">Q17*F17</f>
        <v>220020.4</v>
      </c>
      <c r="W17">
        <f t="shared" ref="W17:W48" si="19">Q17*G17</f>
        <v>330030.6</v>
      </c>
      <c r="X17">
        <f t="shared" ref="X17:X48" si="20">Q17*H17</f>
        <v>385035.7</v>
      </c>
      <c r="Y17">
        <f t="shared" si="10"/>
        <v>110010.2</v>
      </c>
    </row>
    <row r="18" customHeight="1" spans="1:25">
      <c r="A18" s="2" t="s">
        <v>191</v>
      </c>
      <c r="B18" s="12" t="s">
        <v>192</v>
      </c>
      <c r="C18" s="10">
        <v>0.462</v>
      </c>
      <c r="D18" s="10">
        <v>0.264</v>
      </c>
      <c r="E18" s="10">
        <v>0.169</v>
      </c>
      <c r="F18" s="10">
        <v>0.031</v>
      </c>
      <c r="G18" s="10">
        <v>0.037</v>
      </c>
      <c r="H18" s="10">
        <v>0.021</v>
      </c>
      <c r="I18" s="10">
        <v>0.014</v>
      </c>
      <c r="J18" s="10">
        <v>0.002</v>
      </c>
      <c r="K18" s="3">
        <f>VLOOKUP(A18,WorldPop!A18:D246,3,FALSE)</f>
        <v>9183984</v>
      </c>
      <c r="M18" t="str">
        <f t="shared" si="0"/>
        <v>Dominican Republic</v>
      </c>
      <c r="N18" t="str">
        <f t="shared" si="1"/>
        <v>Dominican Republic</v>
      </c>
      <c r="O18" t="b">
        <f t="shared" si="2"/>
        <v>1</v>
      </c>
      <c r="P18">
        <f>VLOOKUP(A18,WorldPop!A17:D244,4,FALSE)</f>
        <v>48730</v>
      </c>
      <c r="Q18" s="12">
        <v>9445281</v>
      </c>
      <c r="R18">
        <f t="shared" si="3"/>
        <v>4363719.822</v>
      </c>
      <c r="S18">
        <f t="shared" si="4"/>
        <v>18890.562</v>
      </c>
      <c r="T18">
        <f t="shared" si="16"/>
        <v>2493554.184</v>
      </c>
      <c r="U18">
        <f t="shared" si="17"/>
        <v>1596252.489</v>
      </c>
      <c r="V18">
        <f t="shared" si="18"/>
        <v>292803.711</v>
      </c>
      <c r="W18">
        <f t="shared" si="19"/>
        <v>349475.397</v>
      </c>
      <c r="X18">
        <f t="shared" si="20"/>
        <v>198350.901</v>
      </c>
      <c r="Y18">
        <f t="shared" si="10"/>
        <v>132233.934</v>
      </c>
    </row>
    <row r="19" ht="12.75" spans="1:25">
      <c r="A19" s="2" t="s">
        <v>193</v>
      </c>
      <c r="B19" s="12" t="s">
        <v>194</v>
      </c>
      <c r="C19" s="10">
        <v>0.52</v>
      </c>
      <c r="D19" s="10">
        <v>0.24</v>
      </c>
      <c r="E19" s="10">
        <v>0.124</v>
      </c>
      <c r="F19" s="10">
        <v>0.038</v>
      </c>
      <c r="G19" s="10">
        <v>0.05</v>
      </c>
      <c r="H19" s="10">
        <v>0.02</v>
      </c>
      <c r="I19" s="10">
        <v>0.006</v>
      </c>
      <c r="J19" s="10">
        <v>0.002</v>
      </c>
      <c r="K19" s="3">
        <f>VLOOKUP(A19,WorldPop!A19:D247,3,FALSE)</f>
        <v>78887007</v>
      </c>
      <c r="M19" t="b">
        <f t="shared" si="0"/>
        <v>0</v>
      </c>
      <c r="N19" t="str">
        <f t="shared" si="1"/>
        <v>Egypt</v>
      </c>
      <c r="O19" t="b">
        <f t="shared" si="2"/>
        <v>1</v>
      </c>
      <c r="P19">
        <f>VLOOKUP(A19,WorldPop!A18:D245,4,FALSE)</f>
        <v>1001450</v>
      </c>
      <c r="Q19" s="12">
        <v>90000000</v>
      </c>
      <c r="R19">
        <f t="shared" si="3"/>
        <v>46800000</v>
      </c>
      <c r="S19">
        <f t="shared" si="4"/>
        <v>180000</v>
      </c>
      <c r="T19">
        <f t="shared" si="16"/>
        <v>21600000</v>
      </c>
      <c r="U19">
        <f t="shared" si="17"/>
        <v>11160000</v>
      </c>
      <c r="V19">
        <f t="shared" si="18"/>
        <v>3420000</v>
      </c>
      <c r="W19">
        <f t="shared" si="19"/>
        <v>4500000</v>
      </c>
      <c r="X19">
        <f t="shared" si="20"/>
        <v>1800000</v>
      </c>
      <c r="Y19">
        <f t="shared" si="10"/>
        <v>540000</v>
      </c>
    </row>
    <row r="20" ht="12.75" spans="1:25">
      <c r="A20" s="2" t="s">
        <v>195</v>
      </c>
      <c r="B20" s="12" t="s">
        <v>196</v>
      </c>
      <c r="C20" s="10">
        <v>0.49</v>
      </c>
      <c r="D20" s="10">
        <v>0.369</v>
      </c>
      <c r="E20" s="10">
        <v>0.092</v>
      </c>
      <c r="F20" s="10">
        <v>0.049</v>
      </c>
      <c r="G20" s="10">
        <v>0.08</v>
      </c>
      <c r="H20" s="10">
        <v>0.059</v>
      </c>
      <c r="I20" s="10">
        <v>0.012</v>
      </c>
      <c r="J20" s="10">
        <v>0.009</v>
      </c>
      <c r="K20" s="3">
        <f>VLOOKUP(A20,WorldPop!A20:D248,3,FALSE)</f>
        <v>1324333</v>
      </c>
      <c r="M20" t="str">
        <f t="shared" si="0"/>
        <v>Estonia</v>
      </c>
      <c r="N20" t="str">
        <f t="shared" ref="N20:N34" si="21">IF(AND(B20&gt;1000000,I20&lt;=0.02),A20,0)</f>
        <v>Estonia</v>
      </c>
      <c r="O20" t="b">
        <f t="shared" si="2"/>
        <v>1</v>
      </c>
      <c r="P20">
        <f>VLOOKUP(A20,WorldPop!A19:D246,4,FALSE)</f>
        <v>45226</v>
      </c>
      <c r="Q20" s="12">
        <v>1299371</v>
      </c>
      <c r="R20">
        <f t="shared" si="3"/>
        <v>636691.79</v>
      </c>
      <c r="S20">
        <f t="shared" si="4"/>
        <v>11694.339</v>
      </c>
      <c r="T20">
        <f t="shared" si="16"/>
        <v>479467.899</v>
      </c>
      <c r="U20">
        <f t="shared" si="17"/>
        <v>119542.132</v>
      </c>
      <c r="V20">
        <f t="shared" si="18"/>
        <v>63669.179</v>
      </c>
      <c r="W20">
        <f t="shared" si="19"/>
        <v>103949.68</v>
      </c>
      <c r="X20">
        <f t="shared" si="20"/>
        <v>76662.889</v>
      </c>
      <c r="Y20">
        <f t="shared" si="10"/>
        <v>15592.452</v>
      </c>
    </row>
    <row r="21" ht="12.75" spans="1:25">
      <c r="A21" s="2" t="s">
        <v>197</v>
      </c>
      <c r="B21" s="12" t="s">
        <v>198</v>
      </c>
      <c r="C21" s="10">
        <v>0.39</v>
      </c>
      <c r="D21" s="10">
        <v>0.28</v>
      </c>
      <c r="E21" s="10">
        <v>0.21</v>
      </c>
      <c r="F21" s="10">
        <v>0.05</v>
      </c>
      <c r="G21" s="10">
        <v>0.03</v>
      </c>
      <c r="H21" s="10">
        <v>0.02</v>
      </c>
      <c r="I21" s="10">
        <v>0.01</v>
      </c>
      <c r="J21" s="10">
        <v>0.01</v>
      </c>
      <c r="K21" s="3">
        <f>VLOOKUP(A21,WorldPop!A21:D249,3,FALSE)</f>
        <v>74777981</v>
      </c>
      <c r="M21" t="str">
        <f t="shared" si="0"/>
        <v>Ethiopia</v>
      </c>
      <c r="N21" t="str">
        <f t="shared" si="21"/>
        <v>Ethiopia</v>
      </c>
      <c r="O21" t="b">
        <f t="shared" si="2"/>
        <v>1</v>
      </c>
      <c r="P21">
        <f>VLOOKUP(A21,WorldPop!A20:D247,4,FALSE)</f>
        <v>1127127</v>
      </c>
      <c r="Q21" s="12">
        <v>84320987</v>
      </c>
      <c r="R21">
        <f t="shared" si="3"/>
        <v>32885184.93</v>
      </c>
      <c r="S21">
        <f t="shared" si="4"/>
        <v>843209.87</v>
      </c>
      <c r="T21">
        <f t="shared" si="16"/>
        <v>23609876.36</v>
      </c>
      <c r="U21">
        <f t="shared" si="17"/>
        <v>17707407.27</v>
      </c>
      <c r="V21">
        <f t="shared" si="18"/>
        <v>4216049.35</v>
      </c>
      <c r="W21">
        <f t="shared" si="19"/>
        <v>2529629.61</v>
      </c>
      <c r="X21">
        <f t="shared" si="20"/>
        <v>1686419.74</v>
      </c>
      <c r="Y21">
        <f t="shared" si="10"/>
        <v>843209.87</v>
      </c>
    </row>
    <row r="22" ht="12.75" spans="1:25">
      <c r="A22" s="2" t="s">
        <v>199</v>
      </c>
      <c r="B22" s="12" t="s">
        <v>200</v>
      </c>
      <c r="C22" s="10">
        <v>0.27</v>
      </c>
      <c r="D22" s="10">
        <v>0.38</v>
      </c>
      <c r="E22" s="10">
        <v>0.15</v>
      </c>
      <c r="F22" s="10">
        <v>0.07</v>
      </c>
      <c r="G22" s="10">
        <v>0.04</v>
      </c>
      <c r="H22" s="10">
        <v>0.06</v>
      </c>
      <c r="I22" s="10">
        <v>0.02</v>
      </c>
      <c r="J22" s="10">
        <v>0.01</v>
      </c>
      <c r="K22" s="3">
        <f>VLOOKUP(A22,WorldPop!A22:D250,3,FALSE)</f>
        <v>5231372</v>
      </c>
      <c r="M22" t="str">
        <f t="shared" si="0"/>
        <v>Finland</v>
      </c>
      <c r="N22" t="str">
        <f t="shared" si="21"/>
        <v>Finland</v>
      </c>
      <c r="O22" t="b">
        <f t="shared" si="2"/>
        <v>1</v>
      </c>
      <c r="P22">
        <f>VLOOKUP(A22,WorldPop!A21:D248,4,FALSE)</f>
        <v>338145</v>
      </c>
      <c r="Q22" s="12">
        <v>5250275</v>
      </c>
      <c r="R22">
        <f t="shared" si="3"/>
        <v>1417574.25</v>
      </c>
      <c r="S22">
        <f t="shared" si="4"/>
        <v>52502.75</v>
      </c>
      <c r="T22">
        <f t="shared" si="16"/>
        <v>1995104.5</v>
      </c>
      <c r="U22">
        <f t="shared" si="17"/>
        <v>787541.25</v>
      </c>
      <c r="V22">
        <f t="shared" si="18"/>
        <v>367519.25</v>
      </c>
      <c r="W22">
        <f t="shared" si="19"/>
        <v>210011</v>
      </c>
      <c r="X22">
        <f t="shared" si="20"/>
        <v>315016.5</v>
      </c>
      <c r="Y22">
        <f t="shared" si="10"/>
        <v>105005.5</v>
      </c>
    </row>
    <row r="23" ht="12.75" spans="1:25">
      <c r="A23" s="2" t="s">
        <v>201</v>
      </c>
      <c r="B23" s="12" t="s">
        <v>202</v>
      </c>
      <c r="C23" s="10">
        <v>0.36</v>
      </c>
      <c r="D23" s="10">
        <v>0.37</v>
      </c>
      <c r="E23" s="10">
        <v>0.09</v>
      </c>
      <c r="F23" s="10">
        <v>0.03</v>
      </c>
      <c r="G23" s="10">
        <v>0.06</v>
      </c>
      <c r="H23" s="10">
        <v>0.07</v>
      </c>
      <c r="I23" s="10">
        <v>0.01</v>
      </c>
      <c r="J23" s="10">
        <v>0.01</v>
      </c>
      <c r="K23" s="3">
        <f>VLOOKUP(A23,WorldPop!A23:D251,3,FALSE)</f>
        <v>60876136</v>
      </c>
      <c r="M23" t="str">
        <f t="shared" si="0"/>
        <v>France</v>
      </c>
      <c r="N23" t="str">
        <f t="shared" si="21"/>
        <v>France</v>
      </c>
      <c r="O23" t="b">
        <f t="shared" si="2"/>
        <v>1</v>
      </c>
      <c r="P23">
        <f>VLOOKUP(A23,WorldPop!A22:D249,4,FALSE)</f>
        <v>547030</v>
      </c>
      <c r="Q23" s="12">
        <v>62150775</v>
      </c>
      <c r="R23">
        <f t="shared" si="3"/>
        <v>22374279</v>
      </c>
      <c r="S23">
        <f t="shared" si="4"/>
        <v>621507.75</v>
      </c>
      <c r="T23">
        <f t="shared" si="16"/>
        <v>22995786.75</v>
      </c>
      <c r="U23">
        <f t="shared" si="17"/>
        <v>5593569.75</v>
      </c>
      <c r="V23">
        <f t="shared" si="18"/>
        <v>1864523.25</v>
      </c>
      <c r="W23">
        <f t="shared" si="19"/>
        <v>3729046.5</v>
      </c>
      <c r="X23">
        <f t="shared" si="20"/>
        <v>4350554.25</v>
      </c>
      <c r="Y23">
        <f t="shared" si="10"/>
        <v>621507.75</v>
      </c>
    </row>
    <row r="24" ht="12.75" spans="1:25">
      <c r="A24" s="2" t="s">
        <v>203</v>
      </c>
      <c r="B24" s="12" t="s">
        <v>204</v>
      </c>
      <c r="C24" s="10">
        <v>0.35</v>
      </c>
      <c r="D24" s="10">
        <v>0.37</v>
      </c>
      <c r="E24" s="10">
        <v>0.09</v>
      </c>
      <c r="F24" s="10">
        <v>0.04</v>
      </c>
      <c r="G24" s="10">
        <v>0.06</v>
      </c>
      <c r="H24" s="10">
        <v>0.06</v>
      </c>
      <c r="I24" s="10">
        <v>0.02</v>
      </c>
      <c r="J24" s="10">
        <v>0.01</v>
      </c>
      <c r="K24" s="3">
        <f>VLOOKUP(A24,WorldPop!A24:D252,3,FALSE)</f>
        <v>82422299</v>
      </c>
      <c r="M24" t="str">
        <f t="shared" si="0"/>
        <v>Germany</v>
      </c>
      <c r="N24" t="str">
        <f t="shared" si="21"/>
        <v>Germany</v>
      </c>
      <c r="O24" t="b">
        <f t="shared" si="2"/>
        <v>1</v>
      </c>
      <c r="P24">
        <f>VLOOKUP(A24,WorldPop!A23:D250,4,FALSE)</f>
        <v>357021</v>
      </c>
      <c r="Q24" s="12">
        <v>82329758</v>
      </c>
      <c r="R24">
        <f t="shared" si="3"/>
        <v>28815415.3</v>
      </c>
      <c r="S24">
        <f t="shared" si="4"/>
        <v>823297.58</v>
      </c>
      <c r="T24">
        <f t="shared" si="16"/>
        <v>30462010.46</v>
      </c>
      <c r="U24">
        <f t="shared" si="17"/>
        <v>7409678.22</v>
      </c>
      <c r="V24">
        <f t="shared" si="18"/>
        <v>3293190.32</v>
      </c>
      <c r="W24">
        <f t="shared" si="19"/>
        <v>4939785.48</v>
      </c>
      <c r="X24">
        <f t="shared" si="20"/>
        <v>4939785.48</v>
      </c>
      <c r="Y24">
        <f t="shared" si="10"/>
        <v>1646595.16</v>
      </c>
    </row>
    <row r="25" ht="12.75" spans="1:25">
      <c r="A25" s="2" t="s">
        <v>205</v>
      </c>
      <c r="B25" s="12" t="s">
        <v>206</v>
      </c>
      <c r="C25" s="10">
        <v>0.4688</v>
      </c>
      <c r="D25" s="10">
        <v>0.2164</v>
      </c>
      <c r="E25" s="10">
        <v>0.2286</v>
      </c>
      <c r="F25" s="10">
        <v>0.0452</v>
      </c>
      <c r="G25" s="10">
        <v>0.02</v>
      </c>
      <c r="H25" s="10">
        <v>0.009</v>
      </c>
      <c r="I25" s="10">
        <v>0.01</v>
      </c>
      <c r="J25" s="10">
        <v>0.002</v>
      </c>
      <c r="K25" s="3">
        <f>VLOOKUP(A25,WorldPop!A25:D253,3,FALSE)</f>
        <v>9690222</v>
      </c>
      <c r="M25" t="b">
        <f t="shared" si="0"/>
        <v>0</v>
      </c>
      <c r="N25" t="str">
        <f t="shared" si="21"/>
        <v>Guinea</v>
      </c>
      <c r="O25" t="b">
        <f t="shared" si="2"/>
        <v>1</v>
      </c>
      <c r="P25">
        <f>VLOOKUP(A25,WorldPop!A24:D251,4,FALSE)</f>
        <v>245857</v>
      </c>
      <c r="Q25" s="12">
        <v>10324000</v>
      </c>
      <c r="R25">
        <f t="shared" si="3"/>
        <v>4839891.2</v>
      </c>
      <c r="S25">
        <f t="shared" si="4"/>
        <v>20648</v>
      </c>
      <c r="T25">
        <f t="shared" si="16"/>
        <v>2234113.6</v>
      </c>
      <c r="U25">
        <f t="shared" si="17"/>
        <v>2360066.4</v>
      </c>
      <c r="V25">
        <f t="shared" si="18"/>
        <v>466644.8</v>
      </c>
      <c r="W25">
        <f t="shared" si="19"/>
        <v>206480</v>
      </c>
      <c r="X25">
        <f t="shared" si="20"/>
        <v>92916</v>
      </c>
      <c r="Y25">
        <f t="shared" si="10"/>
        <v>103240</v>
      </c>
    </row>
    <row r="26" ht="12.75" spans="1:25">
      <c r="A26" s="2" t="s">
        <v>207</v>
      </c>
      <c r="B26" s="12" t="s">
        <v>208</v>
      </c>
      <c r="C26" s="10">
        <v>0.4151</v>
      </c>
      <c r="D26" s="10">
        <v>0.2613</v>
      </c>
      <c r="E26" s="10">
        <v>0.2534</v>
      </c>
      <c r="F26" s="10">
        <v>0.0635</v>
      </c>
      <c r="G26" s="10">
        <v>0.0032</v>
      </c>
      <c r="H26" s="10">
        <v>0.0017</v>
      </c>
      <c r="I26" s="10">
        <v>0.0014</v>
      </c>
      <c r="J26" s="10">
        <v>0.0005</v>
      </c>
      <c r="K26" s="3">
        <f>VLOOKUP(A26,WorldPop!A26:D254,3,FALSE)</f>
        <v>6940432</v>
      </c>
      <c r="M26" t="str">
        <f t="shared" si="0"/>
        <v>Hong Kong</v>
      </c>
      <c r="N26" t="str">
        <f t="shared" si="21"/>
        <v>Hong Kong</v>
      </c>
      <c r="O26" t="b">
        <f t="shared" si="2"/>
        <v>1</v>
      </c>
      <c r="P26">
        <f>VLOOKUP(A26,WorldPop!A25:D252,4,FALSE)</f>
        <v>1092</v>
      </c>
      <c r="Q26" s="12">
        <v>7055071</v>
      </c>
      <c r="R26">
        <f t="shared" si="3"/>
        <v>2928559.9721</v>
      </c>
      <c r="S26">
        <f t="shared" si="4"/>
        <v>3527.5355</v>
      </c>
      <c r="T26">
        <f t="shared" si="16"/>
        <v>1843490.0523</v>
      </c>
      <c r="U26">
        <f t="shared" si="17"/>
        <v>1787754.9914</v>
      </c>
      <c r="V26">
        <f t="shared" si="18"/>
        <v>447997.0085</v>
      </c>
      <c r="W26">
        <f t="shared" si="19"/>
        <v>22576.2272</v>
      </c>
      <c r="X26">
        <f t="shared" si="20"/>
        <v>11993.6207</v>
      </c>
      <c r="Y26">
        <f t="shared" si="10"/>
        <v>9877.0994</v>
      </c>
    </row>
    <row r="27" ht="12.75" spans="1:25">
      <c r="A27" s="2" t="s">
        <v>209</v>
      </c>
      <c r="B27" s="12" t="s">
        <v>210</v>
      </c>
      <c r="C27" s="10">
        <v>0.476</v>
      </c>
      <c r="D27" s="10">
        <v>0.264</v>
      </c>
      <c r="E27" s="10">
        <v>0.093</v>
      </c>
      <c r="F27" s="10">
        <v>0.016</v>
      </c>
      <c r="G27" s="10">
        <v>0.084</v>
      </c>
      <c r="H27" s="10">
        <v>0.046</v>
      </c>
      <c r="I27" s="10">
        <v>0.017</v>
      </c>
      <c r="J27" s="10">
        <v>0.004</v>
      </c>
      <c r="K27" s="3">
        <f>VLOOKUP(A27,WorldPop!A27:D255,3,FALSE)</f>
        <v>299388</v>
      </c>
      <c r="M27" t="str">
        <f t="shared" si="0"/>
        <v>Iceland</v>
      </c>
      <c r="N27" t="str">
        <f t="shared" si="21"/>
        <v>Iceland</v>
      </c>
      <c r="O27" t="b">
        <f t="shared" si="2"/>
        <v>1</v>
      </c>
      <c r="P27">
        <f>VLOOKUP(A27,WorldPop!A26:D253,4,FALSE)</f>
        <v>103000</v>
      </c>
      <c r="Q27" s="12">
        <v>306694</v>
      </c>
      <c r="R27">
        <f t="shared" si="3"/>
        <v>145986.344</v>
      </c>
      <c r="S27">
        <f t="shared" si="4"/>
        <v>1226.776</v>
      </c>
      <c r="T27">
        <f t="shared" si="16"/>
        <v>80967.216</v>
      </c>
      <c r="U27">
        <f t="shared" si="17"/>
        <v>28522.542</v>
      </c>
      <c r="V27">
        <f t="shared" si="18"/>
        <v>4907.104</v>
      </c>
      <c r="W27">
        <f t="shared" si="19"/>
        <v>25762.296</v>
      </c>
      <c r="X27">
        <f t="shared" si="20"/>
        <v>14107.924</v>
      </c>
      <c r="Y27">
        <f t="shared" si="10"/>
        <v>5213.798</v>
      </c>
    </row>
    <row r="28" ht="12.75" spans="1:25">
      <c r="A28" s="2" t="s">
        <v>211</v>
      </c>
      <c r="B28" s="12" t="s">
        <v>212</v>
      </c>
      <c r="C28" s="10">
        <v>0.2785</v>
      </c>
      <c r="D28" s="10">
        <v>0.208</v>
      </c>
      <c r="E28" s="10">
        <v>0.3813</v>
      </c>
      <c r="F28" s="10">
        <v>0.0893</v>
      </c>
      <c r="G28" s="10">
        <v>0.0143</v>
      </c>
      <c r="H28" s="10">
        <v>0.0057</v>
      </c>
      <c r="I28" s="10">
        <v>0.0179</v>
      </c>
      <c r="J28" s="10">
        <v>0.0049</v>
      </c>
      <c r="K28" s="3">
        <f>VLOOKUP(A28,WorldPop!A28:D256,3,FALSE)</f>
        <v>1095351995</v>
      </c>
      <c r="M28" t="b">
        <f t="shared" si="0"/>
        <v>0</v>
      </c>
      <c r="N28" t="str">
        <f t="shared" si="21"/>
        <v>India</v>
      </c>
      <c r="O28" t="b">
        <f t="shared" si="2"/>
        <v>1</v>
      </c>
      <c r="P28">
        <f>VLOOKUP(A28,WorldPop!A27:D254,4,FALSE)</f>
        <v>3287590</v>
      </c>
      <c r="Q28" s="12">
        <v>1210193422</v>
      </c>
      <c r="R28">
        <f t="shared" si="3"/>
        <v>337038868.027</v>
      </c>
      <c r="S28">
        <f t="shared" si="4"/>
        <v>5929947.7678</v>
      </c>
      <c r="T28">
        <f t="shared" si="16"/>
        <v>251720231.776</v>
      </c>
      <c r="U28">
        <f t="shared" si="17"/>
        <v>461446751.8086</v>
      </c>
      <c r="V28">
        <f t="shared" si="18"/>
        <v>108070272.5846</v>
      </c>
      <c r="W28">
        <f t="shared" si="19"/>
        <v>17305765.9346</v>
      </c>
      <c r="X28">
        <f t="shared" si="20"/>
        <v>6898102.5054</v>
      </c>
      <c r="Y28">
        <f t="shared" si="10"/>
        <v>21662462.2538</v>
      </c>
    </row>
    <row r="29" ht="12.75" spans="1:25">
      <c r="A29" s="2" t="s">
        <v>213</v>
      </c>
      <c r="B29" s="12" t="s">
        <v>214</v>
      </c>
      <c r="C29" s="10">
        <v>0.3682</v>
      </c>
      <c r="D29" s="10">
        <v>0.2587</v>
      </c>
      <c r="E29" s="10">
        <v>0.2885</v>
      </c>
      <c r="F29" s="10">
        <v>0.0796</v>
      </c>
      <c r="G29" s="10">
        <v>0.0018</v>
      </c>
      <c r="H29" s="10">
        <v>0.0013</v>
      </c>
      <c r="I29" s="10">
        <v>0.0015</v>
      </c>
      <c r="J29" s="10">
        <v>0.0004</v>
      </c>
      <c r="K29" s="3">
        <f>VLOOKUP(A29,WorldPop!A29:D257,3,FALSE)</f>
        <v>245452739</v>
      </c>
      <c r="M29" t="str">
        <f t="shared" si="0"/>
        <v>Indonesia</v>
      </c>
      <c r="N29" t="str">
        <f t="shared" si="21"/>
        <v>Indonesia</v>
      </c>
      <c r="O29" t="b">
        <f t="shared" si="2"/>
        <v>1</v>
      </c>
      <c r="P29">
        <f>VLOOKUP(A29,WorldPop!A28:D255,4,FALSE)</f>
        <v>1919440</v>
      </c>
      <c r="Q29" s="12">
        <v>237424363</v>
      </c>
      <c r="R29">
        <f t="shared" si="3"/>
        <v>87419650.4566</v>
      </c>
      <c r="S29">
        <f t="shared" si="4"/>
        <v>94969.7452</v>
      </c>
      <c r="T29">
        <f t="shared" si="16"/>
        <v>61421682.7081</v>
      </c>
      <c r="U29">
        <f t="shared" si="17"/>
        <v>68496928.7255</v>
      </c>
      <c r="V29">
        <f t="shared" si="18"/>
        <v>18898979.2948</v>
      </c>
      <c r="W29">
        <f t="shared" si="19"/>
        <v>427363.8534</v>
      </c>
      <c r="X29">
        <f t="shared" si="20"/>
        <v>308651.6719</v>
      </c>
      <c r="Y29">
        <f t="shared" si="10"/>
        <v>356136.5445</v>
      </c>
    </row>
    <row r="30" ht="12.75" spans="1:25">
      <c r="A30" s="2" t="s">
        <v>215</v>
      </c>
      <c r="B30" s="12" t="s">
        <v>216</v>
      </c>
      <c r="C30" s="10">
        <v>0.322</v>
      </c>
      <c r="D30" s="10">
        <v>0.25</v>
      </c>
      <c r="E30" s="10">
        <v>0.256</v>
      </c>
      <c r="F30" s="10">
        <v>0.074</v>
      </c>
      <c r="G30" s="10">
        <v>0.036</v>
      </c>
      <c r="H30" s="10">
        <v>0.027</v>
      </c>
      <c r="I30" s="10">
        <v>0.027</v>
      </c>
      <c r="J30" s="10">
        <v>0.009</v>
      </c>
      <c r="K30" s="3">
        <f>VLOOKUP(A30,WorldPop!A30:D258,3,FALSE)</f>
        <v>26783383</v>
      </c>
      <c r="M30" t="b">
        <f t="shared" si="0"/>
        <v>0</v>
      </c>
      <c r="N30">
        <f t="shared" si="21"/>
        <v>0</v>
      </c>
      <c r="O30" t="b">
        <f t="shared" si="2"/>
        <v>1</v>
      </c>
      <c r="P30">
        <f>VLOOKUP(A30,WorldPop!A29:D256,4,FALSE)</f>
        <v>437072</v>
      </c>
      <c r="Q30" s="12">
        <v>32961959</v>
      </c>
      <c r="R30">
        <f t="shared" si="3"/>
        <v>10613750.798</v>
      </c>
      <c r="S30">
        <f t="shared" si="4"/>
        <v>296657.631</v>
      </c>
      <c r="T30">
        <f t="shared" si="16"/>
        <v>8240489.75</v>
      </c>
      <c r="U30">
        <f t="shared" si="17"/>
        <v>8438261.504</v>
      </c>
      <c r="V30">
        <f t="shared" si="18"/>
        <v>2439184.966</v>
      </c>
      <c r="W30">
        <f t="shared" si="19"/>
        <v>1186630.524</v>
      </c>
      <c r="X30">
        <f t="shared" si="20"/>
        <v>889972.893</v>
      </c>
      <c r="Y30">
        <f t="shared" si="10"/>
        <v>889972.893</v>
      </c>
    </row>
    <row r="31" ht="12.75" spans="1:25">
      <c r="A31" s="2" t="s">
        <v>217</v>
      </c>
      <c r="B31" s="12" t="s">
        <v>218</v>
      </c>
      <c r="C31" s="10">
        <v>0.47</v>
      </c>
      <c r="D31" s="10">
        <v>0.26</v>
      </c>
      <c r="E31" s="10">
        <v>0.09</v>
      </c>
      <c r="F31" s="10">
        <v>0.02</v>
      </c>
      <c r="G31" s="10">
        <v>0.08</v>
      </c>
      <c r="H31" s="10">
        <v>0.05</v>
      </c>
      <c r="I31" s="10">
        <v>0.02</v>
      </c>
      <c r="J31" s="10">
        <v>0.01</v>
      </c>
      <c r="K31" s="3">
        <f>VLOOKUP(A31,WorldPop!A31:D259,3,FALSE)</f>
        <v>4062235</v>
      </c>
      <c r="M31" t="str">
        <f t="shared" si="0"/>
        <v>Ireland</v>
      </c>
      <c r="N31" t="str">
        <f t="shared" si="21"/>
        <v>Ireland</v>
      </c>
      <c r="O31" t="b">
        <f t="shared" si="2"/>
        <v>1</v>
      </c>
      <c r="P31">
        <f>VLOOKUP(A31,WorldPop!A30:D257,4,FALSE)</f>
        <v>70280</v>
      </c>
      <c r="Q31" s="12">
        <v>4203200</v>
      </c>
      <c r="R31">
        <f t="shared" si="3"/>
        <v>1975504</v>
      </c>
      <c r="S31">
        <f t="shared" si="4"/>
        <v>42032</v>
      </c>
      <c r="T31">
        <f t="shared" si="16"/>
        <v>1092832</v>
      </c>
      <c r="U31">
        <f t="shared" si="17"/>
        <v>378288</v>
      </c>
      <c r="V31">
        <f t="shared" si="18"/>
        <v>84064</v>
      </c>
      <c r="W31">
        <f t="shared" si="19"/>
        <v>336256</v>
      </c>
      <c r="X31">
        <f t="shared" si="20"/>
        <v>210160</v>
      </c>
      <c r="Y31">
        <f t="shared" si="10"/>
        <v>84064</v>
      </c>
    </row>
    <row r="32" ht="12.75" spans="1:25">
      <c r="A32" s="2" t="s">
        <v>219</v>
      </c>
      <c r="B32" s="12" t="s">
        <v>220</v>
      </c>
      <c r="C32" s="10">
        <v>0.32</v>
      </c>
      <c r="D32" s="10">
        <v>0.34</v>
      </c>
      <c r="E32" s="10">
        <v>0.17</v>
      </c>
      <c r="F32" s="10">
        <v>0.07</v>
      </c>
      <c r="G32" s="10">
        <v>0.03</v>
      </c>
      <c r="H32" s="10">
        <v>0.04</v>
      </c>
      <c r="I32" s="10">
        <v>0.02</v>
      </c>
      <c r="J32" s="10">
        <v>0.01</v>
      </c>
      <c r="K32" s="3">
        <f>VLOOKUP(A32,WorldPop!A32:D260,3,FALSE)</f>
        <v>6352117</v>
      </c>
      <c r="M32" t="str">
        <f t="shared" si="0"/>
        <v>Israel</v>
      </c>
      <c r="N32" t="str">
        <f t="shared" si="21"/>
        <v>Israel</v>
      </c>
      <c r="O32" t="b">
        <f t="shared" si="2"/>
        <v>1</v>
      </c>
      <c r="P32">
        <f>VLOOKUP(A32,WorldPop!A31:D258,4,FALSE)</f>
        <v>20770</v>
      </c>
      <c r="Q32" s="12">
        <v>7233701</v>
      </c>
      <c r="R32">
        <f t="shared" si="3"/>
        <v>2314784.32</v>
      </c>
      <c r="S32">
        <f t="shared" si="4"/>
        <v>72337.01</v>
      </c>
      <c r="T32">
        <f t="shared" si="16"/>
        <v>2459458.34</v>
      </c>
      <c r="U32">
        <f t="shared" si="17"/>
        <v>1229729.17</v>
      </c>
      <c r="V32">
        <f t="shared" si="18"/>
        <v>506359.07</v>
      </c>
      <c r="W32">
        <f t="shared" si="19"/>
        <v>217011.03</v>
      </c>
      <c r="X32">
        <f t="shared" si="20"/>
        <v>289348.04</v>
      </c>
      <c r="Y32">
        <f t="shared" si="10"/>
        <v>144674.02</v>
      </c>
    </row>
    <row r="33" ht="12.75" spans="1:25">
      <c r="A33" s="2" t="s">
        <v>221</v>
      </c>
      <c r="B33" s="12" t="s">
        <v>222</v>
      </c>
      <c r="C33" s="10">
        <v>0.4</v>
      </c>
      <c r="D33" s="10">
        <v>0.36</v>
      </c>
      <c r="E33" s="10">
        <v>0.075</v>
      </c>
      <c r="F33" s="10">
        <v>0.025</v>
      </c>
      <c r="G33" s="10">
        <v>0.07</v>
      </c>
      <c r="H33" s="10">
        <v>0.06</v>
      </c>
      <c r="I33" s="10">
        <v>0.015</v>
      </c>
      <c r="J33" s="10">
        <v>0.005</v>
      </c>
      <c r="K33" s="3">
        <f>VLOOKUP(A33,WorldPop!A33:D261,3,FALSE)</f>
        <v>58133509</v>
      </c>
      <c r="M33" t="str">
        <f t="shared" si="0"/>
        <v>Italy</v>
      </c>
      <c r="N33" t="str">
        <f t="shared" si="21"/>
        <v>Italy</v>
      </c>
      <c r="O33" t="b">
        <f t="shared" si="2"/>
        <v>1</v>
      </c>
      <c r="P33">
        <f>VLOOKUP(A33,WorldPop!A32:D259,4,FALSE)</f>
        <v>301230</v>
      </c>
      <c r="Q33" s="12">
        <v>61261254</v>
      </c>
      <c r="R33">
        <f t="shared" si="3"/>
        <v>24504501.6</v>
      </c>
      <c r="S33">
        <f t="shared" si="4"/>
        <v>306306.27</v>
      </c>
      <c r="T33">
        <f t="shared" si="16"/>
        <v>22054051.44</v>
      </c>
      <c r="U33">
        <f t="shared" si="17"/>
        <v>4594594.05</v>
      </c>
      <c r="V33">
        <f t="shared" si="18"/>
        <v>1531531.35</v>
      </c>
      <c r="W33">
        <f t="shared" si="19"/>
        <v>4288287.78</v>
      </c>
      <c r="X33">
        <f t="shared" si="20"/>
        <v>3675675.24</v>
      </c>
      <c r="Y33">
        <f t="shared" si="10"/>
        <v>918918.81</v>
      </c>
    </row>
    <row r="34" ht="12.75" spans="1:25">
      <c r="A34" s="2" t="s">
        <v>223</v>
      </c>
      <c r="B34" s="12" t="s">
        <v>224</v>
      </c>
      <c r="C34" s="10">
        <v>0.47</v>
      </c>
      <c r="D34" s="10">
        <v>0.23</v>
      </c>
      <c r="E34" s="10">
        <v>0.2</v>
      </c>
      <c r="F34" s="10">
        <v>0.03</v>
      </c>
      <c r="G34" s="10">
        <v>0.035</v>
      </c>
      <c r="H34" s="10">
        <v>0.02</v>
      </c>
      <c r="I34" s="10">
        <v>0.01</v>
      </c>
      <c r="J34" s="10">
        <v>0.005</v>
      </c>
      <c r="K34" s="3">
        <f>VLOOKUP(A34,WorldPop!A34:D262,3,FALSE)</f>
        <v>2758124</v>
      </c>
      <c r="M34" t="b">
        <f t="shared" si="0"/>
        <v>0</v>
      </c>
      <c r="N34" t="str">
        <f t="shared" si="21"/>
        <v>Jamaica</v>
      </c>
      <c r="O34" t="b">
        <f t="shared" si="2"/>
        <v>1</v>
      </c>
      <c r="P34">
        <f>VLOOKUP(A34,WorldPop!A33:D260,4,FALSE)</f>
        <v>10991</v>
      </c>
      <c r="Q34" s="12">
        <v>2889187</v>
      </c>
      <c r="R34">
        <f t="shared" si="3"/>
        <v>1357917.89</v>
      </c>
      <c r="S34">
        <f t="shared" si="4"/>
        <v>14445.935</v>
      </c>
      <c r="T34">
        <f t="shared" si="16"/>
        <v>664513.01</v>
      </c>
      <c r="U34">
        <f t="shared" si="17"/>
        <v>577837.4</v>
      </c>
      <c r="V34">
        <f t="shared" si="18"/>
        <v>86675.61</v>
      </c>
      <c r="W34">
        <f t="shared" si="19"/>
        <v>101121.545</v>
      </c>
      <c r="X34">
        <f t="shared" si="20"/>
        <v>57783.74</v>
      </c>
      <c r="Y34">
        <f t="shared" si="10"/>
        <v>28891.87</v>
      </c>
    </row>
    <row r="35" ht="12.75" spans="1:25">
      <c r="A35" s="2" t="s">
        <v>225</v>
      </c>
      <c r="B35" s="12" t="s">
        <v>226</v>
      </c>
      <c r="C35" s="10">
        <v>0.299</v>
      </c>
      <c r="D35" s="10">
        <v>0.398</v>
      </c>
      <c r="E35" s="10">
        <v>0.199</v>
      </c>
      <c r="F35" s="10">
        <v>0.099</v>
      </c>
      <c r="G35" s="10">
        <v>0.0015</v>
      </c>
      <c r="H35" s="10">
        <v>0.002</v>
      </c>
      <c r="I35" s="10">
        <v>0.001</v>
      </c>
      <c r="J35" s="10">
        <v>0.0005</v>
      </c>
      <c r="K35" s="3">
        <f>VLOOKUP(A35,WorldPop!A35:D263,3,FALSE)</f>
        <v>127463611</v>
      </c>
      <c r="M35" t="str">
        <f t="shared" si="0"/>
        <v>Japan</v>
      </c>
      <c r="N35" t="str">
        <f t="shared" ref="N35:N67" si="22">IF(AND(B35&gt;1000000,I35&lt;=0.02),A35,0)</f>
        <v>Japan</v>
      </c>
      <c r="O35" t="b">
        <f t="shared" si="2"/>
        <v>1</v>
      </c>
      <c r="P35">
        <f>VLOOKUP(A35,WorldPop!A34:D261,4,FALSE)</f>
        <v>377835</v>
      </c>
      <c r="Q35" s="12">
        <v>127368088</v>
      </c>
      <c r="R35">
        <f t="shared" si="3"/>
        <v>38083058.312</v>
      </c>
      <c r="S35">
        <f t="shared" si="4"/>
        <v>63684.044</v>
      </c>
      <c r="T35">
        <f t="shared" si="16"/>
        <v>50692499.024</v>
      </c>
      <c r="U35">
        <f t="shared" si="17"/>
        <v>25346249.512</v>
      </c>
      <c r="V35">
        <f t="shared" si="18"/>
        <v>12609440.712</v>
      </c>
      <c r="W35">
        <f t="shared" si="19"/>
        <v>191052.132</v>
      </c>
      <c r="X35">
        <f t="shared" si="20"/>
        <v>254736.176</v>
      </c>
      <c r="Y35">
        <f t="shared" si="10"/>
        <v>127368.088</v>
      </c>
    </row>
    <row r="36" ht="12.75" spans="1:25">
      <c r="A36" s="2" t="s">
        <v>227</v>
      </c>
      <c r="B36" s="12" t="s">
        <v>228</v>
      </c>
      <c r="C36" s="10">
        <v>0.456</v>
      </c>
      <c r="D36" s="10">
        <v>0.252</v>
      </c>
      <c r="E36" s="10">
        <v>0.211</v>
      </c>
      <c r="F36" s="10">
        <v>0.042</v>
      </c>
      <c r="G36" s="10">
        <v>0.018</v>
      </c>
      <c r="H36" s="10">
        <v>0.01</v>
      </c>
      <c r="I36" s="10">
        <v>0.009</v>
      </c>
      <c r="J36" s="10">
        <v>0.0002</v>
      </c>
      <c r="K36" s="3">
        <f>VLOOKUP(A36,WorldPop!A36:D264,3,FALSE)</f>
        <v>34707817</v>
      </c>
      <c r="M36" t="str">
        <f t="shared" si="0"/>
        <v>Kenya</v>
      </c>
      <c r="N36" t="str">
        <f t="shared" si="22"/>
        <v>Kenya</v>
      </c>
      <c r="O36" t="b">
        <f t="shared" si="2"/>
        <v>1</v>
      </c>
      <c r="P36">
        <f>VLOOKUP(A36,WorldPop!A35:D262,4,FALSE)</f>
        <v>582650</v>
      </c>
      <c r="Q36" s="12">
        <v>40863000</v>
      </c>
      <c r="R36">
        <f t="shared" ref="R36:R67" si="23">Q36*C36</f>
        <v>18633528</v>
      </c>
      <c r="S36">
        <f t="shared" ref="S36:S67" si="24">Q36*J36</f>
        <v>8172.6</v>
      </c>
      <c r="T36">
        <f t="shared" si="16"/>
        <v>10297476</v>
      </c>
      <c r="U36">
        <f t="shared" si="17"/>
        <v>8622093</v>
      </c>
      <c r="V36">
        <f t="shared" si="18"/>
        <v>1716246</v>
      </c>
      <c r="W36">
        <f t="shared" si="19"/>
        <v>735534</v>
      </c>
      <c r="X36">
        <f t="shared" si="20"/>
        <v>408630</v>
      </c>
      <c r="Y36">
        <f t="shared" ref="Y36:Y67" si="25">Q36*I36</f>
        <v>367767</v>
      </c>
    </row>
    <row r="37" ht="12.75" spans="1:25">
      <c r="A37" s="2" t="s">
        <v>229</v>
      </c>
      <c r="B37" s="12" t="s">
        <v>230</v>
      </c>
      <c r="C37" s="10">
        <v>0.366</v>
      </c>
      <c r="D37" s="10">
        <v>0.328</v>
      </c>
      <c r="E37" s="10">
        <v>0.21</v>
      </c>
      <c r="F37" s="10">
        <v>0.09</v>
      </c>
      <c r="G37" s="10">
        <v>0.004</v>
      </c>
      <c r="H37" s="10">
        <v>0.002</v>
      </c>
      <c r="I37" s="10">
        <v>0.0009</v>
      </c>
      <c r="J37" s="10">
        <v>0.0003</v>
      </c>
      <c r="K37" s="3" t="e">
        <f>VLOOKUP(A37,WorldPop!A37:D265,3,FALSE)</f>
        <v>#N/A</v>
      </c>
      <c r="M37" t="str">
        <f t="shared" si="0"/>
        <v>Korea</v>
      </c>
      <c r="N37" t="str">
        <f t="shared" si="22"/>
        <v>Korea</v>
      </c>
      <c r="O37" t="b">
        <f t="shared" si="2"/>
        <v>1</v>
      </c>
      <c r="P37" t="e">
        <f>VLOOKUP(A37,WorldPop!A36:D263,4,FALSE)</f>
        <v>#N/A</v>
      </c>
      <c r="Q37" s="12">
        <v>73000000</v>
      </c>
      <c r="R37">
        <f t="shared" si="23"/>
        <v>26718000</v>
      </c>
      <c r="S37">
        <f t="shared" si="24"/>
        <v>21900</v>
      </c>
      <c r="T37">
        <f t="shared" si="16"/>
        <v>23944000</v>
      </c>
      <c r="U37">
        <f t="shared" si="17"/>
        <v>15330000</v>
      </c>
      <c r="V37">
        <f t="shared" si="18"/>
        <v>6570000</v>
      </c>
      <c r="W37">
        <f t="shared" si="19"/>
        <v>292000</v>
      </c>
      <c r="X37">
        <f t="shared" si="20"/>
        <v>146000</v>
      </c>
      <c r="Y37">
        <f t="shared" si="25"/>
        <v>65700</v>
      </c>
    </row>
    <row r="38" ht="12.75" spans="1:25">
      <c r="A38" s="2" t="s">
        <v>231</v>
      </c>
      <c r="B38" s="12" t="s">
        <v>232</v>
      </c>
      <c r="C38" s="10">
        <v>0.384</v>
      </c>
      <c r="D38" s="10">
        <v>0.323</v>
      </c>
      <c r="E38" s="10">
        <v>0.094</v>
      </c>
      <c r="F38" s="10">
        <v>0.032</v>
      </c>
      <c r="G38" s="10">
        <v>0.077</v>
      </c>
      <c r="H38" s="10">
        <v>0.065</v>
      </c>
      <c r="I38" s="10">
        <v>0.017</v>
      </c>
      <c r="J38" s="10">
        <v>0.007</v>
      </c>
      <c r="K38" s="3">
        <f>VLOOKUP(A38,WorldPop!A38:D266,3,FALSE)</f>
        <v>3874050</v>
      </c>
      <c r="M38" t="str">
        <f t="shared" si="0"/>
        <v>Lebanon</v>
      </c>
      <c r="N38" t="str">
        <f t="shared" si="22"/>
        <v>Lebanon</v>
      </c>
      <c r="O38" t="b">
        <f t="shared" si="2"/>
        <v>1</v>
      </c>
      <c r="P38">
        <f>VLOOKUP(A38,WorldPop!A37:D264,4,FALSE)</f>
        <v>10400</v>
      </c>
      <c r="Q38" s="12">
        <v>4292000</v>
      </c>
      <c r="R38">
        <f t="shared" si="23"/>
        <v>1648128</v>
      </c>
      <c r="S38">
        <f t="shared" si="24"/>
        <v>30044</v>
      </c>
      <c r="T38">
        <f t="shared" si="16"/>
        <v>1386316</v>
      </c>
      <c r="U38">
        <f t="shared" si="17"/>
        <v>403448</v>
      </c>
      <c r="V38">
        <f t="shared" si="18"/>
        <v>137344</v>
      </c>
      <c r="W38">
        <f t="shared" si="19"/>
        <v>330484</v>
      </c>
      <c r="X38">
        <f t="shared" si="20"/>
        <v>278980</v>
      </c>
      <c r="Y38">
        <f t="shared" si="25"/>
        <v>72964</v>
      </c>
    </row>
    <row r="39" ht="12.75" spans="1:25">
      <c r="A39" s="2" t="s">
        <v>233</v>
      </c>
      <c r="B39" s="12" t="s">
        <v>234</v>
      </c>
      <c r="C39" s="10">
        <v>0.4264</v>
      </c>
      <c r="D39" s="10">
        <v>0.2886</v>
      </c>
      <c r="E39" s="10">
        <v>0.1116</v>
      </c>
      <c r="F39" s="10">
        <v>0.045</v>
      </c>
      <c r="G39" s="10">
        <v>0.0626</v>
      </c>
      <c r="H39" s="10">
        <v>0.0424</v>
      </c>
      <c r="I39" s="10">
        <v>0.0164</v>
      </c>
      <c r="J39" s="10">
        <v>0.0067</v>
      </c>
      <c r="K39" s="3">
        <f>VLOOKUP(A39,WorldPop!A39:D267,3,FALSE)</f>
        <v>5900754</v>
      </c>
      <c r="M39" t="str">
        <f t="shared" si="0"/>
        <v>Libya</v>
      </c>
      <c r="N39" t="str">
        <f t="shared" si="22"/>
        <v>Libya</v>
      </c>
      <c r="O39" t="b">
        <f t="shared" si="2"/>
        <v>1</v>
      </c>
      <c r="P39">
        <f>VLOOKUP(A39,WorldPop!A38:D265,4,FALSE)</f>
        <v>1759540</v>
      </c>
      <c r="Q39" s="12">
        <v>6422772</v>
      </c>
      <c r="R39">
        <f t="shared" si="23"/>
        <v>2738669.9808</v>
      </c>
      <c r="S39">
        <f t="shared" si="24"/>
        <v>43032.5724</v>
      </c>
      <c r="T39">
        <f t="shared" si="16"/>
        <v>1853611.9992</v>
      </c>
      <c r="U39">
        <f t="shared" si="17"/>
        <v>716781.3552</v>
      </c>
      <c r="V39">
        <f t="shared" si="18"/>
        <v>289024.74</v>
      </c>
      <c r="W39">
        <f t="shared" si="19"/>
        <v>402065.5272</v>
      </c>
      <c r="X39">
        <f t="shared" si="20"/>
        <v>272325.5328</v>
      </c>
      <c r="Y39">
        <f t="shared" si="25"/>
        <v>105333.4608</v>
      </c>
    </row>
    <row r="40" ht="12.75" spans="1:25">
      <c r="A40" s="2" t="s">
        <v>235</v>
      </c>
      <c r="B40" s="12" t="s">
        <v>236</v>
      </c>
      <c r="C40" s="10">
        <v>0.3432</v>
      </c>
      <c r="D40" s="10">
        <v>0.3035</v>
      </c>
      <c r="E40" s="10">
        <v>0.2736</v>
      </c>
      <c r="F40" s="10">
        <v>0.0746</v>
      </c>
      <c r="G40" s="10">
        <v>0.0017</v>
      </c>
      <c r="H40" s="10">
        <v>0.0015</v>
      </c>
      <c r="I40" s="10">
        <v>0.0014</v>
      </c>
      <c r="J40" s="10">
        <v>0.0004</v>
      </c>
      <c r="K40" s="3">
        <f>VLOOKUP(A40,WorldPop!A40:D268,3,FALSE)</f>
        <v>24385858</v>
      </c>
      <c r="M40" t="str">
        <f t="shared" si="0"/>
        <v>Malaysia</v>
      </c>
      <c r="N40" t="str">
        <f t="shared" si="22"/>
        <v>Malaysia</v>
      </c>
      <c r="O40" t="b">
        <f t="shared" si="2"/>
        <v>1</v>
      </c>
      <c r="P40">
        <f>VLOOKUP(A40,WorldPop!A39:D266,4,FALSE)</f>
        <v>329750</v>
      </c>
      <c r="Q40" s="12">
        <v>28334135</v>
      </c>
      <c r="R40">
        <f t="shared" si="23"/>
        <v>9724275.132</v>
      </c>
      <c r="S40">
        <f t="shared" si="24"/>
        <v>11333.654</v>
      </c>
      <c r="T40">
        <f t="shared" si="16"/>
        <v>8599409.9725</v>
      </c>
      <c r="U40">
        <f t="shared" si="17"/>
        <v>7752219.336</v>
      </c>
      <c r="V40">
        <f t="shared" si="18"/>
        <v>2113726.471</v>
      </c>
      <c r="W40">
        <f t="shared" si="19"/>
        <v>48168.0295</v>
      </c>
      <c r="X40">
        <f t="shared" si="20"/>
        <v>42501.2025</v>
      </c>
      <c r="Y40">
        <f t="shared" si="25"/>
        <v>39667.789</v>
      </c>
    </row>
    <row r="41" ht="12.75" spans="1:25">
      <c r="A41" s="2" t="s">
        <v>237</v>
      </c>
      <c r="B41" s="12" t="s">
        <v>238</v>
      </c>
      <c r="C41" s="10">
        <v>0.463</v>
      </c>
      <c r="D41" s="10">
        <v>0.2668</v>
      </c>
      <c r="E41" s="10">
        <v>0.1746</v>
      </c>
      <c r="F41" s="10">
        <v>0.0385</v>
      </c>
      <c r="G41" s="10">
        <v>0.028</v>
      </c>
      <c r="H41" s="10">
        <v>0.016</v>
      </c>
      <c r="I41" s="10">
        <v>0.011</v>
      </c>
      <c r="J41" s="10">
        <v>0.002</v>
      </c>
      <c r="K41" s="3">
        <f>VLOOKUP(A41,WorldPop!A41:D269,3,FALSE)</f>
        <v>3177388</v>
      </c>
      <c r="M41" t="str">
        <f t="shared" si="0"/>
        <v>Mauritania</v>
      </c>
      <c r="N41" t="str">
        <f t="shared" si="22"/>
        <v>Mauritania</v>
      </c>
      <c r="O41" t="b">
        <f t="shared" si="2"/>
        <v>1</v>
      </c>
      <c r="P41">
        <f>VLOOKUP(A41,WorldPop!A40:D267,4,FALSE)</f>
        <v>1030700</v>
      </c>
      <c r="Q41" s="12">
        <v>3359185</v>
      </c>
      <c r="R41">
        <f t="shared" si="23"/>
        <v>1555302.655</v>
      </c>
      <c r="S41">
        <f t="shared" si="24"/>
        <v>6718.37</v>
      </c>
      <c r="T41">
        <f t="shared" si="16"/>
        <v>896230.558</v>
      </c>
      <c r="U41">
        <f t="shared" si="17"/>
        <v>586513.701</v>
      </c>
      <c r="V41">
        <f t="shared" si="18"/>
        <v>129328.6225</v>
      </c>
      <c r="W41">
        <f t="shared" si="19"/>
        <v>94057.18</v>
      </c>
      <c r="X41">
        <f t="shared" si="20"/>
        <v>53746.96</v>
      </c>
      <c r="Y41">
        <f t="shared" si="25"/>
        <v>36951.035</v>
      </c>
    </row>
    <row r="42" ht="12.75" spans="1:25">
      <c r="A42" s="2" t="s">
        <v>239</v>
      </c>
      <c r="B42" s="12" t="s">
        <v>240</v>
      </c>
      <c r="C42" s="10">
        <v>0.5579</v>
      </c>
      <c r="D42" s="10">
        <v>0.299</v>
      </c>
      <c r="E42" s="10">
        <v>0.08</v>
      </c>
      <c r="F42" s="10">
        <v>0.0163</v>
      </c>
      <c r="G42" s="10">
        <v>0.027</v>
      </c>
      <c r="H42" s="10">
        <v>0.015</v>
      </c>
      <c r="I42" s="10">
        <v>0.004</v>
      </c>
      <c r="J42" s="10">
        <v>0.0008</v>
      </c>
      <c r="K42" s="3">
        <f>VLOOKUP(A42,WorldPop!A42:D270,3,FALSE)</f>
        <v>107449525</v>
      </c>
      <c r="M42" t="str">
        <f t="shared" si="0"/>
        <v>Mexico</v>
      </c>
      <c r="N42" t="str">
        <f t="shared" si="22"/>
        <v>Mexico</v>
      </c>
      <c r="O42" t="b">
        <f t="shared" si="2"/>
        <v>1</v>
      </c>
      <c r="P42">
        <f>VLOOKUP(A42,WorldPop!A41:D268,4,FALSE)</f>
        <v>1972550</v>
      </c>
      <c r="Q42" s="12">
        <v>108396211</v>
      </c>
      <c r="R42">
        <f t="shared" si="23"/>
        <v>60474246.1169</v>
      </c>
      <c r="S42">
        <f t="shared" si="24"/>
        <v>86716.9688</v>
      </c>
      <c r="T42">
        <f t="shared" si="16"/>
        <v>32410467.089</v>
      </c>
      <c r="U42">
        <f t="shared" si="17"/>
        <v>8671696.88</v>
      </c>
      <c r="V42">
        <f t="shared" si="18"/>
        <v>1766858.2393</v>
      </c>
      <c r="W42">
        <f t="shared" si="19"/>
        <v>2926697.697</v>
      </c>
      <c r="X42">
        <f t="shared" si="20"/>
        <v>1625943.165</v>
      </c>
      <c r="Y42">
        <f t="shared" si="25"/>
        <v>433584.844</v>
      </c>
    </row>
    <row r="43" ht="12.75" spans="1:25">
      <c r="A43" s="2" t="s">
        <v>241</v>
      </c>
      <c r="B43" s="12" t="s">
        <v>242</v>
      </c>
      <c r="C43" s="10">
        <v>0.564</v>
      </c>
      <c r="D43" s="10">
        <v>0.277</v>
      </c>
      <c r="E43" s="10">
        <v>0.109</v>
      </c>
      <c r="F43" s="10">
        <v>0.0496</v>
      </c>
      <c r="G43" s="10">
        <v>0.006</v>
      </c>
      <c r="H43" s="10">
        <v>0.003</v>
      </c>
      <c r="I43" s="10">
        <v>0.001</v>
      </c>
      <c r="J43" s="10">
        <v>0.0004</v>
      </c>
      <c r="K43" s="3">
        <f>VLOOKUP(A43,WorldPop!A43:D271,3,FALSE)</f>
        <v>2832224</v>
      </c>
      <c r="M43" t="str">
        <f t="shared" si="0"/>
        <v>Mongolia</v>
      </c>
      <c r="N43" t="str">
        <f t="shared" si="22"/>
        <v>Mongolia</v>
      </c>
      <c r="O43" t="b">
        <f t="shared" si="2"/>
        <v>1</v>
      </c>
      <c r="P43">
        <f>VLOOKUP(A43,WorldPop!A42:D269,4,FALSE)</f>
        <v>1564116</v>
      </c>
      <c r="Q43" s="12">
        <v>3179997</v>
      </c>
      <c r="R43">
        <f t="shared" si="23"/>
        <v>1793518.308</v>
      </c>
      <c r="S43">
        <f t="shared" si="24"/>
        <v>1271.9988</v>
      </c>
      <c r="T43">
        <f t="shared" si="16"/>
        <v>880859.169</v>
      </c>
      <c r="U43">
        <f t="shared" si="17"/>
        <v>346619.673</v>
      </c>
      <c r="V43">
        <f t="shared" si="18"/>
        <v>157727.8512</v>
      </c>
      <c r="W43">
        <f t="shared" si="19"/>
        <v>19079.982</v>
      </c>
      <c r="X43">
        <f t="shared" si="20"/>
        <v>9539.991</v>
      </c>
      <c r="Y43">
        <f t="shared" si="25"/>
        <v>3179.997</v>
      </c>
    </row>
    <row r="44" ht="12.75" spans="1:25">
      <c r="A44" s="2" t="s">
        <v>243</v>
      </c>
      <c r="B44" s="12" t="s">
        <v>244</v>
      </c>
      <c r="C44" s="10">
        <v>0.352</v>
      </c>
      <c r="D44" s="10">
        <v>0.283</v>
      </c>
      <c r="E44" s="10">
        <v>0.271</v>
      </c>
      <c r="F44" s="10">
        <v>0.086</v>
      </c>
      <c r="G44" s="10">
        <v>0.003</v>
      </c>
      <c r="H44" s="10">
        <v>0.002</v>
      </c>
      <c r="I44" s="10">
        <v>0.002</v>
      </c>
      <c r="J44" s="10">
        <v>0.001</v>
      </c>
      <c r="K44" s="3">
        <f>VLOOKUP(A44,WorldPop!A44:D272,3,FALSE)</f>
        <v>28287147</v>
      </c>
      <c r="M44" t="str">
        <f t="shared" si="0"/>
        <v>Nepal</v>
      </c>
      <c r="N44" t="str">
        <f t="shared" si="22"/>
        <v>Nepal</v>
      </c>
      <c r="O44" t="b">
        <f t="shared" si="2"/>
        <v>1</v>
      </c>
      <c r="P44">
        <f>VLOOKUP(A44,WorldPop!A43:D270,4,FALSE)</f>
        <v>147181</v>
      </c>
      <c r="Q44" s="12">
        <v>29853000</v>
      </c>
      <c r="R44">
        <f t="shared" si="23"/>
        <v>10508256</v>
      </c>
      <c r="S44">
        <f t="shared" si="24"/>
        <v>29853</v>
      </c>
      <c r="T44">
        <f t="shared" si="16"/>
        <v>8448399</v>
      </c>
      <c r="U44">
        <f t="shared" si="17"/>
        <v>8090163</v>
      </c>
      <c r="V44">
        <f t="shared" si="18"/>
        <v>2567358</v>
      </c>
      <c r="W44">
        <f t="shared" si="19"/>
        <v>89559</v>
      </c>
      <c r="X44">
        <f t="shared" si="20"/>
        <v>59706</v>
      </c>
      <c r="Y44">
        <f t="shared" si="25"/>
        <v>59706</v>
      </c>
    </row>
    <row r="45" ht="12.75" spans="1:25">
      <c r="A45" s="2" t="s">
        <v>245</v>
      </c>
      <c r="B45" s="12" t="s">
        <v>246</v>
      </c>
      <c r="C45" s="10">
        <v>0.395</v>
      </c>
      <c r="D45" s="10">
        <v>0.35</v>
      </c>
      <c r="E45" s="10">
        <v>0.067</v>
      </c>
      <c r="F45" s="10">
        <v>0.025</v>
      </c>
      <c r="G45" s="10">
        <v>0.075</v>
      </c>
      <c r="H45" s="10">
        <v>0.07</v>
      </c>
      <c r="I45" s="10">
        <v>0.013</v>
      </c>
      <c r="J45" s="10">
        <v>0.005</v>
      </c>
      <c r="K45" s="3">
        <f>VLOOKUP(A45,WorldPop!A45:D273,3,FALSE)</f>
        <v>16491461</v>
      </c>
      <c r="M45" t="str">
        <f t="shared" si="0"/>
        <v>Netherlands</v>
      </c>
      <c r="N45" t="str">
        <f t="shared" si="22"/>
        <v>Netherlands</v>
      </c>
      <c r="O45" t="b">
        <f t="shared" si="2"/>
        <v>1</v>
      </c>
      <c r="P45">
        <f>VLOOKUP(A45,WorldPop!A44:D271,4,FALSE)</f>
        <v>41526</v>
      </c>
      <c r="Q45" s="12">
        <v>16715999</v>
      </c>
      <c r="R45">
        <f t="shared" si="23"/>
        <v>6602819.605</v>
      </c>
      <c r="S45">
        <f t="shared" si="24"/>
        <v>83579.995</v>
      </c>
      <c r="T45">
        <f t="shared" si="16"/>
        <v>5850599.65</v>
      </c>
      <c r="U45">
        <f t="shared" si="17"/>
        <v>1119971.933</v>
      </c>
      <c r="V45">
        <f t="shared" si="18"/>
        <v>417899.975</v>
      </c>
      <c r="W45">
        <f t="shared" si="19"/>
        <v>1253699.925</v>
      </c>
      <c r="X45">
        <f t="shared" si="20"/>
        <v>1170119.93</v>
      </c>
      <c r="Y45">
        <f t="shared" si="25"/>
        <v>217307.987</v>
      </c>
    </row>
    <row r="46" ht="12.75" spans="1:25">
      <c r="A46" s="2" t="s">
        <v>247</v>
      </c>
      <c r="B46" s="12" t="s">
        <v>248</v>
      </c>
      <c r="C46" s="10">
        <v>0.38</v>
      </c>
      <c r="D46" s="10">
        <v>0.32</v>
      </c>
      <c r="E46" s="10">
        <v>0.09</v>
      </c>
      <c r="F46" s="10">
        <v>0.03</v>
      </c>
      <c r="G46" s="10">
        <v>0.09</v>
      </c>
      <c r="H46" s="10">
        <v>0.06</v>
      </c>
      <c r="I46" s="10">
        <v>0.02</v>
      </c>
      <c r="J46" s="10">
        <v>0.01</v>
      </c>
      <c r="K46" s="3">
        <f>VLOOKUP(A46,WorldPop!A46:D274,3,FALSE)</f>
        <v>4076140</v>
      </c>
      <c r="M46" t="str">
        <f t="shared" si="0"/>
        <v>New Zealand</v>
      </c>
      <c r="N46" t="str">
        <f t="shared" si="22"/>
        <v>New Zealand</v>
      </c>
      <c r="O46" t="b">
        <f t="shared" si="2"/>
        <v>1</v>
      </c>
      <c r="P46">
        <f>VLOOKUP(A46,WorldPop!A45:D272,4,FALSE)</f>
        <v>268680</v>
      </c>
      <c r="Q46" s="12">
        <v>4213418</v>
      </c>
      <c r="R46">
        <f t="shared" si="23"/>
        <v>1601098.84</v>
      </c>
      <c r="S46">
        <f t="shared" si="24"/>
        <v>42134.18</v>
      </c>
      <c r="T46">
        <f t="shared" si="16"/>
        <v>1348293.76</v>
      </c>
      <c r="U46">
        <f t="shared" si="17"/>
        <v>379207.62</v>
      </c>
      <c r="V46">
        <f t="shared" si="18"/>
        <v>126402.54</v>
      </c>
      <c r="W46">
        <f t="shared" si="19"/>
        <v>379207.62</v>
      </c>
      <c r="X46">
        <f t="shared" si="20"/>
        <v>252805.08</v>
      </c>
      <c r="Y46">
        <f t="shared" si="25"/>
        <v>84268.36</v>
      </c>
    </row>
    <row r="47" ht="12.75" spans="1:25">
      <c r="A47" s="2" t="s">
        <v>249</v>
      </c>
      <c r="B47" s="12" t="s">
        <v>250</v>
      </c>
      <c r="C47" s="10">
        <v>0.513</v>
      </c>
      <c r="D47" s="10">
        <v>0.224</v>
      </c>
      <c r="E47" s="10">
        <v>0.207</v>
      </c>
      <c r="F47" s="10">
        <v>0.026</v>
      </c>
      <c r="G47" s="10">
        <v>0.016</v>
      </c>
      <c r="H47" s="10">
        <v>0.007</v>
      </c>
      <c r="I47" s="10">
        <v>0.006</v>
      </c>
      <c r="J47" s="10">
        <v>0.001</v>
      </c>
      <c r="K47" s="3">
        <f>VLOOKUP(A47,WorldPop!A47:D275,3,FALSE)</f>
        <v>131859731</v>
      </c>
      <c r="M47" t="b">
        <f t="shared" si="0"/>
        <v>0</v>
      </c>
      <c r="N47" t="str">
        <f t="shared" si="22"/>
        <v>Nigeria</v>
      </c>
      <c r="O47" t="b">
        <f t="shared" si="2"/>
        <v>1</v>
      </c>
      <c r="P47">
        <f>VLOOKUP(A47,WorldPop!A46:D273,4,FALSE)</f>
        <v>923768</v>
      </c>
      <c r="Q47" s="12">
        <v>152217341</v>
      </c>
      <c r="R47">
        <f t="shared" si="23"/>
        <v>78087495.933</v>
      </c>
      <c r="S47">
        <f t="shared" si="24"/>
        <v>152217.341</v>
      </c>
      <c r="T47">
        <f t="shared" si="16"/>
        <v>34096684.384</v>
      </c>
      <c r="U47">
        <f t="shared" si="17"/>
        <v>31508989.587</v>
      </c>
      <c r="V47">
        <f t="shared" si="18"/>
        <v>3957650.866</v>
      </c>
      <c r="W47">
        <f t="shared" si="19"/>
        <v>2435477.456</v>
      </c>
      <c r="X47">
        <f t="shared" si="20"/>
        <v>1065521.387</v>
      </c>
      <c r="Y47">
        <f t="shared" si="25"/>
        <v>913304.046</v>
      </c>
    </row>
    <row r="48" ht="12.75" spans="1:25">
      <c r="A48" s="2" t="s">
        <v>251</v>
      </c>
      <c r="B48" s="12" t="s">
        <v>252</v>
      </c>
      <c r="C48" s="10">
        <v>0.34</v>
      </c>
      <c r="D48" s="10">
        <v>0.425</v>
      </c>
      <c r="E48" s="10">
        <v>0.068</v>
      </c>
      <c r="F48" s="10">
        <v>0.034</v>
      </c>
      <c r="G48" s="10">
        <v>0.06</v>
      </c>
      <c r="H48" s="10">
        <v>0.075</v>
      </c>
      <c r="I48" s="10">
        <v>0.012</v>
      </c>
      <c r="J48" s="10">
        <v>0.006</v>
      </c>
      <c r="K48" s="3">
        <f>VLOOKUP(A48,WorldPop!A48:D276,3,FALSE)</f>
        <v>4610820</v>
      </c>
      <c r="M48" t="str">
        <f t="shared" si="0"/>
        <v>Norway</v>
      </c>
      <c r="N48" t="str">
        <f t="shared" si="22"/>
        <v>Norway</v>
      </c>
      <c r="O48" t="b">
        <f t="shared" si="2"/>
        <v>1</v>
      </c>
      <c r="P48">
        <f>VLOOKUP(A48,WorldPop!A47:D274,4,FALSE)</f>
        <v>323802</v>
      </c>
      <c r="Q48" s="12">
        <v>4660539</v>
      </c>
      <c r="R48">
        <f t="shared" si="23"/>
        <v>1584583.26</v>
      </c>
      <c r="S48">
        <f t="shared" si="24"/>
        <v>27963.234</v>
      </c>
      <c r="T48">
        <f t="shared" si="16"/>
        <v>1980729.075</v>
      </c>
      <c r="U48">
        <f t="shared" si="17"/>
        <v>316916.652</v>
      </c>
      <c r="V48">
        <f t="shared" si="18"/>
        <v>158458.326</v>
      </c>
      <c r="W48">
        <f t="shared" si="19"/>
        <v>279632.34</v>
      </c>
      <c r="X48">
        <f t="shared" si="20"/>
        <v>349540.425</v>
      </c>
      <c r="Y48">
        <f t="shared" si="25"/>
        <v>55926.468</v>
      </c>
    </row>
    <row r="49" ht="12.75" spans="1:25">
      <c r="A49" s="2" t="s">
        <v>253</v>
      </c>
      <c r="B49" s="12" t="s">
        <v>254</v>
      </c>
      <c r="C49" s="10">
        <v>0.2463</v>
      </c>
      <c r="D49" s="10">
        <v>0.206</v>
      </c>
      <c r="E49" s="10">
        <v>0.3443</v>
      </c>
      <c r="F49" s="10">
        <v>0.0952</v>
      </c>
      <c r="G49" s="10">
        <v>0.0417</v>
      </c>
      <c r="H49" s="10">
        <v>0.0266</v>
      </c>
      <c r="I49" s="10">
        <v>0.0357</v>
      </c>
      <c r="J49" s="10">
        <v>0.0045</v>
      </c>
      <c r="K49" s="3">
        <f>VLOOKUP(A49,WorldPop!A49:D277,3,FALSE)</f>
        <v>165803560</v>
      </c>
      <c r="M49" t="b">
        <f t="shared" si="0"/>
        <v>0</v>
      </c>
      <c r="N49">
        <f t="shared" si="22"/>
        <v>0</v>
      </c>
      <c r="O49" t="b">
        <f t="shared" si="2"/>
        <v>1</v>
      </c>
      <c r="P49">
        <f>VLOOKUP(A49,WorldPop!A48:D275,4,FALSE)</f>
        <v>803940</v>
      </c>
      <c r="Q49" s="12">
        <v>180440005</v>
      </c>
      <c r="R49">
        <f t="shared" si="23"/>
        <v>44442373.2315</v>
      </c>
      <c r="S49">
        <f t="shared" si="24"/>
        <v>811980.0225</v>
      </c>
      <c r="T49">
        <f t="shared" ref="T49:T67" si="26">Q49*D49</f>
        <v>37170641.03</v>
      </c>
      <c r="U49">
        <f t="shared" ref="U49:U67" si="27">Q49*E49</f>
        <v>62125493.7215</v>
      </c>
      <c r="V49">
        <f t="shared" ref="V49:V67" si="28">Q49*F49</f>
        <v>17177888.476</v>
      </c>
      <c r="W49">
        <f t="shared" ref="W49:W67" si="29">Q49*G49</f>
        <v>7524348.2085</v>
      </c>
      <c r="X49">
        <f t="shared" ref="X49:X67" si="30">Q49*H49</f>
        <v>4799704.133</v>
      </c>
      <c r="Y49">
        <f t="shared" si="25"/>
        <v>6441708.1785</v>
      </c>
    </row>
    <row r="50" ht="12.75" spans="1:25">
      <c r="A50" s="2" t="s">
        <v>255</v>
      </c>
      <c r="B50" s="12" t="s">
        <v>256</v>
      </c>
      <c r="C50" s="10">
        <v>0.7</v>
      </c>
      <c r="D50" s="10">
        <v>0.184</v>
      </c>
      <c r="E50" s="10">
        <v>0.078</v>
      </c>
      <c r="F50" s="10">
        <v>0.016</v>
      </c>
      <c r="G50" s="10">
        <v>0.014</v>
      </c>
      <c r="H50" s="10">
        <v>0.005</v>
      </c>
      <c r="I50" s="10">
        <v>0.0028</v>
      </c>
      <c r="J50" s="10">
        <v>0.0002</v>
      </c>
      <c r="K50" s="3">
        <f>VLOOKUP(A50,WorldPop!A50:D278,3,FALSE)</f>
        <v>28302603</v>
      </c>
      <c r="M50" t="b">
        <f t="shared" si="0"/>
        <v>0</v>
      </c>
      <c r="N50" t="str">
        <f t="shared" si="22"/>
        <v>Peru</v>
      </c>
      <c r="O50" t="b">
        <f t="shared" si="2"/>
        <v>1</v>
      </c>
      <c r="P50">
        <f>VLOOKUP(A50,WorldPop!A49:D276,4,FALSE)</f>
        <v>1285220</v>
      </c>
      <c r="Q50" s="12">
        <v>29907003</v>
      </c>
      <c r="R50">
        <f t="shared" si="23"/>
        <v>20934902.1</v>
      </c>
      <c r="S50">
        <f t="shared" si="24"/>
        <v>5981.4006</v>
      </c>
      <c r="T50">
        <f t="shared" si="26"/>
        <v>5502888.552</v>
      </c>
      <c r="U50">
        <f t="shared" si="27"/>
        <v>2332746.234</v>
      </c>
      <c r="V50">
        <f t="shared" si="28"/>
        <v>478512.048</v>
      </c>
      <c r="W50">
        <f t="shared" si="29"/>
        <v>418698.042</v>
      </c>
      <c r="X50">
        <f t="shared" si="30"/>
        <v>149535.015</v>
      </c>
      <c r="Y50">
        <f t="shared" si="25"/>
        <v>83739.6084</v>
      </c>
    </row>
    <row r="51" ht="12.75" spans="1:25">
      <c r="A51" s="2" t="s">
        <v>257</v>
      </c>
      <c r="B51" s="12" t="s">
        <v>258</v>
      </c>
      <c r="C51" s="10">
        <v>0.369</v>
      </c>
      <c r="D51" s="10">
        <v>0.289</v>
      </c>
      <c r="E51" s="10">
        <v>0.269</v>
      </c>
      <c r="F51" s="10">
        <v>0.0697</v>
      </c>
      <c r="G51" s="10">
        <v>0.001</v>
      </c>
      <c r="H51" s="10">
        <v>0.001</v>
      </c>
      <c r="I51" s="10">
        <v>0.001</v>
      </c>
      <c r="J51" s="10">
        <v>0.0003</v>
      </c>
      <c r="K51" s="3">
        <f>VLOOKUP(A51,WorldPop!A51:D279,3,FALSE)</f>
        <v>89468677</v>
      </c>
      <c r="M51" t="str">
        <f t="shared" si="0"/>
        <v>Philippines</v>
      </c>
      <c r="N51" t="str">
        <f t="shared" si="22"/>
        <v>Philippines</v>
      </c>
      <c r="O51" t="b">
        <f t="shared" si="2"/>
        <v>1</v>
      </c>
      <c r="P51">
        <f>VLOOKUP(A51,WorldPop!A50:D277,4,FALSE)</f>
        <v>300000</v>
      </c>
      <c r="Q51" s="12">
        <v>92337852</v>
      </c>
      <c r="R51">
        <f t="shared" si="23"/>
        <v>34072667.388</v>
      </c>
      <c r="S51">
        <f t="shared" si="24"/>
        <v>27701.3556</v>
      </c>
      <c r="T51">
        <f t="shared" si="26"/>
        <v>26685639.228</v>
      </c>
      <c r="U51">
        <f t="shared" si="27"/>
        <v>24838882.188</v>
      </c>
      <c r="V51">
        <f t="shared" si="28"/>
        <v>6435948.2844</v>
      </c>
      <c r="W51">
        <f t="shared" si="29"/>
        <v>92337.852</v>
      </c>
      <c r="X51">
        <f t="shared" si="30"/>
        <v>92337.852</v>
      </c>
      <c r="Y51">
        <f t="shared" si="25"/>
        <v>92337.852</v>
      </c>
    </row>
    <row r="52" ht="12.75" spans="1:25">
      <c r="A52" s="2" t="s">
        <v>259</v>
      </c>
      <c r="B52" s="12" t="s">
        <v>260</v>
      </c>
      <c r="C52" s="10">
        <v>0.31</v>
      </c>
      <c r="D52" s="10">
        <v>0.32</v>
      </c>
      <c r="E52" s="10">
        <v>0.15</v>
      </c>
      <c r="F52" s="10">
        <v>0.07</v>
      </c>
      <c r="G52" s="10">
        <v>0.06</v>
      </c>
      <c r="H52" s="10">
        <v>0.06</v>
      </c>
      <c r="I52" s="10">
        <v>0.02</v>
      </c>
      <c r="J52" s="10">
        <v>0.01</v>
      </c>
      <c r="K52" s="3">
        <f>VLOOKUP(A52,WorldPop!A52:D280,3,FALSE)</f>
        <v>38536869</v>
      </c>
      <c r="M52" t="str">
        <f t="shared" si="0"/>
        <v>Poland</v>
      </c>
      <c r="N52" t="str">
        <f t="shared" si="22"/>
        <v>Poland</v>
      </c>
      <c r="O52" t="b">
        <f t="shared" si="2"/>
        <v>1</v>
      </c>
      <c r="P52">
        <f>VLOOKUP(A52,WorldPop!A51:D278,4,FALSE)</f>
        <v>312685</v>
      </c>
      <c r="Q52" s="12">
        <v>38482919</v>
      </c>
      <c r="R52">
        <f t="shared" si="23"/>
        <v>11929704.89</v>
      </c>
      <c r="S52">
        <f t="shared" si="24"/>
        <v>384829.19</v>
      </c>
      <c r="T52">
        <f t="shared" si="26"/>
        <v>12314534.08</v>
      </c>
      <c r="U52">
        <f t="shared" si="27"/>
        <v>5772437.85</v>
      </c>
      <c r="V52">
        <f t="shared" si="28"/>
        <v>2693804.33</v>
      </c>
      <c r="W52">
        <f t="shared" si="29"/>
        <v>2308975.14</v>
      </c>
      <c r="X52">
        <f t="shared" si="30"/>
        <v>2308975.14</v>
      </c>
      <c r="Y52">
        <f t="shared" si="25"/>
        <v>769658.38</v>
      </c>
    </row>
    <row r="53" ht="12.75" spans="1:25">
      <c r="A53" s="2" t="s">
        <v>261</v>
      </c>
      <c r="B53" s="12" t="s">
        <v>262</v>
      </c>
      <c r="C53" s="10">
        <v>0.362</v>
      </c>
      <c r="D53" s="10">
        <v>0.398</v>
      </c>
      <c r="E53" s="10">
        <v>0.066</v>
      </c>
      <c r="F53" s="10">
        <v>0.029</v>
      </c>
      <c r="G53" s="10">
        <v>0.06</v>
      </c>
      <c r="H53" s="10">
        <v>0.066</v>
      </c>
      <c r="I53" s="10">
        <v>0.011</v>
      </c>
      <c r="J53" s="10">
        <v>0.005</v>
      </c>
      <c r="K53" s="3">
        <f>VLOOKUP(A53,WorldPop!A53:D281,3,FALSE)</f>
        <v>10605870</v>
      </c>
      <c r="M53" t="str">
        <f t="shared" si="0"/>
        <v>Portugal</v>
      </c>
      <c r="N53" t="str">
        <f t="shared" si="22"/>
        <v>Portugal</v>
      </c>
      <c r="O53" t="b">
        <f t="shared" si="2"/>
        <v>1</v>
      </c>
      <c r="P53">
        <f>VLOOKUP(A53,WorldPop!A52:D279,4,FALSE)</f>
        <v>92391</v>
      </c>
      <c r="Q53" s="12">
        <v>10707924</v>
      </c>
      <c r="R53">
        <f t="shared" si="23"/>
        <v>3876268.488</v>
      </c>
      <c r="S53">
        <f t="shared" si="24"/>
        <v>53539.62</v>
      </c>
      <c r="T53">
        <f t="shared" si="26"/>
        <v>4261753.752</v>
      </c>
      <c r="U53">
        <f t="shared" si="27"/>
        <v>706722.984</v>
      </c>
      <c r="V53">
        <f t="shared" si="28"/>
        <v>310529.796</v>
      </c>
      <c r="W53">
        <f t="shared" si="29"/>
        <v>642475.44</v>
      </c>
      <c r="X53">
        <f t="shared" si="30"/>
        <v>706722.984</v>
      </c>
      <c r="Y53">
        <f t="shared" si="25"/>
        <v>117787.164</v>
      </c>
    </row>
    <row r="54" ht="12.75" spans="1:25">
      <c r="A54" s="2" t="s">
        <v>263</v>
      </c>
      <c r="B54" s="12" t="s">
        <v>264</v>
      </c>
      <c r="C54" s="10">
        <v>0.46</v>
      </c>
      <c r="D54" s="10">
        <v>0.31</v>
      </c>
      <c r="E54" s="10">
        <v>0.09</v>
      </c>
      <c r="F54" s="10">
        <v>0.021</v>
      </c>
      <c r="G54" s="10">
        <v>0.06</v>
      </c>
      <c r="H54" s="10">
        <v>0.04</v>
      </c>
      <c r="I54" s="10">
        <v>0.01</v>
      </c>
      <c r="J54" s="10">
        <v>0.009</v>
      </c>
      <c r="K54" s="3">
        <f>VLOOKUP(A54,WorldPop!A54:D282,3,FALSE)</f>
        <v>142893540</v>
      </c>
      <c r="M54" t="str">
        <f t="shared" si="0"/>
        <v>Russia</v>
      </c>
      <c r="N54" t="str">
        <f t="shared" si="22"/>
        <v>Russia</v>
      </c>
      <c r="O54" t="b">
        <f t="shared" si="2"/>
        <v>1</v>
      </c>
      <c r="P54">
        <f>VLOOKUP(A54,WorldPop!A53:D280,4,FALSE)</f>
        <v>17075200</v>
      </c>
      <c r="Q54" s="12">
        <v>143300000</v>
      </c>
      <c r="R54">
        <f t="shared" si="23"/>
        <v>65918000</v>
      </c>
      <c r="S54">
        <f t="shared" si="24"/>
        <v>1289700</v>
      </c>
      <c r="T54">
        <f t="shared" si="26"/>
        <v>44423000</v>
      </c>
      <c r="U54">
        <f t="shared" si="27"/>
        <v>12897000</v>
      </c>
      <c r="V54">
        <f t="shared" si="28"/>
        <v>3009300</v>
      </c>
      <c r="W54">
        <f t="shared" si="29"/>
        <v>8598000</v>
      </c>
      <c r="X54">
        <f t="shared" si="30"/>
        <v>5732000</v>
      </c>
      <c r="Y54">
        <f t="shared" si="25"/>
        <v>1433000</v>
      </c>
    </row>
    <row r="55" ht="12.75" spans="1:25">
      <c r="A55" s="2" t="s">
        <v>265</v>
      </c>
      <c r="B55" s="12" t="s">
        <v>266</v>
      </c>
      <c r="C55" s="10">
        <v>0.48</v>
      </c>
      <c r="D55" s="10">
        <v>0.24</v>
      </c>
      <c r="E55" s="10">
        <v>0.17</v>
      </c>
      <c r="F55" s="10">
        <v>0.04</v>
      </c>
      <c r="G55" s="10">
        <v>0.04</v>
      </c>
      <c r="H55" s="10">
        <v>0.02</v>
      </c>
      <c r="I55" s="10">
        <v>0.01</v>
      </c>
      <c r="J55" s="10">
        <v>0.003</v>
      </c>
      <c r="K55" s="3">
        <f>VLOOKUP(A55,WorldPop!A55:D283,3,FALSE)</f>
        <v>27019731</v>
      </c>
      <c r="M55" t="b">
        <f t="shared" si="0"/>
        <v>0</v>
      </c>
      <c r="N55" t="str">
        <f t="shared" si="22"/>
        <v>Saudi Arabia</v>
      </c>
      <c r="O55" t="b">
        <f t="shared" si="2"/>
        <v>1</v>
      </c>
      <c r="P55">
        <f>VLOOKUP(A55,WorldPop!A54:D281,4,FALSE)</f>
        <v>1960582</v>
      </c>
      <c r="Q55" s="12">
        <v>28686633</v>
      </c>
      <c r="R55">
        <f t="shared" si="23"/>
        <v>13769583.84</v>
      </c>
      <c r="S55">
        <f t="shared" si="24"/>
        <v>86059.899</v>
      </c>
      <c r="T55">
        <f t="shared" si="26"/>
        <v>6884791.92</v>
      </c>
      <c r="U55">
        <f t="shared" si="27"/>
        <v>4876727.61</v>
      </c>
      <c r="V55">
        <f t="shared" si="28"/>
        <v>1147465.32</v>
      </c>
      <c r="W55">
        <f t="shared" si="29"/>
        <v>1147465.32</v>
      </c>
      <c r="X55">
        <f t="shared" si="30"/>
        <v>573732.66</v>
      </c>
      <c r="Y55">
        <f t="shared" si="25"/>
        <v>286866.33</v>
      </c>
    </row>
    <row r="56" ht="12.75" spans="1:25">
      <c r="A56" s="2" t="s">
        <v>267</v>
      </c>
      <c r="B56" s="12" t="s">
        <v>268</v>
      </c>
      <c r="C56" s="10">
        <v>0.3192</v>
      </c>
      <c r="D56" s="10">
        <v>0.3528</v>
      </c>
      <c r="E56" s="10">
        <v>0.126</v>
      </c>
      <c r="F56" s="10">
        <v>0.042</v>
      </c>
      <c r="G56" s="10">
        <v>0.0608</v>
      </c>
      <c r="H56" s="10">
        <v>0.0672</v>
      </c>
      <c r="I56" s="10">
        <v>0.024</v>
      </c>
      <c r="J56" s="10">
        <v>0.008</v>
      </c>
      <c r="K56" s="3">
        <f>VLOOKUP(A56,WorldPop!A56:D284,3,FALSE)</f>
        <v>9396411</v>
      </c>
      <c r="M56" t="str">
        <f t="shared" si="0"/>
        <v>Serbia</v>
      </c>
      <c r="N56">
        <f t="shared" si="22"/>
        <v>0</v>
      </c>
      <c r="O56" t="b">
        <f t="shared" si="2"/>
        <v>1</v>
      </c>
      <c r="P56">
        <f>VLOOKUP(A56,WorldPop!A55:D282,4,FALSE)</f>
        <v>88361</v>
      </c>
      <c r="Q56" s="12">
        <v>7224000</v>
      </c>
      <c r="R56">
        <f t="shared" si="23"/>
        <v>2305900.8</v>
      </c>
      <c r="S56">
        <f t="shared" si="24"/>
        <v>57792</v>
      </c>
      <c r="T56">
        <f t="shared" si="26"/>
        <v>2548627.2</v>
      </c>
      <c r="U56">
        <f t="shared" si="27"/>
        <v>910224</v>
      </c>
      <c r="V56">
        <f t="shared" si="28"/>
        <v>303408</v>
      </c>
      <c r="W56">
        <f t="shared" si="29"/>
        <v>439219.2</v>
      </c>
      <c r="X56">
        <f t="shared" si="30"/>
        <v>485452.8</v>
      </c>
      <c r="Y56">
        <f t="shared" si="25"/>
        <v>173376</v>
      </c>
    </row>
    <row r="57" ht="12.75" spans="1:25">
      <c r="A57" s="2" t="s">
        <v>269</v>
      </c>
      <c r="B57" s="12" t="s">
        <v>270</v>
      </c>
      <c r="C57" s="10">
        <v>0.39</v>
      </c>
      <c r="D57" s="10">
        <v>0.32</v>
      </c>
      <c r="E57" s="10">
        <v>0.12</v>
      </c>
      <c r="F57" s="10">
        <v>0.03</v>
      </c>
      <c r="G57" s="10">
        <v>0.07</v>
      </c>
      <c r="H57" s="10">
        <v>0.05</v>
      </c>
      <c r="I57" s="10">
        <v>0.02</v>
      </c>
      <c r="J57" s="10">
        <v>0.01</v>
      </c>
      <c r="K57" s="3">
        <f>VLOOKUP(A57,WorldPop!A57:D285,3,FALSE)</f>
        <v>44187637</v>
      </c>
      <c r="M57" t="str">
        <f t="shared" si="0"/>
        <v>South Africa</v>
      </c>
      <c r="N57" t="str">
        <f t="shared" si="22"/>
        <v>South Africa</v>
      </c>
      <c r="O57" t="b">
        <f t="shared" si="2"/>
        <v>1</v>
      </c>
      <c r="P57">
        <f>VLOOKUP(A57,WorldPop!A56:D283,4,FALSE)</f>
        <v>1219912</v>
      </c>
      <c r="Q57" s="12">
        <v>49320000</v>
      </c>
      <c r="R57">
        <f t="shared" si="23"/>
        <v>19234800</v>
      </c>
      <c r="S57">
        <f t="shared" si="24"/>
        <v>493200</v>
      </c>
      <c r="T57">
        <f t="shared" si="26"/>
        <v>15782400</v>
      </c>
      <c r="U57">
        <f t="shared" si="27"/>
        <v>5918400</v>
      </c>
      <c r="V57">
        <f t="shared" si="28"/>
        <v>1479600</v>
      </c>
      <c r="W57">
        <f t="shared" si="29"/>
        <v>3452400</v>
      </c>
      <c r="X57">
        <f t="shared" si="30"/>
        <v>2466000</v>
      </c>
      <c r="Y57">
        <f t="shared" si="25"/>
        <v>986400</v>
      </c>
    </row>
    <row r="58" ht="12.75" spans="1:25">
      <c r="A58" s="2" t="s">
        <v>271</v>
      </c>
      <c r="B58" s="12" t="s">
        <v>272</v>
      </c>
      <c r="C58" s="10">
        <v>0.36</v>
      </c>
      <c r="D58" s="10">
        <v>0.34</v>
      </c>
      <c r="E58" s="10">
        <v>0.08</v>
      </c>
      <c r="F58" s="10">
        <v>0.025</v>
      </c>
      <c r="G58" s="10">
        <v>0.09</v>
      </c>
      <c r="H58" s="10">
        <v>0.08</v>
      </c>
      <c r="I58" s="10">
        <v>0.02</v>
      </c>
      <c r="J58" s="10">
        <v>0.005</v>
      </c>
      <c r="K58" s="3">
        <f>VLOOKUP(A58,WorldPop!A58:D286,3,FALSE)</f>
        <v>40397842</v>
      </c>
      <c r="M58" t="str">
        <f t="shared" si="0"/>
        <v>Spain</v>
      </c>
      <c r="N58" t="str">
        <f t="shared" si="22"/>
        <v>Spain</v>
      </c>
      <c r="O58" t="b">
        <f t="shared" si="2"/>
        <v>1</v>
      </c>
      <c r="P58">
        <f>VLOOKUP(A58,WorldPop!A57:D284,4,FALSE)</f>
        <v>504782</v>
      </c>
      <c r="Q58" s="12">
        <v>40525002</v>
      </c>
      <c r="R58">
        <f t="shared" si="23"/>
        <v>14589000.72</v>
      </c>
      <c r="S58">
        <f t="shared" si="24"/>
        <v>202625.01</v>
      </c>
      <c r="T58">
        <f t="shared" si="26"/>
        <v>13778500.68</v>
      </c>
      <c r="U58">
        <f t="shared" si="27"/>
        <v>3242000.16</v>
      </c>
      <c r="V58">
        <f t="shared" si="28"/>
        <v>1013125.05</v>
      </c>
      <c r="W58">
        <f t="shared" si="29"/>
        <v>3647250.18</v>
      </c>
      <c r="X58">
        <f t="shared" si="30"/>
        <v>3242000.16</v>
      </c>
      <c r="Y58">
        <f t="shared" si="25"/>
        <v>810500.04</v>
      </c>
    </row>
    <row r="59" ht="12.75" spans="1:25">
      <c r="A59" s="2" t="s">
        <v>273</v>
      </c>
      <c r="B59" s="12" t="s">
        <v>274</v>
      </c>
      <c r="C59" s="10">
        <v>0.32</v>
      </c>
      <c r="D59" s="10">
        <v>0.37</v>
      </c>
      <c r="E59" s="10">
        <v>0.1</v>
      </c>
      <c r="F59" s="10">
        <v>0.05</v>
      </c>
      <c r="G59" s="10">
        <v>0.06</v>
      </c>
      <c r="H59" s="10">
        <v>0.07</v>
      </c>
      <c r="I59" s="10">
        <v>0.02</v>
      </c>
      <c r="J59" s="10">
        <v>0.01</v>
      </c>
      <c r="K59" s="3">
        <f>VLOOKUP(A59,WorldPop!A59:D287,3,FALSE)</f>
        <v>9016596</v>
      </c>
      <c r="M59" t="str">
        <f t="shared" si="0"/>
        <v>Sweden</v>
      </c>
      <c r="N59" t="str">
        <f t="shared" si="22"/>
        <v>Sweden</v>
      </c>
      <c r="O59" t="b">
        <f t="shared" si="2"/>
        <v>1</v>
      </c>
      <c r="P59">
        <f>VLOOKUP(A59,WorldPop!A58:D285,4,FALSE)</f>
        <v>449964</v>
      </c>
      <c r="Q59" s="12">
        <v>9059651</v>
      </c>
      <c r="R59">
        <f t="shared" si="23"/>
        <v>2899088.32</v>
      </c>
      <c r="S59">
        <f t="shared" si="24"/>
        <v>90596.51</v>
      </c>
      <c r="T59">
        <f t="shared" si="26"/>
        <v>3352070.87</v>
      </c>
      <c r="U59">
        <f t="shared" si="27"/>
        <v>905965.1</v>
      </c>
      <c r="V59">
        <f t="shared" si="28"/>
        <v>452982.55</v>
      </c>
      <c r="W59">
        <f t="shared" si="29"/>
        <v>543579.06</v>
      </c>
      <c r="X59">
        <f t="shared" si="30"/>
        <v>634175.57</v>
      </c>
      <c r="Y59">
        <f t="shared" si="25"/>
        <v>181193.02</v>
      </c>
    </row>
    <row r="60" ht="12.75" spans="1:25">
      <c r="A60" s="2" t="s">
        <v>275</v>
      </c>
      <c r="B60" s="12" t="s">
        <v>276</v>
      </c>
      <c r="C60" s="10">
        <v>0.26</v>
      </c>
      <c r="D60" s="10">
        <v>0.37</v>
      </c>
      <c r="E60" s="10">
        <v>0.13</v>
      </c>
      <c r="F60" s="10">
        <v>0.07</v>
      </c>
      <c r="G60" s="10">
        <v>0.05</v>
      </c>
      <c r="H60" s="10">
        <v>0.06</v>
      </c>
      <c r="I60" s="10">
        <v>0.04</v>
      </c>
      <c r="J60" s="10">
        <v>0.02</v>
      </c>
      <c r="K60" s="3">
        <f>VLOOKUP(A60,WorldPop!A60:D288,3,FALSE)</f>
        <v>7523934</v>
      </c>
      <c r="M60" t="str">
        <f t="shared" si="0"/>
        <v>Switzerland</v>
      </c>
      <c r="N60">
        <f t="shared" si="22"/>
        <v>0</v>
      </c>
      <c r="O60" t="b">
        <f t="shared" si="2"/>
        <v>1</v>
      </c>
      <c r="P60">
        <f>VLOOKUP(A60,WorldPop!A59:D286,4,FALSE)</f>
        <v>41290</v>
      </c>
      <c r="Q60" s="12">
        <v>8000000</v>
      </c>
      <c r="R60">
        <f t="shared" si="23"/>
        <v>2080000</v>
      </c>
      <c r="S60">
        <f t="shared" si="24"/>
        <v>160000</v>
      </c>
      <c r="T60">
        <f t="shared" si="26"/>
        <v>2960000</v>
      </c>
      <c r="U60">
        <f t="shared" si="27"/>
        <v>1040000</v>
      </c>
      <c r="V60">
        <f t="shared" si="28"/>
        <v>560000</v>
      </c>
      <c r="W60">
        <f t="shared" si="29"/>
        <v>400000</v>
      </c>
      <c r="X60">
        <f t="shared" si="30"/>
        <v>480000</v>
      </c>
      <c r="Y60">
        <f t="shared" si="25"/>
        <v>320000</v>
      </c>
    </row>
    <row r="61" ht="12.75" spans="1:25">
      <c r="A61" s="2" t="s">
        <v>277</v>
      </c>
      <c r="B61" s="12" t="s">
        <v>278</v>
      </c>
      <c r="C61" s="10">
        <v>0.43</v>
      </c>
      <c r="D61" s="10">
        <v>0.3</v>
      </c>
      <c r="E61" s="10">
        <v>0.14</v>
      </c>
      <c r="F61" s="10">
        <v>0.037</v>
      </c>
      <c r="G61" s="10">
        <v>0.05</v>
      </c>
      <c r="H61" s="10">
        <v>0.03</v>
      </c>
      <c r="I61" s="10">
        <v>0.01</v>
      </c>
      <c r="J61" s="10">
        <v>0.003</v>
      </c>
      <c r="K61" s="3">
        <f>VLOOKUP(A61,WorldPop!A61:D289,3,FALSE)</f>
        <v>18881361</v>
      </c>
      <c r="M61" t="str">
        <f t="shared" si="0"/>
        <v>Syria</v>
      </c>
      <c r="N61" t="str">
        <f t="shared" si="22"/>
        <v>Syria</v>
      </c>
      <c r="O61" t="b">
        <f t="shared" si="2"/>
        <v>1</v>
      </c>
      <c r="P61">
        <f>VLOOKUP(A61,WorldPop!A60:D287,4,FALSE)</f>
        <v>185180</v>
      </c>
      <c r="Q61" s="12">
        <v>22530746</v>
      </c>
      <c r="R61">
        <f t="shared" si="23"/>
        <v>9688220.78</v>
      </c>
      <c r="S61">
        <f t="shared" si="24"/>
        <v>67592.238</v>
      </c>
      <c r="T61">
        <f t="shared" si="26"/>
        <v>6759223.8</v>
      </c>
      <c r="U61">
        <f t="shared" si="27"/>
        <v>3154304.44</v>
      </c>
      <c r="V61">
        <f t="shared" si="28"/>
        <v>833637.602</v>
      </c>
      <c r="W61">
        <f t="shared" si="29"/>
        <v>1126537.3</v>
      </c>
      <c r="X61">
        <f t="shared" si="30"/>
        <v>675922.38</v>
      </c>
      <c r="Y61">
        <f t="shared" si="25"/>
        <v>225307.46</v>
      </c>
    </row>
    <row r="62" ht="12.75" spans="1:25">
      <c r="A62" s="2" t="s">
        <v>279</v>
      </c>
      <c r="B62" s="12" t="s">
        <v>280</v>
      </c>
      <c r="C62" s="10">
        <v>0.439</v>
      </c>
      <c r="D62" s="10">
        <v>0.259</v>
      </c>
      <c r="E62" s="10">
        <v>0.239</v>
      </c>
      <c r="F62" s="10">
        <v>0.06</v>
      </c>
      <c r="G62" s="10">
        <v>0.001</v>
      </c>
      <c r="H62" s="10">
        <v>0.001</v>
      </c>
      <c r="I62" s="10">
        <v>0.0001</v>
      </c>
      <c r="J62" s="10">
        <v>0.0002</v>
      </c>
      <c r="K62" s="3">
        <f>VLOOKUP(A62,WorldPop!A62:D290,3,FALSE)</f>
        <v>23036087</v>
      </c>
      <c r="M62" t="str">
        <f t="shared" si="0"/>
        <v>Taiwan</v>
      </c>
      <c r="N62" t="str">
        <f t="shared" si="22"/>
        <v>Taiwan</v>
      </c>
      <c r="O62" t="b">
        <f t="shared" si="2"/>
        <v>1</v>
      </c>
      <c r="P62">
        <f>VLOOKUP(A62,WorldPop!A61:D288,4,FALSE)</f>
        <v>35980</v>
      </c>
      <c r="Q62" s="12">
        <v>23234936</v>
      </c>
      <c r="R62">
        <f t="shared" si="23"/>
        <v>10200136.904</v>
      </c>
      <c r="S62">
        <f t="shared" si="24"/>
        <v>4646.9872</v>
      </c>
      <c r="T62">
        <f t="shared" si="26"/>
        <v>6017848.424</v>
      </c>
      <c r="U62">
        <f t="shared" si="27"/>
        <v>5553149.704</v>
      </c>
      <c r="V62">
        <f t="shared" si="28"/>
        <v>1394096.16</v>
      </c>
      <c r="W62">
        <f t="shared" si="29"/>
        <v>23234.936</v>
      </c>
      <c r="X62">
        <f t="shared" si="30"/>
        <v>23234.936</v>
      </c>
      <c r="Y62">
        <f t="shared" si="25"/>
        <v>2323.4936</v>
      </c>
    </row>
    <row r="63" ht="12.75" spans="1:25">
      <c r="A63" s="2" t="s">
        <v>281</v>
      </c>
      <c r="B63" s="12" t="s">
        <v>282</v>
      </c>
      <c r="C63" s="10">
        <v>0.408</v>
      </c>
      <c r="D63" s="10">
        <v>0.169</v>
      </c>
      <c r="E63" s="10">
        <v>0.368</v>
      </c>
      <c r="F63" s="10">
        <v>0.0497</v>
      </c>
      <c r="G63" s="10">
        <v>0.002</v>
      </c>
      <c r="H63" s="10">
        <v>0.001</v>
      </c>
      <c r="I63" s="10">
        <v>0.002</v>
      </c>
      <c r="J63" s="10">
        <v>0.0003</v>
      </c>
      <c r="K63" s="3">
        <f>VLOOKUP(A63,WorldPop!A63:D291,3,FALSE)</f>
        <v>64631595</v>
      </c>
      <c r="M63" t="b">
        <f t="shared" si="0"/>
        <v>0</v>
      </c>
      <c r="N63" t="str">
        <f t="shared" si="22"/>
        <v>Thailand</v>
      </c>
      <c r="O63" t="b">
        <f t="shared" si="2"/>
        <v>1</v>
      </c>
      <c r="P63">
        <f>VLOOKUP(A63,WorldPop!A62:D289,4,FALSE)</f>
        <v>514000</v>
      </c>
      <c r="Q63" s="12">
        <v>66720153</v>
      </c>
      <c r="R63">
        <f t="shared" si="23"/>
        <v>27221822.424</v>
      </c>
      <c r="S63">
        <f t="shared" si="24"/>
        <v>20016.0459</v>
      </c>
      <c r="T63">
        <f t="shared" si="26"/>
        <v>11275705.857</v>
      </c>
      <c r="U63">
        <f t="shared" si="27"/>
        <v>24553016.304</v>
      </c>
      <c r="V63">
        <f t="shared" si="28"/>
        <v>3315991.6041</v>
      </c>
      <c r="W63">
        <f t="shared" si="29"/>
        <v>133440.306</v>
      </c>
      <c r="X63">
        <f t="shared" si="30"/>
        <v>66720.153</v>
      </c>
      <c r="Y63">
        <f t="shared" si="25"/>
        <v>133440.306</v>
      </c>
    </row>
    <row r="64" ht="12.75" spans="1:25">
      <c r="A64" s="2" t="s">
        <v>283</v>
      </c>
      <c r="B64" s="12" t="s">
        <v>284</v>
      </c>
      <c r="C64" s="10">
        <v>0.298</v>
      </c>
      <c r="D64" s="10">
        <v>0.378</v>
      </c>
      <c r="E64" s="10">
        <v>0.142</v>
      </c>
      <c r="F64" s="10">
        <v>0.072</v>
      </c>
      <c r="G64" s="10">
        <v>0.039</v>
      </c>
      <c r="H64" s="10">
        <v>0.047</v>
      </c>
      <c r="I64" s="10">
        <v>0.016</v>
      </c>
      <c r="J64" s="10">
        <v>0.008</v>
      </c>
      <c r="K64" s="3">
        <f>VLOOKUP(A64,WorldPop!A64:D292,3,FALSE)</f>
        <v>70413958</v>
      </c>
      <c r="M64" t="str">
        <f t="shared" si="0"/>
        <v>Turkey</v>
      </c>
      <c r="N64" t="str">
        <f t="shared" si="22"/>
        <v>Turkey</v>
      </c>
      <c r="O64" t="b">
        <f t="shared" si="2"/>
        <v>1</v>
      </c>
      <c r="P64">
        <f>VLOOKUP(A64,WorldPop!A63:D290,4,FALSE)</f>
        <v>780580</v>
      </c>
      <c r="Q64" s="12">
        <v>76805524</v>
      </c>
      <c r="R64">
        <f t="shared" si="23"/>
        <v>22888046.152</v>
      </c>
      <c r="S64">
        <f t="shared" si="24"/>
        <v>614444.192</v>
      </c>
      <c r="T64">
        <f t="shared" si="26"/>
        <v>29032488.072</v>
      </c>
      <c r="U64">
        <f t="shared" si="27"/>
        <v>10906384.408</v>
      </c>
      <c r="V64">
        <f t="shared" si="28"/>
        <v>5529997.728</v>
      </c>
      <c r="W64">
        <f t="shared" si="29"/>
        <v>2995415.436</v>
      </c>
      <c r="X64">
        <f t="shared" si="30"/>
        <v>3609859.628</v>
      </c>
      <c r="Y64">
        <f t="shared" si="25"/>
        <v>1228888.384</v>
      </c>
    </row>
    <row r="65" ht="12.75" spans="1:25">
      <c r="A65" s="2" t="s">
        <v>285</v>
      </c>
      <c r="B65" s="12" t="s">
        <v>286</v>
      </c>
      <c r="C65" s="10">
        <v>0.441</v>
      </c>
      <c r="D65" s="10">
        <v>0.219</v>
      </c>
      <c r="E65" s="10">
        <v>0.208</v>
      </c>
      <c r="F65" s="10">
        <v>0.043</v>
      </c>
      <c r="G65" s="10">
        <v>0.043</v>
      </c>
      <c r="H65" s="10">
        <v>0.021</v>
      </c>
      <c r="I65" s="10">
        <v>0.02</v>
      </c>
      <c r="J65" s="10">
        <v>0.004</v>
      </c>
      <c r="K65" s="3">
        <f>VLOOKUP(A65,WorldPop!A65:D293,3,FALSE)</f>
        <v>2602713</v>
      </c>
      <c r="M65" t="b">
        <f t="shared" si="0"/>
        <v>0</v>
      </c>
      <c r="N65" t="str">
        <f t="shared" si="22"/>
        <v>United Arab Emirates</v>
      </c>
      <c r="O65" t="b">
        <f t="shared" si="2"/>
        <v>1</v>
      </c>
      <c r="P65">
        <f>VLOOKUP(A65,WorldPop!A64:D291,4,FALSE)</f>
        <v>82880</v>
      </c>
      <c r="Q65" s="12">
        <v>4707000</v>
      </c>
      <c r="R65">
        <f t="shared" si="23"/>
        <v>2075787</v>
      </c>
      <c r="S65">
        <f t="shared" si="24"/>
        <v>18828</v>
      </c>
      <c r="T65">
        <f t="shared" si="26"/>
        <v>1030833</v>
      </c>
      <c r="U65">
        <f t="shared" si="27"/>
        <v>979056</v>
      </c>
      <c r="V65">
        <f t="shared" si="28"/>
        <v>202401</v>
      </c>
      <c r="W65">
        <f t="shared" si="29"/>
        <v>202401</v>
      </c>
      <c r="X65">
        <f t="shared" si="30"/>
        <v>98847</v>
      </c>
      <c r="Y65">
        <f t="shared" si="25"/>
        <v>94140</v>
      </c>
    </row>
    <row r="66" ht="12.75" spans="1:25">
      <c r="A66" s="2" t="s">
        <v>287</v>
      </c>
      <c r="B66" s="12" t="s">
        <v>288</v>
      </c>
      <c r="C66" s="10">
        <v>0.37</v>
      </c>
      <c r="D66" s="10">
        <v>0.35</v>
      </c>
      <c r="E66" s="10">
        <v>0.08</v>
      </c>
      <c r="F66" s="10">
        <v>0.03</v>
      </c>
      <c r="G66" s="10">
        <v>0.07</v>
      </c>
      <c r="H66" s="10">
        <v>0.07</v>
      </c>
      <c r="I66" s="10">
        <v>0.02</v>
      </c>
      <c r="J66" s="10">
        <v>0.01</v>
      </c>
      <c r="K66" s="3">
        <f>VLOOKUP(A66,WorldPop!A66:D294,3,FALSE)</f>
        <v>60609153</v>
      </c>
      <c r="M66" t="str">
        <f t="shared" si="0"/>
        <v>United Kingdom</v>
      </c>
      <c r="N66" t="str">
        <f t="shared" si="22"/>
        <v>United Kingdom</v>
      </c>
      <c r="O66" t="b">
        <f t="shared" si="2"/>
        <v>1</v>
      </c>
      <c r="P66">
        <f>VLOOKUP(A66,WorldPop!A65:D292,4,FALSE)</f>
        <v>244820</v>
      </c>
      <c r="Q66" s="12">
        <v>61113205</v>
      </c>
      <c r="R66">
        <f t="shared" si="23"/>
        <v>22611885.85</v>
      </c>
      <c r="S66">
        <f t="shared" si="24"/>
        <v>611132.05</v>
      </c>
      <c r="T66">
        <f t="shared" si="26"/>
        <v>21389621.75</v>
      </c>
      <c r="U66">
        <f t="shared" si="27"/>
        <v>4889056.4</v>
      </c>
      <c r="V66">
        <f t="shared" si="28"/>
        <v>1833396.15</v>
      </c>
      <c r="W66">
        <f t="shared" si="29"/>
        <v>4277924.35</v>
      </c>
      <c r="X66">
        <f t="shared" si="30"/>
        <v>4277924.35</v>
      </c>
      <c r="Y66">
        <f t="shared" si="25"/>
        <v>1222264.1</v>
      </c>
    </row>
    <row r="67" ht="12.75" spans="1:25">
      <c r="A67" s="2" t="s">
        <v>289</v>
      </c>
      <c r="B67" s="12" t="s">
        <v>290</v>
      </c>
      <c r="C67" s="10">
        <v>0.374</v>
      </c>
      <c r="D67" s="10">
        <v>0.357</v>
      </c>
      <c r="E67" s="10">
        <v>0.085</v>
      </c>
      <c r="F67" s="10">
        <v>0.034</v>
      </c>
      <c r="G67" s="10">
        <v>0.066</v>
      </c>
      <c r="H67" s="10">
        <v>0.063</v>
      </c>
      <c r="I67" s="10">
        <v>0.015</v>
      </c>
      <c r="J67" s="10">
        <v>0.006</v>
      </c>
      <c r="K67" s="3">
        <f>VLOOKUP(A67,WorldPop!A67:D295,3,FALSE)</f>
        <v>298444215</v>
      </c>
      <c r="M67" t="str">
        <f t="shared" si="0"/>
        <v>United States</v>
      </c>
      <c r="N67" t="str">
        <f t="shared" si="22"/>
        <v>United States</v>
      </c>
      <c r="O67" t="b">
        <f t="shared" si="2"/>
        <v>1</v>
      </c>
      <c r="P67">
        <f>VLOOKUP(A67,WorldPop!A66:D293,4,FALSE)</f>
        <v>9631420</v>
      </c>
      <c r="Q67" s="12">
        <v>307212123</v>
      </c>
      <c r="R67">
        <f t="shared" si="23"/>
        <v>114897334.002</v>
      </c>
      <c r="S67">
        <f t="shared" si="24"/>
        <v>1843272.738</v>
      </c>
      <c r="T67">
        <f t="shared" si="26"/>
        <v>109674727.911</v>
      </c>
      <c r="U67">
        <f t="shared" si="27"/>
        <v>26113030.455</v>
      </c>
      <c r="V67">
        <f t="shared" si="28"/>
        <v>10445212.182</v>
      </c>
      <c r="W67">
        <f t="shared" si="29"/>
        <v>20276000.118</v>
      </c>
      <c r="X67">
        <f t="shared" si="30"/>
        <v>19354363.749</v>
      </c>
      <c r="Y67">
        <f t="shared" si="25"/>
        <v>4608181.845</v>
      </c>
    </row>
    <row r="68" ht="12.75" spans="2:17">
      <c r="B68" s="13"/>
      <c r="K68" s="3"/>
      <c r="Q68" s="13"/>
    </row>
    <row r="69" ht="12.75" spans="2:17">
      <c r="B69" s="13"/>
      <c r="K69" s="3"/>
      <c r="Q69" s="13"/>
    </row>
    <row r="70" ht="12.75" spans="2:17">
      <c r="B70" s="13"/>
      <c r="K70" s="3"/>
      <c r="Q70" s="13"/>
    </row>
    <row r="71" ht="12.75" spans="2:17">
      <c r="B71" s="13"/>
      <c r="K71" s="3"/>
      <c r="Q71" s="13"/>
    </row>
    <row r="72" ht="12.75" spans="2:17">
      <c r="B72" s="13"/>
      <c r="K72" s="3"/>
      <c r="Q72" s="13"/>
    </row>
    <row r="73" ht="12.75" spans="2:17">
      <c r="B73" s="13"/>
      <c r="K73" s="3"/>
      <c r="Q73" s="13"/>
    </row>
    <row r="74" ht="12.75" spans="2:17">
      <c r="B74" s="13"/>
      <c r="K74" s="3"/>
      <c r="Q74" s="13"/>
    </row>
    <row r="75" ht="12.75" spans="2:17">
      <c r="B75" s="13"/>
      <c r="K75" s="3"/>
      <c r="Q75" s="13"/>
    </row>
    <row r="76" ht="12.75" spans="2:17">
      <c r="B76" s="13"/>
      <c r="K76" s="3"/>
      <c r="Q76" s="13"/>
    </row>
    <row r="77" ht="12.75" spans="2:17">
      <c r="B77" s="13"/>
      <c r="K77" s="3"/>
      <c r="Q77" s="13"/>
    </row>
    <row r="78" ht="12.75" spans="2:17">
      <c r="B78" s="13"/>
      <c r="K78" s="3"/>
      <c r="Q78" s="13"/>
    </row>
    <row r="79" ht="12.75" spans="2:17">
      <c r="B79" s="13"/>
      <c r="K79" s="3"/>
      <c r="Q79" s="13"/>
    </row>
    <row r="80" ht="12.75" spans="2:17">
      <c r="B80" s="13"/>
      <c r="K80" s="3"/>
      <c r="Q80" s="13"/>
    </row>
    <row r="81" ht="12.75" spans="2:17">
      <c r="B81" s="13"/>
      <c r="K81" s="3"/>
      <c r="Q81" s="13"/>
    </row>
    <row r="82" ht="12.75" spans="2:17">
      <c r="B82" s="13"/>
      <c r="K82" s="3"/>
      <c r="Q82" s="13"/>
    </row>
    <row r="83" ht="12.75" spans="2:17">
      <c r="B83" s="13"/>
      <c r="K83" s="3"/>
      <c r="Q83" s="13"/>
    </row>
    <row r="84" ht="12.75" spans="2:17">
      <c r="B84" s="13"/>
      <c r="K84" s="3"/>
      <c r="Q84" s="13"/>
    </row>
    <row r="85" ht="12.75" spans="2:17">
      <c r="B85" s="13"/>
      <c r="K85" s="3"/>
      <c r="Q85" s="13"/>
    </row>
    <row r="86" ht="12.75" spans="2:17">
      <c r="B86" s="13"/>
      <c r="K86" s="3"/>
      <c r="Q86" s="13"/>
    </row>
    <row r="87" ht="12.75" spans="2:17">
      <c r="B87" s="13"/>
      <c r="K87" s="3"/>
      <c r="Q87" s="13"/>
    </row>
    <row r="88" ht="12.75" spans="2:17">
      <c r="B88" s="13"/>
      <c r="K88" s="3"/>
      <c r="Q88" s="13"/>
    </row>
    <row r="89" ht="12.75" spans="2:17">
      <c r="B89" s="13"/>
      <c r="K89" s="3"/>
      <c r="Q89" s="13"/>
    </row>
    <row r="90" ht="12.75" spans="2:17">
      <c r="B90" s="13"/>
      <c r="K90" s="3"/>
      <c r="Q90" s="13"/>
    </row>
    <row r="91" ht="12.75" spans="2:17">
      <c r="B91" s="13"/>
      <c r="K91" s="3"/>
      <c r="Q91" s="13"/>
    </row>
    <row r="92" ht="12.75" spans="2:17">
      <c r="B92" s="13"/>
      <c r="K92" s="3"/>
      <c r="Q92" s="13"/>
    </row>
    <row r="93" ht="12.75" spans="2:17">
      <c r="B93" s="13"/>
      <c r="K93" s="3"/>
      <c r="Q93" s="13"/>
    </row>
    <row r="94" ht="12.75" spans="2:17">
      <c r="B94" s="13"/>
      <c r="K94" s="3"/>
      <c r="Q94" s="13"/>
    </row>
    <row r="95" ht="12.75" spans="2:17">
      <c r="B95" s="13"/>
      <c r="K95" s="3"/>
      <c r="Q95" s="13"/>
    </row>
    <row r="96" ht="12.75" spans="2:17">
      <c r="B96" s="13"/>
      <c r="K96" s="3"/>
      <c r="Q96" s="13"/>
    </row>
    <row r="97" ht="12.75" spans="2:17">
      <c r="B97" s="13"/>
      <c r="K97" s="3"/>
      <c r="Q97" s="13"/>
    </row>
    <row r="98" ht="12.75" spans="2:17">
      <c r="B98" s="13"/>
      <c r="K98" s="3"/>
      <c r="Q98" s="13"/>
    </row>
    <row r="99" ht="12.75" spans="2:17">
      <c r="B99" s="13"/>
      <c r="K99" s="3"/>
      <c r="Q99" s="13"/>
    </row>
    <row r="100" ht="12.75" spans="2:17">
      <c r="B100" s="13"/>
      <c r="K100" s="3"/>
      <c r="Q100" s="13"/>
    </row>
    <row r="101" ht="12.75" spans="2:17">
      <c r="B101" s="13"/>
      <c r="K101" s="3"/>
      <c r="Q101" s="13"/>
    </row>
    <row r="102" ht="12.75" spans="2:17">
      <c r="B102" s="13"/>
      <c r="K102" s="3"/>
      <c r="Q102" s="13"/>
    </row>
    <row r="103" ht="12.75" spans="2:17">
      <c r="B103" s="13"/>
      <c r="K103" s="3"/>
      <c r="Q103" s="13"/>
    </row>
    <row r="104" ht="12.75" spans="2:17">
      <c r="B104" s="13"/>
      <c r="K104" s="3"/>
      <c r="Q104" s="13"/>
    </row>
    <row r="105" ht="12.75" spans="2:17">
      <c r="B105" s="13"/>
      <c r="K105" s="3"/>
      <c r="Q105" s="13"/>
    </row>
    <row r="106" ht="12.75" spans="2:17">
      <c r="B106" s="13"/>
      <c r="K106" s="3"/>
      <c r="Q106" s="13"/>
    </row>
    <row r="107" ht="12.75" spans="2:17">
      <c r="B107" s="13"/>
      <c r="K107" s="3"/>
      <c r="Q107" s="13"/>
    </row>
    <row r="108" ht="12.75" spans="2:17">
      <c r="B108" s="13"/>
      <c r="K108" s="3"/>
      <c r="Q108" s="13"/>
    </row>
    <row r="109" ht="12.75" spans="2:17">
      <c r="B109" s="13"/>
      <c r="K109" s="3"/>
      <c r="Q109" s="13"/>
    </row>
    <row r="110" ht="12.75" spans="2:17">
      <c r="B110" s="13"/>
      <c r="K110" s="3"/>
      <c r="Q110" s="13"/>
    </row>
    <row r="111" ht="12.75" spans="2:17">
      <c r="B111" s="13"/>
      <c r="K111" s="3"/>
      <c r="Q111" s="13"/>
    </row>
    <row r="112" ht="12.75" spans="2:17">
      <c r="B112" s="13"/>
      <c r="K112" s="3"/>
      <c r="Q112" s="13"/>
    </row>
    <row r="113" ht="12.75" spans="2:17">
      <c r="B113" s="13"/>
      <c r="K113" s="3"/>
      <c r="Q113" s="13"/>
    </row>
    <row r="114" ht="12.75" spans="2:17">
      <c r="B114" s="13"/>
      <c r="K114" s="3"/>
      <c r="Q114" s="13"/>
    </row>
    <row r="115" ht="12.75" spans="2:17">
      <c r="B115" s="13"/>
      <c r="K115" s="3"/>
      <c r="Q115" s="13"/>
    </row>
    <row r="116" ht="12.75" spans="2:17">
      <c r="B116" s="13"/>
      <c r="K116" s="3"/>
      <c r="Q116" s="13"/>
    </row>
    <row r="117" ht="12.75" spans="2:17">
      <c r="B117" s="13"/>
      <c r="K117" s="3"/>
      <c r="Q117" s="13"/>
    </row>
    <row r="118" ht="12.75" spans="2:17">
      <c r="B118" s="13"/>
      <c r="K118" s="3"/>
      <c r="Q118" s="13"/>
    </row>
    <row r="119" ht="12.75" spans="2:17">
      <c r="B119" s="13"/>
      <c r="K119" s="3"/>
      <c r="Q119" s="13"/>
    </row>
    <row r="120" ht="12.75" spans="2:17">
      <c r="B120" s="13"/>
      <c r="K120" s="3"/>
      <c r="Q120" s="13"/>
    </row>
    <row r="121" ht="12.75" spans="2:17">
      <c r="B121" s="13"/>
      <c r="K121" s="3"/>
      <c r="Q121" s="13"/>
    </row>
    <row r="122" ht="12.75" spans="2:17">
      <c r="B122" s="13"/>
      <c r="K122" s="3"/>
      <c r="Q122" s="13"/>
    </row>
    <row r="123" ht="12.75" spans="2:17">
      <c r="B123" s="13"/>
      <c r="K123" s="3"/>
      <c r="Q123" s="13"/>
    </row>
    <row r="124" ht="12.75" spans="2:17">
      <c r="B124" s="13"/>
      <c r="K124" s="3"/>
      <c r="Q124" s="13"/>
    </row>
    <row r="125" ht="12.75" spans="2:17">
      <c r="B125" s="13"/>
      <c r="K125" s="3"/>
      <c r="Q125" s="13"/>
    </row>
    <row r="126" ht="12.75" spans="2:17">
      <c r="B126" s="13"/>
      <c r="K126" s="3"/>
      <c r="Q126" s="13"/>
    </row>
    <row r="127" ht="12.75" spans="2:17">
      <c r="B127" s="13"/>
      <c r="K127" s="3"/>
      <c r="Q127" s="13"/>
    </row>
    <row r="128" ht="12.75" spans="2:17">
      <c r="B128" s="13"/>
      <c r="K128" s="3"/>
      <c r="Q128" s="13"/>
    </row>
    <row r="129" ht="12.75" spans="2:17">
      <c r="B129" s="13"/>
      <c r="K129" s="3"/>
      <c r="Q129" s="13"/>
    </row>
    <row r="130" ht="12.75" spans="2:17">
      <c r="B130" s="13"/>
      <c r="K130" s="3"/>
      <c r="Q130" s="13"/>
    </row>
    <row r="131" ht="12.75" spans="2:17">
      <c r="B131" s="13"/>
      <c r="K131" s="3"/>
      <c r="Q131" s="13"/>
    </row>
    <row r="132" ht="12.75" spans="2:17">
      <c r="B132" s="13"/>
      <c r="K132" s="3"/>
      <c r="Q132" s="13"/>
    </row>
    <row r="133" ht="12.75" spans="2:17">
      <c r="B133" s="13"/>
      <c r="K133" s="3"/>
      <c r="Q133" s="13"/>
    </row>
    <row r="134" ht="12.75" spans="2:17">
      <c r="B134" s="13"/>
      <c r="K134" s="3"/>
      <c r="Q134" s="13"/>
    </row>
    <row r="135" ht="12.75" spans="2:17">
      <c r="B135" s="13"/>
      <c r="K135" s="3"/>
      <c r="Q135" s="13"/>
    </row>
    <row r="136" ht="12.75" spans="2:17">
      <c r="B136" s="13"/>
      <c r="K136" s="3"/>
      <c r="Q136" s="13"/>
    </row>
    <row r="137" ht="12.75" spans="2:17">
      <c r="B137" s="13"/>
      <c r="K137" s="3"/>
      <c r="Q137" s="13"/>
    </row>
    <row r="138" ht="12.75" spans="2:17">
      <c r="B138" s="13"/>
      <c r="K138" s="3"/>
      <c r="Q138" s="13"/>
    </row>
    <row r="139" ht="12.75" spans="2:17">
      <c r="B139" s="13"/>
      <c r="K139" s="3"/>
      <c r="Q139" s="13"/>
    </row>
    <row r="140" ht="12.75" spans="2:17">
      <c r="B140" s="13"/>
      <c r="K140" s="3"/>
      <c r="Q140" s="13"/>
    </row>
    <row r="141" ht="12.75" spans="2:17">
      <c r="B141" s="13"/>
      <c r="K141" s="3"/>
      <c r="Q141" s="13"/>
    </row>
    <row r="142" ht="12.75" spans="2:17">
      <c r="B142" s="13"/>
      <c r="K142" s="3"/>
      <c r="Q142" s="13"/>
    </row>
    <row r="143" ht="12.75" spans="2:17">
      <c r="B143" s="13"/>
      <c r="K143" s="3"/>
      <c r="Q143" s="13"/>
    </row>
    <row r="144" ht="12.75" spans="2:17">
      <c r="B144" s="13"/>
      <c r="K144" s="3"/>
      <c r="Q144" s="13"/>
    </row>
    <row r="145" ht="12.75" spans="2:17">
      <c r="B145" s="13"/>
      <c r="K145" s="3"/>
      <c r="Q145" s="13"/>
    </row>
    <row r="146" ht="12.75" spans="2:17">
      <c r="B146" s="13"/>
      <c r="K146" s="3"/>
      <c r="Q146" s="13"/>
    </row>
    <row r="147" ht="12.75" spans="2:17">
      <c r="B147" s="13"/>
      <c r="K147" s="3"/>
      <c r="Q147" s="13"/>
    </row>
    <row r="148" ht="12.75" spans="2:17">
      <c r="B148" s="13"/>
      <c r="K148" s="3"/>
      <c r="Q148" s="13"/>
    </row>
    <row r="149" ht="12.75" spans="2:17">
      <c r="B149" s="13"/>
      <c r="K149" s="3"/>
      <c r="Q149" s="13"/>
    </row>
    <row r="150" ht="12.75" spans="2:17">
      <c r="B150" s="13"/>
      <c r="K150" s="3"/>
      <c r="Q150" s="13"/>
    </row>
    <row r="151" ht="12.75" spans="2:17">
      <c r="B151" s="13"/>
      <c r="K151" s="3"/>
      <c r="Q151" s="13"/>
    </row>
    <row r="152" ht="12.75" spans="2:17">
      <c r="B152" s="13"/>
      <c r="K152" s="3"/>
      <c r="Q152" s="13"/>
    </row>
    <row r="153" ht="12.75" spans="2:17">
      <c r="B153" s="13"/>
      <c r="K153" s="3"/>
      <c r="Q153" s="13"/>
    </row>
    <row r="154" ht="12.75" spans="2:17">
      <c r="B154" s="13"/>
      <c r="K154" s="3"/>
      <c r="Q154" s="13"/>
    </row>
    <row r="155" ht="12.75" spans="2:17">
      <c r="B155" s="13"/>
      <c r="K155" s="3"/>
      <c r="Q155" s="13"/>
    </row>
    <row r="156" ht="12.75" spans="2:17">
      <c r="B156" s="13"/>
      <c r="K156" s="3"/>
      <c r="Q156" s="13"/>
    </row>
    <row r="157" ht="12.75" spans="2:17">
      <c r="B157" s="13"/>
      <c r="K157" s="3"/>
      <c r="Q157" s="13"/>
    </row>
    <row r="158" ht="12.75" spans="2:17">
      <c r="B158" s="13"/>
      <c r="K158" s="3"/>
      <c r="Q158" s="13"/>
    </row>
    <row r="159" ht="12.75" spans="2:17">
      <c r="B159" s="13"/>
      <c r="K159" s="3"/>
      <c r="Q159" s="13"/>
    </row>
    <row r="160" ht="12.75" spans="2:17">
      <c r="B160" s="13"/>
      <c r="K160" s="3"/>
      <c r="Q160" s="13"/>
    </row>
    <row r="161" ht="12.75" spans="2:17">
      <c r="B161" s="13"/>
      <c r="K161" s="3"/>
      <c r="Q161" s="13"/>
    </row>
    <row r="162" ht="12.75" spans="2:17">
      <c r="B162" s="13"/>
      <c r="K162" s="3"/>
      <c r="Q162" s="13"/>
    </row>
    <row r="163" ht="12.75" spans="2:17">
      <c r="B163" s="13"/>
      <c r="K163" s="3"/>
      <c r="Q163" s="13"/>
    </row>
    <row r="164" ht="12.75" spans="2:17">
      <c r="B164" s="13"/>
      <c r="K164" s="3"/>
      <c r="Q164" s="13"/>
    </row>
    <row r="165" ht="12.75" spans="2:17">
      <c r="B165" s="13"/>
      <c r="K165" s="3"/>
      <c r="Q165" s="13"/>
    </row>
    <row r="166" ht="12.75" spans="2:17">
      <c r="B166" s="13"/>
      <c r="K166" s="3"/>
      <c r="Q166" s="13"/>
    </row>
    <row r="167" ht="12.75" spans="2:17">
      <c r="B167" s="13"/>
      <c r="K167" s="3"/>
      <c r="Q167" s="13"/>
    </row>
    <row r="168" ht="12.75" spans="2:17">
      <c r="B168" s="13"/>
      <c r="K168" s="3"/>
      <c r="Q168" s="13"/>
    </row>
    <row r="169" ht="12.75" spans="2:17">
      <c r="B169" s="13"/>
      <c r="K169" s="3"/>
      <c r="Q169" s="13"/>
    </row>
    <row r="170" ht="12.75" spans="2:17">
      <c r="B170" s="13"/>
      <c r="K170" s="3"/>
      <c r="Q170" s="13"/>
    </row>
    <row r="171" ht="12.75" spans="2:17">
      <c r="B171" s="13"/>
      <c r="K171" s="3"/>
      <c r="Q171" s="13"/>
    </row>
    <row r="172" ht="12.75" spans="2:17">
      <c r="B172" s="13"/>
      <c r="K172" s="3"/>
      <c r="Q172" s="13"/>
    </row>
    <row r="173" ht="12.75" spans="2:17">
      <c r="B173" s="13"/>
      <c r="K173" s="3"/>
      <c r="Q173" s="13"/>
    </row>
    <row r="174" ht="12.75" spans="2:17">
      <c r="B174" s="13"/>
      <c r="K174" s="3"/>
      <c r="Q174" s="13"/>
    </row>
    <row r="175" ht="12.75" spans="2:17">
      <c r="B175" s="13"/>
      <c r="K175" s="3"/>
      <c r="Q175" s="13"/>
    </row>
    <row r="176" ht="12.75" spans="2:17">
      <c r="B176" s="13"/>
      <c r="K176" s="3"/>
      <c r="Q176" s="13"/>
    </row>
    <row r="177" ht="12.75" spans="2:17">
      <c r="B177" s="13"/>
      <c r="K177" s="3"/>
      <c r="Q177" s="13"/>
    </row>
    <row r="178" ht="12.75" spans="2:17">
      <c r="B178" s="13"/>
      <c r="K178" s="3"/>
      <c r="Q178" s="13"/>
    </row>
    <row r="179" ht="12.75" spans="2:17">
      <c r="B179" s="13"/>
      <c r="K179" s="3"/>
      <c r="Q179" s="13"/>
    </row>
    <row r="180" ht="12.75" spans="2:17">
      <c r="B180" s="13"/>
      <c r="K180" s="3"/>
      <c r="Q180" s="13"/>
    </row>
    <row r="181" ht="12.75" spans="2:17">
      <c r="B181" s="13"/>
      <c r="K181" s="3"/>
      <c r="Q181" s="13"/>
    </row>
    <row r="182" ht="12.75" spans="2:17">
      <c r="B182" s="13"/>
      <c r="K182" s="3"/>
      <c r="Q182" s="13"/>
    </row>
    <row r="183" ht="12.75" spans="2:17">
      <c r="B183" s="13"/>
      <c r="K183" s="3"/>
      <c r="Q183" s="13"/>
    </row>
    <row r="184" ht="12.75" spans="2:17">
      <c r="B184" s="13"/>
      <c r="K184" s="3"/>
      <c r="Q184" s="13"/>
    </row>
    <row r="185" ht="12.75" spans="2:17">
      <c r="B185" s="13"/>
      <c r="K185" s="3"/>
      <c r="Q185" s="13"/>
    </row>
    <row r="186" ht="12.75" spans="2:17">
      <c r="B186" s="13"/>
      <c r="K186" s="3"/>
      <c r="Q186" s="13"/>
    </row>
    <row r="187" ht="12.75" spans="2:17">
      <c r="B187" s="13"/>
      <c r="K187" s="3"/>
      <c r="Q187" s="13"/>
    </row>
    <row r="188" ht="12.75" spans="2:17">
      <c r="B188" s="13"/>
      <c r="K188" s="3"/>
      <c r="Q188" s="13"/>
    </row>
    <row r="189" ht="12.75" spans="2:17">
      <c r="B189" s="13"/>
      <c r="K189" s="3"/>
      <c r="Q189" s="13"/>
    </row>
    <row r="190" ht="12.75" spans="2:17">
      <c r="B190" s="13"/>
      <c r="K190" s="3"/>
      <c r="Q190" s="13"/>
    </row>
    <row r="191" ht="12.75" spans="2:17">
      <c r="B191" s="13"/>
      <c r="K191" s="3"/>
      <c r="Q191" s="13"/>
    </row>
    <row r="192" ht="12.75" spans="2:17">
      <c r="B192" s="13"/>
      <c r="K192" s="3"/>
      <c r="Q192" s="13"/>
    </row>
    <row r="193" ht="12.75" spans="2:17">
      <c r="B193" s="13"/>
      <c r="K193" s="3"/>
      <c r="Q193" s="13"/>
    </row>
    <row r="194" ht="12.75" spans="2:17">
      <c r="B194" s="13"/>
      <c r="K194" s="3"/>
      <c r="Q194" s="13"/>
    </row>
    <row r="195" ht="12.75" spans="2:17">
      <c r="B195" s="13"/>
      <c r="K195" s="3"/>
      <c r="Q195" s="13"/>
    </row>
    <row r="196" ht="12.75" spans="2:17">
      <c r="B196" s="13"/>
      <c r="K196" s="3"/>
      <c r="Q196" s="13"/>
    </row>
    <row r="197" ht="12.75" spans="2:17">
      <c r="B197" s="13"/>
      <c r="K197" s="3"/>
      <c r="Q197" s="13"/>
    </row>
    <row r="198" ht="12.75" spans="2:17">
      <c r="B198" s="13"/>
      <c r="K198" s="3"/>
      <c r="Q198" s="13"/>
    </row>
    <row r="199" ht="12.75" spans="2:17">
      <c r="B199" s="13"/>
      <c r="K199" s="3"/>
      <c r="Q199" s="13"/>
    </row>
    <row r="200" ht="12.75" spans="2:17">
      <c r="B200" s="13"/>
      <c r="K200" s="3"/>
      <c r="Q200" s="13"/>
    </row>
    <row r="201" ht="12.75" spans="2:17">
      <c r="B201" s="13"/>
      <c r="K201" s="3"/>
      <c r="Q201" s="13"/>
    </row>
    <row r="202" ht="12.75" spans="2:17">
      <c r="B202" s="13"/>
      <c r="K202" s="3"/>
      <c r="Q202" s="13"/>
    </row>
    <row r="203" ht="12.75" spans="2:17">
      <c r="B203" s="13"/>
      <c r="K203" s="3"/>
      <c r="Q203" s="13"/>
    </row>
    <row r="204" ht="12.75" spans="2:17">
      <c r="B204" s="13"/>
      <c r="K204" s="3"/>
      <c r="Q204" s="13"/>
    </row>
    <row r="205" ht="12.75" spans="2:17">
      <c r="B205" s="13"/>
      <c r="K205" s="3"/>
      <c r="Q205" s="13"/>
    </row>
    <row r="206" ht="12.75" spans="2:17">
      <c r="B206" s="13"/>
      <c r="K206" s="3"/>
      <c r="Q206" s="13"/>
    </row>
    <row r="207" ht="12.75" spans="2:17">
      <c r="B207" s="13"/>
      <c r="K207" s="3"/>
      <c r="Q207" s="13"/>
    </row>
    <row r="208" ht="12.75" spans="2:17">
      <c r="B208" s="13"/>
      <c r="K208" s="3"/>
      <c r="Q208" s="13"/>
    </row>
    <row r="209" ht="12.75" spans="2:17">
      <c r="B209" s="13"/>
      <c r="K209" s="3"/>
      <c r="Q209" s="13"/>
    </row>
    <row r="210" ht="12.75" spans="2:17">
      <c r="B210" s="13"/>
      <c r="K210" s="3"/>
      <c r="Q210" s="13"/>
    </row>
    <row r="211" ht="12.75" spans="2:17">
      <c r="B211" s="13"/>
      <c r="K211" s="3"/>
      <c r="Q211" s="13"/>
    </row>
    <row r="212" ht="12.75" spans="2:17">
      <c r="B212" s="13"/>
      <c r="K212" s="3"/>
      <c r="Q212" s="13"/>
    </row>
    <row r="213" ht="12.75" spans="2:17">
      <c r="B213" s="13"/>
      <c r="K213" s="3"/>
      <c r="Q213" s="13"/>
    </row>
    <row r="214" ht="12.75" spans="2:17">
      <c r="B214" s="13"/>
      <c r="K214" s="3"/>
      <c r="Q214" s="13"/>
    </row>
    <row r="215" ht="12.75" spans="2:17">
      <c r="B215" s="13"/>
      <c r="K215" s="3"/>
      <c r="Q215" s="13"/>
    </row>
    <row r="216" ht="12.75" spans="2:17">
      <c r="B216" s="13"/>
      <c r="K216" s="3"/>
      <c r="Q216" s="13"/>
    </row>
    <row r="217" ht="12.75" spans="2:17">
      <c r="B217" s="13"/>
      <c r="K217" s="3"/>
      <c r="Q217" s="13"/>
    </row>
    <row r="218" ht="12.75" spans="2:17">
      <c r="B218" s="13"/>
      <c r="K218" s="3"/>
      <c r="Q218" s="13"/>
    </row>
    <row r="219" ht="12.75" spans="2:17">
      <c r="B219" s="13"/>
      <c r="K219" s="3"/>
      <c r="Q219" s="13"/>
    </row>
    <row r="220" ht="12.75" spans="2:17">
      <c r="B220" s="13"/>
      <c r="K220" s="3"/>
      <c r="Q220" s="13"/>
    </row>
    <row r="221" ht="12.75" spans="2:17">
      <c r="B221" s="13"/>
      <c r="K221" s="3"/>
      <c r="Q221" s="13"/>
    </row>
    <row r="222" ht="12.75" spans="2:17">
      <c r="B222" s="13"/>
      <c r="K222" s="3"/>
      <c r="Q222" s="13"/>
    </row>
    <row r="223" ht="12.75" spans="2:17">
      <c r="B223" s="13"/>
      <c r="K223" s="3"/>
      <c r="Q223" s="13"/>
    </row>
    <row r="224" ht="12.75" spans="2:17">
      <c r="B224" s="13"/>
      <c r="K224" s="3"/>
      <c r="Q224" s="13"/>
    </row>
    <row r="225" ht="12.75" spans="2:17">
      <c r="B225" s="13"/>
      <c r="K225" s="3"/>
      <c r="Q225" s="13"/>
    </row>
    <row r="226" ht="12.75" spans="2:17">
      <c r="B226" s="13"/>
      <c r="K226" s="3"/>
      <c r="Q226" s="13"/>
    </row>
    <row r="227" ht="12.75" spans="2:17">
      <c r="B227" s="13"/>
      <c r="K227" s="3"/>
      <c r="Q227" s="13"/>
    </row>
    <row r="228" ht="12.75" spans="2:17">
      <c r="B228" s="13"/>
      <c r="K228" s="3"/>
      <c r="Q228" s="13"/>
    </row>
    <row r="229" ht="12.75" spans="2:17">
      <c r="B229" s="13"/>
      <c r="K229" s="3"/>
      <c r="Q229" s="13"/>
    </row>
    <row r="230" ht="12.75" spans="2:17">
      <c r="B230" s="13"/>
      <c r="K230" s="3"/>
      <c r="Q230" s="13"/>
    </row>
    <row r="231" ht="12.75" spans="2:17">
      <c r="B231" s="13"/>
      <c r="K231" s="3"/>
      <c r="Q231" s="13"/>
    </row>
    <row r="232" ht="12.75" spans="2:17">
      <c r="B232" s="13"/>
      <c r="K232" s="3"/>
      <c r="Q232" s="13"/>
    </row>
    <row r="233" ht="12.75" spans="2:17">
      <c r="B233" s="13"/>
      <c r="K233" s="3"/>
      <c r="Q233" s="13"/>
    </row>
    <row r="234" ht="12.75" spans="2:17">
      <c r="B234" s="13"/>
      <c r="K234" s="3"/>
      <c r="Q234" s="13"/>
    </row>
    <row r="235" ht="12.75" spans="2:17">
      <c r="B235" s="13"/>
      <c r="K235" s="3"/>
      <c r="Q235" s="13"/>
    </row>
    <row r="236" ht="12.75" spans="2:17">
      <c r="B236" s="13"/>
      <c r="K236" s="3"/>
      <c r="Q236" s="13"/>
    </row>
    <row r="237" ht="12.75" spans="2:17">
      <c r="B237" s="13"/>
      <c r="K237" s="3"/>
      <c r="Q237" s="13"/>
    </row>
    <row r="238" ht="12.75" spans="2:17">
      <c r="B238" s="13"/>
      <c r="K238" s="3"/>
      <c r="Q238" s="13"/>
    </row>
    <row r="239" ht="12.75" spans="2:17">
      <c r="B239" s="13"/>
      <c r="K239" s="3"/>
      <c r="Q239" s="13"/>
    </row>
    <row r="240" ht="12.75" spans="2:17">
      <c r="B240" s="13"/>
      <c r="K240" s="3"/>
      <c r="Q240" s="13"/>
    </row>
    <row r="241" ht="12.75" spans="2:17">
      <c r="B241" s="13"/>
      <c r="K241" s="3"/>
      <c r="Q241" s="13"/>
    </row>
    <row r="242" ht="12.75" spans="2:17">
      <c r="B242" s="13"/>
      <c r="K242" s="3"/>
      <c r="Q242" s="13"/>
    </row>
    <row r="243" ht="12.75" spans="2:17">
      <c r="B243" s="13"/>
      <c r="K243" s="3"/>
      <c r="Q243" s="13"/>
    </row>
    <row r="244" ht="12.75" spans="2:17">
      <c r="B244" s="13"/>
      <c r="K244" s="3"/>
      <c r="Q244" s="13"/>
    </row>
    <row r="245" ht="12.75" spans="2:17">
      <c r="B245" s="13"/>
      <c r="K245" s="3"/>
      <c r="Q245" s="13"/>
    </row>
    <row r="246" ht="12.75" spans="2:17">
      <c r="B246" s="13"/>
      <c r="K246" s="3"/>
      <c r="Q246" s="13"/>
    </row>
    <row r="247" ht="12.75" spans="2:17">
      <c r="B247" s="13"/>
      <c r="K247" s="3"/>
      <c r="Q247" s="13"/>
    </row>
    <row r="248" ht="12.75" spans="2:17">
      <c r="B248" s="13"/>
      <c r="K248" s="3"/>
      <c r="Q248" s="13"/>
    </row>
    <row r="249" ht="12.75" spans="2:17">
      <c r="B249" s="13"/>
      <c r="K249" s="3"/>
      <c r="Q249" s="13"/>
    </row>
    <row r="250" ht="12.75" spans="2:17">
      <c r="B250" s="13"/>
      <c r="K250" s="3"/>
      <c r="Q250" s="13"/>
    </row>
    <row r="251" ht="12.75" spans="2:17">
      <c r="B251" s="13"/>
      <c r="K251" s="3"/>
      <c r="Q251" s="13"/>
    </row>
    <row r="252" ht="12.75" spans="2:17">
      <c r="B252" s="13"/>
      <c r="K252" s="3"/>
      <c r="Q252" s="13"/>
    </row>
    <row r="253" ht="12.75" spans="2:17">
      <c r="B253" s="13"/>
      <c r="K253" s="3"/>
      <c r="Q253" s="13"/>
    </row>
    <row r="254" ht="12.75" spans="2:17">
      <c r="B254" s="13"/>
      <c r="K254" s="3"/>
      <c r="Q254" s="13"/>
    </row>
    <row r="255" ht="12.75" spans="2:17">
      <c r="B255" s="13"/>
      <c r="K255" s="3"/>
      <c r="Q255" s="13"/>
    </row>
    <row r="256" ht="12.75" spans="2:17">
      <c r="B256" s="13"/>
      <c r="K256" s="3"/>
      <c r="Q256" s="13"/>
    </row>
    <row r="257" ht="12.75" spans="2:17">
      <c r="B257" s="13"/>
      <c r="K257" s="3"/>
      <c r="Q257" s="13"/>
    </row>
    <row r="258" ht="12.75" spans="2:17">
      <c r="B258" s="13"/>
      <c r="K258" s="3"/>
      <c r="Q258" s="13"/>
    </row>
    <row r="259" ht="12.75" spans="2:17">
      <c r="B259" s="13"/>
      <c r="K259" s="3"/>
      <c r="Q259" s="13"/>
    </row>
    <row r="260" ht="12.75" spans="2:17">
      <c r="B260" s="13"/>
      <c r="K260" s="3"/>
      <c r="Q260" s="13"/>
    </row>
    <row r="261" ht="12.75" spans="2:17">
      <c r="B261" s="13"/>
      <c r="K261" s="3"/>
      <c r="Q261" s="13"/>
    </row>
    <row r="262" ht="12.75" spans="2:17">
      <c r="B262" s="13"/>
      <c r="K262" s="3"/>
      <c r="Q262" s="13"/>
    </row>
    <row r="263" ht="12.75" spans="2:17">
      <c r="B263" s="13"/>
      <c r="K263" s="3"/>
      <c r="Q263" s="13"/>
    </row>
    <row r="264" ht="12.75" spans="2:17">
      <c r="B264" s="13"/>
      <c r="K264" s="3"/>
      <c r="Q264" s="13"/>
    </row>
    <row r="265" ht="12.75" spans="2:17">
      <c r="B265" s="13"/>
      <c r="K265" s="3"/>
      <c r="Q265" s="13"/>
    </row>
    <row r="266" ht="12.75" spans="2:17">
      <c r="B266" s="13"/>
      <c r="K266" s="3"/>
      <c r="Q266" s="13"/>
    </row>
    <row r="267" ht="12.75" spans="2:17">
      <c r="B267" s="13"/>
      <c r="K267" s="3"/>
      <c r="Q267" s="13"/>
    </row>
    <row r="268" ht="12.75" spans="2:17">
      <c r="B268" s="13"/>
      <c r="K268" s="3"/>
      <c r="Q268" s="13"/>
    </row>
    <row r="269" ht="12.75" spans="2:17">
      <c r="B269" s="13"/>
      <c r="K269" s="3"/>
      <c r="Q269" s="13"/>
    </row>
    <row r="270" ht="12.75" spans="2:17">
      <c r="B270" s="13"/>
      <c r="K270" s="3"/>
      <c r="Q270" s="13"/>
    </row>
    <row r="271" ht="12.75" spans="2:17">
      <c r="B271" s="13"/>
      <c r="K271" s="3"/>
      <c r="Q271" s="13"/>
    </row>
    <row r="272" ht="12.75" spans="2:17">
      <c r="B272" s="13"/>
      <c r="K272" s="3"/>
      <c r="Q272" s="13"/>
    </row>
    <row r="273" ht="12.75" spans="2:17">
      <c r="B273" s="13"/>
      <c r="K273" s="3"/>
      <c r="Q273" s="13"/>
    </row>
    <row r="274" ht="12.75" spans="2:17">
      <c r="B274" s="13"/>
      <c r="K274" s="3"/>
      <c r="Q274" s="13"/>
    </row>
    <row r="275" ht="12.75" spans="2:17">
      <c r="B275" s="13"/>
      <c r="K275" s="3"/>
      <c r="Q275" s="13"/>
    </row>
    <row r="276" ht="12.75" spans="2:17">
      <c r="B276" s="13"/>
      <c r="K276" s="3"/>
      <c r="Q276" s="13"/>
    </row>
    <row r="277" ht="12.75" spans="2:17">
      <c r="B277" s="13"/>
      <c r="K277" s="3"/>
      <c r="Q277" s="13"/>
    </row>
    <row r="278" ht="12.75" spans="2:17">
      <c r="B278" s="13"/>
      <c r="K278" s="3"/>
      <c r="Q278" s="13"/>
    </row>
    <row r="279" ht="12.75" spans="2:17">
      <c r="B279" s="13"/>
      <c r="K279" s="3"/>
      <c r="Q279" s="13"/>
    </row>
    <row r="280" ht="12.75" spans="2:17">
      <c r="B280" s="13"/>
      <c r="K280" s="3"/>
      <c r="Q280" s="13"/>
    </row>
    <row r="281" ht="12.75" spans="2:17">
      <c r="B281" s="13"/>
      <c r="K281" s="3"/>
      <c r="Q281" s="13"/>
    </row>
    <row r="282" ht="12.75" spans="2:17">
      <c r="B282" s="13"/>
      <c r="K282" s="3"/>
      <c r="Q282" s="13"/>
    </row>
    <row r="283" ht="12.75" spans="2:17">
      <c r="B283" s="13"/>
      <c r="K283" s="3"/>
      <c r="Q283" s="13"/>
    </row>
    <row r="284" ht="12.75" spans="2:17">
      <c r="B284" s="13"/>
      <c r="K284" s="3"/>
      <c r="Q284" s="13"/>
    </row>
    <row r="285" ht="12.75" spans="2:17">
      <c r="B285" s="13"/>
      <c r="K285" s="3"/>
      <c r="Q285" s="13"/>
    </row>
    <row r="286" ht="12.75" spans="2:17">
      <c r="B286" s="13"/>
      <c r="K286" s="3"/>
      <c r="Q286" s="13"/>
    </row>
    <row r="287" ht="12.75" spans="2:17">
      <c r="B287" s="13"/>
      <c r="K287" s="3"/>
      <c r="Q287" s="13"/>
    </row>
    <row r="288" ht="12.75" spans="2:17">
      <c r="B288" s="13"/>
      <c r="K288" s="3"/>
      <c r="Q288" s="13"/>
    </row>
    <row r="289" ht="12.75" spans="2:17">
      <c r="B289" s="13"/>
      <c r="K289" s="3"/>
      <c r="Q289" s="13"/>
    </row>
    <row r="290" ht="12.75" spans="2:17">
      <c r="B290" s="13"/>
      <c r="K290" s="3"/>
      <c r="Q290" s="13"/>
    </row>
    <row r="291" ht="12.75" spans="2:17">
      <c r="B291" s="13"/>
      <c r="K291" s="3"/>
      <c r="Q291" s="13"/>
    </row>
    <row r="292" ht="12.75" spans="2:17">
      <c r="B292" s="13"/>
      <c r="K292" s="3"/>
      <c r="Q292" s="13"/>
    </row>
    <row r="293" ht="12.75" spans="2:17">
      <c r="B293" s="13"/>
      <c r="K293" s="3"/>
      <c r="Q293" s="13"/>
    </row>
    <row r="294" ht="12.75" spans="2:17">
      <c r="B294" s="13"/>
      <c r="K294" s="3"/>
      <c r="Q294" s="13"/>
    </row>
    <row r="295" ht="12.75" spans="2:17">
      <c r="B295" s="13"/>
      <c r="K295" s="3"/>
      <c r="Q295" s="13"/>
    </row>
    <row r="296" ht="12.75" spans="2:17">
      <c r="B296" s="13"/>
      <c r="K296" s="3"/>
      <c r="Q296" s="13"/>
    </row>
    <row r="297" ht="12.75" spans="2:17">
      <c r="B297" s="13"/>
      <c r="K297" s="3"/>
      <c r="Q297" s="13"/>
    </row>
    <row r="298" ht="12.75" spans="2:17">
      <c r="B298" s="13"/>
      <c r="K298" s="3"/>
      <c r="Q298" s="13"/>
    </row>
    <row r="299" ht="12.75" spans="2:17">
      <c r="B299" s="13"/>
      <c r="K299" s="3"/>
      <c r="Q299" s="13"/>
    </row>
    <row r="300" ht="12.75" spans="2:17">
      <c r="B300" s="13"/>
      <c r="K300" s="3"/>
      <c r="Q300" s="13"/>
    </row>
    <row r="301" ht="12.75" spans="2:17">
      <c r="B301" s="13"/>
      <c r="K301" s="3"/>
      <c r="Q301" s="13"/>
    </row>
    <row r="302" ht="12.75" spans="2:17">
      <c r="B302" s="13"/>
      <c r="K302" s="3"/>
      <c r="Q302" s="13"/>
    </row>
    <row r="303" ht="12.75" spans="2:17">
      <c r="B303" s="13"/>
      <c r="K303" s="3"/>
      <c r="Q303" s="13"/>
    </row>
    <row r="304" ht="12.75" spans="2:17">
      <c r="B304" s="13"/>
      <c r="K304" s="3"/>
      <c r="Q304" s="13"/>
    </row>
    <row r="305" ht="12.75" spans="2:17">
      <c r="B305" s="13"/>
      <c r="K305" s="3"/>
      <c r="Q305" s="13"/>
    </row>
    <row r="306" ht="12.75" spans="2:17">
      <c r="B306" s="13"/>
      <c r="K306" s="3"/>
      <c r="Q306" s="13"/>
    </row>
    <row r="307" ht="12.75" spans="2:17">
      <c r="B307" s="13"/>
      <c r="K307" s="3"/>
      <c r="Q307" s="13"/>
    </row>
    <row r="308" ht="12.75" spans="2:17">
      <c r="B308" s="13"/>
      <c r="K308" s="3"/>
      <c r="Q308" s="13"/>
    </row>
    <row r="309" ht="12.75" spans="2:17">
      <c r="B309" s="13"/>
      <c r="K309" s="3"/>
      <c r="Q309" s="13"/>
    </row>
    <row r="310" ht="12.75" spans="2:17">
      <c r="B310" s="13"/>
      <c r="K310" s="3"/>
      <c r="Q310" s="13"/>
    </row>
    <row r="311" ht="12.75" spans="2:17">
      <c r="B311" s="13"/>
      <c r="K311" s="3"/>
      <c r="Q311" s="13"/>
    </row>
    <row r="312" ht="12.75" spans="2:17">
      <c r="B312" s="13"/>
      <c r="K312" s="3"/>
      <c r="Q312" s="13"/>
    </row>
    <row r="313" ht="12.75" spans="2:17">
      <c r="B313" s="13"/>
      <c r="K313" s="3"/>
      <c r="Q313" s="13"/>
    </row>
    <row r="314" ht="12.75" spans="2:17">
      <c r="B314" s="13"/>
      <c r="K314" s="3"/>
      <c r="Q314" s="13"/>
    </row>
    <row r="315" ht="12.75" spans="2:17">
      <c r="B315" s="13"/>
      <c r="K315" s="3"/>
      <c r="Q315" s="13"/>
    </row>
    <row r="316" ht="12.75" spans="2:17">
      <c r="B316" s="13"/>
      <c r="K316" s="3"/>
      <c r="Q316" s="13"/>
    </row>
    <row r="317" ht="12.75" spans="2:17">
      <c r="B317" s="13"/>
      <c r="K317" s="3"/>
      <c r="Q317" s="13"/>
    </row>
    <row r="318" ht="12.75" spans="2:17">
      <c r="B318" s="13"/>
      <c r="K318" s="3"/>
      <c r="Q318" s="13"/>
    </row>
    <row r="319" ht="12.75" spans="2:17">
      <c r="B319" s="13"/>
      <c r="K319" s="3"/>
      <c r="Q319" s="13"/>
    </row>
    <row r="320" ht="12.75" spans="2:17">
      <c r="B320" s="13"/>
      <c r="K320" s="3"/>
      <c r="Q320" s="13"/>
    </row>
    <row r="321" ht="12.75" spans="2:17">
      <c r="B321" s="13"/>
      <c r="K321" s="3"/>
      <c r="Q321" s="13"/>
    </row>
    <row r="322" ht="12.75" spans="2:17">
      <c r="B322" s="13"/>
      <c r="K322" s="3"/>
      <c r="Q322" s="13"/>
    </row>
    <row r="323" ht="12.75" spans="2:17">
      <c r="B323" s="13"/>
      <c r="K323" s="3"/>
      <c r="Q323" s="13"/>
    </row>
    <row r="324" ht="12.75" spans="2:17">
      <c r="B324" s="13"/>
      <c r="K324" s="3"/>
      <c r="Q324" s="13"/>
    </row>
    <row r="325" ht="12.75" spans="2:17">
      <c r="B325" s="13"/>
      <c r="K325" s="3"/>
      <c r="Q325" s="13"/>
    </row>
    <row r="326" ht="12.75" spans="2:17">
      <c r="B326" s="13"/>
      <c r="K326" s="3"/>
      <c r="Q326" s="13"/>
    </row>
    <row r="327" ht="12.75" spans="2:17">
      <c r="B327" s="13"/>
      <c r="K327" s="3"/>
      <c r="Q327" s="13"/>
    </row>
    <row r="328" ht="12.75" spans="2:17">
      <c r="B328" s="13"/>
      <c r="K328" s="3"/>
      <c r="Q328" s="13"/>
    </row>
    <row r="329" ht="12.75" spans="2:17">
      <c r="B329" s="13"/>
      <c r="K329" s="3"/>
      <c r="Q329" s="13"/>
    </row>
    <row r="330" ht="12.75" spans="2:17">
      <c r="B330" s="13"/>
      <c r="K330" s="3"/>
      <c r="Q330" s="13"/>
    </row>
    <row r="331" ht="12.75" spans="2:17">
      <c r="B331" s="13"/>
      <c r="K331" s="3"/>
      <c r="Q331" s="13"/>
    </row>
    <row r="332" ht="12.75" spans="2:17">
      <c r="B332" s="13"/>
      <c r="K332" s="3"/>
      <c r="Q332" s="13"/>
    </row>
    <row r="333" ht="12.75" spans="2:17">
      <c r="B333" s="13"/>
      <c r="K333" s="3"/>
      <c r="Q333" s="13"/>
    </row>
    <row r="334" ht="12.75" spans="2:17">
      <c r="B334" s="13"/>
      <c r="K334" s="3"/>
      <c r="Q334" s="13"/>
    </row>
    <row r="335" ht="12.75" spans="2:17">
      <c r="B335" s="13"/>
      <c r="K335" s="3"/>
      <c r="Q335" s="13"/>
    </row>
    <row r="336" ht="12.75" spans="2:17">
      <c r="B336" s="13"/>
      <c r="K336" s="3"/>
      <c r="Q336" s="13"/>
    </row>
    <row r="337" ht="12.75" spans="2:17">
      <c r="B337" s="13"/>
      <c r="K337" s="3"/>
      <c r="Q337" s="13"/>
    </row>
    <row r="338" ht="12.75" spans="2:17">
      <c r="B338" s="13"/>
      <c r="K338" s="3"/>
      <c r="Q338" s="13"/>
    </row>
    <row r="339" ht="12.75" spans="2:17">
      <c r="B339" s="13"/>
      <c r="K339" s="3"/>
      <c r="Q339" s="13"/>
    </row>
    <row r="340" ht="12.75" spans="2:17">
      <c r="B340" s="13"/>
      <c r="K340" s="3"/>
      <c r="Q340" s="13"/>
    </row>
    <row r="341" ht="12.75" spans="2:17">
      <c r="B341" s="13"/>
      <c r="K341" s="3"/>
      <c r="Q341" s="13"/>
    </row>
    <row r="342" ht="12.75" spans="2:17">
      <c r="B342" s="13"/>
      <c r="K342" s="3"/>
      <c r="Q342" s="13"/>
    </row>
    <row r="343" ht="12.75" spans="2:17">
      <c r="B343" s="13"/>
      <c r="K343" s="3"/>
      <c r="Q343" s="13"/>
    </row>
    <row r="344" ht="12.75" spans="2:17">
      <c r="B344" s="13"/>
      <c r="K344" s="3"/>
      <c r="Q344" s="13"/>
    </row>
    <row r="345" ht="12.75" spans="2:17">
      <c r="B345" s="13"/>
      <c r="K345" s="3"/>
      <c r="Q345" s="13"/>
    </row>
    <row r="346" ht="12.75" spans="2:17">
      <c r="B346" s="13"/>
      <c r="K346" s="3"/>
      <c r="Q346" s="13"/>
    </row>
    <row r="347" ht="12.75" spans="2:17">
      <c r="B347" s="13"/>
      <c r="K347" s="3"/>
      <c r="Q347" s="13"/>
    </row>
    <row r="348" ht="12.75" spans="2:17">
      <c r="B348" s="13"/>
      <c r="K348" s="3"/>
      <c r="Q348" s="13"/>
    </row>
    <row r="349" ht="12.75" spans="2:17">
      <c r="B349" s="13"/>
      <c r="K349" s="3"/>
      <c r="Q349" s="13"/>
    </row>
    <row r="350" ht="12.75" spans="2:17">
      <c r="B350" s="13"/>
      <c r="K350" s="3"/>
      <c r="Q350" s="13"/>
    </row>
    <row r="351" ht="12.75" spans="2:17">
      <c r="B351" s="13"/>
      <c r="K351" s="3"/>
      <c r="Q351" s="13"/>
    </row>
    <row r="352" ht="12.75" spans="2:17">
      <c r="B352" s="13"/>
      <c r="K352" s="3"/>
      <c r="Q352" s="13"/>
    </row>
    <row r="353" ht="12.75" spans="2:17">
      <c r="B353" s="13"/>
      <c r="K353" s="3"/>
      <c r="Q353" s="13"/>
    </row>
    <row r="354" ht="12.75" spans="2:17">
      <c r="B354" s="13"/>
      <c r="K354" s="3"/>
      <c r="Q354" s="13"/>
    </row>
    <row r="355" ht="12.75" spans="2:17">
      <c r="B355" s="13"/>
      <c r="K355" s="3"/>
      <c r="Q355" s="13"/>
    </row>
    <row r="356" ht="12.75" spans="2:17">
      <c r="B356" s="13"/>
      <c r="K356" s="3"/>
      <c r="Q356" s="13"/>
    </row>
    <row r="357" ht="12.75" spans="2:17">
      <c r="B357" s="13"/>
      <c r="K357" s="3"/>
      <c r="Q357" s="13"/>
    </row>
    <row r="358" ht="12.75" spans="2:17">
      <c r="B358" s="13"/>
      <c r="K358" s="3"/>
      <c r="Q358" s="13"/>
    </row>
    <row r="359" ht="12.75" spans="2:17">
      <c r="B359" s="13"/>
      <c r="K359" s="3"/>
      <c r="Q359" s="13"/>
    </row>
    <row r="360" ht="12.75" spans="2:17">
      <c r="B360" s="13"/>
      <c r="K360" s="3"/>
      <c r="Q360" s="13"/>
    </row>
    <row r="361" ht="12.75" spans="2:17">
      <c r="B361" s="13"/>
      <c r="K361" s="3"/>
      <c r="Q361" s="13"/>
    </row>
    <row r="362" ht="12.75" spans="2:17">
      <c r="B362" s="13"/>
      <c r="K362" s="3"/>
      <c r="Q362" s="13"/>
    </row>
    <row r="363" ht="12.75" spans="2:17">
      <c r="B363" s="13"/>
      <c r="K363" s="3"/>
      <c r="Q363" s="13"/>
    </row>
    <row r="364" ht="12.75" spans="2:17">
      <c r="B364" s="13"/>
      <c r="K364" s="3"/>
      <c r="Q364" s="13"/>
    </row>
    <row r="365" ht="12.75" spans="2:17">
      <c r="B365" s="13"/>
      <c r="K365" s="3"/>
      <c r="Q365" s="13"/>
    </row>
    <row r="366" ht="12.75" spans="2:17">
      <c r="B366" s="13"/>
      <c r="K366" s="3"/>
      <c r="Q366" s="13"/>
    </row>
    <row r="367" ht="12.75" spans="2:17">
      <c r="B367" s="13"/>
      <c r="K367" s="3"/>
      <c r="Q367" s="13"/>
    </row>
    <row r="368" ht="12.75" spans="2:17">
      <c r="B368" s="13"/>
      <c r="K368" s="3"/>
      <c r="Q368" s="13"/>
    </row>
    <row r="369" ht="12.75" spans="2:17">
      <c r="B369" s="13"/>
      <c r="K369" s="3"/>
      <c r="Q369" s="13"/>
    </row>
    <row r="370" ht="12.75" spans="2:17">
      <c r="B370" s="13"/>
      <c r="K370" s="3"/>
      <c r="Q370" s="13"/>
    </row>
    <row r="371" ht="12.75" spans="2:17">
      <c r="B371" s="13"/>
      <c r="K371" s="3"/>
      <c r="Q371" s="13"/>
    </row>
    <row r="372" ht="12.75" spans="2:17">
      <c r="B372" s="13"/>
      <c r="K372" s="3"/>
      <c r="Q372" s="13"/>
    </row>
    <row r="373" ht="12.75" spans="2:17">
      <c r="B373" s="13"/>
      <c r="K373" s="3"/>
      <c r="Q373" s="13"/>
    </row>
    <row r="374" ht="12.75" spans="2:17">
      <c r="B374" s="13"/>
      <c r="K374" s="3"/>
      <c r="Q374" s="13"/>
    </row>
    <row r="375" ht="12.75" spans="2:17">
      <c r="B375" s="13"/>
      <c r="K375" s="3"/>
      <c r="Q375" s="13"/>
    </row>
    <row r="376" ht="12.75" spans="2:17">
      <c r="B376" s="13"/>
      <c r="K376" s="3"/>
      <c r="Q376" s="13"/>
    </row>
    <row r="377" ht="12.75" spans="2:17">
      <c r="B377" s="13"/>
      <c r="K377" s="3"/>
      <c r="Q377" s="13"/>
    </row>
    <row r="378" ht="12.75" spans="2:17">
      <c r="B378" s="13"/>
      <c r="K378" s="3"/>
      <c r="Q378" s="13"/>
    </row>
    <row r="379" ht="12.75" spans="2:17">
      <c r="B379" s="13"/>
      <c r="K379" s="3"/>
      <c r="Q379" s="13"/>
    </row>
    <row r="380" ht="12.75" spans="2:17">
      <c r="B380" s="13"/>
      <c r="K380" s="3"/>
      <c r="Q380" s="13"/>
    </row>
    <row r="381" ht="12.75" spans="2:17">
      <c r="B381" s="13"/>
      <c r="K381" s="3"/>
      <c r="Q381" s="13"/>
    </row>
    <row r="382" ht="12.75" spans="2:17">
      <c r="B382" s="13"/>
      <c r="K382" s="3"/>
      <c r="Q382" s="13"/>
    </row>
    <row r="383" ht="12.75" spans="2:17">
      <c r="B383" s="13"/>
      <c r="K383" s="3"/>
      <c r="Q383" s="13"/>
    </row>
    <row r="384" ht="12.75" spans="2:17">
      <c r="B384" s="13"/>
      <c r="K384" s="3"/>
      <c r="Q384" s="13"/>
    </row>
    <row r="385" ht="12.75" spans="2:17">
      <c r="B385" s="13"/>
      <c r="K385" s="3"/>
      <c r="Q385" s="13"/>
    </row>
    <row r="386" ht="12.75" spans="2:17">
      <c r="B386" s="13"/>
      <c r="K386" s="3"/>
      <c r="Q386" s="13"/>
    </row>
    <row r="387" ht="12.75" spans="2:17">
      <c r="B387" s="13"/>
      <c r="K387" s="3"/>
      <c r="Q387" s="13"/>
    </row>
    <row r="388" ht="12.75" spans="2:17">
      <c r="B388" s="13"/>
      <c r="K388" s="3"/>
      <c r="Q388" s="13"/>
    </row>
    <row r="389" ht="12.75" spans="2:17">
      <c r="B389" s="13"/>
      <c r="K389" s="3"/>
      <c r="Q389" s="13"/>
    </row>
    <row r="390" ht="12.75" spans="2:17">
      <c r="B390" s="13"/>
      <c r="K390" s="3"/>
      <c r="Q390" s="13"/>
    </row>
    <row r="391" ht="12.75" spans="2:17">
      <c r="B391" s="13"/>
      <c r="K391" s="3"/>
      <c r="Q391" s="13"/>
    </row>
    <row r="392" ht="12.75" spans="2:17">
      <c r="B392" s="13"/>
      <c r="K392" s="3"/>
      <c r="Q392" s="13"/>
    </row>
    <row r="393" ht="12.75" spans="2:17">
      <c r="B393" s="13"/>
      <c r="K393" s="3"/>
      <c r="Q393" s="13"/>
    </row>
    <row r="394" ht="12.75" spans="2:17">
      <c r="B394" s="13"/>
      <c r="K394" s="3"/>
      <c r="Q394" s="13"/>
    </row>
    <row r="395" ht="12.75" spans="2:17">
      <c r="B395" s="13"/>
      <c r="K395" s="3"/>
      <c r="Q395" s="13"/>
    </row>
    <row r="396" ht="12.75" spans="2:17">
      <c r="B396" s="13"/>
      <c r="Q396" s="13"/>
    </row>
    <row r="397" ht="12.75" spans="2:17">
      <c r="B397" s="13"/>
      <c r="Q397" s="13"/>
    </row>
    <row r="398" ht="12.75" spans="2:17">
      <c r="B398" s="13"/>
      <c r="Q398" s="13"/>
    </row>
    <row r="399" ht="12.75" spans="2:17">
      <c r="B399" s="13"/>
      <c r="Q399" s="13"/>
    </row>
    <row r="400" ht="12.75" spans="2:17">
      <c r="B400" s="13"/>
      <c r="Q400" s="13"/>
    </row>
    <row r="401" ht="12.75" spans="2:17">
      <c r="B401" s="13"/>
      <c r="Q401" s="13"/>
    </row>
    <row r="402" ht="12.75" spans="2:17">
      <c r="B402" s="13"/>
      <c r="Q402" s="13"/>
    </row>
    <row r="403" ht="12.75" spans="2:17">
      <c r="B403" s="13"/>
      <c r="Q403" s="13"/>
    </row>
    <row r="404" ht="12.75" spans="2:17">
      <c r="B404" s="13"/>
      <c r="Q404" s="13"/>
    </row>
    <row r="405" ht="12.75" spans="2:17">
      <c r="B405" s="13"/>
      <c r="Q405" s="13"/>
    </row>
    <row r="406" ht="12.75" spans="2:17">
      <c r="B406" s="13"/>
      <c r="Q406" s="13"/>
    </row>
    <row r="407" ht="12.75" spans="2:17">
      <c r="B407" s="13"/>
      <c r="Q407" s="13"/>
    </row>
    <row r="408" ht="12.75" spans="2:17">
      <c r="B408" s="13"/>
      <c r="Q408" s="13"/>
    </row>
    <row r="409" ht="12.75" spans="2:17">
      <c r="B409" s="13"/>
      <c r="Q409" s="13"/>
    </row>
    <row r="410" ht="12.75" spans="2:17">
      <c r="B410" s="13"/>
      <c r="Q410" s="13"/>
    </row>
    <row r="411" ht="12.75" spans="2:17">
      <c r="B411" s="13"/>
      <c r="Q411" s="13"/>
    </row>
    <row r="412" ht="12.75" spans="2:17">
      <c r="B412" s="13"/>
      <c r="Q412" s="13"/>
    </row>
    <row r="413" ht="12.75" spans="2:17">
      <c r="B413" s="13"/>
      <c r="Q413" s="13"/>
    </row>
    <row r="414" ht="12.75" spans="2:17">
      <c r="B414" s="13"/>
      <c r="Q414" s="13"/>
    </row>
    <row r="415" ht="12.75" spans="2:17">
      <c r="B415" s="13"/>
      <c r="Q415" s="13"/>
    </row>
    <row r="416" ht="12.75" spans="2:17">
      <c r="B416" s="13"/>
      <c r="Q416" s="13"/>
    </row>
    <row r="417" ht="12.75" spans="2:17">
      <c r="B417" s="13"/>
      <c r="Q417" s="13"/>
    </row>
    <row r="418" ht="12.75" spans="2:17">
      <c r="B418" s="13"/>
      <c r="Q418" s="13"/>
    </row>
    <row r="419" ht="12.75" spans="2:17">
      <c r="B419" s="13"/>
      <c r="Q419" s="13"/>
    </row>
    <row r="420" ht="12.75" spans="2:17">
      <c r="B420" s="13"/>
      <c r="Q420" s="13"/>
    </row>
    <row r="421" ht="12.75" spans="2:17">
      <c r="B421" s="13"/>
      <c r="Q421" s="13"/>
    </row>
    <row r="422" ht="12.75" spans="2:17">
      <c r="B422" s="13"/>
      <c r="Q422" s="13"/>
    </row>
    <row r="423" ht="12.75" spans="2:17">
      <c r="B423" s="13"/>
      <c r="Q423" s="13"/>
    </row>
    <row r="424" ht="12.75" spans="2:17">
      <c r="B424" s="13"/>
      <c r="Q424" s="13"/>
    </row>
    <row r="425" ht="12.75" spans="2:17">
      <c r="B425" s="13"/>
      <c r="Q425" s="13"/>
    </row>
    <row r="426" ht="12.75" spans="2:17">
      <c r="B426" s="13"/>
      <c r="Q426" s="13"/>
    </row>
    <row r="427" ht="12.75" spans="2:17">
      <c r="B427" s="13"/>
      <c r="Q427" s="13"/>
    </row>
    <row r="428" ht="12.75" spans="2:17">
      <c r="B428" s="13"/>
      <c r="Q428" s="13"/>
    </row>
    <row r="429" ht="12.75" spans="2:17">
      <c r="B429" s="13"/>
      <c r="Q429" s="13"/>
    </row>
    <row r="430" ht="12.75" spans="2:17">
      <c r="B430" s="13"/>
      <c r="Q430" s="13"/>
    </row>
    <row r="431" ht="12.75" spans="2:17">
      <c r="B431" s="13"/>
      <c r="Q431" s="13"/>
    </row>
    <row r="432" ht="12.75" spans="2:17">
      <c r="B432" s="13"/>
      <c r="Q432" s="13"/>
    </row>
    <row r="433" ht="12.75" spans="2:17">
      <c r="B433" s="13"/>
      <c r="Q433" s="13"/>
    </row>
    <row r="434" ht="12.75" spans="2:17">
      <c r="B434" s="13"/>
      <c r="Q434" s="13"/>
    </row>
    <row r="435" ht="12.75" spans="2:17">
      <c r="B435" s="13"/>
      <c r="Q435" s="13"/>
    </row>
    <row r="436" ht="12.75" spans="2:17">
      <c r="B436" s="13"/>
      <c r="Q436" s="13"/>
    </row>
    <row r="437" ht="12.75" spans="2:17">
      <c r="B437" s="13"/>
      <c r="Q437" s="13"/>
    </row>
    <row r="438" ht="12.75" spans="2:17">
      <c r="B438" s="13"/>
      <c r="Q438" s="13"/>
    </row>
    <row r="439" ht="12.75" spans="2:17">
      <c r="B439" s="13"/>
      <c r="Q439" s="13"/>
    </row>
    <row r="440" ht="12.75" spans="2:17">
      <c r="B440" s="13"/>
      <c r="Q440" s="13"/>
    </row>
    <row r="441" ht="12.75" spans="2:17">
      <c r="B441" s="13"/>
      <c r="Q441" s="13"/>
    </row>
    <row r="442" ht="12.75" spans="2:17">
      <c r="B442" s="13"/>
      <c r="Q442" s="13"/>
    </row>
    <row r="443" ht="12.75" spans="2:17">
      <c r="B443" s="13"/>
      <c r="Q443" s="13"/>
    </row>
    <row r="444" ht="12.75" spans="2:17">
      <c r="B444" s="13"/>
      <c r="Q444" s="13"/>
    </row>
    <row r="445" ht="12.75" spans="2:17">
      <c r="B445" s="13"/>
      <c r="Q445" s="13"/>
    </row>
    <row r="446" ht="12.75" spans="2:17">
      <c r="B446" s="13"/>
      <c r="Q446" s="13"/>
    </row>
    <row r="447" ht="12.75" spans="2:17">
      <c r="B447" s="13"/>
      <c r="Q447" s="13"/>
    </row>
    <row r="448" ht="12.75" spans="2:17">
      <c r="B448" s="13"/>
      <c r="Q448" s="13"/>
    </row>
    <row r="449" ht="12.75" spans="2:17">
      <c r="B449" s="13"/>
      <c r="Q449" s="13"/>
    </row>
    <row r="450" ht="12.75" spans="2:17">
      <c r="B450" s="13"/>
      <c r="Q450" s="13"/>
    </row>
    <row r="451" ht="12.75" spans="2:17">
      <c r="B451" s="13"/>
      <c r="Q451" s="13"/>
    </row>
    <row r="452" ht="12.75" spans="2:17">
      <c r="B452" s="13"/>
      <c r="Q452" s="13"/>
    </row>
    <row r="453" ht="12.75" spans="2:17">
      <c r="B453" s="13"/>
      <c r="Q453" s="13"/>
    </row>
    <row r="454" ht="12.75" spans="2:17">
      <c r="B454" s="13"/>
      <c r="Q454" s="13"/>
    </row>
    <row r="455" ht="12.75" spans="2:17">
      <c r="B455" s="13"/>
      <c r="Q455" s="13"/>
    </row>
    <row r="456" ht="12.75" spans="2:17">
      <c r="B456" s="13"/>
      <c r="Q456" s="13"/>
    </row>
    <row r="457" ht="12.75" spans="2:17">
      <c r="B457" s="13"/>
      <c r="Q457" s="13"/>
    </row>
    <row r="458" ht="12.75" spans="2:17">
      <c r="B458" s="13"/>
      <c r="Q458" s="13"/>
    </row>
    <row r="459" ht="12.75" spans="2:17">
      <c r="B459" s="13"/>
      <c r="Q459" s="13"/>
    </row>
    <row r="460" ht="12.75" spans="2:17">
      <c r="B460" s="13"/>
      <c r="Q460" s="13"/>
    </row>
    <row r="461" ht="12.75" spans="2:17">
      <c r="B461" s="13"/>
      <c r="Q461" s="13"/>
    </row>
    <row r="462" ht="12.75" spans="2:17">
      <c r="B462" s="13"/>
      <c r="Q462" s="13"/>
    </row>
    <row r="463" ht="12.75" spans="2:17">
      <c r="B463" s="13"/>
      <c r="Q463" s="13"/>
    </row>
    <row r="464" ht="12.75" spans="2:17">
      <c r="B464" s="13"/>
      <c r="Q464" s="13"/>
    </row>
    <row r="465" ht="12.75" spans="2:17">
      <c r="B465" s="13"/>
      <c r="Q465" s="13"/>
    </row>
    <row r="466" ht="12.75" spans="2:17">
      <c r="B466" s="13"/>
      <c r="Q466" s="13"/>
    </row>
    <row r="467" ht="12.75" spans="2:17">
      <c r="B467" s="13"/>
      <c r="Q467" s="13"/>
    </row>
    <row r="468" ht="12.75" spans="2:17">
      <c r="B468" s="13"/>
      <c r="Q468" s="13"/>
    </row>
    <row r="469" ht="12.75" spans="2:17">
      <c r="B469" s="13"/>
      <c r="Q469" s="13"/>
    </row>
    <row r="470" ht="12.75" spans="2:17">
      <c r="B470" s="13"/>
      <c r="Q470" s="13"/>
    </row>
    <row r="471" ht="12.75" spans="2:17">
      <c r="B471" s="13"/>
      <c r="Q471" s="13"/>
    </row>
    <row r="472" ht="12.75" spans="2:17">
      <c r="B472" s="13"/>
      <c r="Q472" s="13"/>
    </row>
    <row r="473" ht="12.75" spans="2:17">
      <c r="B473" s="13"/>
      <c r="Q473" s="13"/>
    </row>
    <row r="474" ht="12.75" spans="2:17">
      <c r="B474" s="13"/>
      <c r="Q474" s="13"/>
    </row>
    <row r="475" ht="12.75" spans="2:17">
      <c r="B475" s="13"/>
      <c r="Q475" s="13"/>
    </row>
    <row r="476" ht="12.75" spans="2:17">
      <c r="B476" s="13"/>
      <c r="Q476" s="13"/>
    </row>
    <row r="477" ht="12.75" spans="2:17">
      <c r="B477" s="13"/>
      <c r="Q477" s="13"/>
    </row>
    <row r="478" ht="12.75" spans="2:17">
      <c r="B478" s="13"/>
      <c r="Q478" s="13"/>
    </row>
    <row r="479" ht="12.75" spans="2:17">
      <c r="B479" s="13"/>
      <c r="Q479" s="13"/>
    </row>
    <row r="480" ht="12.75" spans="2:17">
      <c r="B480" s="13"/>
      <c r="Q480" s="13"/>
    </row>
    <row r="481" ht="12.75" spans="2:17">
      <c r="B481" s="13"/>
      <c r="Q481" s="13"/>
    </row>
    <row r="482" ht="12.75" spans="2:17">
      <c r="B482" s="13"/>
      <c r="Q482" s="13"/>
    </row>
    <row r="483" ht="12.75" spans="2:17">
      <c r="B483" s="13"/>
      <c r="Q483" s="13"/>
    </row>
    <row r="484" ht="12.75" spans="2:17">
      <c r="B484" s="13"/>
      <c r="Q484" s="13"/>
    </row>
    <row r="485" ht="12.75" spans="2:17">
      <c r="B485" s="13"/>
      <c r="Q485" s="13"/>
    </row>
    <row r="486" ht="12.75" spans="2:17">
      <c r="B486" s="13"/>
      <c r="Q486" s="13"/>
    </row>
    <row r="487" ht="12.75" spans="2:17">
      <c r="B487" s="13"/>
      <c r="Q487" s="13"/>
    </row>
    <row r="488" ht="12.75" spans="2:17">
      <c r="B488" s="13"/>
      <c r="Q488" s="13"/>
    </row>
    <row r="489" ht="12.75" spans="2:17">
      <c r="B489" s="13"/>
      <c r="Q489" s="13"/>
    </row>
    <row r="490" ht="12.75" spans="2:17">
      <c r="B490" s="13"/>
      <c r="Q490" s="13"/>
    </row>
    <row r="491" ht="12.75" spans="2:17">
      <c r="B491" s="13"/>
      <c r="Q491" s="13"/>
    </row>
    <row r="492" ht="12.75" spans="2:17">
      <c r="B492" s="13"/>
      <c r="Q492" s="13"/>
    </row>
    <row r="493" ht="12.75" spans="2:17">
      <c r="B493" s="13"/>
      <c r="Q493" s="13"/>
    </row>
    <row r="494" ht="12.75" spans="2:17">
      <c r="B494" s="13"/>
      <c r="Q494" s="13"/>
    </row>
    <row r="495" ht="12.75" spans="2:17">
      <c r="B495" s="13"/>
      <c r="Q495" s="13"/>
    </row>
    <row r="496" ht="12.75" spans="2:17">
      <c r="B496" s="13"/>
      <c r="Q496" s="13"/>
    </row>
    <row r="497" ht="12.75" spans="2:17">
      <c r="B497" s="13"/>
      <c r="Q497" s="13"/>
    </row>
    <row r="498" ht="12.75" spans="2:17">
      <c r="B498" s="13"/>
      <c r="Q498" s="13"/>
    </row>
    <row r="499" ht="12.75" spans="2:17">
      <c r="B499" s="13"/>
      <c r="Q499" s="13"/>
    </row>
    <row r="500" ht="12.75" spans="2:17">
      <c r="B500" s="13"/>
      <c r="Q500" s="13"/>
    </row>
    <row r="501" ht="12.75" spans="2:17">
      <c r="B501" s="13"/>
      <c r="Q501" s="13"/>
    </row>
    <row r="502" ht="12.75" spans="2:17">
      <c r="B502" s="13"/>
      <c r="Q502" s="13"/>
    </row>
    <row r="503" ht="12.75" spans="2:17">
      <c r="B503" s="13"/>
      <c r="Q503" s="13"/>
    </row>
    <row r="504" ht="12.75" spans="2:17">
      <c r="B504" s="13"/>
      <c r="Q504" s="13"/>
    </row>
    <row r="505" ht="12.75" spans="2:17">
      <c r="B505" s="13"/>
      <c r="Q505" s="13"/>
    </row>
    <row r="506" ht="12.75" spans="2:17">
      <c r="B506" s="13"/>
      <c r="Q506" s="13"/>
    </row>
    <row r="507" ht="12.75" spans="2:17">
      <c r="B507" s="13"/>
      <c r="Q507" s="13"/>
    </row>
    <row r="508" ht="12.75" spans="2:17">
      <c r="B508" s="13"/>
      <c r="Q508" s="13"/>
    </row>
    <row r="509" ht="12.75" spans="2:17">
      <c r="B509" s="13"/>
      <c r="Q509" s="13"/>
    </row>
    <row r="510" ht="12.75" spans="2:17">
      <c r="B510" s="13"/>
      <c r="Q510" s="13"/>
    </row>
    <row r="511" ht="12.75" spans="2:17">
      <c r="B511" s="13"/>
      <c r="Q511" s="13"/>
    </row>
    <row r="512" ht="12.75" spans="2:17">
      <c r="B512" s="13"/>
      <c r="Q512" s="13"/>
    </row>
    <row r="513" ht="12.75" spans="2:17">
      <c r="B513" s="13"/>
      <c r="Q513" s="13"/>
    </row>
    <row r="514" ht="12.75" spans="2:17">
      <c r="B514" s="13"/>
      <c r="Q514" s="13"/>
    </row>
    <row r="515" ht="12.75" spans="2:17">
      <c r="B515" s="13"/>
      <c r="Q515" s="13"/>
    </row>
    <row r="516" ht="12.75" spans="2:17">
      <c r="B516" s="13"/>
      <c r="Q516" s="13"/>
    </row>
    <row r="517" ht="12.75" spans="2:17">
      <c r="B517" s="13"/>
      <c r="Q517" s="13"/>
    </row>
    <row r="518" ht="12.75" spans="2:17">
      <c r="B518" s="13"/>
      <c r="Q518" s="13"/>
    </row>
    <row r="519" ht="12.75" spans="2:17">
      <c r="B519" s="13"/>
      <c r="Q519" s="13"/>
    </row>
    <row r="520" ht="12.75" spans="2:17">
      <c r="B520" s="13"/>
      <c r="Q520" s="13"/>
    </row>
    <row r="521" ht="12.75" spans="2:17">
      <c r="B521" s="13"/>
      <c r="Q521" s="13"/>
    </row>
    <row r="522" ht="12.75" spans="2:17">
      <c r="B522" s="13"/>
      <c r="Q522" s="13"/>
    </row>
    <row r="523" ht="12.75" spans="2:17">
      <c r="B523" s="13"/>
      <c r="Q523" s="13"/>
    </row>
    <row r="524" ht="12.75" spans="2:17">
      <c r="B524" s="13"/>
      <c r="Q524" s="13"/>
    </row>
    <row r="525" ht="12.75" spans="2:17">
      <c r="B525" s="13"/>
      <c r="Q525" s="13"/>
    </row>
    <row r="526" ht="12.75" spans="2:17">
      <c r="B526" s="13"/>
      <c r="Q526" s="13"/>
    </row>
    <row r="527" ht="12.75" spans="2:17">
      <c r="B527" s="13"/>
      <c r="Q527" s="13"/>
    </row>
    <row r="528" ht="12.75" spans="2:17">
      <c r="B528" s="13"/>
      <c r="Q528" s="13"/>
    </row>
    <row r="529" ht="12.75" spans="2:17">
      <c r="B529" s="13"/>
      <c r="Q529" s="13"/>
    </row>
    <row r="530" ht="12.75" spans="2:17">
      <c r="B530" s="13"/>
      <c r="Q530" s="13"/>
    </row>
    <row r="531" ht="12.75" spans="2:17">
      <c r="B531" s="13"/>
      <c r="Q531" s="13"/>
    </row>
    <row r="532" ht="12.75" spans="2:17">
      <c r="B532" s="13"/>
      <c r="Q532" s="13"/>
    </row>
    <row r="533" ht="12.75" spans="2:17">
      <c r="B533" s="13"/>
      <c r="Q533" s="13"/>
    </row>
    <row r="534" ht="12.75" spans="2:17">
      <c r="B534" s="13"/>
      <c r="Q534" s="13"/>
    </row>
    <row r="535" ht="12.75" spans="2:17">
      <c r="B535" s="13"/>
      <c r="Q535" s="13"/>
    </row>
    <row r="536" ht="12.75" spans="2:17">
      <c r="B536" s="13"/>
      <c r="Q536" s="13"/>
    </row>
    <row r="537" ht="12.75" spans="2:17">
      <c r="B537" s="13"/>
      <c r="Q537" s="13"/>
    </row>
    <row r="538" ht="12.75" spans="2:17">
      <c r="B538" s="13"/>
      <c r="Q538" s="13"/>
    </row>
    <row r="539" ht="12.75" spans="2:17">
      <c r="B539" s="13"/>
      <c r="Q539" s="13"/>
    </row>
    <row r="540" ht="12.75" spans="2:17">
      <c r="B540" s="13"/>
      <c r="Q540" s="13"/>
    </row>
    <row r="541" ht="12.75" spans="2:17">
      <c r="B541" s="13"/>
      <c r="Q541" s="13"/>
    </row>
    <row r="542" ht="12.75" spans="2:17">
      <c r="B542" s="13"/>
      <c r="Q542" s="13"/>
    </row>
    <row r="543" ht="12.75" spans="2:17">
      <c r="B543" s="13"/>
      <c r="Q543" s="13"/>
    </row>
    <row r="544" ht="12.75" spans="2:17">
      <c r="B544" s="13"/>
      <c r="Q544" s="13"/>
    </row>
    <row r="545" ht="12.75" spans="2:17">
      <c r="B545" s="13"/>
      <c r="Q545" s="13"/>
    </row>
    <row r="546" ht="12.75" spans="2:17">
      <c r="B546" s="13"/>
      <c r="Q546" s="13"/>
    </row>
    <row r="547" ht="12.75" spans="2:17">
      <c r="B547" s="13"/>
      <c r="Q547" s="13"/>
    </row>
    <row r="548" ht="12.75" spans="2:17">
      <c r="B548" s="13"/>
      <c r="Q548" s="13"/>
    </row>
    <row r="549" ht="12.75" spans="2:17">
      <c r="B549" s="13"/>
      <c r="Q549" s="13"/>
    </row>
    <row r="550" ht="12.75" spans="2:17">
      <c r="B550" s="13"/>
      <c r="Q550" s="13"/>
    </row>
    <row r="551" ht="12.75" spans="2:17">
      <c r="B551" s="13"/>
      <c r="Q551" s="13"/>
    </row>
    <row r="552" ht="12.75" spans="2:17">
      <c r="B552" s="13"/>
      <c r="Q552" s="13"/>
    </row>
    <row r="553" ht="12.75" spans="2:17">
      <c r="B553" s="13"/>
      <c r="Q553" s="13"/>
    </row>
    <row r="554" ht="12.75" spans="2:17">
      <c r="B554" s="13"/>
      <c r="Q554" s="13"/>
    </row>
    <row r="555" ht="12.75" spans="2:17">
      <c r="B555" s="13"/>
      <c r="Q555" s="13"/>
    </row>
    <row r="556" ht="12.75" spans="2:17">
      <c r="B556" s="13"/>
      <c r="Q556" s="13"/>
    </row>
    <row r="557" ht="12.75" spans="2:17">
      <c r="B557" s="13"/>
      <c r="Q557" s="13"/>
    </row>
    <row r="558" ht="12.75" spans="2:17">
      <c r="B558" s="13"/>
      <c r="Q558" s="13"/>
    </row>
    <row r="559" ht="12.75" spans="2:17">
      <c r="B559" s="13"/>
      <c r="Q559" s="13"/>
    </row>
    <row r="560" ht="12.75" spans="2:17">
      <c r="B560" s="13"/>
      <c r="Q560" s="13"/>
    </row>
    <row r="561" ht="12.75" spans="2:17">
      <c r="B561" s="13"/>
      <c r="Q561" s="13"/>
    </row>
    <row r="562" ht="12.75" spans="2:17">
      <c r="B562" s="13"/>
      <c r="Q562" s="13"/>
    </row>
    <row r="563" ht="12.75" spans="2:17">
      <c r="B563" s="13"/>
      <c r="Q563" s="13"/>
    </row>
    <row r="564" ht="12.75" spans="2:17">
      <c r="B564" s="13"/>
      <c r="Q564" s="13"/>
    </row>
    <row r="565" ht="12.75" spans="2:17">
      <c r="B565" s="13"/>
      <c r="Q565" s="13"/>
    </row>
    <row r="566" ht="12.75" spans="2:17">
      <c r="B566" s="13"/>
      <c r="Q566" s="13"/>
    </row>
    <row r="567" ht="12.75" spans="2:17">
      <c r="B567" s="13"/>
      <c r="Q567" s="13"/>
    </row>
    <row r="568" ht="12.75" spans="2:17">
      <c r="B568" s="13"/>
      <c r="Q568" s="13"/>
    </row>
    <row r="569" ht="12.75" spans="2:17">
      <c r="B569" s="13"/>
      <c r="Q569" s="13"/>
    </row>
    <row r="570" ht="12.75" spans="2:17">
      <c r="B570" s="13"/>
      <c r="Q570" s="13"/>
    </row>
    <row r="571" ht="12.75" spans="2:17">
      <c r="B571" s="13"/>
      <c r="Q571" s="13"/>
    </row>
    <row r="572" ht="12.75" spans="2:17">
      <c r="B572" s="13"/>
      <c r="Q572" s="13"/>
    </row>
    <row r="573" ht="12.75" spans="2:17">
      <c r="B573" s="13"/>
      <c r="Q573" s="13"/>
    </row>
    <row r="574" ht="12.75" spans="2:17">
      <c r="B574" s="13"/>
      <c r="Q574" s="13"/>
    </row>
    <row r="575" ht="12.75" spans="2:17">
      <c r="B575" s="13"/>
      <c r="Q575" s="13"/>
    </row>
    <row r="576" ht="12.75" spans="2:17">
      <c r="B576" s="13"/>
      <c r="Q576" s="13"/>
    </row>
    <row r="577" ht="12.75" spans="2:17">
      <c r="B577" s="13"/>
      <c r="Q577" s="13"/>
    </row>
    <row r="578" ht="12.75" spans="2:17">
      <c r="B578" s="13"/>
      <c r="Q578" s="13"/>
    </row>
    <row r="579" ht="12.75" spans="2:17">
      <c r="B579" s="13"/>
      <c r="Q579" s="13"/>
    </row>
    <row r="580" ht="12.75" spans="2:17">
      <c r="B580" s="13"/>
      <c r="Q580" s="13"/>
    </row>
    <row r="581" ht="12.75" spans="2:17">
      <c r="B581" s="13"/>
      <c r="Q581" s="13"/>
    </row>
    <row r="582" ht="12.75" spans="2:17">
      <c r="B582" s="13"/>
      <c r="Q582" s="13"/>
    </row>
    <row r="583" ht="12.75" spans="2:17">
      <c r="B583" s="13"/>
      <c r="Q583" s="13"/>
    </row>
    <row r="584" ht="12.75" spans="2:17">
      <c r="B584" s="13"/>
      <c r="Q584" s="13"/>
    </row>
    <row r="585" ht="12.75" spans="2:17">
      <c r="B585" s="13"/>
      <c r="Q585" s="13"/>
    </row>
    <row r="586" ht="12.75" spans="2:17">
      <c r="B586" s="13"/>
      <c r="Q586" s="13"/>
    </row>
    <row r="587" ht="12.75" spans="2:17">
      <c r="B587" s="13"/>
      <c r="Q587" s="13"/>
    </row>
    <row r="588" ht="12.75" spans="2:17">
      <c r="B588" s="13"/>
      <c r="Q588" s="13"/>
    </row>
    <row r="589" ht="12.75" spans="2:17">
      <c r="B589" s="13"/>
      <c r="Q589" s="13"/>
    </row>
    <row r="590" ht="12.75" spans="2:17">
      <c r="B590" s="13"/>
      <c r="Q590" s="13"/>
    </row>
    <row r="591" ht="12.75" spans="2:17">
      <c r="B591" s="13"/>
      <c r="Q591" s="13"/>
    </row>
    <row r="592" ht="12.75" spans="2:17">
      <c r="B592" s="13"/>
      <c r="Q592" s="13"/>
    </row>
    <row r="593" ht="12.75" spans="2:17">
      <c r="B593" s="13"/>
      <c r="Q593" s="13"/>
    </row>
    <row r="594" ht="12.75" spans="2:17">
      <c r="B594" s="13"/>
      <c r="Q594" s="13"/>
    </row>
    <row r="595" ht="12.75" spans="2:17">
      <c r="B595" s="13"/>
      <c r="Q595" s="13"/>
    </row>
    <row r="596" ht="12.75" spans="2:17">
      <c r="B596" s="13"/>
      <c r="Q596" s="13"/>
    </row>
    <row r="597" ht="12.75" spans="2:17">
      <c r="B597" s="13"/>
      <c r="Q597" s="13"/>
    </row>
    <row r="598" ht="12.75" spans="2:17">
      <c r="B598" s="13"/>
      <c r="Q598" s="13"/>
    </row>
    <row r="599" ht="12.75" spans="2:17">
      <c r="B599" s="13"/>
      <c r="Q599" s="13"/>
    </row>
    <row r="600" ht="12.75" spans="2:17">
      <c r="B600" s="13"/>
      <c r="Q600" s="13"/>
    </row>
    <row r="601" ht="12.75" spans="2:17">
      <c r="B601" s="13"/>
      <c r="Q601" s="13"/>
    </row>
    <row r="602" ht="12.75" spans="2:17">
      <c r="B602" s="13"/>
      <c r="Q602" s="13"/>
    </row>
    <row r="603" ht="12.75" spans="2:17">
      <c r="B603" s="13"/>
      <c r="Q603" s="13"/>
    </row>
    <row r="604" ht="12.75" spans="2:17">
      <c r="B604" s="13"/>
      <c r="Q604" s="13"/>
    </row>
    <row r="605" ht="12.75" spans="2:17">
      <c r="B605" s="13"/>
      <c r="Q605" s="13"/>
    </row>
    <row r="606" ht="12.75" spans="2:17">
      <c r="B606" s="13"/>
      <c r="Q606" s="13"/>
    </row>
    <row r="607" ht="12.75" spans="2:17">
      <c r="B607" s="13"/>
      <c r="Q607" s="13"/>
    </row>
    <row r="608" ht="12.75" spans="2:17">
      <c r="B608" s="13"/>
      <c r="Q608" s="13"/>
    </row>
    <row r="609" ht="12.75" spans="2:17">
      <c r="B609" s="13"/>
      <c r="Q609" s="13"/>
    </row>
    <row r="610" ht="12.75" spans="2:17">
      <c r="B610" s="13"/>
      <c r="Q610" s="13"/>
    </row>
    <row r="611" ht="12.75" spans="2:17">
      <c r="B611" s="13"/>
      <c r="Q611" s="13"/>
    </row>
    <row r="612" ht="12.75" spans="2:17">
      <c r="B612" s="13"/>
      <c r="Q612" s="13"/>
    </row>
    <row r="613" ht="12.75" spans="2:17">
      <c r="B613" s="13"/>
      <c r="Q613" s="13"/>
    </row>
    <row r="614" ht="12.75" spans="2:17">
      <c r="B614" s="13"/>
      <c r="Q614" s="13"/>
    </row>
    <row r="615" ht="12.75" spans="2:17">
      <c r="B615" s="13"/>
      <c r="Q615" s="13"/>
    </row>
    <row r="616" ht="12.75" spans="2:17">
      <c r="B616" s="13"/>
      <c r="Q616" s="13"/>
    </row>
    <row r="617" ht="12.75" spans="2:17">
      <c r="B617" s="13"/>
      <c r="Q617" s="13"/>
    </row>
    <row r="618" ht="12.75" spans="2:17">
      <c r="B618" s="13"/>
      <c r="Q618" s="13"/>
    </row>
    <row r="619" ht="12.75" spans="2:17">
      <c r="B619" s="13"/>
      <c r="Q619" s="13"/>
    </row>
    <row r="620" ht="12.75" spans="2:17">
      <c r="B620" s="13"/>
      <c r="Q620" s="13"/>
    </row>
    <row r="621" ht="12.75" spans="2:17">
      <c r="B621" s="13"/>
      <c r="Q621" s="13"/>
    </row>
    <row r="622" ht="12.75" spans="2:17">
      <c r="B622" s="13"/>
      <c r="Q622" s="13"/>
    </row>
    <row r="623" ht="12.75" spans="2:17">
      <c r="B623" s="13"/>
      <c r="Q623" s="13"/>
    </row>
    <row r="624" ht="12.75" spans="2:17">
      <c r="B624" s="13"/>
      <c r="Q624" s="13"/>
    </row>
    <row r="625" ht="12.75" spans="2:17">
      <c r="B625" s="13"/>
      <c r="Q625" s="13"/>
    </row>
    <row r="626" ht="12.75" spans="2:17">
      <c r="B626" s="13"/>
      <c r="Q626" s="13"/>
    </row>
    <row r="627" ht="12.75" spans="2:17">
      <c r="B627" s="13"/>
      <c r="Q627" s="13"/>
    </row>
    <row r="628" ht="12.75" spans="2:17">
      <c r="B628" s="13"/>
      <c r="Q628" s="13"/>
    </row>
    <row r="629" ht="12.75" spans="2:17">
      <c r="B629" s="13"/>
      <c r="Q629" s="13"/>
    </row>
    <row r="630" ht="12.75" spans="2:17">
      <c r="B630" s="13"/>
      <c r="Q630" s="13"/>
    </row>
    <row r="631" ht="12.75" spans="2:17">
      <c r="B631" s="13"/>
      <c r="Q631" s="13"/>
    </row>
    <row r="632" ht="12.75" spans="2:17">
      <c r="B632" s="13"/>
      <c r="Q632" s="13"/>
    </row>
    <row r="633" ht="12.75" spans="2:17">
      <c r="B633" s="13"/>
      <c r="Q633" s="13"/>
    </row>
    <row r="634" ht="12.75" spans="2:17">
      <c r="B634" s="13"/>
      <c r="Q634" s="13"/>
    </row>
    <row r="635" ht="12.75" spans="2:17">
      <c r="B635" s="13"/>
      <c r="Q635" s="13"/>
    </row>
    <row r="636" ht="12.75" spans="2:17">
      <c r="B636" s="13"/>
      <c r="Q636" s="13"/>
    </row>
    <row r="637" ht="12.75" spans="2:17">
      <c r="B637" s="13"/>
      <c r="Q637" s="13"/>
    </row>
    <row r="638" ht="12.75" spans="2:17">
      <c r="B638" s="13"/>
      <c r="Q638" s="13"/>
    </row>
    <row r="639" ht="12.75" spans="2:17">
      <c r="B639" s="13"/>
      <c r="Q639" s="13"/>
    </row>
    <row r="640" ht="12.75" spans="2:17">
      <c r="B640" s="13"/>
      <c r="Q640" s="13"/>
    </row>
    <row r="641" ht="12.75" spans="2:17">
      <c r="B641" s="13"/>
      <c r="Q641" s="13"/>
    </row>
    <row r="642" ht="12.75" spans="2:17">
      <c r="B642" s="13"/>
      <c r="Q642" s="13"/>
    </row>
    <row r="643" ht="12.75" spans="2:17">
      <c r="B643" s="13"/>
      <c r="Q643" s="13"/>
    </row>
    <row r="644" ht="12.75" spans="2:17">
      <c r="B644" s="13"/>
      <c r="Q644" s="13"/>
    </row>
    <row r="645" ht="12.75" spans="2:17">
      <c r="B645" s="13"/>
      <c r="Q645" s="13"/>
    </row>
    <row r="646" ht="12.75" spans="2:17">
      <c r="B646" s="13"/>
      <c r="Q646" s="13"/>
    </row>
    <row r="647" ht="12.75" spans="2:17">
      <c r="B647" s="13"/>
      <c r="Q647" s="13"/>
    </row>
    <row r="648" ht="12.75" spans="2:17">
      <c r="B648" s="13"/>
      <c r="Q648" s="13"/>
    </row>
    <row r="649" ht="12.75" spans="2:17">
      <c r="B649" s="13"/>
      <c r="Q649" s="13"/>
    </row>
    <row r="650" ht="12.75" spans="2:17">
      <c r="B650" s="13"/>
      <c r="Q650" s="13"/>
    </row>
    <row r="651" ht="12.75" spans="2:17">
      <c r="B651" s="13"/>
      <c r="Q651" s="13"/>
    </row>
    <row r="652" ht="12.75" spans="2:17">
      <c r="B652" s="13"/>
      <c r="Q652" s="13"/>
    </row>
    <row r="653" ht="12.75" spans="2:17">
      <c r="B653" s="13"/>
      <c r="Q653" s="13"/>
    </row>
    <row r="654" ht="12.75" spans="2:17">
      <c r="B654" s="13"/>
      <c r="Q654" s="13"/>
    </row>
    <row r="655" ht="12.75" spans="2:17">
      <c r="B655" s="13"/>
      <c r="Q655" s="13"/>
    </row>
    <row r="656" ht="12.75" spans="2:17">
      <c r="B656" s="13"/>
      <c r="Q656" s="13"/>
    </row>
    <row r="657" ht="12.75" spans="2:17">
      <c r="B657" s="13"/>
      <c r="Q657" s="13"/>
    </row>
    <row r="658" ht="12.75" spans="2:17">
      <c r="B658" s="13"/>
      <c r="Q658" s="13"/>
    </row>
    <row r="659" ht="12.75" spans="2:17">
      <c r="B659" s="13"/>
      <c r="Q659" s="13"/>
    </row>
    <row r="660" ht="12.75" spans="2:17">
      <c r="B660" s="13"/>
      <c r="Q660" s="13"/>
    </row>
    <row r="661" ht="12.75" spans="2:17">
      <c r="B661" s="13"/>
      <c r="Q661" s="13"/>
    </row>
    <row r="662" ht="12.75" spans="2:17">
      <c r="B662" s="13"/>
      <c r="Q662" s="13"/>
    </row>
    <row r="663" ht="12.75" spans="2:17">
      <c r="B663" s="13"/>
      <c r="Q663" s="13"/>
    </row>
    <row r="664" ht="12.75" spans="2:17">
      <c r="B664" s="13"/>
      <c r="Q664" s="13"/>
    </row>
    <row r="665" ht="12.75" spans="2:17">
      <c r="B665" s="13"/>
      <c r="Q665" s="13"/>
    </row>
    <row r="666" ht="12.75" spans="2:17">
      <c r="B666" s="13"/>
      <c r="Q666" s="13"/>
    </row>
    <row r="667" ht="12.75" spans="2:17">
      <c r="B667" s="13"/>
      <c r="Q667" s="13"/>
    </row>
    <row r="668" ht="12.75" spans="2:17">
      <c r="B668" s="13"/>
      <c r="Q668" s="13"/>
    </row>
    <row r="669" ht="12.75" spans="2:17">
      <c r="B669" s="13"/>
      <c r="Q669" s="13"/>
    </row>
    <row r="670" ht="12.75" spans="2:17">
      <c r="B670" s="13"/>
      <c r="Q670" s="13"/>
    </row>
    <row r="671" ht="12.75" spans="2:17">
      <c r="B671" s="13"/>
      <c r="Q671" s="13"/>
    </row>
    <row r="672" ht="12.75" spans="2:17">
      <c r="B672" s="13"/>
      <c r="Q672" s="13"/>
    </row>
    <row r="673" ht="12.75" spans="2:17">
      <c r="B673" s="13"/>
      <c r="Q673" s="13"/>
    </row>
    <row r="674" ht="12.75" spans="2:17">
      <c r="B674" s="13"/>
      <c r="Q674" s="13"/>
    </row>
    <row r="675" ht="12.75" spans="2:17">
      <c r="B675" s="13"/>
      <c r="Q675" s="13"/>
    </row>
    <row r="676" ht="12.75" spans="2:17">
      <c r="B676" s="13"/>
      <c r="Q676" s="13"/>
    </row>
    <row r="677" ht="12.75" spans="2:17">
      <c r="B677" s="13"/>
      <c r="Q677" s="13"/>
    </row>
    <row r="678" ht="12.75" spans="2:17">
      <c r="B678" s="13"/>
      <c r="Q678" s="13"/>
    </row>
    <row r="679" ht="12.75" spans="2:17">
      <c r="B679" s="13"/>
      <c r="Q679" s="13"/>
    </row>
    <row r="680" ht="12.75" spans="2:17">
      <c r="B680" s="13"/>
      <c r="Q680" s="13"/>
    </row>
    <row r="681" ht="12.75" spans="2:17">
      <c r="B681" s="13"/>
      <c r="Q681" s="13"/>
    </row>
    <row r="682" ht="12.75" spans="2:17">
      <c r="B682" s="13"/>
      <c r="Q682" s="13"/>
    </row>
    <row r="683" ht="12.75" spans="2:17">
      <c r="B683" s="13"/>
      <c r="Q683" s="13"/>
    </row>
    <row r="684" ht="12.75" spans="2:17">
      <c r="B684" s="13"/>
      <c r="Q684" s="13"/>
    </row>
    <row r="685" ht="12.75" spans="2:17">
      <c r="B685" s="13"/>
      <c r="Q685" s="13"/>
    </row>
    <row r="686" ht="12.75" spans="2:17">
      <c r="B686" s="13"/>
      <c r="Q686" s="13"/>
    </row>
    <row r="687" ht="12.75" spans="2:17">
      <c r="B687" s="13"/>
      <c r="Q687" s="13"/>
    </row>
    <row r="688" ht="12.75" spans="2:17">
      <c r="B688" s="13"/>
      <c r="Q688" s="13"/>
    </row>
    <row r="689" ht="12.75" spans="2:17">
      <c r="B689" s="13"/>
      <c r="Q689" s="13"/>
    </row>
    <row r="690" ht="12.75" spans="2:17">
      <c r="B690" s="13"/>
      <c r="Q690" s="13"/>
    </row>
    <row r="691" ht="12.75" spans="2:17">
      <c r="B691" s="13"/>
      <c r="Q691" s="13"/>
    </row>
    <row r="692" ht="12.75" spans="2:17">
      <c r="B692" s="13"/>
      <c r="Q692" s="13"/>
    </row>
    <row r="693" ht="12.75" spans="2:17">
      <c r="B693" s="13"/>
      <c r="Q693" s="13"/>
    </row>
    <row r="694" ht="12.75" spans="2:17">
      <c r="B694" s="13"/>
      <c r="Q694" s="13"/>
    </row>
    <row r="695" ht="12.75" spans="2:17">
      <c r="B695" s="13"/>
      <c r="Q695" s="13"/>
    </row>
    <row r="696" ht="12.75" spans="2:17">
      <c r="B696" s="13"/>
      <c r="Q696" s="13"/>
    </row>
    <row r="697" ht="12.75" spans="2:17">
      <c r="B697" s="13"/>
      <c r="Q697" s="13"/>
    </row>
    <row r="698" ht="12.75" spans="2:17">
      <c r="B698" s="13"/>
      <c r="Q698" s="13"/>
    </row>
    <row r="699" ht="12.75" spans="2:17">
      <c r="B699" s="13"/>
      <c r="Q699" s="13"/>
    </row>
    <row r="700" ht="12.75" spans="2:17">
      <c r="B700" s="13"/>
      <c r="Q700" s="13"/>
    </row>
    <row r="701" ht="12.75" spans="2:17">
      <c r="B701" s="13"/>
      <c r="Q701" s="13"/>
    </row>
    <row r="702" ht="12.75" spans="2:17">
      <c r="B702" s="13"/>
      <c r="Q702" s="13"/>
    </row>
    <row r="703" ht="12.75" spans="2:17">
      <c r="B703" s="13"/>
      <c r="Q703" s="13"/>
    </row>
    <row r="704" ht="12.75" spans="2:17">
      <c r="B704" s="13"/>
      <c r="Q704" s="13"/>
    </row>
    <row r="705" ht="12.75" spans="2:17">
      <c r="B705" s="13"/>
      <c r="Q705" s="13"/>
    </row>
    <row r="706" ht="12.75" spans="2:17">
      <c r="B706" s="13"/>
      <c r="Q706" s="13"/>
    </row>
    <row r="707" ht="12.75" spans="2:17">
      <c r="B707" s="13"/>
      <c r="Q707" s="13"/>
    </row>
    <row r="708" ht="12.75" spans="2:17">
      <c r="B708" s="13"/>
      <c r="Q708" s="13"/>
    </row>
    <row r="709" ht="12.75" spans="2:17">
      <c r="B709" s="13"/>
      <c r="Q709" s="13"/>
    </row>
    <row r="710" ht="12.75" spans="2:17">
      <c r="B710" s="13"/>
      <c r="Q710" s="13"/>
    </row>
    <row r="711" ht="12.75" spans="2:17">
      <c r="B711" s="13"/>
      <c r="Q711" s="13"/>
    </row>
    <row r="712" ht="12.75" spans="2:17">
      <c r="B712" s="13"/>
      <c r="Q712" s="13"/>
    </row>
    <row r="713" ht="12.75" spans="2:17">
      <c r="B713" s="13"/>
      <c r="Q713" s="13"/>
    </row>
    <row r="714" ht="12.75" spans="2:17">
      <c r="B714" s="13"/>
      <c r="Q714" s="13"/>
    </row>
    <row r="715" ht="12.75" spans="2:17">
      <c r="B715" s="13"/>
      <c r="Q715" s="13"/>
    </row>
    <row r="716" ht="12.75" spans="2:17">
      <c r="B716" s="13"/>
      <c r="Q716" s="13"/>
    </row>
    <row r="717" ht="12.75" spans="2:17">
      <c r="B717" s="13"/>
      <c r="Q717" s="13"/>
    </row>
    <row r="718" ht="12.75" spans="2:17">
      <c r="B718" s="13"/>
      <c r="Q718" s="13"/>
    </row>
    <row r="719" ht="12.75" spans="2:17">
      <c r="B719" s="13"/>
      <c r="Q719" s="13"/>
    </row>
    <row r="720" ht="12.75" spans="2:17">
      <c r="B720" s="13"/>
      <c r="Q720" s="13"/>
    </row>
    <row r="721" ht="12.75" spans="2:17">
      <c r="B721" s="13"/>
      <c r="Q721" s="13"/>
    </row>
    <row r="722" ht="12.75" spans="2:17">
      <c r="B722" s="13"/>
      <c r="Q722" s="13"/>
    </row>
    <row r="723" ht="12.75" spans="2:17">
      <c r="B723" s="13"/>
      <c r="Q723" s="13"/>
    </row>
    <row r="724" ht="12.75" spans="2:17">
      <c r="B724" s="13"/>
      <c r="Q724" s="13"/>
    </row>
    <row r="725" ht="12.75" spans="2:17">
      <c r="B725" s="13"/>
      <c r="Q725" s="13"/>
    </row>
    <row r="726" ht="12.75" spans="2:17">
      <c r="B726" s="13"/>
      <c r="Q726" s="13"/>
    </row>
    <row r="727" ht="12.75" spans="2:17">
      <c r="B727" s="13"/>
      <c r="Q727" s="13"/>
    </row>
    <row r="728" ht="12.75" spans="2:17">
      <c r="B728" s="13"/>
      <c r="Q728" s="13"/>
    </row>
    <row r="729" ht="12.75" spans="2:17">
      <c r="B729" s="13"/>
      <c r="Q729" s="13"/>
    </row>
    <row r="730" ht="12.75" spans="2:17">
      <c r="B730" s="13"/>
      <c r="Q730" s="13"/>
    </row>
    <row r="731" ht="12.75" spans="2:17">
      <c r="B731" s="13"/>
      <c r="Q731" s="13"/>
    </row>
    <row r="732" ht="12.75" spans="2:17">
      <c r="B732" s="13"/>
      <c r="Q732" s="13"/>
    </row>
    <row r="733" ht="12.75" spans="2:17">
      <c r="B733" s="13"/>
      <c r="Q733" s="13"/>
    </row>
    <row r="734" ht="12.75" spans="2:17">
      <c r="B734" s="13"/>
      <c r="Q734" s="13"/>
    </row>
    <row r="735" ht="12.75" spans="2:17">
      <c r="B735" s="13"/>
      <c r="Q735" s="13"/>
    </row>
    <row r="736" ht="12.75" spans="2:17">
      <c r="B736" s="13"/>
      <c r="Q736" s="13"/>
    </row>
    <row r="737" ht="12.75" spans="2:17">
      <c r="B737" s="13"/>
      <c r="Q737" s="13"/>
    </row>
    <row r="738" ht="12.75" spans="2:17">
      <c r="B738" s="13"/>
      <c r="Q738" s="13"/>
    </row>
    <row r="739" ht="12.75" spans="2:17">
      <c r="B739" s="13"/>
      <c r="Q739" s="13"/>
    </row>
    <row r="740" ht="12.75" spans="2:17">
      <c r="B740" s="13"/>
      <c r="Q740" s="13"/>
    </row>
    <row r="741" ht="12.75" spans="2:17">
      <c r="B741" s="13"/>
      <c r="Q741" s="13"/>
    </row>
    <row r="742" ht="12.75" spans="2:17">
      <c r="B742" s="13"/>
      <c r="Q742" s="13"/>
    </row>
    <row r="743" ht="12.75" spans="2:17">
      <c r="B743" s="13"/>
      <c r="Q743" s="13"/>
    </row>
    <row r="744" ht="12.75" spans="2:17">
      <c r="B744" s="13"/>
      <c r="Q744" s="13"/>
    </row>
    <row r="745" ht="12.75" spans="2:17">
      <c r="B745" s="13"/>
      <c r="Q745" s="13"/>
    </row>
    <row r="746" ht="12.75" spans="2:17">
      <c r="B746" s="13"/>
      <c r="Q746" s="13"/>
    </row>
    <row r="747" ht="12.75" spans="2:17">
      <c r="B747" s="13"/>
      <c r="Q747" s="13"/>
    </row>
    <row r="748" ht="12.75" spans="2:17">
      <c r="B748" s="13"/>
      <c r="Q748" s="13"/>
    </row>
    <row r="749" ht="12.75" spans="2:17">
      <c r="B749" s="13"/>
      <c r="Q749" s="13"/>
    </row>
    <row r="750" ht="12.75" spans="2:17">
      <c r="B750" s="13"/>
      <c r="Q750" s="13"/>
    </row>
    <row r="751" ht="12.75" spans="2:17">
      <c r="B751" s="13"/>
      <c r="Q751" s="13"/>
    </row>
    <row r="752" ht="12.75" spans="2:17">
      <c r="B752" s="13"/>
      <c r="Q752" s="13"/>
    </row>
    <row r="753" ht="12.75" spans="2:17">
      <c r="B753" s="13"/>
      <c r="Q753" s="13"/>
    </row>
    <row r="754" ht="12.75" spans="2:17">
      <c r="B754" s="13"/>
      <c r="Q754" s="13"/>
    </row>
    <row r="755" ht="12.75" spans="2:17">
      <c r="B755" s="13"/>
      <c r="Q755" s="13"/>
    </row>
    <row r="756" ht="12.75" spans="2:17">
      <c r="B756" s="13"/>
      <c r="Q756" s="13"/>
    </row>
    <row r="757" ht="12.75" spans="2:17">
      <c r="B757" s="13"/>
      <c r="Q757" s="13"/>
    </row>
    <row r="758" ht="12.75" spans="2:17">
      <c r="B758" s="13"/>
      <c r="Q758" s="13"/>
    </row>
    <row r="759" ht="12.75" spans="2:17">
      <c r="B759" s="13"/>
      <c r="Q759" s="13"/>
    </row>
    <row r="760" ht="12.75" spans="2:17">
      <c r="B760" s="13"/>
      <c r="Q760" s="13"/>
    </row>
    <row r="761" ht="12.75" spans="2:17">
      <c r="B761" s="13"/>
      <c r="Q761" s="13"/>
    </row>
    <row r="762" ht="12.75" spans="2:17">
      <c r="B762" s="13"/>
      <c r="Q762" s="13"/>
    </row>
    <row r="763" ht="12.75" spans="2:17">
      <c r="B763" s="13"/>
      <c r="Q763" s="13"/>
    </row>
    <row r="764" ht="12.75" spans="2:17">
      <c r="B764" s="13"/>
      <c r="Q764" s="13"/>
    </row>
    <row r="765" ht="12.75" spans="2:17">
      <c r="B765" s="13"/>
      <c r="Q765" s="13"/>
    </row>
    <row r="766" ht="12.75" spans="2:17">
      <c r="B766" s="13"/>
      <c r="Q766" s="13"/>
    </row>
    <row r="767" ht="12.75" spans="2:17">
      <c r="B767" s="13"/>
      <c r="Q767" s="13"/>
    </row>
    <row r="768" ht="12.75" spans="2:17">
      <c r="B768" s="13"/>
      <c r="Q768" s="13"/>
    </row>
    <row r="769" ht="12.75" spans="2:17">
      <c r="B769" s="13"/>
      <c r="Q769" s="13"/>
    </row>
    <row r="770" ht="12.75" spans="2:17">
      <c r="B770" s="13"/>
      <c r="Q770" s="13"/>
    </row>
    <row r="771" ht="12.75" spans="2:17">
      <c r="B771" s="13"/>
      <c r="Q771" s="13"/>
    </row>
    <row r="772" ht="12.75" spans="2:17">
      <c r="B772" s="13"/>
      <c r="Q772" s="13"/>
    </row>
    <row r="773" ht="12.75" spans="2:17">
      <c r="B773" s="13"/>
      <c r="Q773" s="13"/>
    </row>
    <row r="774" ht="12.75" spans="2:17">
      <c r="B774" s="13"/>
      <c r="Q774" s="13"/>
    </row>
    <row r="775" ht="12.75" spans="2:17">
      <c r="B775" s="13"/>
      <c r="Q775" s="13"/>
    </row>
    <row r="776" ht="12.75" spans="2:17">
      <c r="B776" s="13"/>
      <c r="Q776" s="13"/>
    </row>
    <row r="777" ht="12.75" spans="2:17">
      <c r="B777" s="13"/>
      <c r="Q777" s="13"/>
    </row>
    <row r="778" ht="12.75" spans="2:17">
      <c r="B778" s="13"/>
      <c r="Q778" s="13"/>
    </row>
    <row r="779" ht="12.75" spans="2:17">
      <c r="B779" s="13"/>
      <c r="Q779" s="13"/>
    </row>
    <row r="780" ht="12.75" spans="2:17">
      <c r="B780" s="13"/>
      <c r="Q780" s="13"/>
    </row>
    <row r="781" ht="12.75" spans="2:17">
      <c r="B781" s="13"/>
      <c r="Q781" s="13"/>
    </row>
    <row r="782" ht="12.75" spans="2:17">
      <c r="B782" s="13"/>
      <c r="Q782" s="13"/>
    </row>
    <row r="783" ht="12.75" spans="2:17">
      <c r="B783" s="13"/>
      <c r="Q783" s="13"/>
    </row>
    <row r="784" ht="12.75" spans="2:17">
      <c r="B784" s="13"/>
      <c r="Q784" s="13"/>
    </row>
    <row r="785" ht="12.75" spans="2:17">
      <c r="B785" s="13"/>
      <c r="Q785" s="13"/>
    </row>
    <row r="786" ht="12.75" spans="2:17">
      <c r="B786" s="13"/>
      <c r="Q786" s="13"/>
    </row>
    <row r="787" ht="12.75" spans="2:17">
      <c r="B787" s="13"/>
      <c r="Q787" s="13"/>
    </row>
    <row r="788" ht="12.75" spans="2:17">
      <c r="B788" s="13"/>
      <c r="Q788" s="13"/>
    </row>
    <row r="789" ht="12.75" spans="2:17">
      <c r="B789" s="13"/>
      <c r="Q789" s="13"/>
    </row>
    <row r="790" ht="12.75" spans="2:17">
      <c r="B790" s="13"/>
      <c r="Q790" s="13"/>
    </row>
    <row r="791" ht="12.75" spans="2:17">
      <c r="B791" s="13"/>
      <c r="Q791" s="13"/>
    </row>
    <row r="792" ht="12.75" spans="2:17">
      <c r="B792" s="13"/>
      <c r="Q792" s="13"/>
    </row>
    <row r="793" ht="12.75" spans="2:17">
      <c r="B793" s="13"/>
      <c r="Q793" s="13"/>
    </row>
    <row r="794" ht="12.75" spans="2:17">
      <c r="B794" s="13"/>
      <c r="Q794" s="13"/>
    </row>
    <row r="795" ht="12.75" spans="2:17">
      <c r="B795" s="13"/>
      <c r="Q795" s="13"/>
    </row>
    <row r="796" ht="12.75" spans="2:17">
      <c r="B796" s="13"/>
      <c r="Q796" s="13"/>
    </row>
    <row r="797" ht="12.75" spans="2:17">
      <c r="B797" s="13"/>
      <c r="Q797" s="13"/>
    </row>
    <row r="798" ht="12.75" spans="2:17">
      <c r="B798" s="13"/>
      <c r="Q798" s="13"/>
    </row>
    <row r="799" ht="12.75" spans="2:17">
      <c r="B799" s="13"/>
      <c r="Q799" s="13"/>
    </row>
    <row r="800" ht="12.75" spans="2:17">
      <c r="B800" s="13"/>
      <c r="Q800" s="13"/>
    </row>
    <row r="801" ht="12.75" spans="2:17">
      <c r="B801" s="13"/>
      <c r="Q801" s="13"/>
    </row>
    <row r="802" ht="12.75" spans="2:17">
      <c r="B802" s="13"/>
      <c r="Q802" s="13"/>
    </row>
    <row r="803" ht="12.75" spans="2:17">
      <c r="B803" s="13"/>
      <c r="Q803" s="13"/>
    </row>
    <row r="804" ht="12.75" spans="2:17">
      <c r="B804" s="13"/>
      <c r="Q804" s="13"/>
    </row>
    <row r="805" ht="12.75" spans="2:17">
      <c r="B805" s="13"/>
      <c r="Q805" s="13"/>
    </row>
    <row r="806" ht="12.75" spans="2:17">
      <c r="B806" s="13"/>
      <c r="Q806" s="13"/>
    </row>
    <row r="807" ht="12.75" spans="2:17">
      <c r="B807" s="13"/>
      <c r="Q807" s="13"/>
    </row>
    <row r="808" ht="12.75" spans="2:17">
      <c r="B808" s="13"/>
      <c r="Q808" s="13"/>
    </row>
    <row r="809" ht="12.75" spans="2:17">
      <c r="B809" s="13"/>
      <c r="Q809" s="13"/>
    </row>
    <row r="810" ht="12.75" spans="2:17">
      <c r="B810" s="13"/>
      <c r="Q810" s="13"/>
    </row>
    <row r="811" ht="12.75" spans="2:17">
      <c r="B811" s="13"/>
      <c r="Q811" s="13"/>
    </row>
    <row r="812" ht="12.75" spans="2:17">
      <c r="B812" s="13"/>
      <c r="Q812" s="13"/>
    </row>
    <row r="813" ht="12.75" spans="2:17">
      <c r="B813" s="13"/>
      <c r="Q813" s="13"/>
    </row>
    <row r="814" ht="12.75" spans="2:17">
      <c r="B814" s="13"/>
      <c r="Q814" s="13"/>
    </row>
    <row r="815" ht="12.75" spans="2:17">
      <c r="B815" s="13"/>
      <c r="Q815" s="13"/>
    </row>
    <row r="816" ht="12.75" spans="2:17">
      <c r="B816" s="13"/>
      <c r="Q816" s="13"/>
    </row>
    <row r="817" ht="12.75" spans="2:17">
      <c r="B817" s="13"/>
      <c r="Q817" s="13"/>
    </row>
    <row r="818" ht="12.75" spans="2:17">
      <c r="B818" s="13"/>
      <c r="Q818" s="13"/>
    </row>
    <row r="819" ht="12.75" spans="2:17">
      <c r="B819" s="13"/>
      <c r="Q819" s="13"/>
    </row>
    <row r="820" ht="12.75" spans="2:17">
      <c r="B820" s="13"/>
      <c r="Q820" s="13"/>
    </row>
    <row r="821" ht="12.75" spans="2:17">
      <c r="B821" s="13"/>
      <c r="Q821" s="13"/>
    </row>
    <row r="822" ht="12.75" spans="2:17">
      <c r="B822" s="13"/>
      <c r="Q822" s="13"/>
    </row>
    <row r="823" ht="12.75" spans="2:17">
      <c r="B823" s="13"/>
      <c r="Q823" s="13"/>
    </row>
    <row r="824" ht="12.75" spans="2:17">
      <c r="B824" s="13"/>
      <c r="Q824" s="13"/>
    </row>
    <row r="825" ht="12.75" spans="2:17">
      <c r="B825" s="13"/>
      <c r="Q825" s="13"/>
    </row>
    <row r="826" ht="12.75" spans="2:17">
      <c r="B826" s="13"/>
      <c r="Q826" s="13"/>
    </row>
    <row r="827" ht="12.75" spans="2:17">
      <c r="B827" s="13"/>
      <c r="Q827" s="13"/>
    </row>
    <row r="828" ht="12.75" spans="2:17">
      <c r="B828" s="13"/>
      <c r="Q828" s="13"/>
    </row>
    <row r="829" ht="12.75" spans="2:17">
      <c r="B829" s="13"/>
      <c r="Q829" s="13"/>
    </row>
    <row r="830" ht="12.75" spans="2:17">
      <c r="B830" s="13"/>
      <c r="Q830" s="13"/>
    </row>
    <row r="831" ht="12.75" spans="2:17">
      <c r="B831" s="13"/>
      <c r="Q831" s="13"/>
    </row>
    <row r="832" ht="12.75" spans="2:17">
      <c r="B832" s="13"/>
      <c r="Q832" s="13"/>
    </row>
    <row r="833" ht="12.75" spans="2:17">
      <c r="B833" s="13"/>
      <c r="Q833" s="13"/>
    </row>
    <row r="834" ht="12.75" spans="2:17">
      <c r="B834" s="13"/>
      <c r="Q834" s="13"/>
    </row>
    <row r="835" ht="12.75" spans="2:17">
      <c r="B835" s="13"/>
      <c r="Q835" s="13"/>
    </row>
    <row r="836" ht="12.75" spans="2:17">
      <c r="B836" s="13"/>
      <c r="Q836" s="13"/>
    </row>
    <row r="837" ht="12.75" spans="2:17">
      <c r="B837" s="13"/>
      <c r="Q837" s="13"/>
    </row>
    <row r="838" ht="12.75" spans="2:17">
      <c r="B838" s="13"/>
      <c r="Q838" s="13"/>
    </row>
    <row r="839" ht="12.75" spans="2:17">
      <c r="B839" s="13"/>
      <c r="Q839" s="13"/>
    </row>
    <row r="840" ht="12.75" spans="2:17">
      <c r="B840" s="13"/>
      <c r="Q840" s="13"/>
    </row>
    <row r="841" ht="12.75" spans="2:17">
      <c r="B841" s="13"/>
      <c r="Q841" s="13"/>
    </row>
    <row r="842" ht="12.75" spans="2:17">
      <c r="B842" s="13"/>
      <c r="Q842" s="13"/>
    </row>
    <row r="843" ht="12.75" spans="2:17">
      <c r="B843" s="13"/>
      <c r="Q843" s="13"/>
    </row>
    <row r="844" ht="12.75" spans="2:17">
      <c r="B844" s="13"/>
      <c r="Q844" s="13"/>
    </row>
    <row r="845" ht="12.75" spans="2:17">
      <c r="B845" s="13"/>
      <c r="Q845" s="13"/>
    </row>
    <row r="846" ht="12.75" spans="2:17">
      <c r="B846" s="13"/>
      <c r="Q846" s="13"/>
    </row>
    <row r="847" ht="12.75" spans="2:17">
      <c r="B847" s="13"/>
      <c r="Q847" s="13"/>
    </row>
    <row r="848" ht="12.75" spans="2:17">
      <c r="B848" s="13"/>
      <c r="Q848" s="13"/>
    </row>
    <row r="849" ht="12.75" spans="2:17">
      <c r="B849" s="13"/>
      <c r="Q849" s="13"/>
    </row>
    <row r="850" ht="12.75" spans="2:17">
      <c r="B850" s="13"/>
      <c r="Q850" s="13"/>
    </row>
    <row r="851" ht="12.75" spans="2:17">
      <c r="B851" s="13"/>
      <c r="Q851" s="13"/>
    </row>
    <row r="852" ht="12.75" spans="2:17">
      <c r="B852" s="13"/>
      <c r="Q852" s="13"/>
    </row>
    <row r="853" ht="12.75" spans="2:17">
      <c r="B853" s="13"/>
      <c r="Q853" s="13"/>
    </row>
    <row r="854" ht="12.75" spans="2:17">
      <c r="B854" s="13"/>
      <c r="Q854" s="13"/>
    </row>
    <row r="855" ht="12.75" spans="2:17">
      <c r="B855" s="13"/>
      <c r="Q855" s="13"/>
    </row>
    <row r="856" ht="12.75" spans="2:17">
      <c r="B856" s="13"/>
      <c r="Q856" s="13"/>
    </row>
    <row r="857" ht="12.75" spans="2:17">
      <c r="B857" s="13"/>
      <c r="Q857" s="13"/>
    </row>
    <row r="858" ht="12.75" spans="2:17">
      <c r="B858" s="13"/>
      <c r="Q858" s="13"/>
    </row>
    <row r="859" ht="12.75" spans="2:17">
      <c r="B859" s="13"/>
      <c r="Q859" s="13"/>
    </row>
    <row r="860" ht="12.75" spans="2:17">
      <c r="B860" s="13"/>
      <c r="Q860" s="13"/>
    </row>
    <row r="861" ht="12.75" spans="2:17">
      <c r="B861" s="13"/>
      <c r="Q861" s="13"/>
    </row>
    <row r="862" ht="12.75" spans="2:17">
      <c r="B862" s="13"/>
      <c r="Q862" s="13"/>
    </row>
    <row r="863" ht="12.75" spans="2:17">
      <c r="B863" s="13"/>
      <c r="Q863" s="13"/>
    </row>
    <row r="864" ht="12.75" spans="2:17">
      <c r="B864" s="13"/>
      <c r="Q864" s="13"/>
    </row>
    <row r="865" ht="12.75" spans="2:17">
      <c r="B865" s="13"/>
      <c r="Q865" s="13"/>
    </row>
    <row r="866" ht="12.75" spans="2:17">
      <c r="B866" s="13"/>
      <c r="Q866" s="13"/>
    </row>
    <row r="867" ht="12.75" spans="2:17">
      <c r="B867" s="13"/>
      <c r="Q867" s="13"/>
    </row>
    <row r="868" ht="12.75" spans="2:17">
      <c r="B868" s="13"/>
      <c r="Q868" s="13"/>
    </row>
    <row r="869" ht="12.75" spans="2:17">
      <c r="B869" s="13"/>
      <c r="Q869" s="13"/>
    </row>
    <row r="870" ht="12.75" spans="2:17">
      <c r="B870" s="13"/>
      <c r="Q870" s="13"/>
    </row>
    <row r="871" ht="12.75" spans="2:17">
      <c r="B871" s="13"/>
      <c r="Q871" s="13"/>
    </row>
    <row r="872" ht="12.75" spans="2:17">
      <c r="B872" s="13"/>
      <c r="Q872" s="13"/>
    </row>
    <row r="873" ht="12.75" spans="2:17">
      <c r="B873" s="13"/>
      <c r="Q873" s="13"/>
    </row>
    <row r="874" ht="12.75" spans="2:17">
      <c r="B874" s="13"/>
      <c r="Q874" s="13"/>
    </row>
    <row r="875" ht="12.75" spans="2:17">
      <c r="B875" s="13"/>
      <c r="Q875" s="13"/>
    </row>
    <row r="876" ht="12.75" spans="2:17">
      <c r="B876" s="13"/>
      <c r="Q876" s="13"/>
    </row>
    <row r="877" ht="12.75" spans="2:17">
      <c r="B877" s="13"/>
      <c r="Q877" s="13"/>
    </row>
    <row r="878" ht="12.75" spans="2:17">
      <c r="B878" s="13"/>
      <c r="Q878" s="13"/>
    </row>
    <row r="879" ht="12.75" spans="2:17">
      <c r="B879" s="13"/>
      <c r="Q879" s="13"/>
    </row>
    <row r="880" ht="12.75" spans="2:17">
      <c r="B880" s="13"/>
      <c r="Q880" s="13"/>
    </row>
    <row r="881" ht="12.75" spans="2:17">
      <c r="B881" s="13"/>
      <c r="Q881" s="13"/>
    </row>
    <row r="882" ht="12.75" spans="2:17">
      <c r="B882" s="13"/>
      <c r="Q882" s="13"/>
    </row>
    <row r="883" ht="12.75" spans="2:17">
      <c r="B883" s="13"/>
      <c r="Q883" s="13"/>
    </row>
    <row r="884" ht="12.75" spans="2:17">
      <c r="B884" s="13"/>
      <c r="Q884" s="13"/>
    </row>
    <row r="885" ht="12.75" spans="2:17">
      <c r="B885" s="13"/>
      <c r="Q885" s="13"/>
    </row>
    <row r="886" ht="12.75" spans="2:17">
      <c r="B886" s="13"/>
      <c r="Q886" s="13"/>
    </row>
    <row r="887" ht="12.75" spans="2:17">
      <c r="B887" s="13"/>
      <c r="Q887" s="13"/>
    </row>
    <row r="888" ht="12.75" spans="2:17">
      <c r="B888" s="13"/>
      <c r="Q888" s="13"/>
    </row>
    <row r="889" ht="12.75" spans="2:17">
      <c r="B889" s="13"/>
      <c r="Q889" s="13"/>
    </row>
    <row r="890" ht="12.75" spans="2:17">
      <c r="B890" s="13"/>
      <c r="Q890" s="13"/>
    </row>
    <row r="891" ht="12.75" spans="2:17">
      <c r="B891" s="13"/>
      <c r="Q891" s="13"/>
    </row>
    <row r="892" ht="12.75" spans="2:17">
      <c r="B892" s="13"/>
      <c r="Q892" s="13"/>
    </row>
    <row r="893" ht="12.75" spans="2:17">
      <c r="B893" s="13"/>
      <c r="Q893" s="13"/>
    </row>
    <row r="894" ht="12.75" spans="2:17">
      <c r="B894" s="13"/>
      <c r="Q894" s="13"/>
    </row>
    <row r="895" ht="12.75" spans="2:17">
      <c r="B895" s="13"/>
      <c r="Q895" s="13"/>
    </row>
    <row r="896" ht="12.75" spans="2:17">
      <c r="B896" s="13"/>
      <c r="Q896" s="13"/>
    </row>
    <row r="897" ht="12.75" spans="2:17">
      <c r="B897" s="13"/>
      <c r="Q897" s="13"/>
    </row>
    <row r="898" ht="12.75" spans="2:17">
      <c r="B898" s="13"/>
      <c r="Q898" s="13"/>
    </row>
    <row r="899" ht="12.75" spans="2:17">
      <c r="B899" s="13"/>
      <c r="Q899" s="13"/>
    </row>
    <row r="900" ht="12.75" spans="2:17">
      <c r="B900" s="13"/>
      <c r="Q900" s="13"/>
    </row>
    <row r="901" ht="12.75" spans="2:17">
      <c r="B901" s="13"/>
      <c r="Q901" s="13"/>
    </row>
    <row r="902" ht="12.75" spans="2:17">
      <c r="B902" s="13"/>
      <c r="Q902" s="13"/>
    </row>
    <row r="903" ht="12.75" spans="2:17">
      <c r="B903" s="13"/>
      <c r="Q903" s="13"/>
    </row>
    <row r="904" ht="12.75" spans="2:17">
      <c r="B904" s="13"/>
      <c r="Q904" s="13"/>
    </row>
    <row r="905" ht="12.75" spans="2:17">
      <c r="B905" s="13"/>
      <c r="Q905" s="13"/>
    </row>
    <row r="906" ht="12.75" spans="2:17">
      <c r="B906" s="13"/>
      <c r="Q906" s="13"/>
    </row>
    <row r="907" ht="12.75" spans="2:17">
      <c r="B907" s="13"/>
      <c r="Q907" s="13"/>
    </row>
    <row r="908" ht="12.75" spans="2:17">
      <c r="B908" s="13"/>
      <c r="Q908" s="13"/>
    </row>
    <row r="909" ht="12.75" spans="2:17">
      <c r="B909" s="13"/>
      <c r="Q909" s="13"/>
    </row>
    <row r="910" ht="12.75" spans="2:17">
      <c r="B910" s="13"/>
      <c r="Q910" s="13"/>
    </row>
    <row r="911" ht="12.75" spans="2:17">
      <c r="B911" s="13"/>
      <c r="Q911" s="13"/>
    </row>
    <row r="912" ht="12.75" spans="2:17">
      <c r="B912" s="13"/>
      <c r="Q912" s="13"/>
    </row>
    <row r="913" ht="12.75" spans="2:17">
      <c r="B913" s="13"/>
      <c r="Q913" s="13"/>
    </row>
    <row r="914" ht="12.75" spans="2:17">
      <c r="B914" s="13"/>
      <c r="Q914" s="13"/>
    </row>
    <row r="915" ht="12.75" spans="2:17">
      <c r="B915" s="13"/>
      <c r="Q915" s="13"/>
    </row>
    <row r="916" ht="12.75" spans="2:17">
      <c r="B916" s="13"/>
      <c r="Q916" s="13"/>
    </row>
    <row r="917" ht="12.75" spans="2:17">
      <c r="B917" s="13"/>
      <c r="Q917" s="13"/>
    </row>
    <row r="918" ht="12.75" spans="2:17">
      <c r="B918" s="13"/>
      <c r="Q918" s="13"/>
    </row>
    <row r="919" ht="12.75" spans="2:17">
      <c r="B919" s="13"/>
      <c r="Q919" s="13"/>
    </row>
    <row r="920" ht="12.75" spans="2:17">
      <c r="B920" s="13"/>
      <c r="Q920" s="13"/>
    </row>
    <row r="921" ht="12.75" spans="2:17">
      <c r="B921" s="13"/>
      <c r="Q921" s="13"/>
    </row>
    <row r="922" ht="12.75" spans="2:17">
      <c r="B922" s="13"/>
      <c r="Q922" s="13"/>
    </row>
    <row r="923" ht="12.75" spans="2:17">
      <c r="B923" s="13"/>
      <c r="Q923" s="13"/>
    </row>
    <row r="924" ht="12.75" spans="2:17">
      <c r="B924" s="13"/>
      <c r="Q924" s="13"/>
    </row>
    <row r="925" ht="12.75" spans="2:17">
      <c r="B925" s="13"/>
      <c r="Q925" s="13"/>
    </row>
    <row r="926" ht="12.75" spans="2:17">
      <c r="B926" s="13"/>
      <c r="Q926" s="13"/>
    </row>
    <row r="927" ht="12.75" spans="2:17">
      <c r="B927" s="13"/>
      <c r="Q927" s="13"/>
    </row>
    <row r="928" ht="12.75" spans="2:17">
      <c r="B928" s="13"/>
      <c r="Q928" s="13"/>
    </row>
    <row r="929" ht="12.75" spans="2:17">
      <c r="B929" s="13"/>
      <c r="Q929" s="13"/>
    </row>
    <row r="930" ht="12.75" spans="2:17">
      <c r="B930" s="13"/>
      <c r="Q930" s="13"/>
    </row>
    <row r="931" ht="12.75" spans="2:17">
      <c r="B931" s="13"/>
      <c r="Q931" s="13"/>
    </row>
    <row r="932" ht="12.75" spans="2:17">
      <c r="B932" s="13"/>
      <c r="Q932" s="13"/>
    </row>
    <row r="933" ht="12.75" spans="2:17">
      <c r="B933" s="13"/>
      <c r="Q933" s="13"/>
    </row>
    <row r="934" ht="12.75" spans="2:17">
      <c r="B934" s="13"/>
      <c r="Q934" s="13"/>
    </row>
    <row r="935" ht="12.75" spans="2:17">
      <c r="B935" s="13"/>
      <c r="Q935" s="13"/>
    </row>
    <row r="936" ht="12.75" spans="2:17">
      <c r="B936" s="13"/>
      <c r="Q936" s="13"/>
    </row>
    <row r="937" ht="12.75" spans="2:17">
      <c r="B937" s="13"/>
      <c r="Q937" s="13"/>
    </row>
    <row r="938" ht="12.75" spans="2:17">
      <c r="B938" s="13"/>
      <c r="Q938" s="13"/>
    </row>
    <row r="939" ht="12.75" spans="2:17">
      <c r="B939" s="13"/>
      <c r="Q939" s="13"/>
    </row>
    <row r="940" ht="12.75" spans="2:17">
      <c r="B940" s="13"/>
      <c r="Q940" s="13"/>
    </row>
    <row r="941" ht="12.75" spans="2:17">
      <c r="B941" s="13"/>
      <c r="Q941" s="13"/>
    </row>
    <row r="942" ht="12.75" spans="2:17">
      <c r="B942" s="13"/>
      <c r="Q942" s="13"/>
    </row>
    <row r="943" ht="12.75" spans="2:17">
      <c r="B943" s="13"/>
      <c r="Q943" s="13"/>
    </row>
    <row r="944" ht="12.75" spans="2:17">
      <c r="B944" s="13"/>
      <c r="Q944" s="13"/>
    </row>
    <row r="945" ht="12.75" spans="2:17">
      <c r="B945" s="13"/>
      <c r="Q945" s="13"/>
    </row>
    <row r="946" ht="12.75" spans="2:17">
      <c r="B946" s="13"/>
      <c r="Q946" s="13"/>
    </row>
    <row r="947" ht="12.75" spans="2:17">
      <c r="B947" s="13"/>
      <c r="Q947" s="13"/>
    </row>
    <row r="948" ht="12.75" spans="2:17">
      <c r="B948" s="13"/>
      <c r="Q948" s="13"/>
    </row>
    <row r="949" ht="12.75" spans="2:17">
      <c r="B949" s="13"/>
      <c r="Q949" s="13"/>
    </row>
    <row r="950" ht="12.75" spans="2:17">
      <c r="B950" s="13"/>
      <c r="Q950" s="13"/>
    </row>
    <row r="951" ht="12.75" spans="2:17">
      <c r="B951" s="13"/>
      <c r="Q951" s="13"/>
    </row>
    <row r="952" ht="12.75" spans="2:17">
      <c r="B952" s="13"/>
      <c r="Q952" s="13"/>
    </row>
    <row r="953" ht="12.75" spans="2:17">
      <c r="B953" s="13"/>
      <c r="Q953" s="13"/>
    </row>
    <row r="954" ht="12.75" spans="2:17">
      <c r="B954" s="13"/>
      <c r="Q954" s="13"/>
    </row>
    <row r="955" ht="12.75" spans="2:17">
      <c r="B955" s="13"/>
      <c r="Q955" s="13"/>
    </row>
    <row r="956" ht="12.75" spans="2:17">
      <c r="B956" s="13"/>
      <c r="Q956" s="13"/>
    </row>
    <row r="957" ht="12.75" spans="2:17">
      <c r="B957" s="13"/>
      <c r="Q957" s="13"/>
    </row>
    <row r="958" ht="12.75" spans="2:17">
      <c r="B958" s="13"/>
      <c r="Q958" s="13"/>
    </row>
    <row r="959" ht="12.75" spans="2:17">
      <c r="B959" s="13"/>
      <c r="Q959" s="13"/>
    </row>
    <row r="960" ht="12.75" spans="2:17">
      <c r="B960" s="13"/>
      <c r="Q960" s="13"/>
    </row>
    <row r="961" ht="12.75" spans="2:17">
      <c r="B961" s="13"/>
      <c r="Q961" s="13"/>
    </row>
    <row r="962" ht="12.75" spans="2:17">
      <c r="B962" s="13"/>
      <c r="Q962" s="13"/>
    </row>
    <row r="963" ht="12.75" spans="2:17">
      <c r="B963" s="13"/>
      <c r="Q963" s="13"/>
    </row>
    <row r="964" ht="12.75" spans="2:17">
      <c r="B964" s="13"/>
      <c r="Q964" s="13"/>
    </row>
    <row r="965" ht="12.75" spans="2:17">
      <c r="B965" s="13"/>
      <c r="Q965" s="13"/>
    </row>
    <row r="966" ht="12.75" spans="2:17">
      <c r="B966" s="13"/>
      <c r="Q966" s="13"/>
    </row>
    <row r="967" ht="12.75" spans="2:17">
      <c r="B967" s="13"/>
      <c r="Q967" s="13"/>
    </row>
    <row r="968" ht="12.75" spans="2:17">
      <c r="B968" s="13"/>
      <c r="Q968" s="13"/>
    </row>
    <row r="969" ht="12.75" spans="2:17">
      <c r="B969" s="13"/>
      <c r="Q969" s="13"/>
    </row>
    <row r="970" ht="12.75" spans="2:17">
      <c r="B970" s="13"/>
      <c r="Q970" s="13"/>
    </row>
    <row r="971" ht="12.75" spans="2:17">
      <c r="B971" s="13"/>
      <c r="Q971" s="13"/>
    </row>
    <row r="972" ht="12.75" spans="2:17">
      <c r="B972" s="13"/>
      <c r="Q972" s="13"/>
    </row>
    <row r="973" ht="12.75" spans="2:17">
      <c r="B973" s="13"/>
      <c r="Q973" s="13"/>
    </row>
    <row r="974" ht="12.75" spans="2:17">
      <c r="B974" s="13"/>
      <c r="Q974" s="13"/>
    </row>
    <row r="975" ht="12.75" spans="2:17">
      <c r="B975" s="13"/>
      <c r="Q975" s="13"/>
    </row>
    <row r="976" ht="12.75" spans="2:17">
      <c r="B976" s="13"/>
      <c r="Q976" s="13"/>
    </row>
    <row r="977" ht="12.75" spans="2:17">
      <c r="B977" s="13"/>
      <c r="Q977" s="13"/>
    </row>
    <row r="978" ht="12.75" spans="2:17">
      <c r="B978" s="13"/>
      <c r="Q978" s="13"/>
    </row>
    <row r="979" ht="12.75" spans="2:17">
      <c r="B979" s="13"/>
      <c r="Q979" s="13"/>
    </row>
    <row r="980" ht="12.75" spans="2:17">
      <c r="B980" s="13"/>
      <c r="Q980" s="13"/>
    </row>
    <row r="981" ht="12.75" spans="2:17">
      <c r="B981" s="13"/>
      <c r="Q981" s="13"/>
    </row>
    <row r="982" ht="12.75" spans="2:17">
      <c r="B982" s="13"/>
      <c r="Q982" s="13"/>
    </row>
    <row r="983" ht="12.75" spans="2:17">
      <c r="B983" s="13"/>
      <c r="Q983" s="13"/>
    </row>
    <row r="984" ht="12.75" spans="2:17">
      <c r="B984" s="13"/>
      <c r="Q984" s="13"/>
    </row>
    <row r="985" ht="12.75" spans="2:17">
      <c r="B985" s="13"/>
      <c r="Q985" s="13"/>
    </row>
    <row r="986" ht="12.75" spans="2:17">
      <c r="B986" s="13"/>
      <c r="Q986" s="13"/>
    </row>
    <row r="987" ht="12.75" spans="2:17">
      <c r="B987" s="13"/>
      <c r="Q987" s="13"/>
    </row>
    <row r="988" ht="12.75" spans="2:17">
      <c r="B988" s="13"/>
      <c r="Q988" s="13"/>
    </row>
    <row r="989" ht="12.75" spans="2:17">
      <c r="B989" s="13"/>
      <c r="Q989" s="13"/>
    </row>
    <row r="990" ht="12.75" spans="2:17">
      <c r="B990" s="13"/>
      <c r="Q990" s="13"/>
    </row>
    <row r="991" ht="12.75" spans="2:17">
      <c r="B991" s="13"/>
      <c r="Q991" s="13"/>
    </row>
    <row r="992" ht="12.75" spans="2:17">
      <c r="B992" s="13"/>
      <c r="Q992" s="13"/>
    </row>
    <row r="993" ht="12.75" spans="2:17">
      <c r="B993" s="13"/>
      <c r="Q993" s="13"/>
    </row>
    <row r="994" ht="12.75" spans="2:17">
      <c r="B994" s="13"/>
      <c r="Q994" s="13"/>
    </row>
    <row r="995" ht="12.75" spans="2:17">
      <c r="B995" s="13"/>
      <c r="Q995" s="13"/>
    </row>
    <row r="996" ht="12.75" spans="2:17">
      <c r="B996" s="13"/>
      <c r="Q996" s="13"/>
    </row>
    <row r="997" ht="12.75" spans="2:17">
      <c r="B997" s="13"/>
      <c r="Q997" s="13"/>
    </row>
    <row r="998" ht="12.75" spans="2:17">
      <c r="B998" s="13"/>
      <c r="Q998" s="13"/>
    </row>
    <row r="999" ht="12.75" spans="2:17">
      <c r="B999" s="13"/>
      <c r="Q999" s="13"/>
    </row>
    <row r="1000" ht="12.75" spans="2:17">
      <c r="B1000" s="13"/>
      <c r="Q1000" s="13"/>
    </row>
    <row r="1001" ht="12.75" spans="2:17">
      <c r="B1001" s="13"/>
      <c r="Q1001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opLeftCell="A40" workbookViewId="0">
      <selection activeCell="L69" sqref="L69"/>
    </sheetView>
  </sheetViews>
  <sheetFormatPr defaultColWidth="9" defaultRowHeight="12.75"/>
  <cols>
    <col min="1" max="1" width="9.14285714285714"/>
    <col min="2" max="2" width="22.7142857142857" style="7" customWidth="1"/>
    <col min="3" max="10" width="9.14285714285714"/>
    <col min="11" max="12" width="12" customWidth="1"/>
    <col min="13" max="13" width="13.2857142857143" customWidth="1"/>
    <col min="14" max="14" width="20.4285714285714" customWidth="1"/>
    <col min="15" max="16384" width="9.14285714285714"/>
  </cols>
  <sheetData>
    <row r="1" spans="1:14">
      <c r="A1" s="1" t="s">
        <v>140</v>
      </c>
      <c r="B1" s="8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3" t="s">
        <v>291</v>
      </c>
      <c r="L1" s="1" t="s">
        <v>155</v>
      </c>
      <c r="M1" s="1" t="s">
        <v>292</v>
      </c>
      <c r="N1" s="3" t="s">
        <v>293</v>
      </c>
    </row>
    <row r="2" spans="1:14">
      <c r="A2" s="2" t="s">
        <v>161</v>
      </c>
      <c r="B2" s="9">
        <v>41343201</v>
      </c>
      <c r="C2" s="10">
        <v>0.454</v>
      </c>
      <c r="D2" s="10">
        <v>0.3426</v>
      </c>
      <c r="E2" s="10">
        <v>0.0859</v>
      </c>
      <c r="F2" s="10">
        <v>0.0264</v>
      </c>
      <c r="G2" s="10">
        <v>0.084</v>
      </c>
      <c r="H2" s="10">
        <v>0.0044</v>
      </c>
      <c r="I2" s="10">
        <v>0.0021</v>
      </c>
      <c r="J2" s="10">
        <v>0.0006</v>
      </c>
      <c r="K2">
        <f t="shared" ref="K2:K33" si="0">D2*B2</f>
        <v>14164180.6626</v>
      </c>
      <c r="L2">
        <f t="shared" ref="L2:L33" si="1">E2*B2</f>
        <v>3551380.9659</v>
      </c>
      <c r="M2">
        <f t="shared" ref="M2:M33" si="2">K2+L2</f>
        <v>17715561.6285</v>
      </c>
      <c r="N2">
        <f t="shared" ref="N2:N18" si="3">IF(OR(E2&gt;0.3,D2&lt;0.2),L2+K2,0)</f>
        <v>0</v>
      </c>
    </row>
    <row r="3" spans="1:14">
      <c r="A3" s="2" t="s">
        <v>163</v>
      </c>
      <c r="B3" s="9">
        <v>21262641</v>
      </c>
      <c r="C3" s="10">
        <v>0.4</v>
      </c>
      <c r="D3" s="10">
        <v>0.31</v>
      </c>
      <c r="E3" s="10">
        <v>0.08</v>
      </c>
      <c r="F3" s="10">
        <v>0.02</v>
      </c>
      <c r="G3" s="10">
        <v>0.09</v>
      </c>
      <c r="H3" s="10">
        <v>0.07</v>
      </c>
      <c r="I3" s="10">
        <v>0.02</v>
      </c>
      <c r="J3" s="10">
        <v>0.01</v>
      </c>
      <c r="K3">
        <f t="shared" si="0"/>
        <v>6591418.71</v>
      </c>
      <c r="L3">
        <f t="shared" si="1"/>
        <v>1701011.28</v>
      </c>
      <c r="M3">
        <f t="shared" si="2"/>
        <v>8292429.99</v>
      </c>
      <c r="N3">
        <f t="shared" si="3"/>
        <v>0</v>
      </c>
    </row>
    <row r="4" spans="1:14">
      <c r="A4" s="2" t="s">
        <v>165</v>
      </c>
      <c r="B4" s="9">
        <v>8210281</v>
      </c>
      <c r="C4" s="10">
        <v>0.3</v>
      </c>
      <c r="D4" s="10">
        <v>0.33</v>
      </c>
      <c r="E4" s="10">
        <v>0.12</v>
      </c>
      <c r="F4" s="10">
        <v>0.06</v>
      </c>
      <c r="G4" s="10">
        <v>0.07</v>
      </c>
      <c r="H4" s="10">
        <v>0.08</v>
      </c>
      <c r="I4" s="10">
        <v>0.03</v>
      </c>
      <c r="J4" s="10">
        <v>0.01</v>
      </c>
      <c r="K4">
        <f t="shared" si="0"/>
        <v>2709392.73</v>
      </c>
      <c r="L4">
        <f t="shared" si="1"/>
        <v>985233.72</v>
      </c>
      <c r="M4">
        <f t="shared" si="2"/>
        <v>3694626.45</v>
      </c>
      <c r="N4">
        <f t="shared" si="3"/>
        <v>0</v>
      </c>
    </row>
    <row r="5" spans="1:14">
      <c r="A5" s="2" t="s">
        <v>167</v>
      </c>
      <c r="B5" s="9">
        <v>1234571</v>
      </c>
      <c r="C5" s="10">
        <v>0.4848</v>
      </c>
      <c r="D5" s="10">
        <v>0.1935</v>
      </c>
      <c r="E5" s="10">
        <v>0.2261</v>
      </c>
      <c r="F5" s="10">
        <v>0.0367</v>
      </c>
      <c r="G5" s="10">
        <v>0.0327</v>
      </c>
      <c r="H5" s="10">
        <v>0.0133</v>
      </c>
      <c r="I5" s="10">
        <v>0.0104</v>
      </c>
      <c r="J5" s="10">
        <v>0.0025</v>
      </c>
      <c r="K5">
        <f t="shared" si="0"/>
        <v>238889.4885</v>
      </c>
      <c r="L5">
        <f t="shared" si="1"/>
        <v>279136.5031</v>
      </c>
      <c r="M5">
        <f t="shared" si="2"/>
        <v>518025.9916</v>
      </c>
      <c r="N5">
        <f t="shared" si="3"/>
        <v>518025.9916</v>
      </c>
    </row>
    <row r="6" spans="1:14">
      <c r="A6" s="2" t="s">
        <v>169</v>
      </c>
      <c r="B6" s="9">
        <v>161083804</v>
      </c>
      <c r="C6" s="10">
        <v>0.377</v>
      </c>
      <c r="D6" s="10">
        <v>0.2158</v>
      </c>
      <c r="E6" s="10">
        <v>0.3458</v>
      </c>
      <c r="F6" s="10">
        <v>0.0885</v>
      </c>
      <c r="G6" s="10">
        <v>0.0187</v>
      </c>
      <c r="H6" s="10">
        <v>0.0082</v>
      </c>
      <c r="I6" s="10">
        <v>0.0096</v>
      </c>
      <c r="J6" s="10">
        <v>0.0064</v>
      </c>
      <c r="K6">
        <f t="shared" si="0"/>
        <v>34761884.9032</v>
      </c>
      <c r="L6">
        <f t="shared" si="1"/>
        <v>55702779.4232</v>
      </c>
      <c r="M6">
        <f t="shared" si="2"/>
        <v>90464664.3264</v>
      </c>
      <c r="N6">
        <f t="shared" si="3"/>
        <v>90464664.3264</v>
      </c>
    </row>
    <row r="7" spans="1:14">
      <c r="A7" s="2" t="s">
        <v>171</v>
      </c>
      <c r="B7" s="9">
        <v>10414336</v>
      </c>
      <c r="C7" s="10">
        <v>0.38</v>
      </c>
      <c r="D7" s="10">
        <v>0.34</v>
      </c>
      <c r="E7" s="10">
        <v>0.085</v>
      </c>
      <c r="F7" s="10">
        <v>0.041</v>
      </c>
      <c r="G7" s="10">
        <v>0.07</v>
      </c>
      <c r="H7" s="10">
        <v>0.06</v>
      </c>
      <c r="I7" s="10">
        <v>0.015</v>
      </c>
      <c r="J7" s="10">
        <v>0.008</v>
      </c>
      <c r="K7">
        <f t="shared" si="0"/>
        <v>3540874.24</v>
      </c>
      <c r="L7">
        <f t="shared" si="1"/>
        <v>885218.56</v>
      </c>
      <c r="M7">
        <f t="shared" si="2"/>
        <v>4426092.8</v>
      </c>
      <c r="N7">
        <f t="shared" si="3"/>
        <v>0</v>
      </c>
    </row>
    <row r="8" spans="1:14">
      <c r="A8" s="2" t="s">
        <v>173</v>
      </c>
      <c r="B8" s="9">
        <v>10088108</v>
      </c>
      <c r="C8" s="10">
        <v>0.5162</v>
      </c>
      <c r="D8" s="10">
        <v>0.2945</v>
      </c>
      <c r="E8" s="10">
        <v>0.1011</v>
      </c>
      <c r="F8" s="10">
        <v>0.0115</v>
      </c>
      <c r="G8" s="10">
        <v>0.0439</v>
      </c>
      <c r="H8" s="10">
        <v>0.0273</v>
      </c>
      <c r="I8" s="10">
        <v>0.0054</v>
      </c>
      <c r="J8" s="10">
        <v>0.001</v>
      </c>
      <c r="K8">
        <f t="shared" si="0"/>
        <v>2970947.806</v>
      </c>
      <c r="L8">
        <f t="shared" si="1"/>
        <v>1019907.7188</v>
      </c>
      <c r="M8">
        <f t="shared" si="2"/>
        <v>3990855.5248</v>
      </c>
      <c r="N8">
        <f t="shared" si="3"/>
        <v>0</v>
      </c>
    </row>
    <row r="9" spans="1:14">
      <c r="A9" s="2" t="s">
        <v>175</v>
      </c>
      <c r="B9" s="9">
        <v>198739269</v>
      </c>
      <c r="C9" s="10">
        <v>0.36</v>
      </c>
      <c r="D9" s="10">
        <v>0.34</v>
      </c>
      <c r="E9" s="10">
        <v>0.08</v>
      </c>
      <c r="F9" s="10">
        <v>0.025</v>
      </c>
      <c r="G9" s="10">
        <v>0.09</v>
      </c>
      <c r="H9" s="10">
        <v>0.08</v>
      </c>
      <c r="I9" s="10">
        <v>0.02</v>
      </c>
      <c r="J9" s="10">
        <v>0.005</v>
      </c>
      <c r="K9">
        <f t="shared" si="0"/>
        <v>67571351.46</v>
      </c>
      <c r="L9">
        <f t="shared" si="1"/>
        <v>15899141.52</v>
      </c>
      <c r="M9">
        <f t="shared" si="2"/>
        <v>83470492.98</v>
      </c>
      <c r="N9">
        <f t="shared" si="3"/>
        <v>0</v>
      </c>
    </row>
    <row r="10" spans="1:14">
      <c r="A10" s="2" t="s">
        <v>177</v>
      </c>
      <c r="B10" s="9">
        <v>33487208</v>
      </c>
      <c r="C10" s="10">
        <v>0.39</v>
      </c>
      <c r="D10" s="10">
        <v>0.36</v>
      </c>
      <c r="E10" s="10">
        <v>0.076</v>
      </c>
      <c r="F10" s="10">
        <v>0.025</v>
      </c>
      <c r="G10" s="10">
        <v>0.07</v>
      </c>
      <c r="H10" s="10">
        <v>0.06</v>
      </c>
      <c r="I10" s="10">
        <v>0.014</v>
      </c>
      <c r="J10" s="10">
        <v>0.005</v>
      </c>
      <c r="K10">
        <f t="shared" si="0"/>
        <v>12055394.88</v>
      </c>
      <c r="L10">
        <f t="shared" si="1"/>
        <v>2545027.808</v>
      </c>
      <c r="M10">
        <f t="shared" si="2"/>
        <v>14600422.688</v>
      </c>
      <c r="N10">
        <f t="shared" si="3"/>
        <v>0</v>
      </c>
    </row>
    <row r="11" spans="1:14">
      <c r="A11" s="2" t="s">
        <v>179</v>
      </c>
      <c r="B11" s="9">
        <v>14952665</v>
      </c>
      <c r="C11" s="10">
        <v>0.467</v>
      </c>
      <c r="D11" s="10">
        <v>0.272</v>
      </c>
      <c r="E11" s="10">
        <v>0.185</v>
      </c>
      <c r="F11" s="10">
        <v>0.049</v>
      </c>
      <c r="G11" s="10">
        <v>0.013</v>
      </c>
      <c r="H11" s="10">
        <v>0.008</v>
      </c>
      <c r="I11" s="10">
        <v>0.005</v>
      </c>
      <c r="J11" s="10">
        <v>0.001</v>
      </c>
      <c r="K11">
        <f t="shared" si="0"/>
        <v>4067124.88</v>
      </c>
      <c r="L11">
        <f t="shared" si="1"/>
        <v>2766243.025</v>
      </c>
      <c r="M11">
        <f t="shared" si="2"/>
        <v>6833367.905</v>
      </c>
      <c r="N11">
        <f t="shared" si="3"/>
        <v>0</v>
      </c>
    </row>
    <row r="12" spans="1:14">
      <c r="A12" s="2" t="s">
        <v>181</v>
      </c>
      <c r="B12" s="9">
        <v>19958000</v>
      </c>
      <c r="C12" s="10">
        <v>0.428</v>
      </c>
      <c r="D12" s="10">
        <v>0.388</v>
      </c>
      <c r="E12" s="10">
        <v>0.12</v>
      </c>
      <c r="F12" s="10">
        <v>0.033</v>
      </c>
      <c r="G12" s="10">
        <v>0.014</v>
      </c>
      <c r="H12" s="10">
        <v>0.012</v>
      </c>
      <c r="I12" s="10">
        <v>0.004</v>
      </c>
      <c r="J12" s="10">
        <v>0.001</v>
      </c>
      <c r="K12">
        <f t="shared" si="0"/>
        <v>7743704</v>
      </c>
      <c r="L12">
        <f t="shared" si="1"/>
        <v>2394960</v>
      </c>
      <c r="M12">
        <f t="shared" si="2"/>
        <v>10138664</v>
      </c>
      <c r="N12">
        <f t="shared" si="3"/>
        <v>0</v>
      </c>
    </row>
    <row r="13" spans="1:14">
      <c r="A13" s="2" t="s">
        <v>183</v>
      </c>
      <c r="B13" s="9">
        <v>17114000</v>
      </c>
      <c r="C13" s="10">
        <v>0.856</v>
      </c>
      <c r="D13" s="10">
        <v>0.087</v>
      </c>
      <c r="E13" s="10">
        <v>0.0335</v>
      </c>
      <c r="F13" s="10">
        <v>0.0099</v>
      </c>
      <c r="G13" s="10">
        <v>0.012</v>
      </c>
      <c r="H13" s="10">
        <v>0.001</v>
      </c>
      <c r="I13" s="10">
        <v>0.0005</v>
      </c>
      <c r="J13" s="10">
        <v>0.001</v>
      </c>
      <c r="K13">
        <f t="shared" si="0"/>
        <v>1488918</v>
      </c>
      <c r="L13">
        <f t="shared" si="1"/>
        <v>573319</v>
      </c>
      <c r="M13">
        <f t="shared" si="2"/>
        <v>2062237</v>
      </c>
      <c r="N13">
        <f t="shared" si="3"/>
        <v>2062237</v>
      </c>
    </row>
    <row r="14" spans="1:14">
      <c r="A14" s="2" t="s">
        <v>185</v>
      </c>
      <c r="B14" s="9">
        <v>1339724852</v>
      </c>
      <c r="C14" s="10">
        <v>0.477</v>
      </c>
      <c r="D14" s="10">
        <v>0.278</v>
      </c>
      <c r="E14" s="10">
        <v>0.189</v>
      </c>
      <c r="F14" s="10">
        <v>0.05</v>
      </c>
      <c r="G14" s="10">
        <v>0.003</v>
      </c>
      <c r="H14" s="10">
        <v>0.002</v>
      </c>
      <c r="I14" s="10">
        <v>0.001</v>
      </c>
      <c r="J14" s="10">
        <v>0.0003</v>
      </c>
      <c r="K14">
        <f t="shared" si="0"/>
        <v>372443508.856</v>
      </c>
      <c r="L14">
        <f t="shared" si="1"/>
        <v>253207997.028</v>
      </c>
      <c r="M14">
        <f t="shared" si="2"/>
        <v>625651505.884</v>
      </c>
      <c r="N14">
        <f t="shared" si="3"/>
        <v>0</v>
      </c>
    </row>
    <row r="15" spans="1:14">
      <c r="A15" s="2" t="s">
        <v>187</v>
      </c>
      <c r="B15" s="9">
        <v>10532770</v>
      </c>
      <c r="C15" s="10">
        <v>0.27</v>
      </c>
      <c r="D15" s="10">
        <v>0.36</v>
      </c>
      <c r="E15" s="10">
        <v>0.15</v>
      </c>
      <c r="F15" s="10">
        <v>0.07</v>
      </c>
      <c r="G15" s="10">
        <v>0.05</v>
      </c>
      <c r="H15" s="10">
        <v>0.06</v>
      </c>
      <c r="I15" s="10">
        <v>0.03</v>
      </c>
      <c r="J15" s="10">
        <v>0.01</v>
      </c>
      <c r="K15">
        <f t="shared" si="0"/>
        <v>3791797.2</v>
      </c>
      <c r="L15">
        <f t="shared" si="1"/>
        <v>1579915.5</v>
      </c>
      <c r="M15">
        <f t="shared" si="2"/>
        <v>5371712.7</v>
      </c>
      <c r="N15">
        <f t="shared" si="3"/>
        <v>0</v>
      </c>
    </row>
    <row r="16" spans="1:14">
      <c r="A16" s="2" t="s">
        <v>189</v>
      </c>
      <c r="B16" s="9">
        <v>5500510</v>
      </c>
      <c r="C16" s="10">
        <v>0.35</v>
      </c>
      <c r="D16" s="10">
        <v>0.37</v>
      </c>
      <c r="E16" s="10">
        <v>0.08</v>
      </c>
      <c r="F16" s="10">
        <v>0.04</v>
      </c>
      <c r="G16" s="10">
        <v>0.06</v>
      </c>
      <c r="H16" s="10">
        <v>0.07</v>
      </c>
      <c r="I16" s="10">
        <v>0.02</v>
      </c>
      <c r="J16" s="10">
        <v>0.01</v>
      </c>
      <c r="K16">
        <f t="shared" si="0"/>
        <v>2035188.7</v>
      </c>
      <c r="L16">
        <f t="shared" si="1"/>
        <v>440040.8</v>
      </c>
      <c r="M16">
        <f t="shared" si="2"/>
        <v>2475229.5</v>
      </c>
      <c r="N16">
        <f t="shared" si="3"/>
        <v>0</v>
      </c>
    </row>
    <row r="17" spans="1:14">
      <c r="A17" s="2" t="s">
        <v>191</v>
      </c>
      <c r="B17" s="9">
        <v>9445281</v>
      </c>
      <c r="C17" s="10">
        <v>0.462</v>
      </c>
      <c r="D17" s="10">
        <v>0.264</v>
      </c>
      <c r="E17" s="10">
        <v>0.169</v>
      </c>
      <c r="F17" s="10">
        <v>0.031</v>
      </c>
      <c r="G17" s="10">
        <v>0.037</v>
      </c>
      <c r="H17" s="10">
        <v>0.021</v>
      </c>
      <c r="I17" s="10">
        <v>0.014</v>
      </c>
      <c r="J17" s="10">
        <v>0.002</v>
      </c>
      <c r="K17">
        <f t="shared" si="0"/>
        <v>2493554.184</v>
      </c>
      <c r="L17">
        <f t="shared" si="1"/>
        <v>1596252.489</v>
      </c>
      <c r="M17">
        <f t="shared" si="2"/>
        <v>4089806.673</v>
      </c>
      <c r="N17">
        <f t="shared" si="3"/>
        <v>0</v>
      </c>
    </row>
    <row r="18" spans="1:14">
      <c r="A18" s="2" t="s">
        <v>193</v>
      </c>
      <c r="B18" s="9">
        <v>90000000</v>
      </c>
      <c r="C18" s="10">
        <v>0.52</v>
      </c>
      <c r="D18" s="10">
        <v>0.24</v>
      </c>
      <c r="E18" s="10">
        <v>0.124</v>
      </c>
      <c r="F18" s="10">
        <v>0.038</v>
      </c>
      <c r="G18" s="10">
        <v>0.05</v>
      </c>
      <c r="H18" s="10">
        <v>0.02</v>
      </c>
      <c r="I18" s="10">
        <v>0.006</v>
      </c>
      <c r="J18" s="10">
        <v>0.002</v>
      </c>
      <c r="K18">
        <f t="shared" si="0"/>
        <v>21600000</v>
      </c>
      <c r="L18">
        <f t="shared" si="1"/>
        <v>11160000</v>
      </c>
      <c r="M18">
        <f t="shared" si="2"/>
        <v>32760000</v>
      </c>
      <c r="N18">
        <f t="shared" si="3"/>
        <v>0</v>
      </c>
    </row>
    <row r="19" spans="1:13">
      <c r="A19" s="2" t="s">
        <v>195</v>
      </c>
      <c r="B19" s="9">
        <v>1299371</v>
      </c>
      <c r="C19" s="10">
        <v>0.49</v>
      </c>
      <c r="D19" s="10">
        <v>0.369</v>
      </c>
      <c r="E19" s="10">
        <v>0.092</v>
      </c>
      <c r="F19" s="10">
        <v>0.049</v>
      </c>
      <c r="G19" s="10">
        <v>0.08</v>
      </c>
      <c r="H19" s="10">
        <v>0.059</v>
      </c>
      <c r="I19" s="10">
        <v>0.012</v>
      </c>
      <c r="J19" s="10">
        <v>0.009</v>
      </c>
      <c r="K19">
        <f t="shared" si="0"/>
        <v>479467.899</v>
      </c>
      <c r="L19">
        <f t="shared" si="1"/>
        <v>119542.132</v>
      </c>
      <c r="M19">
        <f t="shared" si="2"/>
        <v>599010.031</v>
      </c>
    </row>
    <row r="20" spans="1:13">
      <c r="A20" s="2" t="s">
        <v>197</v>
      </c>
      <c r="B20" s="9">
        <v>84320987</v>
      </c>
      <c r="C20" s="10">
        <v>0.39</v>
      </c>
      <c r="D20" s="10">
        <v>0.28</v>
      </c>
      <c r="E20" s="10">
        <v>0.21</v>
      </c>
      <c r="F20" s="10">
        <v>0.05</v>
      </c>
      <c r="G20" s="10">
        <v>0.03</v>
      </c>
      <c r="H20" s="10">
        <v>0.02</v>
      </c>
      <c r="I20" s="10">
        <v>0.01</v>
      </c>
      <c r="J20" s="10">
        <v>0.01</v>
      </c>
      <c r="K20">
        <f t="shared" si="0"/>
        <v>23609876.36</v>
      </c>
      <c r="L20">
        <f t="shared" si="1"/>
        <v>17707407.27</v>
      </c>
      <c r="M20">
        <f t="shared" si="2"/>
        <v>41317283.63</v>
      </c>
    </row>
    <row r="21" spans="1:13">
      <c r="A21" s="2" t="s">
        <v>199</v>
      </c>
      <c r="B21" s="9">
        <v>5250275</v>
      </c>
      <c r="C21" s="10">
        <v>0.27</v>
      </c>
      <c r="D21" s="10">
        <v>0.38</v>
      </c>
      <c r="E21" s="10">
        <v>0.15</v>
      </c>
      <c r="F21" s="10">
        <v>0.07</v>
      </c>
      <c r="G21" s="10">
        <v>0.04</v>
      </c>
      <c r="H21" s="10">
        <v>0.06</v>
      </c>
      <c r="I21" s="10">
        <v>0.02</v>
      </c>
      <c r="J21" s="10">
        <v>0.01</v>
      </c>
      <c r="K21">
        <f t="shared" si="0"/>
        <v>1995104.5</v>
      </c>
      <c r="L21">
        <f t="shared" si="1"/>
        <v>787541.25</v>
      </c>
      <c r="M21">
        <f t="shared" si="2"/>
        <v>2782645.75</v>
      </c>
    </row>
    <row r="22" spans="1:13">
      <c r="A22" s="2" t="s">
        <v>201</v>
      </c>
      <c r="B22" s="9">
        <v>62150775</v>
      </c>
      <c r="C22" s="10">
        <v>0.36</v>
      </c>
      <c r="D22" s="10">
        <v>0.37</v>
      </c>
      <c r="E22" s="10">
        <v>0.09</v>
      </c>
      <c r="F22" s="10">
        <v>0.03</v>
      </c>
      <c r="G22" s="10">
        <v>0.06</v>
      </c>
      <c r="H22" s="10">
        <v>0.07</v>
      </c>
      <c r="I22" s="10">
        <v>0.01</v>
      </c>
      <c r="J22" s="10">
        <v>0.01</v>
      </c>
      <c r="K22">
        <f t="shared" si="0"/>
        <v>22995786.75</v>
      </c>
      <c r="L22">
        <f t="shared" si="1"/>
        <v>5593569.75</v>
      </c>
      <c r="M22">
        <f t="shared" si="2"/>
        <v>28589356.5</v>
      </c>
    </row>
    <row r="23" spans="1:13">
      <c r="A23" s="2" t="s">
        <v>203</v>
      </c>
      <c r="B23" s="9">
        <v>82329758</v>
      </c>
      <c r="C23" s="10">
        <v>0.35</v>
      </c>
      <c r="D23" s="10">
        <v>0.37</v>
      </c>
      <c r="E23" s="10">
        <v>0.09</v>
      </c>
      <c r="F23" s="10">
        <v>0.04</v>
      </c>
      <c r="G23" s="10">
        <v>0.06</v>
      </c>
      <c r="H23" s="10">
        <v>0.06</v>
      </c>
      <c r="I23" s="10">
        <v>0.02</v>
      </c>
      <c r="J23" s="10">
        <v>0.01</v>
      </c>
      <c r="K23">
        <f t="shared" si="0"/>
        <v>30462010.46</v>
      </c>
      <c r="L23">
        <f t="shared" si="1"/>
        <v>7409678.22</v>
      </c>
      <c r="M23">
        <f t="shared" si="2"/>
        <v>37871688.68</v>
      </c>
    </row>
    <row r="24" spans="1:13">
      <c r="A24" s="2" t="s">
        <v>205</v>
      </c>
      <c r="B24" s="9">
        <v>10324000</v>
      </c>
      <c r="C24" s="10">
        <v>0.4688</v>
      </c>
      <c r="D24" s="10">
        <v>0.2164</v>
      </c>
      <c r="E24" s="10">
        <v>0.2286</v>
      </c>
      <c r="F24" s="10">
        <v>0.0452</v>
      </c>
      <c r="G24" s="10">
        <v>0.02</v>
      </c>
      <c r="H24" s="10">
        <v>0.009</v>
      </c>
      <c r="I24" s="10">
        <v>0.01</v>
      </c>
      <c r="J24" s="10">
        <v>0.002</v>
      </c>
      <c r="K24">
        <f t="shared" si="0"/>
        <v>2234113.6</v>
      </c>
      <c r="L24">
        <f t="shared" si="1"/>
        <v>2360066.4</v>
      </c>
      <c r="M24">
        <f t="shared" si="2"/>
        <v>4594180</v>
      </c>
    </row>
    <row r="25" spans="1:13">
      <c r="A25" s="2" t="s">
        <v>207</v>
      </c>
      <c r="B25" s="9">
        <v>7055071</v>
      </c>
      <c r="C25" s="10">
        <v>0.4151</v>
      </c>
      <c r="D25" s="10">
        <v>0.2613</v>
      </c>
      <c r="E25" s="10">
        <v>0.2534</v>
      </c>
      <c r="F25" s="10">
        <v>0.0635</v>
      </c>
      <c r="G25" s="10">
        <v>0.0032</v>
      </c>
      <c r="H25" s="10">
        <v>0.0017</v>
      </c>
      <c r="I25" s="10">
        <v>0.0014</v>
      </c>
      <c r="J25" s="10">
        <v>0.0005</v>
      </c>
      <c r="K25">
        <f t="shared" si="0"/>
        <v>1843490.0523</v>
      </c>
      <c r="L25">
        <f t="shared" si="1"/>
        <v>1787754.9914</v>
      </c>
      <c r="M25">
        <f t="shared" si="2"/>
        <v>3631245.0437</v>
      </c>
    </row>
    <row r="26" spans="1:13">
      <c r="A26" s="2" t="s">
        <v>209</v>
      </c>
      <c r="B26" s="9">
        <v>306694</v>
      </c>
      <c r="C26" s="10">
        <v>0.476</v>
      </c>
      <c r="D26" s="10">
        <v>0.264</v>
      </c>
      <c r="E26" s="10">
        <v>0.093</v>
      </c>
      <c r="F26" s="10">
        <v>0.016</v>
      </c>
      <c r="G26" s="10">
        <v>0.084</v>
      </c>
      <c r="H26" s="10">
        <v>0.046</v>
      </c>
      <c r="I26" s="10">
        <v>0.017</v>
      </c>
      <c r="J26" s="10">
        <v>0.004</v>
      </c>
      <c r="K26">
        <f t="shared" si="0"/>
        <v>80967.216</v>
      </c>
      <c r="L26">
        <f t="shared" si="1"/>
        <v>28522.542</v>
      </c>
      <c r="M26">
        <f t="shared" si="2"/>
        <v>109489.758</v>
      </c>
    </row>
    <row r="27" spans="1:13">
      <c r="A27" s="2" t="s">
        <v>211</v>
      </c>
      <c r="B27" s="9">
        <v>1210193422</v>
      </c>
      <c r="C27" s="10">
        <v>0.2785</v>
      </c>
      <c r="D27" s="10">
        <v>0.208</v>
      </c>
      <c r="E27" s="10">
        <v>0.3813</v>
      </c>
      <c r="F27" s="10">
        <v>0.0893</v>
      </c>
      <c r="G27" s="10">
        <v>0.0143</v>
      </c>
      <c r="H27" s="10">
        <v>0.0057</v>
      </c>
      <c r="I27" s="10">
        <v>0.0179</v>
      </c>
      <c r="J27" s="10">
        <v>0.0049</v>
      </c>
      <c r="K27">
        <f t="shared" si="0"/>
        <v>251720231.776</v>
      </c>
      <c r="L27">
        <f t="shared" si="1"/>
        <v>461446751.8086</v>
      </c>
      <c r="M27">
        <f t="shared" si="2"/>
        <v>713166983.5846</v>
      </c>
    </row>
    <row r="28" spans="1:13">
      <c r="A28" s="2" t="s">
        <v>213</v>
      </c>
      <c r="B28" s="9">
        <v>237424363</v>
      </c>
      <c r="C28" s="10">
        <v>0.3682</v>
      </c>
      <c r="D28" s="10">
        <v>0.2587</v>
      </c>
      <c r="E28" s="10">
        <v>0.2885</v>
      </c>
      <c r="F28" s="10">
        <v>0.0796</v>
      </c>
      <c r="G28" s="10">
        <v>0.0018</v>
      </c>
      <c r="H28" s="10">
        <v>0.0013</v>
      </c>
      <c r="I28" s="10">
        <v>0.0015</v>
      </c>
      <c r="J28" s="10">
        <v>0.0004</v>
      </c>
      <c r="K28">
        <f t="shared" si="0"/>
        <v>61421682.7081</v>
      </c>
      <c r="L28">
        <f t="shared" si="1"/>
        <v>68496928.7255</v>
      </c>
      <c r="M28">
        <f t="shared" si="2"/>
        <v>129918611.4336</v>
      </c>
    </row>
    <row r="29" spans="1:13">
      <c r="A29" s="2" t="s">
        <v>215</v>
      </c>
      <c r="B29" s="9">
        <v>32961959</v>
      </c>
      <c r="C29" s="10">
        <v>0.322</v>
      </c>
      <c r="D29" s="10">
        <v>0.25</v>
      </c>
      <c r="E29" s="10">
        <v>0.256</v>
      </c>
      <c r="F29" s="10">
        <v>0.074</v>
      </c>
      <c r="G29" s="10">
        <v>0.036</v>
      </c>
      <c r="H29" s="10">
        <v>0.027</v>
      </c>
      <c r="I29" s="10">
        <v>0.027</v>
      </c>
      <c r="J29" s="10">
        <v>0.009</v>
      </c>
      <c r="K29">
        <f t="shared" si="0"/>
        <v>8240489.75</v>
      </c>
      <c r="L29">
        <f t="shared" si="1"/>
        <v>8438261.504</v>
      </c>
      <c r="M29">
        <f t="shared" si="2"/>
        <v>16678751.254</v>
      </c>
    </row>
    <row r="30" spans="1:13">
      <c r="A30" s="2" t="s">
        <v>217</v>
      </c>
      <c r="B30" s="9">
        <v>4203200</v>
      </c>
      <c r="C30" s="10">
        <v>0.47</v>
      </c>
      <c r="D30" s="10">
        <v>0.26</v>
      </c>
      <c r="E30" s="10">
        <v>0.09</v>
      </c>
      <c r="F30" s="10">
        <v>0.02</v>
      </c>
      <c r="G30" s="10">
        <v>0.08</v>
      </c>
      <c r="H30" s="10">
        <v>0.05</v>
      </c>
      <c r="I30" s="10">
        <v>0.02</v>
      </c>
      <c r="J30" s="10">
        <v>0.01</v>
      </c>
      <c r="K30">
        <f t="shared" si="0"/>
        <v>1092832</v>
      </c>
      <c r="L30">
        <f t="shared" si="1"/>
        <v>378288</v>
      </c>
      <c r="M30">
        <f t="shared" si="2"/>
        <v>1471120</v>
      </c>
    </row>
    <row r="31" spans="1:13">
      <c r="A31" s="2" t="s">
        <v>219</v>
      </c>
      <c r="B31" s="9">
        <v>7233701</v>
      </c>
      <c r="C31" s="10">
        <v>0.32</v>
      </c>
      <c r="D31" s="10">
        <v>0.34</v>
      </c>
      <c r="E31" s="10">
        <v>0.17</v>
      </c>
      <c r="F31" s="10">
        <v>0.07</v>
      </c>
      <c r="G31" s="10">
        <v>0.03</v>
      </c>
      <c r="H31" s="10">
        <v>0.04</v>
      </c>
      <c r="I31" s="10">
        <v>0.02</v>
      </c>
      <c r="J31" s="10">
        <v>0.01</v>
      </c>
      <c r="K31">
        <f t="shared" si="0"/>
        <v>2459458.34</v>
      </c>
      <c r="L31">
        <f t="shared" si="1"/>
        <v>1229729.17</v>
      </c>
      <c r="M31">
        <f t="shared" si="2"/>
        <v>3689187.51</v>
      </c>
    </row>
    <row r="32" spans="1:13">
      <c r="A32" s="2" t="s">
        <v>221</v>
      </c>
      <c r="B32" s="9">
        <v>61261254</v>
      </c>
      <c r="C32" s="10">
        <v>0.4</v>
      </c>
      <c r="D32" s="10">
        <v>0.36</v>
      </c>
      <c r="E32" s="10">
        <v>0.075</v>
      </c>
      <c r="F32" s="10">
        <v>0.025</v>
      </c>
      <c r="G32" s="10">
        <v>0.07</v>
      </c>
      <c r="H32" s="10">
        <v>0.06</v>
      </c>
      <c r="I32" s="10">
        <v>0.015</v>
      </c>
      <c r="J32" s="10">
        <v>0.005</v>
      </c>
      <c r="K32">
        <f t="shared" si="0"/>
        <v>22054051.44</v>
      </c>
      <c r="L32">
        <f t="shared" si="1"/>
        <v>4594594.05</v>
      </c>
      <c r="M32">
        <f t="shared" si="2"/>
        <v>26648645.49</v>
      </c>
    </row>
    <row r="33" spans="1:13">
      <c r="A33" s="2" t="s">
        <v>223</v>
      </c>
      <c r="B33" s="9">
        <v>2889187</v>
      </c>
      <c r="C33" s="10">
        <v>0.47</v>
      </c>
      <c r="D33" s="10">
        <v>0.23</v>
      </c>
      <c r="E33" s="10">
        <v>0.2</v>
      </c>
      <c r="F33" s="10">
        <v>0.03</v>
      </c>
      <c r="G33" s="10">
        <v>0.035</v>
      </c>
      <c r="H33" s="10">
        <v>0.02</v>
      </c>
      <c r="I33" s="10">
        <v>0.01</v>
      </c>
      <c r="J33" s="10">
        <v>0.005</v>
      </c>
      <c r="K33">
        <f t="shared" si="0"/>
        <v>664513.01</v>
      </c>
      <c r="L33">
        <f t="shared" si="1"/>
        <v>577837.4</v>
      </c>
      <c r="M33">
        <f t="shared" si="2"/>
        <v>1242350.41</v>
      </c>
    </row>
    <row r="34" spans="1:13">
      <c r="A34" s="2" t="s">
        <v>225</v>
      </c>
      <c r="B34" s="9">
        <v>127368088</v>
      </c>
      <c r="C34" s="10">
        <v>0.299</v>
      </c>
      <c r="D34" s="10">
        <v>0.398</v>
      </c>
      <c r="E34" s="10">
        <v>0.199</v>
      </c>
      <c r="F34" s="10">
        <v>0.099</v>
      </c>
      <c r="G34" s="10">
        <v>0.0015</v>
      </c>
      <c r="H34" s="10">
        <v>0.002</v>
      </c>
      <c r="I34" s="10">
        <v>0.001</v>
      </c>
      <c r="J34" s="10">
        <v>0.0005</v>
      </c>
      <c r="K34">
        <f t="shared" ref="K34:K66" si="4">D34*B34</f>
        <v>50692499.024</v>
      </c>
      <c r="L34">
        <f t="shared" ref="L34:L66" si="5">E34*B34</f>
        <v>25346249.512</v>
      </c>
      <c r="M34">
        <f t="shared" ref="M34:M65" si="6">K34+L34</f>
        <v>76038748.536</v>
      </c>
    </row>
    <row r="35" spans="1:13">
      <c r="A35" s="2" t="s">
        <v>227</v>
      </c>
      <c r="B35" s="9">
        <v>40863000</v>
      </c>
      <c r="C35" s="10">
        <v>0.456</v>
      </c>
      <c r="D35" s="10">
        <v>0.252</v>
      </c>
      <c r="E35" s="10">
        <v>0.211</v>
      </c>
      <c r="F35" s="10">
        <v>0.042</v>
      </c>
      <c r="G35" s="10">
        <v>0.018</v>
      </c>
      <c r="H35" s="10">
        <v>0.01</v>
      </c>
      <c r="I35" s="10">
        <v>0.009</v>
      </c>
      <c r="J35" s="10">
        <v>0.0002</v>
      </c>
      <c r="K35">
        <f t="shared" si="4"/>
        <v>10297476</v>
      </c>
      <c r="L35">
        <f t="shared" si="5"/>
        <v>8622093</v>
      </c>
      <c r="M35">
        <f t="shared" si="6"/>
        <v>18919569</v>
      </c>
    </row>
    <row r="36" spans="1:13">
      <c r="A36" s="2" t="s">
        <v>229</v>
      </c>
      <c r="B36" s="9">
        <v>73000000</v>
      </c>
      <c r="C36" s="10">
        <v>0.366</v>
      </c>
      <c r="D36" s="10">
        <v>0.328</v>
      </c>
      <c r="E36" s="10">
        <v>0.21</v>
      </c>
      <c r="F36" s="10">
        <v>0.09</v>
      </c>
      <c r="G36" s="10">
        <v>0.004</v>
      </c>
      <c r="H36" s="10">
        <v>0.002</v>
      </c>
      <c r="I36" s="10">
        <v>0.0009</v>
      </c>
      <c r="J36" s="10">
        <v>0.0003</v>
      </c>
      <c r="K36">
        <f t="shared" si="4"/>
        <v>23944000</v>
      </c>
      <c r="L36">
        <f t="shared" si="5"/>
        <v>15330000</v>
      </c>
      <c r="M36">
        <f t="shared" si="6"/>
        <v>39274000</v>
      </c>
    </row>
    <row r="37" spans="1:13">
      <c r="A37" s="2" t="s">
        <v>231</v>
      </c>
      <c r="B37" s="9">
        <v>4292000</v>
      </c>
      <c r="C37" s="10">
        <v>0.384</v>
      </c>
      <c r="D37" s="10">
        <v>0.323</v>
      </c>
      <c r="E37" s="10">
        <v>0.094</v>
      </c>
      <c r="F37" s="10">
        <v>0.032</v>
      </c>
      <c r="G37" s="10">
        <v>0.077</v>
      </c>
      <c r="H37" s="10">
        <v>0.065</v>
      </c>
      <c r="I37" s="10">
        <v>0.017</v>
      </c>
      <c r="J37" s="10">
        <v>0.007</v>
      </c>
      <c r="K37">
        <f t="shared" si="4"/>
        <v>1386316</v>
      </c>
      <c r="L37">
        <f t="shared" si="5"/>
        <v>403448</v>
      </c>
      <c r="M37">
        <f t="shared" si="6"/>
        <v>1789764</v>
      </c>
    </row>
    <row r="38" spans="1:13">
      <c r="A38" s="2" t="s">
        <v>233</v>
      </c>
      <c r="B38" s="9">
        <v>6422772</v>
      </c>
      <c r="C38" s="10">
        <v>0.4264</v>
      </c>
      <c r="D38" s="10">
        <v>0.2886</v>
      </c>
      <c r="E38" s="10">
        <v>0.1116</v>
      </c>
      <c r="F38" s="10">
        <v>0.045</v>
      </c>
      <c r="G38" s="10">
        <v>0.0626</v>
      </c>
      <c r="H38" s="10">
        <v>0.0424</v>
      </c>
      <c r="I38" s="10">
        <v>0.0164</v>
      </c>
      <c r="J38" s="10">
        <v>0.0067</v>
      </c>
      <c r="K38">
        <f t="shared" si="4"/>
        <v>1853611.9992</v>
      </c>
      <c r="L38">
        <f t="shared" si="5"/>
        <v>716781.3552</v>
      </c>
      <c r="M38">
        <f t="shared" si="6"/>
        <v>2570393.3544</v>
      </c>
    </row>
    <row r="39" spans="1:13">
      <c r="A39" s="2" t="s">
        <v>235</v>
      </c>
      <c r="B39" s="9">
        <v>28334135</v>
      </c>
      <c r="C39" s="10">
        <v>0.3432</v>
      </c>
      <c r="D39" s="10">
        <v>0.3035</v>
      </c>
      <c r="E39" s="10">
        <v>0.2736</v>
      </c>
      <c r="F39" s="10">
        <v>0.0746</v>
      </c>
      <c r="G39" s="10">
        <v>0.0017</v>
      </c>
      <c r="H39" s="10">
        <v>0.0015</v>
      </c>
      <c r="I39" s="10">
        <v>0.0014</v>
      </c>
      <c r="J39" s="10">
        <v>0.0004</v>
      </c>
      <c r="K39">
        <f t="shared" si="4"/>
        <v>8599409.9725</v>
      </c>
      <c r="L39">
        <f t="shared" si="5"/>
        <v>7752219.336</v>
      </c>
      <c r="M39">
        <f t="shared" si="6"/>
        <v>16351629.3085</v>
      </c>
    </row>
    <row r="40" spans="1:13">
      <c r="A40" s="2" t="s">
        <v>237</v>
      </c>
      <c r="B40" s="9">
        <v>3359185</v>
      </c>
      <c r="C40" s="10">
        <v>0.463</v>
      </c>
      <c r="D40" s="10">
        <v>0.2668</v>
      </c>
      <c r="E40" s="10">
        <v>0.1746</v>
      </c>
      <c r="F40" s="10">
        <v>0.0385</v>
      </c>
      <c r="G40" s="10">
        <v>0.028</v>
      </c>
      <c r="H40" s="10">
        <v>0.016</v>
      </c>
      <c r="I40" s="10">
        <v>0.011</v>
      </c>
      <c r="J40" s="10">
        <v>0.002</v>
      </c>
      <c r="K40">
        <f t="shared" si="4"/>
        <v>896230.558</v>
      </c>
      <c r="L40">
        <f t="shared" si="5"/>
        <v>586513.701</v>
      </c>
      <c r="M40">
        <f t="shared" si="6"/>
        <v>1482744.259</v>
      </c>
    </row>
    <row r="41" spans="1:13">
      <c r="A41" s="2" t="s">
        <v>239</v>
      </c>
      <c r="B41" s="9">
        <v>108396211</v>
      </c>
      <c r="C41" s="10">
        <v>0.5579</v>
      </c>
      <c r="D41" s="10">
        <v>0.299</v>
      </c>
      <c r="E41" s="10">
        <v>0.08</v>
      </c>
      <c r="F41" s="10">
        <v>0.0163</v>
      </c>
      <c r="G41" s="10">
        <v>0.027</v>
      </c>
      <c r="H41" s="10">
        <v>0.015</v>
      </c>
      <c r="I41" s="10">
        <v>0.004</v>
      </c>
      <c r="J41" s="10">
        <v>0.0008</v>
      </c>
      <c r="K41">
        <f t="shared" si="4"/>
        <v>32410467.089</v>
      </c>
      <c r="L41">
        <f t="shared" si="5"/>
        <v>8671696.88</v>
      </c>
      <c r="M41">
        <f t="shared" si="6"/>
        <v>41082163.969</v>
      </c>
    </row>
    <row r="42" spans="1:13">
      <c r="A42" s="2" t="s">
        <v>241</v>
      </c>
      <c r="B42" s="9">
        <v>3179997</v>
      </c>
      <c r="C42" s="10">
        <v>0.564</v>
      </c>
      <c r="D42" s="10">
        <v>0.277</v>
      </c>
      <c r="E42" s="10">
        <v>0.109</v>
      </c>
      <c r="F42" s="10">
        <v>0.0496</v>
      </c>
      <c r="G42" s="10">
        <v>0.006</v>
      </c>
      <c r="H42" s="10">
        <v>0.003</v>
      </c>
      <c r="I42" s="10">
        <v>0.001</v>
      </c>
      <c r="J42" s="10">
        <v>0.0004</v>
      </c>
      <c r="K42">
        <f t="shared" si="4"/>
        <v>880859.169</v>
      </c>
      <c r="L42">
        <f t="shared" si="5"/>
        <v>346619.673</v>
      </c>
      <c r="M42">
        <f t="shared" si="6"/>
        <v>1227478.842</v>
      </c>
    </row>
    <row r="43" spans="1:13">
      <c r="A43" s="2" t="s">
        <v>243</v>
      </c>
      <c r="B43" s="9">
        <v>29853000</v>
      </c>
      <c r="C43" s="10">
        <v>0.352</v>
      </c>
      <c r="D43" s="10">
        <v>0.283</v>
      </c>
      <c r="E43" s="10">
        <v>0.271</v>
      </c>
      <c r="F43" s="10">
        <v>0.086</v>
      </c>
      <c r="G43" s="10">
        <v>0.003</v>
      </c>
      <c r="H43" s="10">
        <v>0.002</v>
      </c>
      <c r="I43" s="10">
        <v>0.002</v>
      </c>
      <c r="J43" s="10">
        <v>0.001</v>
      </c>
      <c r="K43">
        <f t="shared" si="4"/>
        <v>8448399</v>
      </c>
      <c r="L43">
        <f t="shared" si="5"/>
        <v>8090163</v>
      </c>
      <c r="M43">
        <f t="shared" si="6"/>
        <v>16538562</v>
      </c>
    </row>
    <row r="44" spans="1:13">
      <c r="A44" s="2" t="s">
        <v>245</v>
      </c>
      <c r="B44" s="9">
        <v>16715999</v>
      </c>
      <c r="C44" s="10">
        <v>0.395</v>
      </c>
      <c r="D44" s="10">
        <v>0.35</v>
      </c>
      <c r="E44" s="10">
        <v>0.067</v>
      </c>
      <c r="F44" s="10">
        <v>0.025</v>
      </c>
      <c r="G44" s="10">
        <v>0.075</v>
      </c>
      <c r="H44" s="10">
        <v>0.07</v>
      </c>
      <c r="I44" s="10">
        <v>0.013</v>
      </c>
      <c r="J44" s="10">
        <v>0.005</v>
      </c>
      <c r="K44">
        <f t="shared" si="4"/>
        <v>5850599.65</v>
      </c>
      <c r="L44">
        <f t="shared" si="5"/>
        <v>1119971.933</v>
      </c>
      <c r="M44">
        <f t="shared" si="6"/>
        <v>6970571.583</v>
      </c>
    </row>
    <row r="45" spans="1:13">
      <c r="A45" s="2" t="s">
        <v>247</v>
      </c>
      <c r="B45" s="9">
        <v>4213418</v>
      </c>
      <c r="C45" s="10">
        <v>0.38</v>
      </c>
      <c r="D45" s="10">
        <v>0.32</v>
      </c>
      <c r="E45" s="10">
        <v>0.09</v>
      </c>
      <c r="F45" s="10">
        <v>0.03</v>
      </c>
      <c r="G45" s="10">
        <v>0.09</v>
      </c>
      <c r="H45" s="10">
        <v>0.06</v>
      </c>
      <c r="I45" s="10">
        <v>0.02</v>
      </c>
      <c r="J45" s="10">
        <v>0.01</v>
      </c>
      <c r="K45">
        <f t="shared" si="4"/>
        <v>1348293.76</v>
      </c>
      <c r="L45">
        <f t="shared" si="5"/>
        <v>379207.62</v>
      </c>
      <c r="M45">
        <f t="shared" si="6"/>
        <v>1727501.38</v>
      </c>
    </row>
    <row r="46" spans="1:13">
      <c r="A46" s="2" t="s">
        <v>249</v>
      </c>
      <c r="B46" s="9">
        <v>152217341</v>
      </c>
      <c r="C46" s="10">
        <v>0.513</v>
      </c>
      <c r="D46" s="10">
        <v>0.224</v>
      </c>
      <c r="E46" s="10">
        <v>0.207</v>
      </c>
      <c r="F46" s="10">
        <v>0.026</v>
      </c>
      <c r="G46" s="10">
        <v>0.016</v>
      </c>
      <c r="H46" s="10">
        <v>0.007</v>
      </c>
      <c r="I46" s="10">
        <v>0.006</v>
      </c>
      <c r="J46" s="10">
        <v>0.001</v>
      </c>
      <c r="K46">
        <f t="shared" si="4"/>
        <v>34096684.384</v>
      </c>
      <c r="L46">
        <f t="shared" si="5"/>
        <v>31508989.587</v>
      </c>
      <c r="M46">
        <f t="shared" si="6"/>
        <v>65605673.971</v>
      </c>
    </row>
    <row r="47" spans="1:13">
      <c r="A47" s="2" t="s">
        <v>251</v>
      </c>
      <c r="B47" s="9">
        <v>4660539</v>
      </c>
      <c r="C47" s="10">
        <v>0.34</v>
      </c>
      <c r="D47" s="10">
        <v>0.425</v>
      </c>
      <c r="E47" s="10">
        <v>0.068</v>
      </c>
      <c r="F47" s="10">
        <v>0.034</v>
      </c>
      <c r="G47" s="10">
        <v>0.06</v>
      </c>
      <c r="H47" s="10">
        <v>0.075</v>
      </c>
      <c r="I47" s="10">
        <v>0.012</v>
      </c>
      <c r="J47" s="10">
        <v>0.006</v>
      </c>
      <c r="K47">
        <f t="shared" si="4"/>
        <v>1980729.075</v>
      </c>
      <c r="L47">
        <f t="shared" si="5"/>
        <v>316916.652</v>
      </c>
      <c r="M47">
        <f t="shared" si="6"/>
        <v>2297645.727</v>
      </c>
    </row>
    <row r="48" spans="1:13">
      <c r="A48" s="2" t="s">
        <v>253</v>
      </c>
      <c r="B48" s="9">
        <v>180440005</v>
      </c>
      <c r="C48" s="10">
        <v>0.2463</v>
      </c>
      <c r="D48" s="10">
        <v>0.206</v>
      </c>
      <c r="E48" s="10">
        <v>0.3443</v>
      </c>
      <c r="F48" s="10">
        <v>0.0952</v>
      </c>
      <c r="G48" s="10">
        <v>0.0417</v>
      </c>
      <c r="H48" s="10">
        <v>0.0266</v>
      </c>
      <c r="I48" s="10">
        <v>0.0357</v>
      </c>
      <c r="J48" s="10">
        <v>0.0045</v>
      </c>
      <c r="K48">
        <f t="shared" si="4"/>
        <v>37170641.03</v>
      </c>
      <c r="L48">
        <f t="shared" si="5"/>
        <v>62125493.7215</v>
      </c>
      <c r="M48">
        <f t="shared" si="6"/>
        <v>99296134.7515</v>
      </c>
    </row>
    <row r="49" spans="1:13">
      <c r="A49" s="2" t="s">
        <v>255</v>
      </c>
      <c r="B49" s="9">
        <v>29907003</v>
      </c>
      <c r="C49" s="10">
        <v>0.7</v>
      </c>
      <c r="D49" s="10">
        <v>0.184</v>
      </c>
      <c r="E49" s="10">
        <v>0.078</v>
      </c>
      <c r="F49" s="10">
        <v>0.016</v>
      </c>
      <c r="G49" s="10">
        <v>0.014</v>
      </c>
      <c r="H49" s="10">
        <v>0.005</v>
      </c>
      <c r="I49" s="10">
        <v>0.0028</v>
      </c>
      <c r="J49" s="10">
        <v>0.0002</v>
      </c>
      <c r="K49">
        <f t="shared" si="4"/>
        <v>5502888.552</v>
      </c>
      <c r="L49">
        <f t="shared" si="5"/>
        <v>2332746.234</v>
      </c>
      <c r="M49">
        <f t="shared" si="6"/>
        <v>7835634.786</v>
      </c>
    </row>
    <row r="50" spans="1:13">
      <c r="A50" s="2" t="s">
        <v>257</v>
      </c>
      <c r="B50" s="9">
        <v>92337852</v>
      </c>
      <c r="C50" s="10">
        <v>0.369</v>
      </c>
      <c r="D50" s="10">
        <v>0.289</v>
      </c>
      <c r="E50" s="10">
        <v>0.269</v>
      </c>
      <c r="F50" s="10">
        <v>0.0697</v>
      </c>
      <c r="G50" s="10">
        <v>0.001</v>
      </c>
      <c r="H50" s="10">
        <v>0.001</v>
      </c>
      <c r="I50" s="10">
        <v>0.001</v>
      </c>
      <c r="J50" s="10">
        <v>0.0003</v>
      </c>
      <c r="K50">
        <f t="shared" si="4"/>
        <v>26685639.228</v>
      </c>
      <c r="L50">
        <f t="shared" si="5"/>
        <v>24838882.188</v>
      </c>
      <c r="M50">
        <f t="shared" si="6"/>
        <v>51524521.416</v>
      </c>
    </row>
    <row r="51" spans="1:13">
      <c r="A51" s="2" t="s">
        <v>259</v>
      </c>
      <c r="B51" s="9">
        <v>38482919</v>
      </c>
      <c r="C51" s="10">
        <v>0.31</v>
      </c>
      <c r="D51" s="10">
        <v>0.32</v>
      </c>
      <c r="E51" s="10">
        <v>0.15</v>
      </c>
      <c r="F51" s="10">
        <v>0.07</v>
      </c>
      <c r="G51" s="10">
        <v>0.06</v>
      </c>
      <c r="H51" s="10">
        <v>0.06</v>
      </c>
      <c r="I51" s="10">
        <v>0.02</v>
      </c>
      <c r="J51" s="10">
        <v>0.01</v>
      </c>
      <c r="K51">
        <f t="shared" si="4"/>
        <v>12314534.08</v>
      </c>
      <c r="L51">
        <f t="shared" si="5"/>
        <v>5772437.85</v>
      </c>
      <c r="M51">
        <f t="shared" si="6"/>
        <v>18086971.93</v>
      </c>
    </row>
    <row r="52" spans="1:13">
      <c r="A52" s="2" t="s">
        <v>261</v>
      </c>
      <c r="B52" s="9">
        <v>10707924</v>
      </c>
      <c r="C52" s="10">
        <v>0.362</v>
      </c>
      <c r="D52" s="10">
        <v>0.398</v>
      </c>
      <c r="E52" s="10">
        <v>0.066</v>
      </c>
      <c r="F52" s="10">
        <v>0.029</v>
      </c>
      <c r="G52" s="10">
        <v>0.06</v>
      </c>
      <c r="H52" s="10">
        <v>0.066</v>
      </c>
      <c r="I52" s="10">
        <v>0.011</v>
      </c>
      <c r="J52" s="10">
        <v>0.005</v>
      </c>
      <c r="K52">
        <f t="shared" si="4"/>
        <v>4261753.752</v>
      </c>
      <c r="L52">
        <f t="shared" si="5"/>
        <v>706722.984</v>
      </c>
      <c r="M52">
        <f t="shared" si="6"/>
        <v>4968476.736</v>
      </c>
    </row>
    <row r="53" spans="1:13">
      <c r="A53" s="2" t="s">
        <v>263</v>
      </c>
      <c r="B53" s="9">
        <v>143300000</v>
      </c>
      <c r="C53" s="10">
        <v>0.46</v>
      </c>
      <c r="D53" s="10">
        <v>0.31</v>
      </c>
      <c r="E53" s="10">
        <v>0.09</v>
      </c>
      <c r="F53" s="10">
        <v>0.021</v>
      </c>
      <c r="G53" s="10">
        <v>0.06</v>
      </c>
      <c r="H53" s="10">
        <v>0.04</v>
      </c>
      <c r="I53" s="10">
        <v>0.01</v>
      </c>
      <c r="J53" s="10">
        <v>0.009</v>
      </c>
      <c r="K53">
        <f t="shared" si="4"/>
        <v>44423000</v>
      </c>
      <c r="L53">
        <f t="shared" si="5"/>
        <v>12897000</v>
      </c>
      <c r="M53">
        <f t="shared" si="6"/>
        <v>57320000</v>
      </c>
    </row>
    <row r="54" spans="1:13">
      <c r="A54" s="2" t="s">
        <v>265</v>
      </c>
      <c r="B54" s="9">
        <v>28686633</v>
      </c>
      <c r="C54" s="10">
        <v>0.48</v>
      </c>
      <c r="D54" s="10">
        <v>0.24</v>
      </c>
      <c r="E54" s="10">
        <v>0.17</v>
      </c>
      <c r="F54" s="10">
        <v>0.04</v>
      </c>
      <c r="G54" s="10">
        <v>0.04</v>
      </c>
      <c r="H54" s="10">
        <v>0.02</v>
      </c>
      <c r="I54" s="10">
        <v>0.01</v>
      </c>
      <c r="J54" s="10">
        <v>0.003</v>
      </c>
      <c r="K54">
        <f t="shared" si="4"/>
        <v>6884791.92</v>
      </c>
      <c r="L54">
        <f t="shared" si="5"/>
        <v>4876727.61</v>
      </c>
      <c r="M54">
        <f t="shared" si="6"/>
        <v>11761519.53</v>
      </c>
    </row>
    <row r="55" spans="1:13">
      <c r="A55" s="2" t="s">
        <v>267</v>
      </c>
      <c r="B55" s="9">
        <v>7224000</v>
      </c>
      <c r="C55" s="10">
        <v>0.3192</v>
      </c>
      <c r="D55" s="10">
        <v>0.3528</v>
      </c>
      <c r="E55" s="10">
        <v>0.126</v>
      </c>
      <c r="F55" s="10">
        <v>0.042</v>
      </c>
      <c r="G55" s="10">
        <v>0.0608</v>
      </c>
      <c r="H55" s="10">
        <v>0.0672</v>
      </c>
      <c r="I55" s="10">
        <v>0.024</v>
      </c>
      <c r="J55" s="10">
        <v>0.008</v>
      </c>
      <c r="K55">
        <f t="shared" si="4"/>
        <v>2548627.2</v>
      </c>
      <c r="L55">
        <f t="shared" si="5"/>
        <v>910224</v>
      </c>
      <c r="M55">
        <f t="shared" si="6"/>
        <v>3458851.2</v>
      </c>
    </row>
    <row r="56" spans="1:13">
      <c r="A56" s="2" t="s">
        <v>269</v>
      </c>
      <c r="B56" s="9">
        <v>49320000</v>
      </c>
      <c r="C56" s="10">
        <v>0.39</v>
      </c>
      <c r="D56" s="10">
        <v>0.32</v>
      </c>
      <c r="E56" s="10">
        <v>0.12</v>
      </c>
      <c r="F56" s="10">
        <v>0.03</v>
      </c>
      <c r="G56" s="10">
        <v>0.07</v>
      </c>
      <c r="H56" s="10">
        <v>0.05</v>
      </c>
      <c r="I56" s="10">
        <v>0.02</v>
      </c>
      <c r="J56" s="10">
        <v>0.01</v>
      </c>
      <c r="K56">
        <f t="shared" si="4"/>
        <v>15782400</v>
      </c>
      <c r="L56">
        <f t="shared" si="5"/>
        <v>5918400</v>
      </c>
      <c r="M56">
        <f t="shared" si="6"/>
        <v>21700800</v>
      </c>
    </row>
    <row r="57" spans="1:13">
      <c r="A57" s="2" t="s">
        <v>271</v>
      </c>
      <c r="B57" s="9">
        <v>40525002</v>
      </c>
      <c r="C57" s="10">
        <v>0.36</v>
      </c>
      <c r="D57" s="10">
        <v>0.34</v>
      </c>
      <c r="E57" s="10">
        <v>0.08</v>
      </c>
      <c r="F57" s="10">
        <v>0.025</v>
      </c>
      <c r="G57" s="10">
        <v>0.09</v>
      </c>
      <c r="H57" s="10">
        <v>0.08</v>
      </c>
      <c r="I57" s="10">
        <v>0.02</v>
      </c>
      <c r="J57" s="10">
        <v>0.005</v>
      </c>
      <c r="K57">
        <f t="shared" si="4"/>
        <v>13778500.68</v>
      </c>
      <c r="L57">
        <f t="shared" si="5"/>
        <v>3242000.16</v>
      </c>
      <c r="M57">
        <f t="shared" si="6"/>
        <v>17020500.84</v>
      </c>
    </row>
    <row r="58" spans="1:13">
      <c r="A58" s="2" t="s">
        <v>273</v>
      </c>
      <c r="B58" s="9">
        <v>9059651</v>
      </c>
      <c r="C58" s="10">
        <v>0.32</v>
      </c>
      <c r="D58" s="10">
        <v>0.37</v>
      </c>
      <c r="E58" s="10">
        <v>0.1</v>
      </c>
      <c r="F58" s="10">
        <v>0.05</v>
      </c>
      <c r="G58" s="10">
        <v>0.06</v>
      </c>
      <c r="H58" s="10">
        <v>0.07</v>
      </c>
      <c r="I58" s="10">
        <v>0.02</v>
      </c>
      <c r="J58" s="10">
        <v>0.01</v>
      </c>
      <c r="K58">
        <f t="shared" si="4"/>
        <v>3352070.87</v>
      </c>
      <c r="L58">
        <f t="shared" si="5"/>
        <v>905965.1</v>
      </c>
      <c r="M58">
        <f t="shared" si="6"/>
        <v>4258035.97</v>
      </c>
    </row>
    <row r="59" spans="1:13">
      <c r="A59" s="2" t="s">
        <v>275</v>
      </c>
      <c r="B59" s="9">
        <v>8000000</v>
      </c>
      <c r="C59" s="10">
        <v>0.26</v>
      </c>
      <c r="D59" s="10">
        <v>0.37</v>
      </c>
      <c r="E59" s="10">
        <v>0.13</v>
      </c>
      <c r="F59" s="10">
        <v>0.07</v>
      </c>
      <c r="G59" s="10">
        <v>0.05</v>
      </c>
      <c r="H59" s="10">
        <v>0.06</v>
      </c>
      <c r="I59" s="10">
        <v>0.04</v>
      </c>
      <c r="J59" s="10">
        <v>0.02</v>
      </c>
      <c r="K59">
        <f t="shared" si="4"/>
        <v>2960000</v>
      </c>
      <c r="L59">
        <f t="shared" si="5"/>
        <v>1040000</v>
      </c>
      <c r="M59">
        <f t="shared" si="6"/>
        <v>4000000</v>
      </c>
    </row>
    <row r="60" spans="1:13">
      <c r="A60" s="2" t="s">
        <v>277</v>
      </c>
      <c r="B60" s="9">
        <v>22530746</v>
      </c>
      <c r="C60" s="10">
        <v>0.43</v>
      </c>
      <c r="D60" s="10">
        <v>0.3</v>
      </c>
      <c r="E60" s="10">
        <v>0.14</v>
      </c>
      <c r="F60" s="10">
        <v>0.037</v>
      </c>
      <c r="G60" s="10">
        <v>0.05</v>
      </c>
      <c r="H60" s="10">
        <v>0.03</v>
      </c>
      <c r="I60" s="10">
        <v>0.01</v>
      </c>
      <c r="J60" s="10">
        <v>0.003</v>
      </c>
      <c r="K60">
        <f t="shared" si="4"/>
        <v>6759223.8</v>
      </c>
      <c r="L60">
        <f t="shared" si="5"/>
        <v>3154304.44</v>
      </c>
      <c r="M60">
        <f t="shared" si="6"/>
        <v>9913528.24</v>
      </c>
    </row>
    <row r="61" spans="1:13">
      <c r="A61" s="2" t="s">
        <v>279</v>
      </c>
      <c r="B61" s="9">
        <v>23234936</v>
      </c>
      <c r="C61" s="10">
        <v>0.439</v>
      </c>
      <c r="D61" s="10">
        <v>0.259</v>
      </c>
      <c r="E61" s="10">
        <v>0.239</v>
      </c>
      <c r="F61" s="10">
        <v>0.06</v>
      </c>
      <c r="G61" s="10">
        <v>0.001</v>
      </c>
      <c r="H61" s="10">
        <v>0.001</v>
      </c>
      <c r="I61" s="10">
        <v>0.0001</v>
      </c>
      <c r="J61" s="10">
        <v>0.0002</v>
      </c>
      <c r="K61">
        <f t="shared" si="4"/>
        <v>6017848.424</v>
      </c>
      <c r="L61">
        <f t="shared" si="5"/>
        <v>5553149.704</v>
      </c>
      <c r="M61">
        <f t="shared" si="6"/>
        <v>11570998.128</v>
      </c>
    </row>
    <row r="62" spans="1:13">
      <c r="A62" s="2" t="s">
        <v>281</v>
      </c>
      <c r="B62" s="9">
        <v>66720153</v>
      </c>
      <c r="C62" s="10">
        <v>0.408</v>
      </c>
      <c r="D62" s="10">
        <v>0.169</v>
      </c>
      <c r="E62" s="10">
        <v>0.368</v>
      </c>
      <c r="F62" s="10">
        <v>0.0497</v>
      </c>
      <c r="G62" s="10">
        <v>0.002</v>
      </c>
      <c r="H62" s="10">
        <v>0.001</v>
      </c>
      <c r="I62" s="10">
        <v>0.002</v>
      </c>
      <c r="J62" s="10">
        <v>0.0003</v>
      </c>
      <c r="K62">
        <f t="shared" si="4"/>
        <v>11275705.857</v>
      </c>
      <c r="L62">
        <f t="shared" si="5"/>
        <v>24553016.304</v>
      </c>
      <c r="M62">
        <f t="shared" si="6"/>
        <v>35828722.161</v>
      </c>
    </row>
    <row r="63" spans="1:13">
      <c r="A63" s="2" t="s">
        <v>283</v>
      </c>
      <c r="B63" s="9">
        <v>76805524</v>
      </c>
      <c r="C63" s="10">
        <v>0.298</v>
      </c>
      <c r="D63" s="10">
        <v>0.378</v>
      </c>
      <c r="E63" s="10">
        <v>0.142</v>
      </c>
      <c r="F63" s="10">
        <v>0.072</v>
      </c>
      <c r="G63" s="10">
        <v>0.039</v>
      </c>
      <c r="H63" s="10">
        <v>0.047</v>
      </c>
      <c r="I63" s="10">
        <v>0.016</v>
      </c>
      <c r="J63" s="10">
        <v>0.008</v>
      </c>
      <c r="K63">
        <f t="shared" si="4"/>
        <v>29032488.072</v>
      </c>
      <c r="L63">
        <f t="shared" si="5"/>
        <v>10906384.408</v>
      </c>
      <c r="M63">
        <f t="shared" si="6"/>
        <v>39938872.48</v>
      </c>
    </row>
    <row r="64" spans="1:13">
      <c r="A64" s="2" t="s">
        <v>285</v>
      </c>
      <c r="B64" s="9">
        <v>4707000</v>
      </c>
      <c r="C64" s="10">
        <v>0.441</v>
      </c>
      <c r="D64" s="10">
        <v>0.219</v>
      </c>
      <c r="E64" s="10">
        <v>0.208</v>
      </c>
      <c r="F64" s="10">
        <v>0.043</v>
      </c>
      <c r="G64" s="10">
        <v>0.043</v>
      </c>
      <c r="H64" s="10">
        <v>0.021</v>
      </c>
      <c r="I64" s="10">
        <v>0.02</v>
      </c>
      <c r="J64" s="10">
        <v>0.004</v>
      </c>
      <c r="K64">
        <f t="shared" si="4"/>
        <v>1030833</v>
      </c>
      <c r="L64">
        <f t="shared" si="5"/>
        <v>979056</v>
      </c>
      <c r="M64">
        <f t="shared" si="6"/>
        <v>2009889</v>
      </c>
    </row>
    <row r="65" spans="1:13">
      <c r="A65" s="2" t="s">
        <v>287</v>
      </c>
      <c r="B65" s="9">
        <v>61113205</v>
      </c>
      <c r="C65" s="10">
        <v>0.37</v>
      </c>
      <c r="D65" s="10">
        <v>0.35</v>
      </c>
      <c r="E65" s="10">
        <v>0.08</v>
      </c>
      <c r="F65" s="10">
        <v>0.03</v>
      </c>
      <c r="G65" s="10">
        <v>0.07</v>
      </c>
      <c r="H65" s="10">
        <v>0.07</v>
      </c>
      <c r="I65" s="10">
        <v>0.02</v>
      </c>
      <c r="J65" s="10">
        <v>0.01</v>
      </c>
      <c r="K65">
        <f t="shared" si="4"/>
        <v>21389621.75</v>
      </c>
      <c r="L65">
        <f t="shared" si="5"/>
        <v>4889056.4</v>
      </c>
      <c r="M65">
        <f t="shared" si="6"/>
        <v>26278678.15</v>
      </c>
    </row>
    <row r="66" spans="1:13">
      <c r="A66" s="2" t="s">
        <v>289</v>
      </c>
      <c r="B66" s="9">
        <v>307212123</v>
      </c>
      <c r="C66" s="10">
        <v>0.374</v>
      </c>
      <c r="D66" s="10">
        <v>0.357</v>
      </c>
      <c r="E66" s="10">
        <v>0.085</v>
      </c>
      <c r="F66" s="10">
        <v>0.034</v>
      </c>
      <c r="G66" s="10">
        <v>0.066</v>
      </c>
      <c r="H66" s="10">
        <v>0.063</v>
      </c>
      <c r="I66" s="10">
        <v>0.015</v>
      </c>
      <c r="J66" s="10">
        <v>0.006</v>
      </c>
      <c r="K66">
        <f t="shared" si="4"/>
        <v>109674727.911</v>
      </c>
      <c r="L66">
        <f t="shared" si="5"/>
        <v>26113030.455</v>
      </c>
      <c r="M66">
        <f t="shared" ref="M66" si="7">K66+L66</f>
        <v>135787758.366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229"/>
  <sheetViews>
    <sheetView topLeftCell="C1" workbookViewId="0">
      <selection activeCell="U5" sqref="U5"/>
    </sheetView>
  </sheetViews>
  <sheetFormatPr defaultColWidth="14.4285714285714" defaultRowHeight="15.75" customHeight="1"/>
  <cols>
    <col min="1" max="1" width="28.8571428571429" customWidth="1"/>
    <col min="2" max="2" width="21.8571428571429" customWidth="1"/>
    <col min="3" max="3" width="11.4285714285714" customWidth="1"/>
    <col min="4" max="4" width="9.42857142857143" customWidth="1"/>
    <col min="5" max="5" width="12.4285714285714" customWidth="1"/>
    <col min="6" max="6" width="14.8571428571429" customWidth="1"/>
    <col min="7" max="7" width="13.1428571428571" customWidth="1"/>
    <col min="8" max="8" width="14.5714285714286" customWidth="1"/>
    <col min="9" max="9" width="11.4285714285714" customWidth="1"/>
    <col min="10" max="10" width="8.28571428571429" customWidth="1"/>
    <col min="11" max="11" width="8.71428571428571" customWidth="1"/>
    <col min="12" max="12" width="7.85714285714286" customWidth="1"/>
    <col min="13" max="13" width="8.85714285714286" customWidth="1"/>
    <col min="14" max="14" width="9.71428571428571" customWidth="1"/>
    <col min="15" max="15" width="11" customWidth="1"/>
    <col min="16" max="16" width="8.42857142857143" customWidth="1"/>
    <col min="17" max="17" width="7.71428571428571" customWidth="1"/>
    <col min="18" max="18" width="17.4285714285714" customWidth="1"/>
  </cols>
  <sheetData>
    <row r="1" customHeight="1" spans="1:23">
      <c r="A1" s="1" t="s">
        <v>140</v>
      </c>
      <c r="B1" s="1" t="s">
        <v>294</v>
      </c>
      <c r="C1" s="1" t="s">
        <v>141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307</v>
      </c>
      <c r="Q1" s="1" t="s">
        <v>308</v>
      </c>
      <c r="R1" s="3" t="s">
        <v>309</v>
      </c>
      <c r="S1" s="3" t="s">
        <v>310</v>
      </c>
      <c r="T1" s="3" t="s">
        <v>311</v>
      </c>
      <c r="U1" s="3"/>
      <c r="V1" s="3"/>
      <c r="W1" s="3"/>
    </row>
    <row r="2" customHeight="1" spans="1:23">
      <c r="A2" s="3"/>
      <c r="B2" s="3"/>
      <c r="C2" s="3"/>
      <c r="D2" s="1" t="s">
        <v>312</v>
      </c>
      <c r="E2" s="1" t="s">
        <v>313</v>
      </c>
      <c r="F2" s="1" t="s">
        <v>314</v>
      </c>
      <c r="G2" s="3"/>
      <c r="H2" s="1" t="s">
        <v>315</v>
      </c>
      <c r="I2" s="1" t="s">
        <v>316</v>
      </c>
      <c r="J2" s="1" t="s">
        <v>317</v>
      </c>
      <c r="K2" s="1" t="s">
        <v>318</v>
      </c>
      <c r="L2" s="1" t="s">
        <v>319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Height="1" spans="1:21">
      <c r="A3" s="2" t="s">
        <v>320</v>
      </c>
      <c r="B3" s="2" t="s">
        <v>321</v>
      </c>
      <c r="C3" s="2">
        <v>31056997</v>
      </c>
      <c r="D3" s="2">
        <v>647500</v>
      </c>
      <c r="E3" s="2">
        <v>48</v>
      </c>
      <c r="F3" s="2">
        <v>0</v>
      </c>
      <c r="G3" s="2">
        <v>23.06</v>
      </c>
      <c r="H3" s="2">
        <v>163.07</v>
      </c>
      <c r="I3" s="2">
        <v>700</v>
      </c>
      <c r="J3" s="2">
        <v>36</v>
      </c>
      <c r="K3" s="2">
        <v>3.2</v>
      </c>
      <c r="L3" s="2">
        <v>1</v>
      </c>
      <c r="M3" s="2">
        <v>46.6</v>
      </c>
      <c r="N3" s="2">
        <v>20.34</v>
      </c>
      <c r="O3" s="2">
        <v>0.38</v>
      </c>
      <c r="P3" s="2">
        <v>0.24</v>
      </c>
      <c r="Q3" s="2">
        <v>0.38</v>
      </c>
      <c r="R3" s="6">
        <f>(M3*C3)/1000</f>
        <v>1447256.0602</v>
      </c>
      <c r="S3">
        <f>SUMIFS(R$3:R$229,M$3:M$229,"&lt;"&amp;N$3:N$229,I$3:I$229,"&gt;2500")</f>
        <v>42024254.59333</v>
      </c>
      <c r="T3">
        <f>M3-N3</f>
        <v>26.26</v>
      </c>
      <c r="U3">
        <f>AVERAGEIF(I3:I229,"&gt;5000",C3:C229)</f>
        <v>17995267.4491525</v>
      </c>
    </row>
    <row r="4" customHeight="1" spans="1:20">
      <c r="A4" s="2" t="s">
        <v>322</v>
      </c>
      <c r="B4" s="2" t="s">
        <v>323</v>
      </c>
      <c r="C4" s="2">
        <v>3581655</v>
      </c>
      <c r="D4" s="2">
        <v>28748</v>
      </c>
      <c r="E4" s="2">
        <v>124.6</v>
      </c>
      <c r="F4" s="2">
        <v>1.26</v>
      </c>
      <c r="G4" s="2">
        <v>-4.93</v>
      </c>
      <c r="H4" s="2">
        <v>21.52</v>
      </c>
      <c r="I4" s="2">
        <v>4500</v>
      </c>
      <c r="J4" s="2">
        <v>86.5</v>
      </c>
      <c r="K4" s="2">
        <v>71.2</v>
      </c>
      <c r="L4" s="2">
        <v>3</v>
      </c>
      <c r="M4" s="2">
        <v>15.11</v>
      </c>
      <c r="N4" s="2">
        <v>5.22</v>
      </c>
      <c r="O4" s="2">
        <v>0.232</v>
      </c>
      <c r="P4" s="2">
        <v>0.188</v>
      </c>
      <c r="Q4" s="2">
        <v>0.579</v>
      </c>
      <c r="R4" s="6">
        <f t="shared" ref="R4:R67" si="0">(M4*C4)/1000</f>
        <v>54118.80705</v>
      </c>
      <c r="S4">
        <f t="shared" ref="S4:S67" si="1">SUMIFS(R$3:R$229,M$3:M$229,"&lt;"&amp;N$3:N$229,I$3:I$229,"&gt;2500")</f>
        <v>0</v>
      </c>
      <c r="T4">
        <f t="shared" ref="T4:T67" si="2">M4-N4</f>
        <v>9.89</v>
      </c>
    </row>
    <row r="5" customHeight="1" spans="1:20">
      <c r="A5" s="2" t="s">
        <v>324</v>
      </c>
      <c r="B5" s="2" t="s">
        <v>325</v>
      </c>
      <c r="C5" s="2">
        <v>32930091</v>
      </c>
      <c r="D5" s="2">
        <v>2381740</v>
      </c>
      <c r="E5" s="2">
        <v>13.8</v>
      </c>
      <c r="F5" s="2">
        <v>0.04</v>
      </c>
      <c r="G5" s="2">
        <v>-0.39</v>
      </c>
      <c r="H5" s="2">
        <v>31</v>
      </c>
      <c r="I5" s="2">
        <v>6000</v>
      </c>
      <c r="J5" s="2">
        <v>70</v>
      </c>
      <c r="K5" s="2">
        <v>78.1</v>
      </c>
      <c r="L5" s="2">
        <v>1</v>
      </c>
      <c r="M5" s="2">
        <v>17.14</v>
      </c>
      <c r="N5" s="2">
        <v>4.61</v>
      </c>
      <c r="O5" s="2">
        <v>0.101</v>
      </c>
      <c r="P5" s="2">
        <v>0.6</v>
      </c>
      <c r="Q5" s="2">
        <v>0.298</v>
      </c>
      <c r="R5" s="6">
        <f t="shared" si="0"/>
        <v>564421.75974</v>
      </c>
      <c r="S5">
        <f t="shared" si="1"/>
        <v>0</v>
      </c>
      <c r="T5">
        <f t="shared" si="2"/>
        <v>12.53</v>
      </c>
    </row>
    <row r="6" customHeight="1" spans="1:20">
      <c r="A6" s="2" t="s">
        <v>326</v>
      </c>
      <c r="B6" s="2" t="s">
        <v>327</v>
      </c>
      <c r="C6" s="2">
        <v>57794</v>
      </c>
      <c r="D6" s="2">
        <v>199</v>
      </c>
      <c r="E6" s="2">
        <v>290.4</v>
      </c>
      <c r="F6" s="2">
        <v>58.29</v>
      </c>
      <c r="G6" s="2">
        <v>-20.71</v>
      </c>
      <c r="H6" s="2">
        <v>9.27</v>
      </c>
      <c r="I6" s="2">
        <v>8000</v>
      </c>
      <c r="J6" s="2">
        <v>97</v>
      </c>
      <c r="K6" s="2">
        <v>259.5</v>
      </c>
      <c r="L6" s="2">
        <v>2</v>
      </c>
      <c r="M6" s="2">
        <v>22.46</v>
      </c>
      <c r="N6" s="2">
        <v>3.27</v>
      </c>
      <c r="R6" s="6">
        <f t="shared" si="0"/>
        <v>1298.05324</v>
      </c>
      <c r="S6">
        <f t="shared" si="1"/>
        <v>0</v>
      </c>
      <c r="T6">
        <f t="shared" si="2"/>
        <v>19.19</v>
      </c>
    </row>
    <row r="7" customHeight="1" spans="1:20">
      <c r="A7" s="2" t="s">
        <v>328</v>
      </c>
      <c r="B7" s="2" t="s">
        <v>329</v>
      </c>
      <c r="C7" s="2">
        <v>71201</v>
      </c>
      <c r="D7" s="2">
        <v>468</v>
      </c>
      <c r="E7" s="2">
        <v>152.1</v>
      </c>
      <c r="F7" s="2">
        <v>0</v>
      </c>
      <c r="G7" s="2">
        <v>6.6</v>
      </c>
      <c r="H7" s="2">
        <v>4.05</v>
      </c>
      <c r="I7" s="2">
        <v>19000</v>
      </c>
      <c r="J7" s="2">
        <v>100</v>
      </c>
      <c r="K7" s="2">
        <v>497.2</v>
      </c>
      <c r="L7" s="2">
        <v>3</v>
      </c>
      <c r="M7" s="2">
        <v>8.71</v>
      </c>
      <c r="N7" s="2">
        <v>6.25</v>
      </c>
      <c r="R7" s="6">
        <f t="shared" si="0"/>
        <v>620.16071</v>
      </c>
      <c r="S7">
        <f t="shared" si="1"/>
        <v>0</v>
      </c>
      <c r="T7">
        <f t="shared" si="2"/>
        <v>2.46</v>
      </c>
    </row>
    <row r="8" customHeight="1" spans="1:20">
      <c r="A8" s="2" t="s">
        <v>330</v>
      </c>
      <c r="B8" s="2" t="s">
        <v>331</v>
      </c>
      <c r="C8" s="2">
        <v>12127071</v>
      </c>
      <c r="D8" s="2">
        <v>1246700</v>
      </c>
      <c r="E8" s="2">
        <v>9.7</v>
      </c>
      <c r="F8" s="2">
        <v>0.13</v>
      </c>
      <c r="G8" s="2">
        <v>0</v>
      </c>
      <c r="H8" s="2">
        <v>191.19</v>
      </c>
      <c r="I8" s="2">
        <v>1900</v>
      </c>
      <c r="J8" s="2">
        <v>42</v>
      </c>
      <c r="K8" s="2">
        <v>7.8</v>
      </c>
      <c r="M8" s="2">
        <v>45.11</v>
      </c>
      <c r="N8" s="2">
        <v>24.2</v>
      </c>
      <c r="O8" s="2">
        <v>0.096</v>
      </c>
      <c r="P8" s="2">
        <v>0.658</v>
      </c>
      <c r="Q8" s="2">
        <v>0.246</v>
      </c>
      <c r="R8" s="6">
        <f t="shared" si="0"/>
        <v>547052.17281</v>
      </c>
      <c r="S8">
        <f t="shared" si="1"/>
        <v>78975811.03048</v>
      </c>
      <c r="T8">
        <f t="shared" si="2"/>
        <v>20.91</v>
      </c>
    </row>
    <row r="9" customHeight="1" spans="1:20">
      <c r="A9" s="2" t="s">
        <v>332</v>
      </c>
      <c r="B9" s="2" t="s">
        <v>333</v>
      </c>
      <c r="C9" s="2">
        <v>13477</v>
      </c>
      <c r="D9" s="2">
        <v>102</v>
      </c>
      <c r="E9" s="2">
        <v>132.1</v>
      </c>
      <c r="F9" s="2">
        <v>59.8</v>
      </c>
      <c r="G9" s="2">
        <v>10.76</v>
      </c>
      <c r="H9" s="2">
        <v>21.03</v>
      </c>
      <c r="I9" s="2">
        <v>8600</v>
      </c>
      <c r="J9" s="2">
        <v>95</v>
      </c>
      <c r="K9" s="2">
        <v>460</v>
      </c>
      <c r="L9" s="2">
        <v>2</v>
      </c>
      <c r="M9" s="2">
        <v>14.17</v>
      </c>
      <c r="N9" s="2">
        <v>5.34</v>
      </c>
      <c r="O9" s="2">
        <v>0.04</v>
      </c>
      <c r="P9" s="2">
        <v>0.18</v>
      </c>
      <c r="Q9" s="2">
        <v>0.78</v>
      </c>
      <c r="R9" s="6">
        <f t="shared" si="0"/>
        <v>190.96909</v>
      </c>
      <c r="S9">
        <f t="shared" si="1"/>
        <v>0</v>
      </c>
      <c r="T9">
        <f t="shared" si="2"/>
        <v>8.83</v>
      </c>
    </row>
    <row r="10" customHeight="1" spans="1:20">
      <c r="A10" s="2" t="s">
        <v>334</v>
      </c>
      <c r="B10" s="2" t="s">
        <v>333</v>
      </c>
      <c r="C10" s="2">
        <v>69108</v>
      </c>
      <c r="D10" s="2">
        <v>443</v>
      </c>
      <c r="E10" s="2">
        <v>156</v>
      </c>
      <c r="F10" s="2">
        <v>34.54</v>
      </c>
      <c r="G10" s="2">
        <v>-6.15</v>
      </c>
      <c r="H10" s="2">
        <v>19.46</v>
      </c>
      <c r="I10" s="2">
        <v>11000</v>
      </c>
      <c r="J10" s="2">
        <v>89</v>
      </c>
      <c r="K10" s="2">
        <v>549.9</v>
      </c>
      <c r="L10" s="2">
        <v>2</v>
      </c>
      <c r="M10" s="2">
        <v>16.93</v>
      </c>
      <c r="N10" s="2">
        <v>5.37</v>
      </c>
      <c r="O10" s="2">
        <v>0.038</v>
      </c>
      <c r="P10" s="2">
        <v>0.22</v>
      </c>
      <c r="Q10" s="2">
        <v>0.743</v>
      </c>
      <c r="R10" s="6">
        <f t="shared" si="0"/>
        <v>1169.99844</v>
      </c>
      <c r="S10">
        <f t="shared" si="1"/>
        <v>0</v>
      </c>
      <c r="T10">
        <f t="shared" si="2"/>
        <v>11.56</v>
      </c>
    </row>
    <row r="11" customHeight="1" spans="1:20">
      <c r="A11" s="2" t="s">
        <v>161</v>
      </c>
      <c r="B11" s="2" t="s">
        <v>333</v>
      </c>
      <c r="C11" s="2">
        <v>39921833</v>
      </c>
      <c r="D11" s="2">
        <v>2766890</v>
      </c>
      <c r="E11" s="2">
        <v>14.4</v>
      </c>
      <c r="F11" s="2">
        <v>0.18</v>
      </c>
      <c r="G11" s="2">
        <v>0.61</v>
      </c>
      <c r="H11" s="2">
        <v>15.18</v>
      </c>
      <c r="I11" s="2">
        <v>11200</v>
      </c>
      <c r="J11" s="2">
        <v>97.1</v>
      </c>
      <c r="K11" s="2">
        <v>220.4</v>
      </c>
      <c r="L11" s="2">
        <v>3</v>
      </c>
      <c r="M11" s="2">
        <v>16.73</v>
      </c>
      <c r="N11" s="2">
        <v>7.55</v>
      </c>
      <c r="O11" s="2">
        <v>0.095</v>
      </c>
      <c r="P11" s="2">
        <v>0.358</v>
      </c>
      <c r="Q11" s="2">
        <v>0.547</v>
      </c>
      <c r="R11" s="6">
        <f t="shared" si="0"/>
        <v>667892.26609</v>
      </c>
      <c r="S11">
        <f t="shared" si="1"/>
        <v>50595.74928</v>
      </c>
      <c r="T11">
        <f t="shared" si="2"/>
        <v>9.18</v>
      </c>
    </row>
    <row r="12" customHeight="1" spans="1:20">
      <c r="A12" s="2" t="s">
        <v>335</v>
      </c>
      <c r="B12" s="2" t="s">
        <v>336</v>
      </c>
      <c r="C12" s="2">
        <v>2976372</v>
      </c>
      <c r="D12" s="2">
        <v>29800</v>
      </c>
      <c r="E12" s="2">
        <v>99.9</v>
      </c>
      <c r="F12" s="2">
        <v>0</v>
      </c>
      <c r="G12" s="2">
        <v>-6.47</v>
      </c>
      <c r="H12" s="2">
        <v>23.28</v>
      </c>
      <c r="I12" s="2">
        <v>3500</v>
      </c>
      <c r="J12" s="2">
        <v>98.6</v>
      </c>
      <c r="K12" s="2">
        <v>195.7</v>
      </c>
      <c r="L12" s="2">
        <v>4</v>
      </c>
      <c r="M12" s="2">
        <v>12.07</v>
      </c>
      <c r="N12" s="2">
        <v>8.23</v>
      </c>
      <c r="O12" s="2">
        <v>0.239</v>
      </c>
      <c r="P12" s="2">
        <v>0.343</v>
      </c>
      <c r="Q12" s="2">
        <v>0.418</v>
      </c>
      <c r="R12" s="6">
        <f t="shared" si="0"/>
        <v>35924.81004</v>
      </c>
      <c r="S12">
        <f t="shared" si="1"/>
        <v>50595.74928</v>
      </c>
      <c r="T12">
        <f t="shared" si="2"/>
        <v>3.84</v>
      </c>
    </row>
    <row r="13" customHeight="1" spans="1:20">
      <c r="A13" s="2" t="s">
        <v>337</v>
      </c>
      <c r="B13" s="2" t="s">
        <v>333</v>
      </c>
      <c r="C13" s="2">
        <v>71891</v>
      </c>
      <c r="D13" s="2">
        <v>193</v>
      </c>
      <c r="E13" s="2">
        <v>372.5</v>
      </c>
      <c r="F13" s="2">
        <v>35.49</v>
      </c>
      <c r="G13" s="2">
        <v>0</v>
      </c>
      <c r="H13" s="2">
        <v>5.89</v>
      </c>
      <c r="I13" s="2">
        <v>28000</v>
      </c>
      <c r="J13" s="2">
        <v>97</v>
      </c>
      <c r="K13" s="2">
        <v>516.1</v>
      </c>
      <c r="L13" s="2">
        <v>2</v>
      </c>
      <c r="M13" s="2">
        <v>11.03</v>
      </c>
      <c r="N13" s="2">
        <v>6.68</v>
      </c>
      <c r="O13" s="2">
        <v>0.004</v>
      </c>
      <c r="P13" s="2">
        <v>0.333</v>
      </c>
      <c r="Q13" s="2">
        <v>0.663</v>
      </c>
      <c r="R13" s="6">
        <f t="shared" si="0"/>
        <v>792.95773</v>
      </c>
      <c r="S13">
        <f t="shared" si="1"/>
        <v>0</v>
      </c>
      <c r="T13">
        <f t="shared" si="2"/>
        <v>4.35</v>
      </c>
    </row>
    <row r="14" customHeight="1" spans="1:20">
      <c r="A14" s="2" t="s">
        <v>163</v>
      </c>
      <c r="B14" s="2" t="s">
        <v>327</v>
      </c>
      <c r="C14" s="2">
        <v>20264082</v>
      </c>
      <c r="D14" s="2">
        <v>7686850</v>
      </c>
      <c r="E14" s="2">
        <v>2.6</v>
      </c>
      <c r="F14" s="2">
        <v>0.34</v>
      </c>
      <c r="G14" s="2">
        <v>3.98</v>
      </c>
      <c r="H14" s="2">
        <v>4.69</v>
      </c>
      <c r="I14" s="2">
        <v>29000</v>
      </c>
      <c r="J14" s="2">
        <v>100</v>
      </c>
      <c r="K14" s="2">
        <v>565.5</v>
      </c>
      <c r="L14" s="2">
        <v>1</v>
      </c>
      <c r="M14" s="2">
        <v>12.14</v>
      </c>
      <c r="N14" s="2">
        <v>7.51</v>
      </c>
      <c r="O14" s="2">
        <v>0.038</v>
      </c>
      <c r="P14" s="2">
        <v>0.262</v>
      </c>
      <c r="Q14" s="2">
        <v>0.7</v>
      </c>
      <c r="R14" s="6">
        <f t="shared" si="0"/>
        <v>246005.95548</v>
      </c>
      <c r="S14">
        <f t="shared" si="1"/>
        <v>50595.74928</v>
      </c>
      <c r="T14">
        <f t="shared" si="2"/>
        <v>4.63</v>
      </c>
    </row>
    <row r="15" customHeight="1" spans="1:20">
      <c r="A15" s="2" t="s">
        <v>165</v>
      </c>
      <c r="B15" s="2" t="s">
        <v>329</v>
      </c>
      <c r="C15" s="2">
        <v>8192880</v>
      </c>
      <c r="D15" s="2">
        <v>83870</v>
      </c>
      <c r="E15" s="2">
        <v>97.7</v>
      </c>
      <c r="F15" s="2">
        <v>0</v>
      </c>
      <c r="G15" s="2">
        <v>2</v>
      </c>
      <c r="H15" s="2">
        <v>4.66</v>
      </c>
      <c r="I15" s="2">
        <v>30000</v>
      </c>
      <c r="J15" s="2">
        <v>98</v>
      </c>
      <c r="K15" s="2">
        <v>452.2</v>
      </c>
      <c r="L15" s="2">
        <v>3</v>
      </c>
      <c r="M15" s="2">
        <v>8.74</v>
      </c>
      <c r="N15" s="2">
        <v>9.76</v>
      </c>
      <c r="O15" s="2">
        <v>0.018</v>
      </c>
      <c r="P15" s="2">
        <v>0.304</v>
      </c>
      <c r="Q15" s="2">
        <v>0.678</v>
      </c>
      <c r="R15" s="6">
        <f t="shared" si="0"/>
        <v>71605.7712</v>
      </c>
      <c r="S15">
        <f t="shared" si="1"/>
        <v>3553802.52935</v>
      </c>
      <c r="T15">
        <f t="shared" si="2"/>
        <v>-1.02</v>
      </c>
    </row>
    <row r="16" customHeight="1" spans="1:20">
      <c r="A16" s="2" t="s">
        <v>338</v>
      </c>
      <c r="B16" s="2" t="s">
        <v>336</v>
      </c>
      <c r="C16" s="2">
        <v>7961619</v>
      </c>
      <c r="D16" s="2">
        <v>86600</v>
      </c>
      <c r="E16" s="2">
        <v>91.9</v>
      </c>
      <c r="F16" s="2">
        <v>0</v>
      </c>
      <c r="G16" s="2">
        <v>-4.9</v>
      </c>
      <c r="H16" s="2">
        <v>81.74</v>
      </c>
      <c r="I16" s="2">
        <v>3400</v>
      </c>
      <c r="J16" s="2">
        <v>97</v>
      </c>
      <c r="K16" s="2">
        <v>137.1</v>
      </c>
      <c r="L16" s="2">
        <v>1</v>
      </c>
      <c r="M16" s="2">
        <v>20.74</v>
      </c>
      <c r="N16" s="2">
        <v>9.75</v>
      </c>
      <c r="O16" s="2">
        <v>0.141</v>
      </c>
      <c r="P16" s="2">
        <v>0.457</v>
      </c>
      <c r="Q16" s="2">
        <v>0.402</v>
      </c>
      <c r="R16" s="6">
        <f t="shared" si="0"/>
        <v>165123.97806</v>
      </c>
      <c r="S16">
        <f t="shared" si="1"/>
        <v>3553802.52935</v>
      </c>
      <c r="T16">
        <f t="shared" si="2"/>
        <v>10.99</v>
      </c>
    </row>
    <row r="17" customHeight="1" spans="1:20">
      <c r="A17" s="2" t="s">
        <v>339</v>
      </c>
      <c r="B17" s="2" t="s">
        <v>333</v>
      </c>
      <c r="C17" s="2">
        <v>303770</v>
      </c>
      <c r="D17" s="2">
        <v>13940</v>
      </c>
      <c r="E17" s="2">
        <v>21.8</v>
      </c>
      <c r="F17" s="2">
        <v>25.41</v>
      </c>
      <c r="G17" s="2">
        <v>-2.2</v>
      </c>
      <c r="H17" s="2">
        <v>25.21</v>
      </c>
      <c r="I17" s="2">
        <v>16700</v>
      </c>
      <c r="J17" s="2">
        <v>95.6</v>
      </c>
      <c r="K17" s="2">
        <v>460.6</v>
      </c>
      <c r="L17" s="2">
        <v>2</v>
      </c>
      <c r="M17" s="2">
        <v>17.57</v>
      </c>
      <c r="N17" s="2">
        <v>9.05</v>
      </c>
      <c r="O17" s="2">
        <v>0.03</v>
      </c>
      <c r="P17" s="2">
        <v>0.07</v>
      </c>
      <c r="Q17" s="2">
        <v>0.9</v>
      </c>
      <c r="R17" s="6">
        <f t="shared" si="0"/>
        <v>5337.2389</v>
      </c>
      <c r="S17">
        <f t="shared" si="1"/>
        <v>1907347.41401</v>
      </c>
      <c r="T17">
        <f t="shared" si="2"/>
        <v>8.52</v>
      </c>
    </row>
    <row r="18" spans="1:20">
      <c r="A18" s="2" t="s">
        <v>167</v>
      </c>
      <c r="B18" s="2" t="s">
        <v>340</v>
      </c>
      <c r="C18" s="2">
        <v>698585</v>
      </c>
      <c r="D18" s="2">
        <v>665</v>
      </c>
      <c r="E18" s="2">
        <v>1050.5</v>
      </c>
      <c r="F18" s="2">
        <v>24.21</v>
      </c>
      <c r="G18" s="2">
        <v>1.05</v>
      </c>
      <c r="H18" s="2">
        <v>17.27</v>
      </c>
      <c r="I18" s="2">
        <v>16900</v>
      </c>
      <c r="J18" s="2">
        <v>89.1</v>
      </c>
      <c r="K18" s="2">
        <v>281.3</v>
      </c>
      <c r="L18" s="2">
        <v>1</v>
      </c>
      <c r="M18" s="2">
        <v>17.8</v>
      </c>
      <c r="N18" s="2">
        <v>4.14</v>
      </c>
      <c r="O18" s="2">
        <v>0.005</v>
      </c>
      <c r="P18" s="2">
        <v>0.387</v>
      </c>
      <c r="Q18" s="2">
        <v>0.608</v>
      </c>
      <c r="R18" s="6">
        <f t="shared" si="0"/>
        <v>12434.813</v>
      </c>
      <c r="S18">
        <f t="shared" si="1"/>
        <v>0</v>
      </c>
      <c r="T18">
        <f t="shared" si="2"/>
        <v>13.66</v>
      </c>
    </row>
    <row r="19" spans="1:20">
      <c r="A19" s="2" t="s">
        <v>169</v>
      </c>
      <c r="B19" s="2" t="s">
        <v>321</v>
      </c>
      <c r="C19" s="2">
        <v>147365352</v>
      </c>
      <c r="D19" s="2">
        <v>144000</v>
      </c>
      <c r="E19" s="2">
        <v>1023.4</v>
      </c>
      <c r="F19" s="2">
        <v>0.4</v>
      </c>
      <c r="G19" s="2">
        <v>-0.71</v>
      </c>
      <c r="H19" s="2">
        <v>62.6</v>
      </c>
      <c r="I19" s="2">
        <v>1900</v>
      </c>
      <c r="J19" s="2">
        <v>43.1</v>
      </c>
      <c r="K19" s="2">
        <v>7.3</v>
      </c>
      <c r="L19" s="2">
        <v>2</v>
      </c>
      <c r="M19" s="2">
        <v>29.8</v>
      </c>
      <c r="N19" s="2">
        <v>8.27</v>
      </c>
      <c r="O19" s="2">
        <v>0.199</v>
      </c>
      <c r="P19" s="2">
        <v>0.198</v>
      </c>
      <c r="Q19" s="2">
        <v>0.603</v>
      </c>
      <c r="R19" s="6">
        <f t="shared" si="0"/>
        <v>4391487.4896</v>
      </c>
      <c r="S19">
        <f t="shared" si="1"/>
        <v>730579.71603</v>
      </c>
      <c r="T19">
        <f t="shared" si="2"/>
        <v>21.53</v>
      </c>
    </row>
    <row r="20" spans="1:20">
      <c r="A20" s="2" t="s">
        <v>341</v>
      </c>
      <c r="B20" s="2" t="s">
        <v>333</v>
      </c>
      <c r="C20" s="2">
        <v>279912</v>
      </c>
      <c r="D20" s="2">
        <v>431</v>
      </c>
      <c r="E20" s="2">
        <v>649.5</v>
      </c>
      <c r="F20" s="2">
        <v>22.51</v>
      </c>
      <c r="G20" s="2">
        <v>-0.31</v>
      </c>
      <c r="H20" s="2">
        <v>12.5</v>
      </c>
      <c r="I20" s="2">
        <v>15700</v>
      </c>
      <c r="J20" s="2">
        <v>97.4</v>
      </c>
      <c r="K20" s="2">
        <v>481.9</v>
      </c>
      <c r="L20" s="2">
        <v>2</v>
      </c>
      <c r="M20" s="2">
        <v>12.71</v>
      </c>
      <c r="N20" s="2">
        <v>8.67</v>
      </c>
      <c r="O20" s="2">
        <v>0.06</v>
      </c>
      <c r="P20" s="2">
        <v>0.16</v>
      </c>
      <c r="Q20" s="2">
        <v>0.78</v>
      </c>
      <c r="R20" s="6">
        <f t="shared" si="0"/>
        <v>3557.68152</v>
      </c>
      <c r="S20">
        <f t="shared" si="1"/>
        <v>734422.21603</v>
      </c>
      <c r="T20">
        <f t="shared" si="2"/>
        <v>4.04</v>
      </c>
    </row>
    <row r="21" spans="1:20">
      <c r="A21" s="2" t="s">
        <v>342</v>
      </c>
      <c r="B21" s="2" t="s">
        <v>336</v>
      </c>
      <c r="C21" s="2">
        <v>10293011</v>
      </c>
      <c r="D21" s="2">
        <v>207600</v>
      </c>
      <c r="E21" s="2">
        <v>49.6</v>
      </c>
      <c r="F21" s="2">
        <v>0</v>
      </c>
      <c r="G21" s="2">
        <v>2.54</v>
      </c>
      <c r="H21" s="2">
        <v>13.37</v>
      </c>
      <c r="I21" s="2">
        <v>6100</v>
      </c>
      <c r="J21" s="2">
        <v>99.6</v>
      </c>
      <c r="K21" s="2">
        <v>319.1</v>
      </c>
      <c r="L21" s="2">
        <v>4</v>
      </c>
      <c r="M21" s="2">
        <v>11.16</v>
      </c>
      <c r="N21" s="2">
        <v>14.02</v>
      </c>
      <c r="O21" s="2">
        <v>0.093</v>
      </c>
      <c r="P21" s="2">
        <v>0.316</v>
      </c>
      <c r="Q21" s="2">
        <v>0.591</v>
      </c>
      <c r="R21" s="6">
        <f t="shared" si="0"/>
        <v>114870.00276</v>
      </c>
      <c r="S21">
        <f t="shared" si="1"/>
        <v>28316908.87833</v>
      </c>
      <c r="T21">
        <f t="shared" si="2"/>
        <v>-2.86</v>
      </c>
    </row>
    <row r="22" spans="1:20">
      <c r="A22" s="2" t="s">
        <v>171</v>
      </c>
      <c r="B22" s="2" t="s">
        <v>329</v>
      </c>
      <c r="C22" s="2">
        <v>10379067</v>
      </c>
      <c r="D22" s="2">
        <v>30528</v>
      </c>
      <c r="E22" s="2">
        <v>340</v>
      </c>
      <c r="F22" s="2">
        <v>0.22</v>
      </c>
      <c r="G22" s="2">
        <v>1.23</v>
      </c>
      <c r="H22" s="2">
        <v>4.68</v>
      </c>
      <c r="I22" s="2">
        <v>29100</v>
      </c>
      <c r="J22" s="2">
        <v>98</v>
      </c>
      <c r="K22" s="2">
        <v>462.6</v>
      </c>
      <c r="L22" s="2">
        <v>3</v>
      </c>
      <c r="M22" s="2">
        <v>10.38</v>
      </c>
      <c r="N22" s="2">
        <v>10.27</v>
      </c>
      <c r="O22" s="2">
        <v>0.01</v>
      </c>
      <c r="P22" s="2">
        <v>0.24</v>
      </c>
      <c r="Q22" s="2">
        <v>0.749</v>
      </c>
      <c r="R22" s="6">
        <f t="shared" si="0"/>
        <v>107734.71546</v>
      </c>
      <c r="S22">
        <f t="shared" si="1"/>
        <v>6268078.52521</v>
      </c>
      <c r="T22">
        <f t="shared" si="2"/>
        <v>0.110000000000001</v>
      </c>
    </row>
    <row r="23" spans="1:20">
      <c r="A23" s="2" t="s">
        <v>343</v>
      </c>
      <c r="B23" s="2" t="s">
        <v>333</v>
      </c>
      <c r="C23" s="2">
        <v>287730</v>
      </c>
      <c r="D23" s="2">
        <v>22966</v>
      </c>
      <c r="E23" s="2">
        <v>12.5</v>
      </c>
      <c r="F23" s="2">
        <v>1.68</v>
      </c>
      <c r="G23" s="2">
        <v>0</v>
      </c>
      <c r="H23" s="2">
        <v>25.69</v>
      </c>
      <c r="I23" s="2">
        <v>4900</v>
      </c>
      <c r="J23" s="2">
        <v>94.1</v>
      </c>
      <c r="K23" s="2">
        <v>115.7</v>
      </c>
      <c r="L23" s="2">
        <v>2</v>
      </c>
      <c r="M23" s="2">
        <v>28.84</v>
      </c>
      <c r="N23" s="2">
        <v>5.72</v>
      </c>
      <c r="O23" s="2">
        <v>0.142</v>
      </c>
      <c r="P23" s="2">
        <v>0.152</v>
      </c>
      <c r="Q23" s="2">
        <v>0.612</v>
      </c>
      <c r="R23" s="6">
        <f t="shared" si="0"/>
        <v>8298.1332</v>
      </c>
      <c r="S23">
        <f t="shared" si="1"/>
        <v>0</v>
      </c>
      <c r="T23">
        <f t="shared" si="2"/>
        <v>23.12</v>
      </c>
    </row>
    <row r="24" spans="1:20">
      <c r="A24" s="2" t="s">
        <v>344</v>
      </c>
      <c r="B24" s="2" t="s">
        <v>331</v>
      </c>
      <c r="C24" s="2">
        <v>7862944</v>
      </c>
      <c r="D24" s="2">
        <v>112620</v>
      </c>
      <c r="E24" s="2">
        <v>69.8</v>
      </c>
      <c r="F24" s="2">
        <v>0.11</v>
      </c>
      <c r="G24" s="2">
        <v>0</v>
      </c>
      <c r="H24" s="2">
        <v>85</v>
      </c>
      <c r="I24" s="2">
        <v>1100</v>
      </c>
      <c r="J24" s="2">
        <v>40.9</v>
      </c>
      <c r="K24" s="2">
        <v>9.7</v>
      </c>
      <c r="L24" s="2">
        <v>2</v>
      </c>
      <c r="M24" s="2">
        <v>38.85</v>
      </c>
      <c r="N24" s="2">
        <v>12.22</v>
      </c>
      <c r="O24" s="2">
        <v>0.316</v>
      </c>
      <c r="P24" s="2">
        <v>0.138</v>
      </c>
      <c r="Q24" s="2">
        <v>0.546</v>
      </c>
      <c r="R24" s="6">
        <f t="shared" si="0"/>
        <v>305475.3744</v>
      </c>
      <c r="S24">
        <f t="shared" si="1"/>
        <v>9527583.72633</v>
      </c>
      <c r="T24">
        <f t="shared" si="2"/>
        <v>26.63</v>
      </c>
    </row>
    <row r="25" spans="1:20">
      <c r="A25" s="2" t="s">
        <v>345</v>
      </c>
      <c r="B25" s="2" t="s">
        <v>346</v>
      </c>
      <c r="C25" s="2">
        <v>65773</v>
      </c>
      <c r="D25" s="2">
        <v>53</v>
      </c>
      <c r="E25" s="2">
        <v>1241</v>
      </c>
      <c r="F25" s="2">
        <v>194.34</v>
      </c>
      <c r="G25" s="2">
        <v>2.49</v>
      </c>
      <c r="H25" s="2">
        <v>8.53</v>
      </c>
      <c r="I25" s="2">
        <v>36000</v>
      </c>
      <c r="J25" s="2">
        <v>98</v>
      </c>
      <c r="K25" s="2">
        <v>851.4</v>
      </c>
      <c r="L25" s="2">
        <v>2</v>
      </c>
      <c r="M25" s="2">
        <v>11.4</v>
      </c>
      <c r="N25" s="2">
        <v>7.74</v>
      </c>
      <c r="O25" s="2">
        <v>0.01</v>
      </c>
      <c r="P25" s="2">
        <v>0.1</v>
      </c>
      <c r="Q25" s="2">
        <v>0.89</v>
      </c>
      <c r="R25" s="6">
        <f t="shared" si="0"/>
        <v>749.8122</v>
      </c>
      <c r="S25">
        <f t="shared" si="1"/>
        <v>50595.74928</v>
      </c>
      <c r="T25">
        <f t="shared" si="2"/>
        <v>3.66</v>
      </c>
    </row>
    <row r="26" spans="1:20">
      <c r="A26" s="2" t="s">
        <v>347</v>
      </c>
      <c r="B26" s="2" t="s">
        <v>321</v>
      </c>
      <c r="C26" s="2">
        <v>2279723</v>
      </c>
      <c r="D26" s="2">
        <v>47000</v>
      </c>
      <c r="E26" s="2">
        <v>48.5</v>
      </c>
      <c r="F26" s="2">
        <v>0</v>
      </c>
      <c r="G26" s="2">
        <v>0</v>
      </c>
      <c r="H26" s="2">
        <v>100.44</v>
      </c>
      <c r="I26" s="2">
        <v>1300</v>
      </c>
      <c r="J26" s="2">
        <v>42.2</v>
      </c>
      <c r="K26" s="2">
        <v>14.3</v>
      </c>
      <c r="L26" s="2">
        <v>2</v>
      </c>
      <c r="M26" s="2">
        <v>33.65</v>
      </c>
      <c r="N26" s="2">
        <v>12.7</v>
      </c>
      <c r="O26" s="2">
        <v>0.258</v>
      </c>
      <c r="P26" s="2">
        <v>0.379</v>
      </c>
      <c r="Q26" s="2">
        <v>0.363</v>
      </c>
      <c r="R26" s="6">
        <f t="shared" si="0"/>
        <v>76712.67895</v>
      </c>
      <c r="S26">
        <f t="shared" si="1"/>
        <v>9826767.79961</v>
      </c>
      <c r="T26">
        <f t="shared" si="2"/>
        <v>20.95</v>
      </c>
    </row>
    <row r="27" spans="1:20">
      <c r="A27" s="2" t="s">
        <v>173</v>
      </c>
      <c r="B27" s="2" t="s">
        <v>333</v>
      </c>
      <c r="C27" s="2">
        <v>8989046</v>
      </c>
      <c r="D27" s="2">
        <v>1098580</v>
      </c>
      <c r="E27" s="2">
        <v>8.2</v>
      </c>
      <c r="F27" s="2">
        <v>0</v>
      </c>
      <c r="G27" s="2">
        <v>-1.32</v>
      </c>
      <c r="H27" s="2">
        <v>53.11</v>
      </c>
      <c r="I27" s="2">
        <v>2400</v>
      </c>
      <c r="J27" s="2">
        <v>87.2</v>
      </c>
      <c r="K27" s="2">
        <v>71.9</v>
      </c>
      <c r="L27" s="2">
        <v>1.5</v>
      </c>
      <c r="M27" s="2">
        <v>23.3</v>
      </c>
      <c r="N27" s="2">
        <v>7.53</v>
      </c>
      <c r="O27" s="2">
        <v>0.128</v>
      </c>
      <c r="P27" s="2">
        <v>0.352</v>
      </c>
      <c r="Q27" s="2">
        <v>0.52</v>
      </c>
      <c r="R27" s="6">
        <f t="shared" si="0"/>
        <v>209444.7718</v>
      </c>
      <c r="S27">
        <f t="shared" si="1"/>
        <v>50595.74928</v>
      </c>
      <c r="T27">
        <f t="shared" si="2"/>
        <v>15.77</v>
      </c>
    </row>
    <row r="28" spans="1:20">
      <c r="A28" s="2" t="s">
        <v>348</v>
      </c>
      <c r="B28" s="2" t="s">
        <v>323</v>
      </c>
      <c r="C28" s="2">
        <v>4498976</v>
      </c>
      <c r="D28" s="2">
        <v>51129</v>
      </c>
      <c r="E28" s="2">
        <v>88</v>
      </c>
      <c r="F28" s="2">
        <v>0.04</v>
      </c>
      <c r="G28" s="2">
        <v>0.31</v>
      </c>
      <c r="H28" s="2">
        <v>21.05</v>
      </c>
      <c r="I28" s="2">
        <v>6100</v>
      </c>
      <c r="K28" s="2">
        <v>215.4</v>
      </c>
      <c r="L28" s="2">
        <v>4</v>
      </c>
      <c r="M28" s="2">
        <v>8.77</v>
      </c>
      <c r="N28" s="2">
        <v>8.27</v>
      </c>
      <c r="O28" s="2">
        <v>0.142</v>
      </c>
      <c r="P28" s="2">
        <v>0.308</v>
      </c>
      <c r="Q28" s="2">
        <v>0.55</v>
      </c>
      <c r="R28" s="6">
        <f t="shared" si="0"/>
        <v>39456.01952</v>
      </c>
      <c r="S28">
        <f t="shared" si="1"/>
        <v>730579.71603</v>
      </c>
      <c r="T28">
        <f t="shared" si="2"/>
        <v>0.5</v>
      </c>
    </row>
    <row r="29" spans="1:20">
      <c r="A29" s="2" t="s">
        <v>349</v>
      </c>
      <c r="B29" s="2" t="s">
        <v>331</v>
      </c>
      <c r="C29" s="2">
        <v>1639833</v>
      </c>
      <c r="D29" s="2">
        <v>600370</v>
      </c>
      <c r="E29" s="2">
        <v>2.7</v>
      </c>
      <c r="F29" s="2">
        <v>0</v>
      </c>
      <c r="G29" s="2">
        <v>0</v>
      </c>
      <c r="H29" s="2">
        <v>54.58</v>
      </c>
      <c r="I29" s="2">
        <v>9000</v>
      </c>
      <c r="J29" s="2">
        <v>79.8</v>
      </c>
      <c r="K29" s="2">
        <v>80.5</v>
      </c>
      <c r="L29" s="2">
        <v>1</v>
      </c>
      <c r="M29" s="2">
        <v>23.08</v>
      </c>
      <c r="N29" s="2">
        <v>29.5</v>
      </c>
      <c r="O29" s="2">
        <v>0.024</v>
      </c>
      <c r="P29" s="2">
        <v>0.469</v>
      </c>
      <c r="Q29" s="2">
        <v>0.507</v>
      </c>
      <c r="R29" s="6">
        <f t="shared" si="0"/>
        <v>37847.34564</v>
      </c>
      <c r="S29">
        <f t="shared" si="1"/>
        <v>83532460.09414</v>
      </c>
      <c r="T29">
        <f t="shared" si="2"/>
        <v>-6.42</v>
      </c>
    </row>
    <row r="30" spans="1:20">
      <c r="A30" s="2" t="s">
        <v>175</v>
      </c>
      <c r="B30" s="2" t="s">
        <v>333</v>
      </c>
      <c r="C30" s="2">
        <v>188078227</v>
      </c>
      <c r="D30" s="2">
        <v>8511965</v>
      </c>
      <c r="E30" s="2">
        <v>22.1</v>
      </c>
      <c r="F30" s="2">
        <v>0.09</v>
      </c>
      <c r="G30" s="2">
        <v>-0.03</v>
      </c>
      <c r="H30" s="2">
        <v>29.61</v>
      </c>
      <c r="I30" s="2">
        <v>7600</v>
      </c>
      <c r="J30" s="2">
        <v>86.4</v>
      </c>
      <c r="K30" s="2">
        <v>225.3</v>
      </c>
      <c r="L30" s="2">
        <v>2</v>
      </c>
      <c r="M30" s="2">
        <v>16.56</v>
      </c>
      <c r="N30" s="2">
        <v>6.17</v>
      </c>
      <c r="O30" s="2">
        <v>0.084</v>
      </c>
      <c r="P30" s="2">
        <v>0.4</v>
      </c>
      <c r="Q30" s="2">
        <v>0.516</v>
      </c>
      <c r="R30" s="6">
        <f t="shared" si="0"/>
        <v>3114575.43912</v>
      </c>
      <c r="S30">
        <f t="shared" si="1"/>
        <v>0</v>
      </c>
      <c r="T30">
        <f t="shared" si="2"/>
        <v>10.39</v>
      </c>
    </row>
    <row r="31" spans="1:20">
      <c r="A31" s="2" t="s">
        <v>350</v>
      </c>
      <c r="B31" s="2" t="s">
        <v>333</v>
      </c>
      <c r="C31" s="2">
        <v>23098</v>
      </c>
      <c r="D31" s="2">
        <v>153</v>
      </c>
      <c r="E31" s="2">
        <v>151</v>
      </c>
      <c r="F31" s="2">
        <v>52.29</v>
      </c>
      <c r="G31" s="2">
        <v>10.01</v>
      </c>
      <c r="H31" s="2">
        <v>18.05</v>
      </c>
      <c r="I31" s="2">
        <v>16000</v>
      </c>
      <c r="J31" s="2">
        <v>97.8</v>
      </c>
      <c r="K31" s="2">
        <v>506.5</v>
      </c>
      <c r="L31" s="2">
        <v>2</v>
      </c>
      <c r="M31" s="2">
        <v>14.89</v>
      </c>
      <c r="N31" s="2">
        <v>4.42</v>
      </c>
      <c r="O31" s="2">
        <v>0.018</v>
      </c>
      <c r="P31" s="2">
        <v>0.062</v>
      </c>
      <c r="Q31" s="2">
        <v>0.92</v>
      </c>
      <c r="R31" s="6">
        <f t="shared" si="0"/>
        <v>343.92922</v>
      </c>
      <c r="S31">
        <f t="shared" si="1"/>
        <v>0</v>
      </c>
      <c r="T31">
        <f t="shared" si="2"/>
        <v>10.47</v>
      </c>
    </row>
    <row r="32" spans="1:20">
      <c r="A32" s="2" t="s">
        <v>351</v>
      </c>
      <c r="B32" s="2" t="s">
        <v>321</v>
      </c>
      <c r="C32" s="2">
        <v>379444</v>
      </c>
      <c r="D32" s="2">
        <v>5770</v>
      </c>
      <c r="E32" s="2">
        <v>65.8</v>
      </c>
      <c r="F32" s="2">
        <v>2.79</v>
      </c>
      <c r="G32" s="2">
        <v>3.59</v>
      </c>
      <c r="H32" s="2">
        <v>12.61</v>
      </c>
      <c r="I32" s="2">
        <v>18600</v>
      </c>
      <c r="J32" s="2">
        <v>93.9</v>
      </c>
      <c r="K32" s="2">
        <v>237.2</v>
      </c>
      <c r="L32" s="2">
        <v>2</v>
      </c>
      <c r="M32" s="2">
        <v>18.79</v>
      </c>
      <c r="N32" s="2">
        <v>3.45</v>
      </c>
      <c r="O32" s="2">
        <v>0.036</v>
      </c>
      <c r="P32" s="2">
        <v>0.561</v>
      </c>
      <c r="Q32" s="2">
        <v>0.403</v>
      </c>
      <c r="R32" s="6">
        <f t="shared" si="0"/>
        <v>7129.75276</v>
      </c>
      <c r="S32">
        <f t="shared" si="1"/>
        <v>0</v>
      </c>
      <c r="T32">
        <f t="shared" si="2"/>
        <v>15.34</v>
      </c>
    </row>
    <row r="33" spans="1:20">
      <c r="A33" s="2" t="s">
        <v>352</v>
      </c>
      <c r="B33" s="2" t="s">
        <v>323</v>
      </c>
      <c r="C33" s="2">
        <v>7385367</v>
      </c>
      <c r="D33" s="2">
        <v>110910</v>
      </c>
      <c r="E33" s="2">
        <v>66.6</v>
      </c>
      <c r="F33" s="2">
        <v>0.32</v>
      </c>
      <c r="G33" s="2">
        <v>-4.58</v>
      </c>
      <c r="H33" s="2">
        <v>20.55</v>
      </c>
      <c r="I33" s="2">
        <v>7600</v>
      </c>
      <c r="J33" s="2">
        <v>98.6</v>
      </c>
      <c r="K33" s="2">
        <v>336.3</v>
      </c>
      <c r="L33" s="2">
        <v>3</v>
      </c>
      <c r="M33" s="2">
        <v>9.65</v>
      </c>
      <c r="N33" s="2">
        <v>14.27</v>
      </c>
      <c r="O33" s="2">
        <v>0.093</v>
      </c>
      <c r="P33" s="2">
        <v>0.304</v>
      </c>
      <c r="Q33" s="2">
        <v>0.603</v>
      </c>
      <c r="R33" s="6">
        <f t="shared" si="0"/>
        <v>71268.79155</v>
      </c>
      <c r="S33">
        <f t="shared" si="1"/>
        <v>32537764.85382</v>
      </c>
      <c r="T33">
        <f t="shared" si="2"/>
        <v>-4.62</v>
      </c>
    </row>
    <row r="34" spans="1:20">
      <c r="A34" s="2" t="s">
        <v>353</v>
      </c>
      <c r="B34" s="2" t="s">
        <v>331</v>
      </c>
      <c r="C34" s="2">
        <v>13902972</v>
      </c>
      <c r="D34" s="2">
        <v>274200</v>
      </c>
      <c r="E34" s="2">
        <v>50.7</v>
      </c>
      <c r="F34" s="2">
        <v>0</v>
      </c>
      <c r="G34" s="2">
        <v>0</v>
      </c>
      <c r="H34" s="2">
        <v>97.57</v>
      </c>
      <c r="I34" s="2">
        <v>1100</v>
      </c>
      <c r="J34" s="2">
        <v>26.6</v>
      </c>
      <c r="K34" s="2">
        <v>7</v>
      </c>
      <c r="L34" s="2">
        <v>2</v>
      </c>
      <c r="M34" s="2">
        <v>45.62</v>
      </c>
      <c r="N34" s="2">
        <v>15.6</v>
      </c>
      <c r="O34" s="2">
        <v>0.322</v>
      </c>
      <c r="P34" s="2">
        <v>0.196</v>
      </c>
      <c r="Q34" s="2">
        <v>0.482</v>
      </c>
      <c r="R34" s="6">
        <f t="shared" si="0"/>
        <v>634253.58264</v>
      </c>
      <c r="S34">
        <f t="shared" si="1"/>
        <v>33412280.14012</v>
      </c>
      <c r="T34">
        <f t="shared" si="2"/>
        <v>30.02</v>
      </c>
    </row>
    <row r="35" spans="1:20">
      <c r="A35" s="2" t="s">
        <v>354</v>
      </c>
      <c r="B35" s="2" t="s">
        <v>321</v>
      </c>
      <c r="C35" s="2">
        <v>47382633</v>
      </c>
      <c r="D35" s="2">
        <v>678500</v>
      </c>
      <c r="E35" s="2">
        <v>69.8</v>
      </c>
      <c r="F35" s="2">
        <v>0.28</v>
      </c>
      <c r="G35" s="2">
        <v>-1.8</v>
      </c>
      <c r="H35" s="2">
        <v>67.24</v>
      </c>
      <c r="I35" s="2">
        <v>1800</v>
      </c>
      <c r="J35" s="2">
        <v>85.3</v>
      </c>
      <c r="K35" s="2">
        <v>10.1</v>
      </c>
      <c r="L35" s="2">
        <v>2</v>
      </c>
      <c r="M35" s="2">
        <v>17.91</v>
      </c>
      <c r="N35" s="2">
        <v>9.83</v>
      </c>
      <c r="O35" s="2">
        <v>0.564</v>
      </c>
      <c r="P35" s="2">
        <v>0.082</v>
      </c>
      <c r="Q35" s="2">
        <v>0.353</v>
      </c>
      <c r="R35" s="6">
        <f t="shared" si="0"/>
        <v>848622.95703</v>
      </c>
      <c r="S35">
        <f t="shared" si="1"/>
        <v>3553802.52935</v>
      </c>
      <c r="T35">
        <f t="shared" si="2"/>
        <v>8.08</v>
      </c>
    </row>
    <row r="36" spans="1:20">
      <c r="A36" s="2" t="s">
        <v>355</v>
      </c>
      <c r="B36" s="2" t="s">
        <v>331</v>
      </c>
      <c r="C36" s="2">
        <v>8090068</v>
      </c>
      <c r="D36" s="2">
        <v>27830</v>
      </c>
      <c r="E36" s="2">
        <v>290.7</v>
      </c>
      <c r="F36" s="2">
        <v>0</v>
      </c>
      <c r="G36" s="2">
        <v>-0.06</v>
      </c>
      <c r="H36" s="2">
        <v>69.29</v>
      </c>
      <c r="I36" s="2">
        <v>600</v>
      </c>
      <c r="J36" s="2">
        <v>51.6</v>
      </c>
      <c r="K36" s="2">
        <v>3.4</v>
      </c>
      <c r="L36" s="2">
        <v>2</v>
      </c>
      <c r="M36" s="2">
        <v>42.22</v>
      </c>
      <c r="N36" s="2">
        <v>13.46</v>
      </c>
      <c r="O36" s="2">
        <v>0.463</v>
      </c>
      <c r="P36" s="2">
        <v>0.203</v>
      </c>
      <c r="Q36" s="2">
        <v>0.334</v>
      </c>
      <c r="R36" s="6">
        <f t="shared" si="0"/>
        <v>341562.67096</v>
      </c>
      <c r="S36">
        <f t="shared" si="1"/>
        <v>27304955.58558</v>
      </c>
      <c r="T36">
        <f t="shared" si="2"/>
        <v>28.76</v>
      </c>
    </row>
    <row r="37" spans="1:20">
      <c r="A37" s="2" t="s">
        <v>179</v>
      </c>
      <c r="B37" s="2" t="s">
        <v>321</v>
      </c>
      <c r="C37" s="2">
        <v>13881427</v>
      </c>
      <c r="D37" s="2">
        <v>181040</v>
      </c>
      <c r="E37" s="2">
        <v>76.7</v>
      </c>
      <c r="F37" s="2">
        <v>0.24</v>
      </c>
      <c r="G37" s="2">
        <v>0</v>
      </c>
      <c r="H37" s="2">
        <v>71.48</v>
      </c>
      <c r="I37" s="2">
        <v>1900</v>
      </c>
      <c r="J37" s="2">
        <v>69.4</v>
      </c>
      <c r="K37" s="2">
        <v>2.6</v>
      </c>
      <c r="L37" s="2">
        <v>2</v>
      </c>
      <c r="M37" s="2">
        <v>26.9</v>
      </c>
      <c r="N37" s="2">
        <v>9.06</v>
      </c>
      <c r="O37" s="2">
        <v>0.35</v>
      </c>
      <c r="P37" s="2">
        <v>0.3</v>
      </c>
      <c r="Q37" s="2">
        <v>0.35</v>
      </c>
      <c r="R37" s="6">
        <f t="shared" si="0"/>
        <v>373410.3863</v>
      </c>
      <c r="S37">
        <f t="shared" si="1"/>
        <v>1907347.41401</v>
      </c>
      <c r="T37">
        <f t="shared" si="2"/>
        <v>17.84</v>
      </c>
    </row>
    <row r="38" spans="1:20">
      <c r="A38" s="2" t="s">
        <v>181</v>
      </c>
      <c r="B38" s="2" t="s">
        <v>331</v>
      </c>
      <c r="C38" s="2">
        <v>17340702</v>
      </c>
      <c r="D38" s="2">
        <v>475440</v>
      </c>
      <c r="E38" s="2">
        <v>36.5</v>
      </c>
      <c r="F38" s="2">
        <v>0.08</v>
      </c>
      <c r="G38" s="2">
        <v>0</v>
      </c>
      <c r="H38" s="2">
        <v>68.26</v>
      </c>
      <c r="I38" s="2">
        <v>1800</v>
      </c>
      <c r="J38" s="2">
        <v>79</v>
      </c>
      <c r="K38" s="2">
        <v>5.7</v>
      </c>
      <c r="L38" s="2">
        <v>1.5</v>
      </c>
      <c r="M38" s="2">
        <v>33.89</v>
      </c>
      <c r="N38" s="2">
        <v>13.47</v>
      </c>
      <c r="O38" s="2">
        <v>0.448</v>
      </c>
      <c r="P38" s="2">
        <v>0.17</v>
      </c>
      <c r="Q38" s="2">
        <v>0.382</v>
      </c>
      <c r="R38" s="6">
        <f t="shared" si="0"/>
        <v>587676.39078</v>
      </c>
      <c r="S38">
        <f t="shared" si="1"/>
        <v>27304955.58558</v>
      </c>
      <c r="T38">
        <f t="shared" si="2"/>
        <v>20.42</v>
      </c>
    </row>
    <row r="39" spans="1:20">
      <c r="A39" s="2" t="s">
        <v>177</v>
      </c>
      <c r="B39" s="2" t="s">
        <v>346</v>
      </c>
      <c r="C39" s="2">
        <v>33098932</v>
      </c>
      <c r="D39" s="2">
        <v>9984670</v>
      </c>
      <c r="E39" s="2">
        <v>3.3</v>
      </c>
      <c r="F39" s="2">
        <v>2.02</v>
      </c>
      <c r="G39" s="2">
        <v>5.96</v>
      </c>
      <c r="H39" s="2">
        <v>4.75</v>
      </c>
      <c r="I39" s="2">
        <v>29800</v>
      </c>
      <c r="J39" s="2">
        <v>97</v>
      </c>
      <c r="K39" s="2">
        <v>552.2</v>
      </c>
      <c r="M39" s="2">
        <v>10.78</v>
      </c>
      <c r="N39" s="2">
        <v>7.8</v>
      </c>
      <c r="O39" s="2">
        <v>0.022</v>
      </c>
      <c r="P39" s="2">
        <v>0.294</v>
      </c>
      <c r="Q39" s="2">
        <v>0.684</v>
      </c>
      <c r="R39" s="6">
        <f t="shared" si="0"/>
        <v>356806.48696</v>
      </c>
      <c r="S39">
        <f t="shared" si="1"/>
        <v>50595.74928</v>
      </c>
      <c r="T39">
        <f t="shared" si="2"/>
        <v>2.98</v>
      </c>
    </row>
    <row r="40" spans="1:20">
      <c r="A40" s="2" t="s">
        <v>356</v>
      </c>
      <c r="B40" s="2" t="s">
        <v>331</v>
      </c>
      <c r="C40" s="2">
        <v>420979</v>
      </c>
      <c r="D40" s="2">
        <v>4033</v>
      </c>
      <c r="E40" s="2">
        <v>104.4</v>
      </c>
      <c r="F40" s="2">
        <v>23.93</v>
      </c>
      <c r="G40" s="2">
        <v>-12.07</v>
      </c>
      <c r="H40" s="2">
        <v>47.77</v>
      </c>
      <c r="I40" s="2">
        <v>1400</v>
      </c>
      <c r="J40" s="2">
        <v>76.6</v>
      </c>
      <c r="K40" s="2">
        <v>169.6</v>
      </c>
      <c r="L40" s="2">
        <v>3</v>
      </c>
      <c r="M40" s="2">
        <v>24.87</v>
      </c>
      <c r="N40" s="2">
        <v>6.55</v>
      </c>
      <c r="O40" s="2">
        <v>0.121</v>
      </c>
      <c r="P40" s="2">
        <v>0.219</v>
      </c>
      <c r="Q40" s="2">
        <v>0.66</v>
      </c>
      <c r="R40" s="6">
        <f t="shared" si="0"/>
        <v>10469.74773</v>
      </c>
      <c r="S40">
        <f t="shared" si="1"/>
        <v>0</v>
      </c>
      <c r="T40">
        <f t="shared" si="2"/>
        <v>18.32</v>
      </c>
    </row>
    <row r="41" spans="1:20">
      <c r="A41" s="2" t="s">
        <v>357</v>
      </c>
      <c r="B41" s="2" t="s">
        <v>333</v>
      </c>
      <c r="C41" s="2">
        <v>45436</v>
      </c>
      <c r="D41" s="2">
        <v>262</v>
      </c>
      <c r="E41" s="2">
        <v>173.4</v>
      </c>
      <c r="F41" s="2">
        <v>61.07</v>
      </c>
      <c r="G41" s="2">
        <v>18.75</v>
      </c>
      <c r="H41" s="2">
        <v>8.19</v>
      </c>
      <c r="I41" s="2">
        <v>35000</v>
      </c>
      <c r="J41" s="2">
        <v>98</v>
      </c>
      <c r="K41" s="2">
        <v>836.3</v>
      </c>
      <c r="L41" s="2">
        <v>2</v>
      </c>
      <c r="M41" s="2">
        <v>12.74</v>
      </c>
      <c r="N41" s="2">
        <v>4.89</v>
      </c>
      <c r="O41" s="2">
        <v>0.014</v>
      </c>
      <c r="P41" s="2">
        <v>0.032</v>
      </c>
      <c r="Q41" s="2">
        <v>0.954</v>
      </c>
      <c r="R41" s="6">
        <f t="shared" si="0"/>
        <v>578.85464</v>
      </c>
      <c r="S41">
        <f t="shared" si="1"/>
        <v>0</v>
      </c>
      <c r="T41">
        <f t="shared" si="2"/>
        <v>7.85</v>
      </c>
    </row>
    <row r="42" spans="1:20">
      <c r="A42" s="2" t="s">
        <v>358</v>
      </c>
      <c r="B42" s="2" t="s">
        <v>331</v>
      </c>
      <c r="C42" s="2">
        <v>4303356</v>
      </c>
      <c r="D42" s="2">
        <v>622984</v>
      </c>
      <c r="E42" s="2">
        <v>6.9</v>
      </c>
      <c r="F42" s="2">
        <v>0</v>
      </c>
      <c r="G42" s="2">
        <v>0</v>
      </c>
      <c r="H42" s="2">
        <v>91</v>
      </c>
      <c r="I42" s="2">
        <v>1100</v>
      </c>
      <c r="J42" s="2">
        <v>51</v>
      </c>
      <c r="K42" s="2">
        <v>2.3</v>
      </c>
      <c r="L42" s="2">
        <v>2</v>
      </c>
      <c r="M42" s="2">
        <v>33.91</v>
      </c>
      <c r="N42" s="2">
        <v>18.65</v>
      </c>
      <c r="O42" s="2">
        <v>0.55</v>
      </c>
      <c r="P42" s="2">
        <v>0.2</v>
      </c>
      <c r="Q42" s="2">
        <v>0.25</v>
      </c>
      <c r="R42" s="6">
        <f t="shared" si="0"/>
        <v>145926.80196</v>
      </c>
      <c r="S42">
        <f t="shared" si="1"/>
        <v>41463344.74682</v>
      </c>
      <c r="T42">
        <f t="shared" si="2"/>
        <v>15.26</v>
      </c>
    </row>
    <row r="43" spans="1:20">
      <c r="A43" s="2" t="s">
        <v>359</v>
      </c>
      <c r="B43" s="2" t="s">
        <v>331</v>
      </c>
      <c r="C43" s="2">
        <v>9944201</v>
      </c>
      <c r="D43" s="2">
        <v>1284000</v>
      </c>
      <c r="E43" s="2">
        <v>7.7</v>
      </c>
      <c r="F43" s="2">
        <v>0</v>
      </c>
      <c r="G43" s="2">
        <v>-0.11</v>
      </c>
      <c r="H43" s="2">
        <v>93.82</v>
      </c>
      <c r="I43" s="2">
        <v>1200</v>
      </c>
      <c r="J43" s="2">
        <v>47.5</v>
      </c>
      <c r="K43" s="2">
        <v>1.3</v>
      </c>
      <c r="L43" s="2">
        <v>2</v>
      </c>
      <c r="M43" s="2">
        <v>45.73</v>
      </c>
      <c r="N43" s="2">
        <v>16.38</v>
      </c>
      <c r="O43" s="2">
        <v>0.335</v>
      </c>
      <c r="P43" s="2">
        <v>0.259</v>
      </c>
      <c r="Q43" s="2">
        <v>0.406</v>
      </c>
      <c r="R43" s="6">
        <f t="shared" si="0"/>
        <v>454748.31173</v>
      </c>
      <c r="S43">
        <f t="shared" si="1"/>
        <v>33660123.75772</v>
      </c>
      <c r="T43">
        <f t="shared" si="2"/>
        <v>29.35</v>
      </c>
    </row>
    <row r="44" spans="1:20">
      <c r="A44" s="2" t="s">
        <v>183</v>
      </c>
      <c r="B44" s="2" t="s">
        <v>333</v>
      </c>
      <c r="C44" s="2">
        <v>16134219</v>
      </c>
      <c r="D44" s="2">
        <v>756950</v>
      </c>
      <c r="E44" s="2">
        <v>21.3</v>
      </c>
      <c r="F44" s="2">
        <v>0.85</v>
      </c>
      <c r="G44" s="2">
        <v>0</v>
      </c>
      <c r="H44" s="2">
        <v>8.8</v>
      </c>
      <c r="I44" s="2">
        <v>9900</v>
      </c>
      <c r="J44" s="2">
        <v>96.2</v>
      </c>
      <c r="K44" s="2">
        <v>213</v>
      </c>
      <c r="L44" s="2">
        <v>3</v>
      </c>
      <c r="M44" s="2">
        <v>15.23</v>
      </c>
      <c r="N44" s="2">
        <v>5.81</v>
      </c>
      <c r="O44" s="2">
        <v>0.06</v>
      </c>
      <c r="P44" s="2">
        <v>0.493</v>
      </c>
      <c r="Q44" s="2">
        <v>0.447</v>
      </c>
      <c r="R44" s="6">
        <f t="shared" si="0"/>
        <v>245724.15537</v>
      </c>
      <c r="S44">
        <f t="shared" si="1"/>
        <v>0</v>
      </c>
      <c r="T44">
        <f t="shared" si="2"/>
        <v>9.42</v>
      </c>
    </row>
    <row r="45" spans="1:20">
      <c r="A45" s="2" t="s">
        <v>185</v>
      </c>
      <c r="B45" s="2" t="s">
        <v>321</v>
      </c>
      <c r="C45" s="2">
        <v>1313973713</v>
      </c>
      <c r="D45" s="2">
        <v>9596960</v>
      </c>
      <c r="E45" s="2">
        <v>136.9</v>
      </c>
      <c r="F45" s="2">
        <v>0.15</v>
      </c>
      <c r="G45" s="2">
        <v>-0.4</v>
      </c>
      <c r="H45" s="2">
        <v>24.18</v>
      </c>
      <c r="I45" s="2">
        <v>5000</v>
      </c>
      <c r="J45" s="2">
        <v>90.9</v>
      </c>
      <c r="K45" s="2">
        <v>266.7</v>
      </c>
      <c r="L45" s="2">
        <v>1.5</v>
      </c>
      <c r="M45" s="2">
        <v>13.25</v>
      </c>
      <c r="N45" s="2">
        <v>6.97</v>
      </c>
      <c r="O45" s="2">
        <v>0.125</v>
      </c>
      <c r="P45" s="2">
        <v>0.473</v>
      </c>
      <c r="Q45" s="2">
        <v>0.403</v>
      </c>
      <c r="R45" s="6">
        <f t="shared" si="0"/>
        <v>17410151.69725</v>
      </c>
      <c r="S45">
        <f t="shared" si="1"/>
        <v>0</v>
      </c>
      <c r="T45">
        <f t="shared" si="2"/>
        <v>6.28</v>
      </c>
    </row>
    <row r="46" spans="1:20">
      <c r="A46" s="2" t="s">
        <v>360</v>
      </c>
      <c r="B46" s="2" t="s">
        <v>333</v>
      </c>
      <c r="C46" s="2">
        <v>43593035</v>
      </c>
      <c r="D46" s="2">
        <v>1138910</v>
      </c>
      <c r="E46" s="2">
        <v>38.3</v>
      </c>
      <c r="F46" s="2">
        <v>0.28</v>
      </c>
      <c r="G46" s="2">
        <v>-0.31</v>
      </c>
      <c r="H46" s="2">
        <v>20.97</v>
      </c>
      <c r="I46" s="2">
        <v>6300</v>
      </c>
      <c r="J46" s="2">
        <v>92.5</v>
      </c>
      <c r="K46" s="2">
        <v>176.2</v>
      </c>
      <c r="L46" s="2">
        <v>2</v>
      </c>
      <c r="M46" s="2">
        <v>20.48</v>
      </c>
      <c r="N46" s="2">
        <v>5.58</v>
      </c>
      <c r="O46" s="2">
        <v>0.125</v>
      </c>
      <c r="P46" s="2">
        <v>0.342</v>
      </c>
      <c r="Q46" s="2">
        <v>0.533</v>
      </c>
      <c r="R46" s="6">
        <f t="shared" si="0"/>
        <v>892785.3568</v>
      </c>
      <c r="S46">
        <f t="shared" si="1"/>
        <v>0</v>
      </c>
      <c r="T46">
        <f t="shared" si="2"/>
        <v>14.9</v>
      </c>
    </row>
    <row r="47" spans="1:20">
      <c r="A47" s="2" t="s">
        <v>361</v>
      </c>
      <c r="B47" s="2" t="s">
        <v>331</v>
      </c>
      <c r="C47" s="2">
        <v>690948</v>
      </c>
      <c r="D47" s="2">
        <v>2170</v>
      </c>
      <c r="E47" s="2">
        <v>318.4</v>
      </c>
      <c r="F47" s="2">
        <v>15.67</v>
      </c>
      <c r="G47" s="2">
        <v>0</v>
      </c>
      <c r="H47" s="2">
        <v>74.93</v>
      </c>
      <c r="I47" s="2">
        <v>700</v>
      </c>
      <c r="J47" s="2">
        <v>56.5</v>
      </c>
      <c r="K47" s="2">
        <v>24.5</v>
      </c>
      <c r="L47" s="2">
        <v>2</v>
      </c>
      <c r="M47" s="2">
        <v>36.93</v>
      </c>
      <c r="N47" s="2">
        <v>8.2</v>
      </c>
      <c r="O47" s="2">
        <v>0.4</v>
      </c>
      <c r="P47" s="2">
        <v>0.04</v>
      </c>
      <c r="Q47" s="2">
        <v>0.56</v>
      </c>
      <c r="R47" s="6">
        <f t="shared" si="0"/>
        <v>25516.70964</v>
      </c>
      <c r="S47">
        <f t="shared" si="1"/>
        <v>50595.74928</v>
      </c>
      <c r="T47">
        <f t="shared" si="2"/>
        <v>28.73</v>
      </c>
    </row>
    <row r="48" spans="1:20">
      <c r="A48" s="2" t="s">
        <v>362</v>
      </c>
      <c r="B48" s="2" t="s">
        <v>331</v>
      </c>
      <c r="C48" s="2">
        <v>62660551</v>
      </c>
      <c r="D48" s="2">
        <v>2345410</v>
      </c>
      <c r="E48" s="2">
        <v>26.7</v>
      </c>
      <c r="F48" s="2">
        <v>0</v>
      </c>
      <c r="G48" s="2">
        <v>0</v>
      </c>
      <c r="H48" s="2">
        <v>94.69</v>
      </c>
      <c r="I48" s="2">
        <v>700</v>
      </c>
      <c r="J48" s="2">
        <v>65.5</v>
      </c>
      <c r="K48" s="2">
        <v>0.2</v>
      </c>
      <c r="L48" s="2">
        <v>2</v>
      </c>
      <c r="M48" s="2">
        <v>43.69</v>
      </c>
      <c r="N48" s="2">
        <v>13.27</v>
      </c>
      <c r="O48" s="2">
        <v>0.55</v>
      </c>
      <c r="P48" s="2">
        <v>0.11</v>
      </c>
      <c r="Q48" s="2">
        <v>0.34</v>
      </c>
      <c r="R48" s="6">
        <f t="shared" si="0"/>
        <v>2737639.47319</v>
      </c>
      <c r="S48">
        <f t="shared" si="1"/>
        <v>27304955.58558</v>
      </c>
      <c r="T48">
        <f t="shared" si="2"/>
        <v>30.42</v>
      </c>
    </row>
    <row r="49" spans="1:20">
      <c r="A49" s="2" t="s">
        <v>363</v>
      </c>
      <c r="B49" s="2" t="s">
        <v>331</v>
      </c>
      <c r="C49" s="2">
        <v>3702314</v>
      </c>
      <c r="D49" s="2">
        <v>342000</v>
      </c>
      <c r="E49" s="2">
        <v>10.8</v>
      </c>
      <c r="F49" s="2">
        <v>0.05</v>
      </c>
      <c r="G49" s="2">
        <v>-0.17</v>
      </c>
      <c r="H49" s="2">
        <v>93.86</v>
      </c>
      <c r="I49" s="2">
        <v>700</v>
      </c>
      <c r="J49" s="2">
        <v>83.8</v>
      </c>
      <c r="K49" s="2">
        <v>3.7</v>
      </c>
      <c r="L49" s="2">
        <v>2</v>
      </c>
      <c r="M49" s="2">
        <v>42.57</v>
      </c>
      <c r="N49" s="2">
        <v>12.93</v>
      </c>
      <c r="O49" s="2">
        <v>0.062</v>
      </c>
      <c r="P49" s="2">
        <v>0.57</v>
      </c>
      <c r="Q49" s="2">
        <v>0.369</v>
      </c>
      <c r="R49" s="6">
        <f t="shared" si="0"/>
        <v>157607.50698</v>
      </c>
      <c r="S49">
        <f t="shared" si="1"/>
        <v>9894803.88833</v>
      </c>
      <c r="T49">
        <f t="shared" si="2"/>
        <v>29.64</v>
      </c>
    </row>
    <row r="50" spans="1:20">
      <c r="A50" s="2" t="s">
        <v>364</v>
      </c>
      <c r="B50" s="2" t="s">
        <v>327</v>
      </c>
      <c r="C50" s="2">
        <v>21388</v>
      </c>
      <c r="D50" s="2">
        <v>240</v>
      </c>
      <c r="E50" s="2">
        <v>89.1</v>
      </c>
      <c r="F50" s="2">
        <v>50</v>
      </c>
      <c r="I50" s="2">
        <v>5000</v>
      </c>
      <c r="J50" s="2">
        <v>95</v>
      </c>
      <c r="K50" s="2">
        <v>289.9</v>
      </c>
      <c r="L50" s="2">
        <v>2</v>
      </c>
      <c r="M50" s="2">
        <v>21</v>
      </c>
      <c r="O50" s="2">
        <v>0.151</v>
      </c>
      <c r="P50" s="2">
        <v>0.096</v>
      </c>
      <c r="Q50" s="2">
        <v>0.753</v>
      </c>
      <c r="R50" s="6">
        <f t="shared" si="0"/>
        <v>449.148</v>
      </c>
      <c r="S50">
        <f t="shared" si="1"/>
        <v>0</v>
      </c>
      <c r="T50">
        <f t="shared" si="2"/>
        <v>21</v>
      </c>
    </row>
    <row r="51" spans="1:20">
      <c r="A51" s="2" t="s">
        <v>365</v>
      </c>
      <c r="B51" s="2" t="s">
        <v>333</v>
      </c>
      <c r="C51" s="2">
        <v>4075261</v>
      </c>
      <c r="D51" s="2">
        <v>51100</v>
      </c>
      <c r="E51" s="2">
        <v>79.8</v>
      </c>
      <c r="F51" s="2">
        <v>2.52</v>
      </c>
      <c r="G51" s="2">
        <v>0.51</v>
      </c>
      <c r="H51" s="2">
        <v>9.95</v>
      </c>
      <c r="I51" s="2">
        <v>9100</v>
      </c>
      <c r="J51" s="2">
        <v>96</v>
      </c>
      <c r="K51" s="2">
        <v>340.7</v>
      </c>
      <c r="L51" s="2">
        <v>2</v>
      </c>
      <c r="M51" s="2">
        <v>18.32</v>
      </c>
      <c r="N51" s="2">
        <v>4.36</v>
      </c>
      <c r="O51" s="2">
        <v>0.088</v>
      </c>
      <c r="P51" s="2">
        <v>0.299</v>
      </c>
      <c r="Q51" s="2">
        <v>0.614</v>
      </c>
      <c r="R51" s="6">
        <f t="shared" si="0"/>
        <v>74658.78152</v>
      </c>
      <c r="S51">
        <f t="shared" si="1"/>
        <v>0</v>
      </c>
      <c r="T51">
        <f t="shared" si="2"/>
        <v>13.96</v>
      </c>
    </row>
    <row r="52" spans="1:20">
      <c r="A52" s="2" t="s">
        <v>366</v>
      </c>
      <c r="B52" s="2" t="s">
        <v>331</v>
      </c>
      <c r="C52" s="2">
        <v>17654843</v>
      </c>
      <c r="D52" s="2">
        <v>322460</v>
      </c>
      <c r="E52" s="2">
        <v>54.8</v>
      </c>
      <c r="F52" s="2">
        <v>0.16</v>
      </c>
      <c r="G52" s="2">
        <v>-0.07</v>
      </c>
      <c r="H52" s="2">
        <v>90.83</v>
      </c>
      <c r="I52" s="2">
        <v>1400</v>
      </c>
      <c r="J52" s="2">
        <v>50.9</v>
      </c>
      <c r="K52" s="2">
        <v>14.6</v>
      </c>
      <c r="L52" s="2">
        <v>2</v>
      </c>
      <c r="M52" s="2">
        <v>35.11</v>
      </c>
      <c r="N52" s="2">
        <v>14.84</v>
      </c>
      <c r="O52" s="2">
        <v>0.279</v>
      </c>
      <c r="P52" s="2">
        <v>0.171</v>
      </c>
      <c r="Q52" s="2">
        <v>0.55</v>
      </c>
      <c r="R52" s="6">
        <f t="shared" si="0"/>
        <v>619861.53773</v>
      </c>
      <c r="S52">
        <f t="shared" si="1"/>
        <v>32599741.40765</v>
      </c>
      <c r="T52">
        <f t="shared" si="2"/>
        <v>20.27</v>
      </c>
    </row>
    <row r="53" spans="1:20">
      <c r="A53" s="2" t="s">
        <v>367</v>
      </c>
      <c r="B53" s="2" t="s">
        <v>323</v>
      </c>
      <c r="C53" s="2">
        <v>4494749</v>
      </c>
      <c r="D53" s="2">
        <v>56542</v>
      </c>
      <c r="E53" s="2">
        <v>79.5</v>
      </c>
      <c r="F53" s="2">
        <v>10.32</v>
      </c>
      <c r="G53" s="2">
        <v>1.58</v>
      </c>
      <c r="H53" s="2">
        <v>6.84</v>
      </c>
      <c r="I53" s="2">
        <v>10600</v>
      </c>
      <c r="J53" s="2">
        <v>98.5</v>
      </c>
      <c r="K53" s="2">
        <v>420.4</v>
      </c>
      <c r="M53" s="2">
        <v>9.61</v>
      </c>
      <c r="N53" s="2">
        <v>11.48</v>
      </c>
      <c r="O53" s="2">
        <v>0.07</v>
      </c>
      <c r="P53" s="2">
        <v>0.308</v>
      </c>
      <c r="Q53" s="2">
        <v>0.622</v>
      </c>
      <c r="R53" s="6">
        <f t="shared" si="0"/>
        <v>43194.53789</v>
      </c>
      <c r="S53">
        <f t="shared" si="1"/>
        <v>8350094.21007</v>
      </c>
      <c r="T53">
        <f t="shared" si="2"/>
        <v>-1.87</v>
      </c>
    </row>
    <row r="54" spans="1:20">
      <c r="A54" s="2" t="s">
        <v>368</v>
      </c>
      <c r="B54" s="2" t="s">
        <v>333</v>
      </c>
      <c r="C54" s="2">
        <v>11382820</v>
      </c>
      <c r="D54" s="2">
        <v>110860</v>
      </c>
      <c r="E54" s="2">
        <v>102.7</v>
      </c>
      <c r="F54" s="2">
        <v>3.37</v>
      </c>
      <c r="G54" s="2">
        <v>-1.58</v>
      </c>
      <c r="H54" s="2">
        <v>6.33</v>
      </c>
      <c r="I54" s="2">
        <v>2900</v>
      </c>
      <c r="J54" s="2">
        <v>97</v>
      </c>
      <c r="K54" s="2">
        <v>74.7</v>
      </c>
      <c r="L54" s="2">
        <v>2</v>
      </c>
      <c r="M54" s="2">
        <v>11.89</v>
      </c>
      <c r="N54" s="2">
        <v>7.22</v>
      </c>
      <c r="O54" s="2">
        <v>0.055</v>
      </c>
      <c r="P54" s="2">
        <v>0.261</v>
      </c>
      <c r="Q54" s="2">
        <v>0.684</v>
      </c>
      <c r="R54" s="6">
        <f t="shared" si="0"/>
        <v>135341.7298</v>
      </c>
      <c r="S54">
        <f t="shared" si="1"/>
        <v>0</v>
      </c>
      <c r="T54">
        <f t="shared" si="2"/>
        <v>4.67</v>
      </c>
    </row>
    <row r="55" spans="1:20">
      <c r="A55" s="2" t="s">
        <v>369</v>
      </c>
      <c r="B55" s="2" t="s">
        <v>340</v>
      </c>
      <c r="C55" s="2">
        <v>784301</v>
      </c>
      <c r="D55" s="2">
        <v>9250</v>
      </c>
      <c r="E55" s="2">
        <v>84.8</v>
      </c>
      <c r="F55" s="2">
        <v>7.01</v>
      </c>
      <c r="G55" s="2">
        <v>0.43</v>
      </c>
      <c r="H55" s="2">
        <v>7.18</v>
      </c>
      <c r="I55" s="2">
        <v>19200</v>
      </c>
      <c r="J55" s="2">
        <v>97.6</v>
      </c>
      <c r="L55" s="2">
        <v>3</v>
      </c>
      <c r="M55" s="2">
        <v>12.56</v>
      </c>
      <c r="N55" s="2">
        <v>7.68</v>
      </c>
      <c r="O55" s="2">
        <v>0.037</v>
      </c>
      <c r="P55" s="2">
        <v>0.198</v>
      </c>
      <c r="Q55" s="2">
        <v>0.765</v>
      </c>
      <c r="R55" s="6">
        <f t="shared" si="0"/>
        <v>9850.82056</v>
      </c>
      <c r="S55">
        <f t="shared" si="1"/>
        <v>50595.74928</v>
      </c>
      <c r="T55">
        <f t="shared" si="2"/>
        <v>4.88</v>
      </c>
    </row>
    <row r="56" spans="1:20">
      <c r="A56" s="2" t="s">
        <v>187</v>
      </c>
      <c r="B56" s="2" t="s">
        <v>323</v>
      </c>
      <c r="C56" s="2">
        <v>10235455</v>
      </c>
      <c r="D56" s="2">
        <v>78866</v>
      </c>
      <c r="E56" s="2">
        <v>129.8</v>
      </c>
      <c r="F56" s="2">
        <v>0</v>
      </c>
      <c r="G56" s="2">
        <v>0.97</v>
      </c>
      <c r="H56" s="2">
        <v>3.93</v>
      </c>
      <c r="I56" s="2">
        <v>15700</v>
      </c>
      <c r="J56" s="2">
        <v>99.9</v>
      </c>
      <c r="K56" s="2">
        <v>314.3</v>
      </c>
      <c r="L56" s="2">
        <v>3</v>
      </c>
      <c r="M56" s="2">
        <v>9.02</v>
      </c>
      <c r="N56" s="2">
        <v>10.59</v>
      </c>
      <c r="O56" s="2">
        <v>0.034</v>
      </c>
      <c r="P56" s="2">
        <v>0.393</v>
      </c>
      <c r="Q56" s="2">
        <v>0.573</v>
      </c>
      <c r="R56" s="6">
        <f t="shared" si="0"/>
        <v>92323.8041</v>
      </c>
      <c r="S56">
        <f t="shared" si="1"/>
        <v>6523081.51899</v>
      </c>
      <c r="T56">
        <f t="shared" si="2"/>
        <v>-1.57</v>
      </c>
    </row>
    <row r="57" spans="1:20">
      <c r="A57" s="2" t="s">
        <v>189</v>
      </c>
      <c r="B57" s="2" t="s">
        <v>329</v>
      </c>
      <c r="C57" s="2">
        <v>5450661</v>
      </c>
      <c r="D57" s="2">
        <v>43094</v>
      </c>
      <c r="E57" s="2">
        <v>126.5</v>
      </c>
      <c r="F57" s="2">
        <v>16.97</v>
      </c>
      <c r="G57" s="2">
        <v>2.48</v>
      </c>
      <c r="H57" s="2">
        <v>4.56</v>
      </c>
      <c r="I57" s="2">
        <v>31100</v>
      </c>
      <c r="J57" s="2">
        <v>100</v>
      </c>
      <c r="K57" s="2">
        <v>614.6</v>
      </c>
      <c r="L57" s="2">
        <v>3</v>
      </c>
      <c r="M57" s="2">
        <v>11.13</v>
      </c>
      <c r="N57" s="2">
        <v>10.36</v>
      </c>
      <c r="O57" s="2">
        <v>0.018</v>
      </c>
      <c r="P57" s="2">
        <v>0.246</v>
      </c>
      <c r="Q57" s="2">
        <v>0.735</v>
      </c>
      <c r="R57" s="6">
        <f t="shared" si="0"/>
        <v>60665.85693</v>
      </c>
      <c r="S57">
        <f t="shared" si="1"/>
        <v>6360678.96613</v>
      </c>
      <c r="T57">
        <f t="shared" si="2"/>
        <v>0.770000000000001</v>
      </c>
    </row>
    <row r="58" spans="1:20">
      <c r="A58" s="2" t="s">
        <v>370</v>
      </c>
      <c r="B58" s="2" t="s">
        <v>331</v>
      </c>
      <c r="C58" s="2">
        <v>486530</v>
      </c>
      <c r="D58" s="2">
        <v>23000</v>
      </c>
      <c r="E58" s="2">
        <v>21.2</v>
      </c>
      <c r="F58" s="2">
        <v>1.37</v>
      </c>
      <c r="G58" s="2">
        <v>0</v>
      </c>
      <c r="H58" s="2">
        <v>104.13</v>
      </c>
      <c r="I58" s="2">
        <v>1300</v>
      </c>
      <c r="J58" s="2">
        <v>67.9</v>
      </c>
      <c r="K58" s="2">
        <v>22.8</v>
      </c>
      <c r="L58" s="2">
        <v>1</v>
      </c>
      <c r="M58" s="2">
        <v>39.53</v>
      </c>
      <c r="N58" s="2">
        <v>19.31</v>
      </c>
      <c r="O58" s="2">
        <v>0.179</v>
      </c>
      <c r="P58" s="2">
        <v>0.225</v>
      </c>
      <c r="Q58" s="2">
        <v>0.596</v>
      </c>
      <c r="R58" s="6">
        <f t="shared" si="0"/>
        <v>19232.5309</v>
      </c>
      <c r="S58">
        <f t="shared" si="1"/>
        <v>42019337.16152</v>
      </c>
      <c r="T58">
        <f t="shared" si="2"/>
        <v>20.22</v>
      </c>
    </row>
    <row r="59" spans="1:20">
      <c r="A59" s="2" t="s">
        <v>371</v>
      </c>
      <c r="B59" s="2" t="s">
        <v>333</v>
      </c>
      <c r="C59" s="2">
        <v>68910</v>
      </c>
      <c r="D59" s="2">
        <v>754</v>
      </c>
      <c r="E59" s="2">
        <v>91.4</v>
      </c>
      <c r="F59" s="2">
        <v>19.63</v>
      </c>
      <c r="G59" s="2">
        <v>-13.87</v>
      </c>
      <c r="H59" s="2">
        <v>14.15</v>
      </c>
      <c r="I59" s="2">
        <v>5400</v>
      </c>
      <c r="J59" s="2">
        <v>94</v>
      </c>
      <c r="K59" s="2">
        <v>304.8</v>
      </c>
      <c r="L59" s="2">
        <v>2</v>
      </c>
      <c r="M59" s="2">
        <v>15.27</v>
      </c>
      <c r="N59" s="2">
        <v>6.73</v>
      </c>
      <c r="O59" s="2">
        <v>0.177</v>
      </c>
      <c r="P59" s="2">
        <v>0.328</v>
      </c>
      <c r="Q59" s="2">
        <v>0.495</v>
      </c>
      <c r="R59" s="6">
        <f t="shared" si="0"/>
        <v>1052.2557</v>
      </c>
      <c r="S59">
        <f t="shared" si="1"/>
        <v>0</v>
      </c>
      <c r="T59">
        <f t="shared" si="2"/>
        <v>8.54</v>
      </c>
    </row>
    <row r="60" spans="1:20">
      <c r="A60" s="2" t="s">
        <v>191</v>
      </c>
      <c r="B60" s="2" t="s">
        <v>333</v>
      </c>
      <c r="C60" s="2">
        <v>9183984</v>
      </c>
      <c r="D60" s="2">
        <v>48730</v>
      </c>
      <c r="E60" s="2">
        <v>188.5</v>
      </c>
      <c r="F60" s="2">
        <v>2.64</v>
      </c>
      <c r="G60" s="2">
        <v>-3.22</v>
      </c>
      <c r="H60" s="2">
        <v>32.38</v>
      </c>
      <c r="I60" s="2">
        <v>6000</v>
      </c>
      <c r="J60" s="2">
        <v>84.7</v>
      </c>
      <c r="K60" s="2">
        <v>97.4</v>
      </c>
      <c r="L60" s="2">
        <v>2</v>
      </c>
      <c r="M60" s="2">
        <v>23.22</v>
      </c>
      <c r="N60" s="2">
        <v>5.73</v>
      </c>
      <c r="O60" s="2">
        <v>0.112</v>
      </c>
      <c r="P60" s="2">
        <v>0.306</v>
      </c>
      <c r="Q60" s="2">
        <v>0.582</v>
      </c>
      <c r="R60" s="6">
        <f t="shared" si="0"/>
        <v>213252.10848</v>
      </c>
      <c r="S60">
        <f t="shared" si="1"/>
        <v>0</v>
      </c>
      <c r="T60">
        <f t="shared" si="2"/>
        <v>17.49</v>
      </c>
    </row>
    <row r="61" spans="1:20">
      <c r="A61" s="2" t="s">
        <v>372</v>
      </c>
      <c r="B61" s="2" t="s">
        <v>321</v>
      </c>
      <c r="C61" s="2">
        <v>1062777</v>
      </c>
      <c r="D61" s="2">
        <v>15007</v>
      </c>
      <c r="E61" s="2">
        <v>70.8</v>
      </c>
      <c r="F61" s="2">
        <v>4.7</v>
      </c>
      <c r="G61" s="2">
        <v>0</v>
      </c>
      <c r="H61" s="2">
        <v>47.41</v>
      </c>
      <c r="I61" s="2">
        <v>500</v>
      </c>
      <c r="J61" s="2">
        <v>58.6</v>
      </c>
      <c r="L61" s="2">
        <v>2</v>
      </c>
      <c r="M61" s="2">
        <v>26.99</v>
      </c>
      <c r="N61" s="2">
        <v>6.24</v>
      </c>
      <c r="O61" s="2">
        <v>0.085</v>
      </c>
      <c r="P61" s="2">
        <v>0.231</v>
      </c>
      <c r="Q61" s="2">
        <v>0.684</v>
      </c>
      <c r="R61" s="6">
        <f t="shared" si="0"/>
        <v>28684.35123</v>
      </c>
      <c r="S61">
        <f t="shared" si="1"/>
        <v>0</v>
      </c>
      <c r="T61">
        <f t="shared" si="2"/>
        <v>20.75</v>
      </c>
    </row>
    <row r="62" spans="1:20">
      <c r="A62" s="2" t="s">
        <v>373</v>
      </c>
      <c r="B62" s="2" t="s">
        <v>333</v>
      </c>
      <c r="C62" s="2">
        <v>13547510</v>
      </c>
      <c r="D62" s="2">
        <v>283560</v>
      </c>
      <c r="E62" s="2">
        <v>47.8</v>
      </c>
      <c r="F62" s="2">
        <v>0.79</v>
      </c>
      <c r="G62" s="2">
        <v>-8.58</v>
      </c>
      <c r="H62" s="2">
        <v>23.66</v>
      </c>
      <c r="I62" s="2">
        <v>3300</v>
      </c>
      <c r="J62" s="2">
        <v>92.5</v>
      </c>
      <c r="K62" s="2">
        <v>125.6</v>
      </c>
      <c r="L62" s="2">
        <v>2</v>
      </c>
      <c r="M62" s="2">
        <v>22.29</v>
      </c>
      <c r="N62" s="2">
        <v>4.23</v>
      </c>
      <c r="O62" s="2">
        <v>0.07</v>
      </c>
      <c r="P62" s="2">
        <v>0.312</v>
      </c>
      <c r="Q62" s="2">
        <v>0.618</v>
      </c>
      <c r="R62" s="6">
        <f t="shared" si="0"/>
        <v>301973.9979</v>
      </c>
      <c r="S62">
        <f t="shared" si="1"/>
        <v>0</v>
      </c>
      <c r="T62">
        <f t="shared" si="2"/>
        <v>18.06</v>
      </c>
    </row>
    <row r="63" spans="1:20">
      <c r="A63" s="2" t="s">
        <v>193</v>
      </c>
      <c r="B63" s="2" t="s">
        <v>325</v>
      </c>
      <c r="C63" s="2">
        <v>78887007</v>
      </c>
      <c r="D63" s="2">
        <v>1001450</v>
      </c>
      <c r="E63" s="2">
        <v>78.8</v>
      </c>
      <c r="F63" s="2">
        <v>0.24</v>
      </c>
      <c r="G63" s="2">
        <v>-0.22</v>
      </c>
      <c r="H63" s="2">
        <v>32.59</v>
      </c>
      <c r="I63" s="2">
        <v>4000</v>
      </c>
      <c r="J63" s="2">
        <v>57.7</v>
      </c>
      <c r="K63" s="2">
        <v>131.8</v>
      </c>
      <c r="L63" s="2">
        <v>1</v>
      </c>
      <c r="M63" s="2">
        <v>22.94</v>
      </c>
      <c r="N63" s="2">
        <v>5.23</v>
      </c>
      <c r="O63" s="2">
        <v>0.149</v>
      </c>
      <c r="P63" s="2">
        <v>0.357</v>
      </c>
      <c r="Q63" s="2">
        <v>0.493</v>
      </c>
      <c r="R63" s="6">
        <f t="shared" si="0"/>
        <v>1809667.94058</v>
      </c>
      <c r="S63">
        <f t="shared" si="1"/>
        <v>0</v>
      </c>
      <c r="T63">
        <f t="shared" si="2"/>
        <v>17.71</v>
      </c>
    </row>
    <row r="64" spans="1:20">
      <c r="A64" s="2" t="s">
        <v>374</v>
      </c>
      <c r="B64" s="2" t="s">
        <v>333</v>
      </c>
      <c r="C64" s="2">
        <v>6822378</v>
      </c>
      <c r="D64" s="2">
        <v>21040</v>
      </c>
      <c r="E64" s="2">
        <v>324.3</v>
      </c>
      <c r="F64" s="2">
        <v>1.46</v>
      </c>
      <c r="G64" s="2">
        <v>-3.74</v>
      </c>
      <c r="H64" s="2">
        <v>25.1</v>
      </c>
      <c r="I64" s="2">
        <v>4800</v>
      </c>
      <c r="J64" s="2">
        <v>80.2</v>
      </c>
      <c r="K64" s="2">
        <v>142.4</v>
      </c>
      <c r="L64" s="2">
        <v>2</v>
      </c>
      <c r="M64" s="2">
        <v>26.61</v>
      </c>
      <c r="N64" s="2">
        <v>5.78</v>
      </c>
      <c r="O64" s="2">
        <v>0.099</v>
      </c>
      <c r="P64" s="2">
        <v>0.302</v>
      </c>
      <c r="Q64" s="2">
        <v>0.599</v>
      </c>
      <c r="R64" s="6">
        <f t="shared" si="0"/>
        <v>181543.47858</v>
      </c>
      <c r="S64">
        <f t="shared" si="1"/>
        <v>0</v>
      </c>
      <c r="T64">
        <f t="shared" si="2"/>
        <v>20.83</v>
      </c>
    </row>
    <row r="65" spans="1:20">
      <c r="A65" s="2" t="s">
        <v>375</v>
      </c>
      <c r="B65" s="2" t="s">
        <v>331</v>
      </c>
      <c r="C65" s="2">
        <v>540109</v>
      </c>
      <c r="D65" s="2">
        <v>28051</v>
      </c>
      <c r="E65" s="2">
        <v>19.3</v>
      </c>
      <c r="F65" s="2">
        <v>1.06</v>
      </c>
      <c r="G65" s="2">
        <v>0</v>
      </c>
      <c r="H65" s="2">
        <v>85.13</v>
      </c>
      <c r="I65" s="2">
        <v>2700</v>
      </c>
      <c r="J65" s="2">
        <v>85.7</v>
      </c>
      <c r="K65" s="2">
        <v>18.5</v>
      </c>
      <c r="L65" s="2">
        <v>2</v>
      </c>
      <c r="M65" s="2">
        <v>35.59</v>
      </c>
      <c r="N65" s="2">
        <v>15.06</v>
      </c>
      <c r="O65" s="2">
        <v>0.03</v>
      </c>
      <c r="P65" s="2">
        <v>0.906</v>
      </c>
      <c r="Q65" s="2">
        <v>0.062</v>
      </c>
      <c r="R65" s="6">
        <f t="shared" si="0"/>
        <v>19222.47931</v>
      </c>
      <c r="S65">
        <f t="shared" si="1"/>
        <v>32606899.61567</v>
      </c>
      <c r="T65">
        <f t="shared" si="2"/>
        <v>20.53</v>
      </c>
    </row>
    <row r="66" spans="1:20">
      <c r="A66" s="2" t="s">
        <v>376</v>
      </c>
      <c r="B66" s="2" t="s">
        <v>331</v>
      </c>
      <c r="C66" s="2">
        <v>4786994</v>
      </c>
      <c r="D66" s="2">
        <v>121320</v>
      </c>
      <c r="E66" s="2">
        <v>39.5</v>
      </c>
      <c r="F66" s="2">
        <v>1.84</v>
      </c>
      <c r="G66" s="2">
        <v>0</v>
      </c>
      <c r="H66" s="2">
        <v>74.87</v>
      </c>
      <c r="I66" s="2">
        <v>700</v>
      </c>
      <c r="J66" s="2">
        <v>58.6</v>
      </c>
      <c r="K66" s="2">
        <v>7.9</v>
      </c>
      <c r="L66" s="2">
        <v>1.5</v>
      </c>
      <c r="M66" s="2">
        <v>34.33</v>
      </c>
      <c r="N66" s="2">
        <v>9.6</v>
      </c>
      <c r="O66" s="2">
        <v>0.102</v>
      </c>
      <c r="P66" s="2">
        <v>0.254</v>
      </c>
      <c r="Q66" s="2">
        <v>0.643</v>
      </c>
      <c r="R66" s="6">
        <f t="shared" si="0"/>
        <v>164337.50402</v>
      </c>
      <c r="S66">
        <f t="shared" si="1"/>
        <v>3165802.83285</v>
      </c>
      <c r="T66">
        <f t="shared" si="2"/>
        <v>24.73</v>
      </c>
    </row>
    <row r="67" spans="1:20">
      <c r="A67" s="2" t="s">
        <v>195</v>
      </c>
      <c r="B67" s="2" t="s">
        <v>377</v>
      </c>
      <c r="C67" s="2">
        <v>1324333</v>
      </c>
      <c r="D67" s="2">
        <v>45226</v>
      </c>
      <c r="E67" s="2">
        <v>29.3</v>
      </c>
      <c r="F67" s="2">
        <v>8.39</v>
      </c>
      <c r="G67" s="2">
        <v>-3.16</v>
      </c>
      <c r="H67" s="2">
        <v>7.87</v>
      </c>
      <c r="I67" s="2">
        <v>12300</v>
      </c>
      <c r="J67" s="2">
        <v>99.8</v>
      </c>
      <c r="K67" s="2">
        <v>333.8</v>
      </c>
      <c r="L67" s="2">
        <v>3</v>
      </c>
      <c r="M67" s="2">
        <v>10.04</v>
      </c>
      <c r="N67" s="2">
        <v>13.25</v>
      </c>
      <c r="O67" s="2">
        <v>0.04</v>
      </c>
      <c r="P67" s="2">
        <v>0.294</v>
      </c>
      <c r="Q67" s="2">
        <v>0.666</v>
      </c>
      <c r="R67" s="6">
        <f t="shared" si="0"/>
        <v>13296.30332</v>
      </c>
      <c r="S67">
        <f t="shared" si="1"/>
        <v>9894803.88833</v>
      </c>
      <c r="T67">
        <f t="shared" si="2"/>
        <v>-3.21</v>
      </c>
    </row>
    <row r="68" spans="1:20">
      <c r="A68" s="2" t="s">
        <v>197</v>
      </c>
      <c r="B68" s="2" t="s">
        <v>331</v>
      </c>
      <c r="C68" s="2">
        <v>74777981</v>
      </c>
      <c r="D68" s="2">
        <v>1127127</v>
      </c>
      <c r="E68" s="2">
        <v>66.3</v>
      </c>
      <c r="F68" s="2">
        <v>0</v>
      </c>
      <c r="G68" s="2">
        <v>0</v>
      </c>
      <c r="H68" s="2">
        <v>95.32</v>
      </c>
      <c r="I68" s="2">
        <v>700</v>
      </c>
      <c r="J68" s="2">
        <v>42.7</v>
      </c>
      <c r="K68" s="2">
        <v>8.2</v>
      </c>
      <c r="L68" s="2">
        <v>2</v>
      </c>
      <c r="M68" s="2">
        <v>37.98</v>
      </c>
      <c r="N68" s="2">
        <v>14.86</v>
      </c>
      <c r="O68" s="2">
        <v>0.475</v>
      </c>
      <c r="P68" s="2">
        <v>0.099</v>
      </c>
      <c r="Q68" s="2">
        <v>0.426</v>
      </c>
      <c r="R68" s="6">
        <f t="shared" ref="R68:R131" si="3">(M68*C68)/1000</f>
        <v>2840067.71838</v>
      </c>
      <c r="S68">
        <f t="shared" ref="S68:S131" si="4">SUMIFS(R$3:R$229,M$3:M$229,"&lt;"&amp;N$3:N$229,I$3:I$229,"&gt;2500")</f>
        <v>32599741.40765</v>
      </c>
      <c r="T68">
        <f t="shared" ref="T68:T131" si="5">M68-N68</f>
        <v>23.12</v>
      </c>
    </row>
    <row r="69" spans="1:20">
      <c r="A69" s="2" t="s">
        <v>378</v>
      </c>
      <c r="B69" s="2" t="s">
        <v>329</v>
      </c>
      <c r="C69" s="2">
        <v>47246</v>
      </c>
      <c r="D69" s="2">
        <v>1399</v>
      </c>
      <c r="E69" s="2">
        <v>33.8</v>
      </c>
      <c r="F69" s="2">
        <v>79.84</v>
      </c>
      <c r="G69" s="2">
        <v>1.41</v>
      </c>
      <c r="H69" s="2">
        <v>6.24</v>
      </c>
      <c r="I69" s="2">
        <v>22000</v>
      </c>
      <c r="K69" s="2">
        <v>503.8</v>
      </c>
      <c r="M69" s="2">
        <v>14.05</v>
      </c>
      <c r="N69" s="2">
        <v>8.7</v>
      </c>
      <c r="O69" s="2">
        <v>0.27</v>
      </c>
      <c r="P69" s="2">
        <v>0.11</v>
      </c>
      <c r="Q69" s="2">
        <v>0.62</v>
      </c>
      <c r="R69" s="6">
        <f t="shared" si="3"/>
        <v>663.8063</v>
      </c>
      <c r="S69">
        <f t="shared" si="4"/>
        <v>734422.21603</v>
      </c>
      <c r="T69">
        <f t="shared" si="5"/>
        <v>5.35</v>
      </c>
    </row>
    <row r="70" spans="1:20">
      <c r="A70" s="2" t="s">
        <v>379</v>
      </c>
      <c r="B70" s="2" t="s">
        <v>327</v>
      </c>
      <c r="C70" s="2">
        <v>905949</v>
      </c>
      <c r="D70" s="2">
        <v>18270</v>
      </c>
      <c r="E70" s="2">
        <v>49.6</v>
      </c>
      <c r="F70" s="2">
        <v>6.18</v>
      </c>
      <c r="G70" s="2">
        <v>-3.14</v>
      </c>
      <c r="H70" s="2">
        <v>12.62</v>
      </c>
      <c r="I70" s="2">
        <v>5800</v>
      </c>
      <c r="J70" s="2">
        <v>93.7</v>
      </c>
      <c r="K70" s="2">
        <v>112.6</v>
      </c>
      <c r="L70" s="2">
        <v>2</v>
      </c>
      <c r="M70" s="2">
        <v>22.55</v>
      </c>
      <c r="N70" s="2">
        <v>5.65</v>
      </c>
      <c r="O70" s="2">
        <v>0.089</v>
      </c>
      <c r="P70" s="2">
        <v>0.135</v>
      </c>
      <c r="Q70" s="2">
        <v>0.776</v>
      </c>
      <c r="R70" s="6">
        <f t="shared" si="3"/>
        <v>20429.14995</v>
      </c>
      <c r="S70">
        <f t="shared" si="4"/>
        <v>0</v>
      </c>
      <c r="T70">
        <f t="shared" si="5"/>
        <v>16.9</v>
      </c>
    </row>
    <row r="71" spans="1:20">
      <c r="A71" s="2" t="s">
        <v>199</v>
      </c>
      <c r="B71" s="2" t="s">
        <v>329</v>
      </c>
      <c r="C71" s="2">
        <v>5231372</v>
      </c>
      <c r="D71" s="2">
        <v>338145</v>
      </c>
      <c r="E71" s="2">
        <v>15.5</v>
      </c>
      <c r="F71" s="2">
        <v>0.37</v>
      </c>
      <c r="G71" s="2">
        <v>0.95</v>
      </c>
      <c r="H71" s="2">
        <v>3.57</v>
      </c>
      <c r="I71" s="2">
        <v>27400</v>
      </c>
      <c r="J71" s="2">
        <v>100</v>
      </c>
      <c r="K71" s="2">
        <v>405.3</v>
      </c>
      <c r="L71" s="2">
        <v>3</v>
      </c>
      <c r="M71" s="2">
        <v>10.45</v>
      </c>
      <c r="N71" s="2">
        <v>9.86</v>
      </c>
      <c r="O71" s="2">
        <v>0.028</v>
      </c>
      <c r="P71" s="2">
        <v>0.295</v>
      </c>
      <c r="Q71" s="2">
        <v>0.676</v>
      </c>
      <c r="R71" s="6">
        <f t="shared" si="3"/>
        <v>54667.8374</v>
      </c>
      <c r="S71">
        <f t="shared" si="4"/>
        <v>3933390.689</v>
      </c>
      <c r="T71">
        <f t="shared" si="5"/>
        <v>0.59</v>
      </c>
    </row>
    <row r="72" spans="1:20">
      <c r="A72" s="2" t="s">
        <v>201</v>
      </c>
      <c r="B72" s="2" t="s">
        <v>329</v>
      </c>
      <c r="C72" s="2">
        <v>60876136</v>
      </c>
      <c r="D72" s="2">
        <v>547030</v>
      </c>
      <c r="E72" s="2">
        <v>111.3</v>
      </c>
      <c r="F72" s="2">
        <v>0.63</v>
      </c>
      <c r="G72" s="2">
        <v>0.66</v>
      </c>
      <c r="H72" s="2">
        <v>4.26</v>
      </c>
      <c r="I72" s="2">
        <v>27600</v>
      </c>
      <c r="J72" s="2">
        <v>99</v>
      </c>
      <c r="K72" s="2">
        <v>586.4</v>
      </c>
      <c r="L72" s="2">
        <v>4</v>
      </c>
      <c r="M72" s="2">
        <v>11.99</v>
      </c>
      <c r="N72" s="2">
        <v>9.14</v>
      </c>
      <c r="O72" s="2">
        <v>0.022</v>
      </c>
      <c r="P72" s="2">
        <v>0.214</v>
      </c>
      <c r="Q72" s="2">
        <v>0.764</v>
      </c>
      <c r="R72" s="6">
        <f t="shared" si="3"/>
        <v>729904.87064</v>
      </c>
      <c r="S72">
        <f t="shared" si="4"/>
        <v>1907347.41401</v>
      </c>
      <c r="T72">
        <f t="shared" si="5"/>
        <v>2.85</v>
      </c>
    </row>
    <row r="73" spans="1:20">
      <c r="A73" s="2" t="s">
        <v>380</v>
      </c>
      <c r="B73" s="2" t="s">
        <v>333</v>
      </c>
      <c r="C73" s="2">
        <v>199509</v>
      </c>
      <c r="D73" s="2">
        <v>91000</v>
      </c>
      <c r="E73" s="2">
        <v>2.2</v>
      </c>
      <c r="F73" s="2">
        <v>0.42</v>
      </c>
      <c r="G73" s="2">
        <v>6.27</v>
      </c>
      <c r="H73" s="2">
        <v>12.07</v>
      </c>
      <c r="I73" s="2">
        <v>8300</v>
      </c>
      <c r="J73" s="2">
        <v>83</v>
      </c>
      <c r="K73" s="2">
        <v>255.6</v>
      </c>
      <c r="L73" s="2">
        <v>2</v>
      </c>
      <c r="M73" s="2">
        <v>20.46</v>
      </c>
      <c r="N73" s="2">
        <v>4.88</v>
      </c>
      <c r="O73" s="2">
        <v>0.066</v>
      </c>
      <c r="P73" s="2">
        <v>0.156</v>
      </c>
      <c r="Q73" s="2">
        <v>0.778</v>
      </c>
      <c r="R73" s="6">
        <f t="shared" si="3"/>
        <v>4081.95414</v>
      </c>
      <c r="S73">
        <f t="shared" si="4"/>
        <v>0</v>
      </c>
      <c r="T73">
        <f t="shared" si="5"/>
        <v>15.58</v>
      </c>
    </row>
    <row r="74" spans="1:20">
      <c r="A74" s="2" t="s">
        <v>381</v>
      </c>
      <c r="B74" s="2" t="s">
        <v>327</v>
      </c>
      <c r="C74" s="2">
        <v>274578</v>
      </c>
      <c r="D74" s="2">
        <v>4167</v>
      </c>
      <c r="E74" s="2">
        <v>65.9</v>
      </c>
      <c r="F74" s="2">
        <v>60.6</v>
      </c>
      <c r="G74" s="2">
        <v>2.94</v>
      </c>
      <c r="H74" s="2">
        <v>8.44</v>
      </c>
      <c r="I74" s="2">
        <v>17500</v>
      </c>
      <c r="J74" s="2">
        <v>98</v>
      </c>
      <c r="K74" s="2">
        <v>194.5</v>
      </c>
      <c r="L74" s="2">
        <v>2</v>
      </c>
      <c r="M74" s="2">
        <v>16.68</v>
      </c>
      <c r="N74" s="2">
        <v>4.69</v>
      </c>
      <c r="O74" s="2">
        <v>0.031</v>
      </c>
      <c r="P74" s="2">
        <v>0.19</v>
      </c>
      <c r="Q74" s="2">
        <v>0.769</v>
      </c>
      <c r="R74" s="6">
        <f t="shared" si="3"/>
        <v>4579.96104</v>
      </c>
      <c r="S74">
        <f t="shared" si="4"/>
        <v>0</v>
      </c>
      <c r="T74">
        <f t="shared" si="5"/>
        <v>11.99</v>
      </c>
    </row>
    <row r="75" spans="1:20">
      <c r="A75" s="2" t="s">
        <v>382</v>
      </c>
      <c r="B75" s="2" t="s">
        <v>331</v>
      </c>
      <c r="C75" s="2">
        <v>1424906</v>
      </c>
      <c r="D75" s="2">
        <v>267667</v>
      </c>
      <c r="E75" s="2">
        <v>5.3</v>
      </c>
      <c r="F75" s="2">
        <v>0.33</v>
      </c>
      <c r="G75" s="2">
        <v>0</v>
      </c>
      <c r="H75" s="2">
        <v>53.64</v>
      </c>
      <c r="I75" s="2">
        <v>5500</v>
      </c>
      <c r="J75" s="2">
        <v>63.2</v>
      </c>
      <c r="K75" s="2">
        <v>27.4</v>
      </c>
      <c r="L75" s="2">
        <v>2</v>
      </c>
      <c r="M75" s="2">
        <v>36.16</v>
      </c>
      <c r="N75" s="2">
        <v>12.25</v>
      </c>
      <c r="O75" s="2">
        <v>0.061</v>
      </c>
      <c r="P75" s="2">
        <v>0.592</v>
      </c>
      <c r="Q75" s="2">
        <v>0.348</v>
      </c>
      <c r="R75" s="6">
        <f t="shared" si="3"/>
        <v>51524.60096</v>
      </c>
      <c r="S75">
        <f t="shared" si="4"/>
        <v>9527583.72633</v>
      </c>
      <c r="T75">
        <f t="shared" si="5"/>
        <v>23.91</v>
      </c>
    </row>
    <row r="76" spans="1:20">
      <c r="A76" s="2" t="s">
        <v>383</v>
      </c>
      <c r="B76" s="2" t="s">
        <v>331</v>
      </c>
      <c r="C76" s="2">
        <v>1641564</v>
      </c>
      <c r="D76" s="2">
        <v>11300</v>
      </c>
      <c r="E76" s="2">
        <v>145.3</v>
      </c>
      <c r="F76" s="2">
        <v>0.71</v>
      </c>
      <c r="G76" s="2">
        <v>1.57</v>
      </c>
      <c r="H76" s="2">
        <v>72.02</v>
      </c>
      <c r="I76" s="2">
        <v>1700</v>
      </c>
      <c r="J76" s="2">
        <v>40.1</v>
      </c>
      <c r="K76" s="2">
        <v>26.8</v>
      </c>
      <c r="L76" s="2">
        <v>2</v>
      </c>
      <c r="M76" s="2">
        <v>39.37</v>
      </c>
      <c r="N76" s="2">
        <v>12.25</v>
      </c>
      <c r="O76" s="2">
        <v>0.308</v>
      </c>
      <c r="P76" s="2">
        <v>0.142</v>
      </c>
      <c r="Q76" s="2">
        <v>0.549</v>
      </c>
      <c r="R76" s="6">
        <f t="shared" si="3"/>
        <v>64628.37468</v>
      </c>
      <c r="S76">
        <f t="shared" si="4"/>
        <v>9527583.72633</v>
      </c>
      <c r="T76">
        <f t="shared" si="5"/>
        <v>27.12</v>
      </c>
    </row>
    <row r="77" spans="1:20">
      <c r="A77" s="2" t="s">
        <v>384</v>
      </c>
      <c r="B77" s="2" t="s">
        <v>340</v>
      </c>
      <c r="C77" s="2">
        <v>1428757</v>
      </c>
      <c r="D77" s="2">
        <v>360</v>
      </c>
      <c r="E77" s="2">
        <v>3968.8</v>
      </c>
      <c r="F77" s="2">
        <v>11.11</v>
      </c>
      <c r="G77" s="2">
        <v>1.6</v>
      </c>
      <c r="H77" s="2">
        <v>22.93</v>
      </c>
      <c r="I77" s="2">
        <v>600</v>
      </c>
      <c r="K77" s="2">
        <v>244.3</v>
      </c>
      <c r="L77" s="2">
        <v>3</v>
      </c>
      <c r="M77" s="2">
        <v>39.45</v>
      </c>
      <c r="N77" s="2">
        <v>3.8</v>
      </c>
      <c r="O77" s="2">
        <v>0.03</v>
      </c>
      <c r="P77" s="2">
        <v>0.283</v>
      </c>
      <c r="Q77" s="2">
        <v>0.687</v>
      </c>
      <c r="R77" s="6">
        <f t="shared" si="3"/>
        <v>56364.46365</v>
      </c>
      <c r="S77">
        <f t="shared" si="4"/>
        <v>0</v>
      </c>
      <c r="T77">
        <f t="shared" si="5"/>
        <v>35.65</v>
      </c>
    </row>
    <row r="78" spans="1:20">
      <c r="A78" s="2" t="s">
        <v>385</v>
      </c>
      <c r="B78" s="2" t="s">
        <v>336</v>
      </c>
      <c r="C78" s="2">
        <v>4661473</v>
      </c>
      <c r="D78" s="2">
        <v>69700</v>
      </c>
      <c r="E78" s="2">
        <v>66.9</v>
      </c>
      <c r="F78" s="2">
        <v>0.44</v>
      </c>
      <c r="G78" s="2">
        <v>-4.7</v>
      </c>
      <c r="H78" s="2">
        <v>18.59</v>
      </c>
      <c r="I78" s="2">
        <v>2500</v>
      </c>
      <c r="J78" s="2">
        <v>99</v>
      </c>
      <c r="K78" s="2">
        <v>146.6</v>
      </c>
      <c r="L78" s="2">
        <v>3</v>
      </c>
      <c r="M78" s="2">
        <v>10.41</v>
      </c>
      <c r="N78" s="2">
        <v>9.23</v>
      </c>
      <c r="O78" s="2">
        <v>0.172</v>
      </c>
      <c r="P78" s="2">
        <v>0.275</v>
      </c>
      <c r="Q78" s="2">
        <v>0.553</v>
      </c>
      <c r="R78" s="6">
        <f t="shared" si="3"/>
        <v>48525.93393</v>
      </c>
      <c r="S78">
        <f t="shared" si="4"/>
        <v>1907646.48418</v>
      </c>
      <c r="T78">
        <f t="shared" si="5"/>
        <v>1.18</v>
      </c>
    </row>
    <row r="79" spans="1:20">
      <c r="A79" s="2" t="s">
        <v>203</v>
      </c>
      <c r="B79" s="2" t="s">
        <v>329</v>
      </c>
      <c r="C79" s="2">
        <v>82422299</v>
      </c>
      <c r="D79" s="2">
        <v>357021</v>
      </c>
      <c r="E79" s="2">
        <v>230.9</v>
      </c>
      <c r="F79" s="2">
        <v>0.67</v>
      </c>
      <c r="G79" s="2">
        <v>2.18</v>
      </c>
      <c r="H79" s="2">
        <v>4.16</v>
      </c>
      <c r="I79" s="2">
        <v>27600</v>
      </c>
      <c r="J79" s="2">
        <v>99</v>
      </c>
      <c r="K79" s="2">
        <v>667.9</v>
      </c>
      <c r="L79" s="2">
        <v>3</v>
      </c>
      <c r="M79" s="2">
        <v>8.25</v>
      </c>
      <c r="N79" s="2">
        <v>10.62</v>
      </c>
      <c r="O79" s="2">
        <v>0.009</v>
      </c>
      <c r="P79" s="2">
        <v>0.296</v>
      </c>
      <c r="Q79" s="2">
        <v>0.695</v>
      </c>
      <c r="R79" s="6">
        <f t="shared" si="3"/>
        <v>679983.96675</v>
      </c>
      <c r="S79">
        <f t="shared" si="4"/>
        <v>6523081.51899</v>
      </c>
      <c r="T79">
        <f t="shared" si="5"/>
        <v>-2.37</v>
      </c>
    </row>
    <row r="80" spans="1:20">
      <c r="A80" s="2" t="s">
        <v>386</v>
      </c>
      <c r="B80" s="2" t="s">
        <v>331</v>
      </c>
      <c r="C80" s="2">
        <v>22409572</v>
      </c>
      <c r="D80" s="2">
        <v>239460</v>
      </c>
      <c r="E80" s="2">
        <v>93.6</v>
      </c>
      <c r="F80" s="2">
        <v>0.23</v>
      </c>
      <c r="G80" s="2">
        <v>-0.64</v>
      </c>
      <c r="H80" s="2">
        <v>51.43</v>
      </c>
      <c r="I80" s="2">
        <v>2200</v>
      </c>
      <c r="J80" s="2">
        <v>74.8</v>
      </c>
      <c r="K80" s="2">
        <v>14.4</v>
      </c>
      <c r="L80" s="2">
        <v>2</v>
      </c>
      <c r="M80" s="2">
        <v>30.52</v>
      </c>
      <c r="N80" s="2">
        <v>9.72</v>
      </c>
      <c r="O80" s="2">
        <v>0.366</v>
      </c>
      <c r="P80" s="2">
        <v>0.246</v>
      </c>
      <c r="Q80" s="2">
        <v>0.387</v>
      </c>
      <c r="R80" s="6">
        <f t="shared" si="3"/>
        <v>683940.13744</v>
      </c>
      <c r="S80">
        <f t="shared" si="4"/>
        <v>3456783.96287</v>
      </c>
      <c r="T80">
        <f t="shared" si="5"/>
        <v>20.8</v>
      </c>
    </row>
    <row r="81" spans="1:20">
      <c r="A81" s="2" t="s">
        <v>387</v>
      </c>
      <c r="B81" s="2" t="s">
        <v>329</v>
      </c>
      <c r="C81" s="2">
        <v>27928</v>
      </c>
      <c r="D81" s="2">
        <v>7</v>
      </c>
      <c r="E81" s="2">
        <v>3989.7</v>
      </c>
      <c r="F81" s="2">
        <v>171.43</v>
      </c>
      <c r="G81" s="2">
        <v>0</v>
      </c>
      <c r="H81" s="2">
        <v>5.13</v>
      </c>
      <c r="I81" s="2">
        <v>17500</v>
      </c>
      <c r="K81" s="2">
        <v>877.7</v>
      </c>
      <c r="M81" s="2">
        <v>10.74</v>
      </c>
      <c r="N81" s="2">
        <v>9.31</v>
      </c>
      <c r="R81" s="6">
        <f t="shared" si="3"/>
        <v>299.94672</v>
      </c>
      <c r="S81">
        <f t="shared" si="4"/>
        <v>1929512.11678</v>
      </c>
      <c r="T81">
        <f t="shared" si="5"/>
        <v>1.43</v>
      </c>
    </row>
    <row r="82" spans="1:20">
      <c r="A82" s="2" t="s">
        <v>388</v>
      </c>
      <c r="B82" s="2" t="s">
        <v>329</v>
      </c>
      <c r="C82" s="2">
        <v>10688058</v>
      </c>
      <c r="D82" s="2">
        <v>131940</v>
      </c>
      <c r="E82" s="2">
        <v>81</v>
      </c>
      <c r="F82" s="2">
        <v>10.37</v>
      </c>
      <c r="G82" s="2">
        <v>2.35</v>
      </c>
      <c r="H82" s="2">
        <v>5.53</v>
      </c>
      <c r="I82" s="2">
        <v>20000</v>
      </c>
      <c r="J82" s="2">
        <v>97.5</v>
      </c>
      <c r="K82" s="2">
        <v>589.7</v>
      </c>
      <c r="L82" s="2">
        <v>3</v>
      </c>
      <c r="M82" s="2">
        <v>9.68</v>
      </c>
      <c r="N82" s="2">
        <v>10.24</v>
      </c>
      <c r="O82" s="2">
        <v>0.054</v>
      </c>
      <c r="P82" s="2">
        <v>0.213</v>
      </c>
      <c r="Q82" s="2">
        <v>0.733</v>
      </c>
      <c r="R82" s="6">
        <f t="shared" si="3"/>
        <v>103460.40144</v>
      </c>
      <c r="S82">
        <f t="shared" si="4"/>
        <v>6268078.52521</v>
      </c>
      <c r="T82">
        <f t="shared" si="5"/>
        <v>-0.56</v>
      </c>
    </row>
    <row r="83" spans="1:20">
      <c r="A83" s="2" t="s">
        <v>389</v>
      </c>
      <c r="B83" s="2" t="s">
        <v>346</v>
      </c>
      <c r="C83" s="2">
        <v>56361</v>
      </c>
      <c r="D83" s="2">
        <v>2166086</v>
      </c>
      <c r="E83" s="2">
        <v>0</v>
      </c>
      <c r="F83" s="2">
        <v>2.04</v>
      </c>
      <c r="G83" s="2">
        <v>-8.37</v>
      </c>
      <c r="H83" s="2">
        <v>15.82</v>
      </c>
      <c r="I83" s="2">
        <v>20000</v>
      </c>
      <c r="K83" s="2">
        <v>448.9</v>
      </c>
      <c r="L83" s="2">
        <v>1</v>
      </c>
      <c r="M83" s="2">
        <v>15.93</v>
      </c>
      <c r="N83" s="2">
        <v>7.84</v>
      </c>
      <c r="R83" s="6">
        <f t="shared" si="3"/>
        <v>897.83073</v>
      </c>
      <c r="S83">
        <f t="shared" si="4"/>
        <v>50595.74928</v>
      </c>
      <c r="T83">
        <f t="shared" si="5"/>
        <v>8.09</v>
      </c>
    </row>
    <row r="84" spans="1:20">
      <c r="A84" s="2" t="s">
        <v>390</v>
      </c>
      <c r="B84" s="2" t="s">
        <v>333</v>
      </c>
      <c r="C84" s="2">
        <v>89703</v>
      </c>
      <c r="D84" s="2">
        <v>344</v>
      </c>
      <c r="E84" s="2">
        <v>260.8</v>
      </c>
      <c r="F84" s="2">
        <v>35.17</v>
      </c>
      <c r="G84" s="2">
        <v>-13.92</v>
      </c>
      <c r="H84" s="2">
        <v>14.62</v>
      </c>
      <c r="I84" s="2">
        <v>5000</v>
      </c>
      <c r="J84" s="2">
        <v>98</v>
      </c>
      <c r="K84" s="2">
        <v>364.5</v>
      </c>
      <c r="L84" s="2">
        <v>2</v>
      </c>
      <c r="M84" s="2">
        <v>22.08</v>
      </c>
      <c r="N84" s="2">
        <v>6.88</v>
      </c>
      <c r="O84" s="2">
        <v>0.054</v>
      </c>
      <c r="P84" s="2">
        <v>0.18</v>
      </c>
      <c r="Q84" s="2">
        <v>0.766</v>
      </c>
      <c r="R84" s="6">
        <f t="shared" si="3"/>
        <v>1980.64224</v>
      </c>
      <c r="S84">
        <f t="shared" si="4"/>
        <v>0</v>
      </c>
      <c r="T84">
        <f t="shared" si="5"/>
        <v>15.2</v>
      </c>
    </row>
    <row r="85" spans="1:20">
      <c r="A85" s="2" t="s">
        <v>391</v>
      </c>
      <c r="B85" s="2" t="s">
        <v>333</v>
      </c>
      <c r="C85" s="2">
        <v>452776</v>
      </c>
      <c r="D85" s="2">
        <v>1780</v>
      </c>
      <c r="E85" s="2">
        <v>254.4</v>
      </c>
      <c r="F85" s="2">
        <v>17.19</v>
      </c>
      <c r="G85" s="2">
        <v>-0.15</v>
      </c>
      <c r="H85" s="2">
        <v>8.6</v>
      </c>
      <c r="I85" s="2">
        <v>8000</v>
      </c>
      <c r="J85" s="2">
        <v>90</v>
      </c>
      <c r="K85" s="2">
        <v>463.8</v>
      </c>
      <c r="L85" s="2">
        <v>2</v>
      </c>
      <c r="M85" s="2">
        <v>15.05</v>
      </c>
      <c r="N85" s="2">
        <v>6.09</v>
      </c>
      <c r="O85" s="2">
        <v>0.15</v>
      </c>
      <c r="P85" s="2">
        <v>0.17</v>
      </c>
      <c r="Q85" s="2">
        <v>0.68</v>
      </c>
      <c r="R85" s="6">
        <f t="shared" si="3"/>
        <v>6814.2788</v>
      </c>
      <c r="S85">
        <f t="shared" si="4"/>
        <v>0</v>
      </c>
      <c r="T85">
        <f t="shared" si="5"/>
        <v>8.96</v>
      </c>
    </row>
    <row r="86" spans="1:20">
      <c r="A86" s="2" t="s">
        <v>392</v>
      </c>
      <c r="B86" s="2" t="s">
        <v>327</v>
      </c>
      <c r="C86" s="2">
        <v>171019</v>
      </c>
      <c r="D86" s="2">
        <v>541</v>
      </c>
      <c r="E86" s="2">
        <v>316.1</v>
      </c>
      <c r="F86" s="2">
        <v>23.2</v>
      </c>
      <c r="G86" s="2">
        <v>0</v>
      </c>
      <c r="H86" s="2">
        <v>6.94</v>
      </c>
      <c r="I86" s="2">
        <v>21000</v>
      </c>
      <c r="J86" s="2">
        <v>99</v>
      </c>
      <c r="K86" s="2">
        <v>492</v>
      </c>
      <c r="L86" s="2">
        <v>2</v>
      </c>
      <c r="M86" s="2">
        <v>18.79</v>
      </c>
      <c r="N86" s="2">
        <v>4.48</v>
      </c>
      <c r="R86" s="6">
        <f t="shared" si="3"/>
        <v>3213.44701</v>
      </c>
      <c r="S86">
        <f t="shared" si="4"/>
        <v>0</v>
      </c>
      <c r="T86">
        <f t="shared" si="5"/>
        <v>14.31</v>
      </c>
    </row>
    <row r="87" spans="1:20">
      <c r="A87" s="2" t="s">
        <v>393</v>
      </c>
      <c r="B87" s="2" t="s">
        <v>333</v>
      </c>
      <c r="C87" s="2">
        <v>12293545</v>
      </c>
      <c r="D87" s="2">
        <v>108890</v>
      </c>
      <c r="E87" s="2">
        <v>112.9</v>
      </c>
      <c r="F87" s="2">
        <v>0.37</v>
      </c>
      <c r="G87" s="2">
        <v>-1.67</v>
      </c>
      <c r="H87" s="2">
        <v>35.93</v>
      </c>
      <c r="I87" s="2">
        <v>4100</v>
      </c>
      <c r="J87" s="2">
        <v>70.6</v>
      </c>
      <c r="K87" s="2">
        <v>92.1</v>
      </c>
      <c r="L87" s="2">
        <v>2</v>
      </c>
      <c r="M87" s="2">
        <v>29.88</v>
      </c>
      <c r="N87" s="2">
        <v>5.2</v>
      </c>
      <c r="O87" s="2">
        <v>0.227</v>
      </c>
      <c r="P87" s="2">
        <v>0.188</v>
      </c>
      <c r="Q87" s="2">
        <v>0.585</v>
      </c>
      <c r="R87" s="6">
        <f t="shared" si="3"/>
        <v>367331.1246</v>
      </c>
      <c r="S87">
        <f t="shared" si="4"/>
        <v>0</v>
      </c>
      <c r="T87">
        <f t="shared" si="5"/>
        <v>24.68</v>
      </c>
    </row>
    <row r="88" spans="1:20">
      <c r="A88" s="2" t="s">
        <v>394</v>
      </c>
      <c r="B88" s="2" t="s">
        <v>329</v>
      </c>
      <c r="C88" s="2">
        <v>65409</v>
      </c>
      <c r="D88" s="2">
        <v>78</v>
      </c>
      <c r="E88" s="2">
        <v>838.6</v>
      </c>
      <c r="F88" s="2">
        <v>64.1</v>
      </c>
      <c r="G88" s="2">
        <v>3.84</v>
      </c>
      <c r="H88" s="2">
        <v>4.71</v>
      </c>
      <c r="I88" s="2">
        <v>20000</v>
      </c>
      <c r="K88" s="2">
        <v>842.4</v>
      </c>
      <c r="L88" s="2">
        <v>3</v>
      </c>
      <c r="M88" s="2">
        <v>8.81</v>
      </c>
      <c r="N88" s="2">
        <v>10.01</v>
      </c>
      <c r="O88" s="2">
        <v>0.03</v>
      </c>
      <c r="P88" s="2">
        <v>0.1</v>
      </c>
      <c r="Q88" s="2">
        <v>0.87</v>
      </c>
      <c r="R88" s="6">
        <f t="shared" si="3"/>
        <v>576.25329</v>
      </c>
      <c r="S88">
        <f t="shared" si="4"/>
        <v>5843649.642</v>
      </c>
      <c r="T88">
        <f t="shared" si="5"/>
        <v>-1.2</v>
      </c>
    </row>
    <row r="89" spans="1:20">
      <c r="A89" s="2" t="s">
        <v>205</v>
      </c>
      <c r="B89" s="2" t="s">
        <v>331</v>
      </c>
      <c r="C89" s="2">
        <v>9690222</v>
      </c>
      <c r="D89" s="2">
        <v>245857</v>
      </c>
      <c r="E89" s="2">
        <v>39.4</v>
      </c>
      <c r="F89" s="2">
        <v>0.13</v>
      </c>
      <c r="G89" s="2">
        <v>-3.06</v>
      </c>
      <c r="H89" s="2">
        <v>90.37</v>
      </c>
      <c r="I89" s="2">
        <v>2100</v>
      </c>
      <c r="J89" s="2">
        <v>35.9</v>
      </c>
      <c r="K89" s="2">
        <v>2.7</v>
      </c>
      <c r="L89" s="2">
        <v>2</v>
      </c>
      <c r="M89" s="2">
        <v>41.76</v>
      </c>
      <c r="N89" s="2">
        <v>15.48</v>
      </c>
      <c r="O89" s="2">
        <v>0.237</v>
      </c>
      <c r="P89" s="2">
        <v>0.362</v>
      </c>
      <c r="Q89" s="2">
        <v>0.401</v>
      </c>
      <c r="R89" s="6">
        <f t="shared" si="3"/>
        <v>404663.67072</v>
      </c>
      <c r="S89">
        <f t="shared" si="4"/>
        <v>32926940.7944</v>
      </c>
      <c r="T89">
        <f t="shared" si="5"/>
        <v>26.28</v>
      </c>
    </row>
    <row r="90" spans="1:20">
      <c r="A90" s="2" t="s">
        <v>395</v>
      </c>
      <c r="B90" s="2" t="s">
        <v>331</v>
      </c>
      <c r="C90" s="2">
        <v>1442029</v>
      </c>
      <c r="D90" s="2">
        <v>36120</v>
      </c>
      <c r="E90" s="2">
        <v>39.9</v>
      </c>
      <c r="F90" s="2">
        <v>0.97</v>
      </c>
      <c r="G90" s="2">
        <v>-1.57</v>
      </c>
      <c r="H90" s="2">
        <v>107.17</v>
      </c>
      <c r="I90" s="2">
        <v>800</v>
      </c>
      <c r="J90" s="2">
        <v>42.4</v>
      </c>
      <c r="K90" s="2">
        <v>7.4</v>
      </c>
      <c r="L90" s="2">
        <v>2</v>
      </c>
      <c r="M90" s="2">
        <v>37.22</v>
      </c>
      <c r="N90" s="2">
        <v>16.53</v>
      </c>
      <c r="O90" s="2">
        <v>0.62</v>
      </c>
      <c r="P90" s="2">
        <v>0.12</v>
      </c>
      <c r="Q90" s="2">
        <v>0.26</v>
      </c>
      <c r="R90" s="6">
        <f t="shared" si="3"/>
        <v>53672.31938</v>
      </c>
      <c r="S90">
        <f t="shared" si="4"/>
        <v>33663030.35616</v>
      </c>
      <c r="T90">
        <f t="shared" si="5"/>
        <v>20.69</v>
      </c>
    </row>
    <row r="91" spans="1:20">
      <c r="A91" s="2" t="s">
        <v>396</v>
      </c>
      <c r="B91" s="2" t="s">
        <v>333</v>
      </c>
      <c r="C91" s="2">
        <v>767245</v>
      </c>
      <c r="D91" s="2">
        <v>214970</v>
      </c>
      <c r="E91" s="2">
        <v>3.6</v>
      </c>
      <c r="F91" s="2">
        <v>0.21</v>
      </c>
      <c r="G91" s="2">
        <v>-2.07</v>
      </c>
      <c r="H91" s="2">
        <v>33.26</v>
      </c>
      <c r="I91" s="2">
        <v>4000</v>
      </c>
      <c r="J91" s="2">
        <v>98.8</v>
      </c>
      <c r="K91" s="2">
        <v>143.5</v>
      </c>
      <c r="L91" s="2">
        <v>2</v>
      </c>
      <c r="M91" s="2">
        <v>18.28</v>
      </c>
      <c r="N91" s="2">
        <v>8.28</v>
      </c>
      <c r="O91" s="2">
        <v>0.37</v>
      </c>
      <c r="P91" s="2">
        <v>0.203</v>
      </c>
      <c r="Q91" s="2">
        <v>0.427</v>
      </c>
      <c r="R91" s="6">
        <f t="shared" si="3"/>
        <v>14025.2386</v>
      </c>
      <c r="S91">
        <f t="shared" si="4"/>
        <v>730579.71603</v>
      </c>
      <c r="T91">
        <f t="shared" si="5"/>
        <v>10</v>
      </c>
    </row>
    <row r="92" spans="1:20">
      <c r="A92" s="2" t="s">
        <v>397</v>
      </c>
      <c r="B92" s="2" t="s">
        <v>333</v>
      </c>
      <c r="C92" s="2">
        <v>8308504</v>
      </c>
      <c r="D92" s="2">
        <v>27750</v>
      </c>
      <c r="E92" s="2">
        <v>299.4</v>
      </c>
      <c r="F92" s="2">
        <v>6.38</v>
      </c>
      <c r="G92" s="2">
        <v>-3.4</v>
      </c>
      <c r="H92" s="2">
        <v>73.45</v>
      </c>
      <c r="I92" s="2">
        <v>1600</v>
      </c>
      <c r="J92" s="2">
        <v>52.9</v>
      </c>
      <c r="K92" s="2">
        <v>16.9</v>
      </c>
      <c r="L92" s="2">
        <v>2</v>
      </c>
      <c r="M92" s="2">
        <v>36.44</v>
      </c>
      <c r="N92" s="2">
        <v>12.17</v>
      </c>
      <c r="O92" s="2">
        <v>0.28</v>
      </c>
      <c r="P92" s="2">
        <v>0.2</v>
      </c>
      <c r="Q92" s="2">
        <v>0.52</v>
      </c>
      <c r="R92" s="6">
        <f t="shared" si="3"/>
        <v>302761.88576</v>
      </c>
      <c r="S92">
        <f t="shared" si="4"/>
        <v>9527583.72633</v>
      </c>
      <c r="T92">
        <f t="shared" si="5"/>
        <v>24.27</v>
      </c>
    </row>
    <row r="93" spans="1:20">
      <c r="A93" s="2" t="s">
        <v>398</v>
      </c>
      <c r="B93" s="2" t="s">
        <v>333</v>
      </c>
      <c r="C93" s="2">
        <v>7326496</v>
      </c>
      <c r="D93" s="2">
        <v>112090</v>
      </c>
      <c r="E93" s="2">
        <v>65.4</v>
      </c>
      <c r="F93" s="2">
        <v>0.73</v>
      </c>
      <c r="G93" s="2">
        <v>-1.99</v>
      </c>
      <c r="H93" s="2">
        <v>29.32</v>
      </c>
      <c r="I93" s="2">
        <v>2600</v>
      </c>
      <c r="J93" s="2">
        <v>76.2</v>
      </c>
      <c r="K93" s="2">
        <v>67.5</v>
      </c>
      <c r="L93" s="2">
        <v>2</v>
      </c>
      <c r="M93" s="2">
        <v>28.24</v>
      </c>
      <c r="N93" s="2">
        <v>5.28</v>
      </c>
      <c r="O93" s="2">
        <v>0.139</v>
      </c>
      <c r="P93" s="2">
        <v>0.312</v>
      </c>
      <c r="Q93" s="2">
        <v>0.549</v>
      </c>
      <c r="R93" s="6">
        <f t="shared" si="3"/>
        <v>206900.24704</v>
      </c>
      <c r="S93">
        <f t="shared" si="4"/>
        <v>0</v>
      </c>
      <c r="T93">
        <f t="shared" si="5"/>
        <v>22.96</v>
      </c>
    </row>
    <row r="94" spans="1:20">
      <c r="A94" s="2" t="s">
        <v>207</v>
      </c>
      <c r="B94" s="2" t="s">
        <v>321</v>
      </c>
      <c r="C94" s="2">
        <v>6940432</v>
      </c>
      <c r="D94" s="2">
        <v>1092</v>
      </c>
      <c r="E94" s="2">
        <v>6355.7</v>
      </c>
      <c r="F94" s="2">
        <v>67.12</v>
      </c>
      <c r="G94" s="2">
        <v>5.24</v>
      </c>
      <c r="H94" s="2">
        <v>2.97</v>
      </c>
      <c r="I94" s="2">
        <v>28800</v>
      </c>
      <c r="J94" s="2">
        <v>93.5</v>
      </c>
      <c r="K94" s="2">
        <v>546.7</v>
      </c>
      <c r="L94" s="2">
        <v>2</v>
      </c>
      <c r="M94" s="2">
        <v>7.29</v>
      </c>
      <c r="N94" s="2">
        <v>6.29</v>
      </c>
      <c r="O94" s="2">
        <v>0.001</v>
      </c>
      <c r="P94" s="2">
        <v>0.092</v>
      </c>
      <c r="Q94" s="2">
        <v>0.906</v>
      </c>
      <c r="R94" s="6">
        <f t="shared" si="3"/>
        <v>50595.74928</v>
      </c>
      <c r="S94">
        <f t="shared" si="4"/>
        <v>0</v>
      </c>
      <c r="T94">
        <f t="shared" si="5"/>
        <v>1</v>
      </c>
    </row>
    <row r="95" spans="1:20">
      <c r="A95" s="2" t="s">
        <v>399</v>
      </c>
      <c r="B95" s="2" t="s">
        <v>323</v>
      </c>
      <c r="C95" s="2">
        <v>9981334</v>
      </c>
      <c r="D95" s="2">
        <v>93030</v>
      </c>
      <c r="E95" s="2">
        <v>107.3</v>
      </c>
      <c r="F95" s="2">
        <v>0</v>
      </c>
      <c r="G95" s="2">
        <v>0.86</v>
      </c>
      <c r="H95" s="2">
        <v>8.57</v>
      </c>
      <c r="I95" s="2">
        <v>13900</v>
      </c>
      <c r="J95" s="2">
        <v>99.4</v>
      </c>
      <c r="K95" s="2">
        <v>336.2</v>
      </c>
      <c r="L95" s="2">
        <v>3</v>
      </c>
      <c r="M95" s="2">
        <v>9.72</v>
      </c>
      <c r="N95" s="2">
        <v>13.11</v>
      </c>
      <c r="O95" s="2">
        <v>0.037</v>
      </c>
      <c r="P95" s="2">
        <v>0.312</v>
      </c>
      <c r="Q95" s="2">
        <v>0.651</v>
      </c>
      <c r="R95" s="6">
        <f t="shared" si="3"/>
        <v>97018.56648</v>
      </c>
      <c r="S95">
        <f t="shared" si="4"/>
        <v>9894803.88833</v>
      </c>
      <c r="T95">
        <f t="shared" si="5"/>
        <v>-3.39</v>
      </c>
    </row>
    <row r="96" spans="1:20">
      <c r="A96" s="2" t="s">
        <v>209</v>
      </c>
      <c r="B96" s="2" t="s">
        <v>329</v>
      </c>
      <c r="C96" s="2">
        <v>299388</v>
      </c>
      <c r="D96" s="2">
        <v>103000</v>
      </c>
      <c r="E96" s="2">
        <v>2.9</v>
      </c>
      <c r="F96" s="2">
        <v>4.83</v>
      </c>
      <c r="G96" s="2">
        <v>2.38</v>
      </c>
      <c r="H96" s="2">
        <v>3.31</v>
      </c>
      <c r="I96" s="2">
        <v>30900</v>
      </c>
      <c r="J96" s="2">
        <v>99.9</v>
      </c>
      <c r="K96" s="2">
        <v>647.7</v>
      </c>
      <c r="L96" s="2">
        <v>3</v>
      </c>
      <c r="M96" s="2">
        <v>13.64</v>
      </c>
      <c r="N96" s="2">
        <v>6.72</v>
      </c>
      <c r="O96" s="2">
        <v>0.086</v>
      </c>
      <c r="P96" s="2">
        <v>0.15</v>
      </c>
      <c r="Q96" s="2">
        <v>0.765</v>
      </c>
      <c r="R96" s="6">
        <f t="shared" si="3"/>
        <v>4083.65232</v>
      </c>
      <c r="S96">
        <f t="shared" si="4"/>
        <v>0</v>
      </c>
      <c r="T96">
        <f t="shared" si="5"/>
        <v>6.92</v>
      </c>
    </row>
    <row r="97" spans="1:20">
      <c r="A97" s="2" t="s">
        <v>211</v>
      </c>
      <c r="B97" s="2" t="s">
        <v>321</v>
      </c>
      <c r="C97" s="2">
        <v>1095351995</v>
      </c>
      <c r="D97" s="2">
        <v>3287590</v>
      </c>
      <c r="E97" s="2">
        <v>333.2</v>
      </c>
      <c r="F97" s="2">
        <v>0.21</v>
      </c>
      <c r="G97" s="2">
        <v>-0.07</v>
      </c>
      <c r="H97" s="2">
        <v>56.29</v>
      </c>
      <c r="I97" s="2">
        <v>2900</v>
      </c>
      <c r="J97" s="2">
        <v>59.5</v>
      </c>
      <c r="K97" s="2">
        <v>45.4</v>
      </c>
      <c r="L97" s="2">
        <v>2.5</v>
      </c>
      <c r="M97" s="2">
        <v>22.01</v>
      </c>
      <c r="N97" s="2">
        <v>8.18</v>
      </c>
      <c r="O97" s="2">
        <v>0.186</v>
      </c>
      <c r="P97" s="2">
        <v>0.276</v>
      </c>
      <c r="Q97" s="2">
        <v>0.538</v>
      </c>
      <c r="R97" s="6">
        <f t="shared" si="3"/>
        <v>24108697.40995</v>
      </c>
      <c r="S97">
        <f t="shared" si="4"/>
        <v>50595.74928</v>
      </c>
      <c r="T97">
        <f t="shared" si="5"/>
        <v>13.83</v>
      </c>
    </row>
    <row r="98" spans="1:20">
      <c r="A98" s="2" t="s">
        <v>213</v>
      </c>
      <c r="B98" s="2" t="s">
        <v>321</v>
      </c>
      <c r="C98" s="2">
        <v>245452739</v>
      </c>
      <c r="D98" s="2">
        <v>1919440</v>
      </c>
      <c r="E98" s="2">
        <v>127.9</v>
      </c>
      <c r="F98" s="2">
        <v>2.85</v>
      </c>
      <c r="G98" s="2">
        <v>0</v>
      </c>
      <c r="H98" s="2">
        <v>35.6</v>
      </c>
      <c r="I98" s="2">
        <v>3200</v>
      </c>
      <c r="J98" s="2">
        <v>87.9</v>
      </c>
      <c r="K98" s="2">
        <v>52</v>
      </c>
      <c r="L98" s="2">
        <v>2</v>
      </c>
      <c r="M98" s="2">
        <v>20.34</v>
      </c>
      <c r="N98" s="2">
        <v>6.25</v>
      </c>
      <c r="O98" s="2">
        <v>0.134</v>
      </c>
      <c r="P98" s="2">
        <v>0.458</v>
      </c>
      <c r="Q98" s="2">
        <v>0.408</v>
      </c>
      <c r="R98" s="6">
        <f t="shared" si="3"/>
        <v>4992508.71126</v>
      </c>
      <c r="S98">
        <f t="shared" si="4"/>
        <v>0</v>
      </c>
      <c r="T98">
        <f t="shared" si="5"/>
        <v>14.09</v>
      </c>
    </row>
    <row r="99" spans="1:20">
      <c r="A99" s="2" t="s">
        <v>400</v>
      </c>
      <c r="B99" s="2" t="s">
        <v>321</v>
      </c>
      <c r="C99" s="2">
        <v>68688433</v>
      </c>
      <c r="D99" s="2">
        <v>1648000</v>
      </c>
      <c r="E99" s="2">
        <v>41.7</v>
      </c>
      <c r="F99" s="2">
        <v>0.15</v>
      </c>
      <c r="G99" s="2">
        <v>-0.84</v>
      </c>
      <c r="H99" s="2">
        <v>41.58</v>
      </c>
      <c r="I99" s="2">
        <v>7000</v>
      </c>
      <c r="J99" s="2">
        <v>79.4</v>
      </c>
      <c r="K99" s="2">
        <v>276.4</v>
      </c>
      <c r="L99" s="2">
        <v>1</v>
      </c>
      <c r="M99" s="2">
        <v>17</v>
      </c>
      <c r="N99" s="2">
        <v>5.55</v>
      </c>
      <c r="O99" s="2">
        <v>0.116</v>
      </c>
      <c r="P99" s="2">
        <v>0.424</v>
      </c>
      <c r="Q99" s="2">
        <v>0.46</v>
      </c>
      <c r="R99" s="6">
        <f t="shared" si="3"/>
        <v>1167703.361</v>
      </c>
      <c r="S99">
        <f t="shared" si="4"/>
        <v>0</v>
      </c>
      <c r="T99">
        <f t="shared" si="5"/>
        <v>11.45</v>
      </c>
    </row>
    <row r="100" spans="1:20">
      <c r="A100" s="2" t="s">
        <v>215</v>
      </c>
      <c r="B100" s="2" t="s">
        <v>340</v>
      </c>
      <c r="C100" s="2">
        <v>26783383</v>
      </c>
      <c r="D100" s="2">
        <v>437072</v>
      </c>
      <c r="E100" s="2">
        <v>61.3</v>
      </c>
      <c r="F100" s="2">
        <v>0.01</v>
      </c>
      <c r="G100" s="2">
        <v>0</v>
      </c>
      <c r="H100" s="2">
        <v>50.25</v>
      </c>
      <c r="I100" s="2">
        <v>1500</v>
      </c>
      <c r="J100" s="2">
        <v>40.4</v>
      </c>
      <c r="K100" s="2">
        <v>38.6</v>
      </c>
      <c r="L100" s="2">
        <v>1</v>
      </c>
      <c r="M100" s="2">
        <v>31.98</v>
      </c>
      <c r="N100" s="2">
        <v>5.37</v>
      </c>
      <c r="O100" s="2">
        <v>0.073</v>
      </c>
      <c r="P100" s="2">
        <v>0.666</v>
      </c>
      <c r="Q100" s="2">
        <v>0.261</v>
      </c>
      <c r="R100" s="6">
        <f t="shared" si="3"/>
        <v>856532.58834</v>
      </c>
      <c r="S100">
        <f t="shared" si="4"/>
        <v>0</v>
      </c>
      <c r="T100">
        <f t="shared" si="5"/>
        <v>26.61</v>
      </c>
    </row>
    <row r="101" spans="1:20">
      <c r="A101" s="2" t="s">
        <v>217</v>
      </c>
      <c r="B101" s="2" t="s">
        <v>329</v>
      </c>
      <c r="C101" s="2">
        <v>4062235</v>
      </c>
      <c r="D101" s="2">
        <v>70280</v>
      </c>
      <c r="E101" s="2">
        <v>57.8</v>
      </c>
      <c r="F101" s="2">
        <v>2.06</v>
      </c>
      <c r="G101" s="2">
        <v>4.99</v>
      </c>
      <c r="H101" s="2">
        <v>5.39</v>
      </c>
      <c r="I101" s="2">
        <v>29600</v>
      </c>
      <c r="J101" s="2">
        <v>98</v>
      </c>
      <c r="K101" s="2">
        <v>500.5</v>
      </c>
      <c r="L101" s="2">
        <v>3</v>
      </c>
      <c r="M101" s="2">
        <v>14.45</v>
      </c>
      <c r="N101" s="2">
        <v>7.82</v>
      </c>
      <c r="O101" s="2">
        <v>0.05</v>
      </c>
      <c r="P101" s="2">
        <v>0.46</v>
      </c>
      <c r="Q101" s="2">
        <v>0.49</v>
      </c>
      <c r="R101" s="6">
        <f t="shared" si="3"/>
        <v>58699.29575</v>
      </c>
      <c r="S101">
        <f t="shared" si="4"/>
        <v>50595.74928</v>
      </c>
      <c r="T101">
        <f t="shared" si="5"/>
        <v>6.63</v>
      </c>
    </row>
    <row r="102" spans="1:20">
      <c r="A102" s="2" t="s">
        <v>401</v>
      </c>
      <c r="B102" s="2" t="s">
        <v>329</v>
      </c>
      <c r="C102" s="2">
        <v>75441</v>
      </c>
      <c r="D102" s="2">
        <v>572</v>
      </c>
      <c r="E102" s="2">
        <v>131.9</v>
      </c>
      <c r="F102" s="2">
        <v>27.97</v>
      </c>
      <c r="G102" s="2">
        <v>5.36</v>
      </c>
      <c r="H102" s="2">
        <v>5.93</v>
      </c>
      <c r="I102" s="2">
        <v>21000</v>
      </c>
      <c r="K102" s="2">
        <v>676</v>
      </c>
      <c r="L102" s="2">
        <v>3</v>
      </c>
      <c r="M102" s="2">
        <v>11.05</v>
      </c>
      <c r="N102" s="2">
        <v>11.19</v>
      </c>
      <c r="O102" s="2">
        <v>0.01</v>
      </c>
      <c r="P102" s="2">
        <v>0.13</v>
      </c>
      <c r="Q102" s="2">
        <v>0.86</v>
      </c>
      <c r="R102" s="6">
        <f t="shared" si="3"/>
        <v>833.62305</v>
      </c>
      <c r="S102">
        <f t="shared" si="4"/>
        <v>8296504.40067</v>
      </c>
      <c r="T102">
        <f t="shared" si="5"/>
        <v>-0.139999999999999</v>
      </c>
    </row>
    <row r="103" spans="1:20">
      <c r="A103" s="2" t="s">
        <v>219</v>
      </c>
      <c r="B103" s="2" t="s">
        <v>340</v>
      </c>
      <c r="C103" s="2">
        <v>6352117</v>
      </c>
      <c r="D103" s="2">
        <v>20770</v>
      </c>
      <c r="E103" s="2">
        <v>305.8</v>
      </c>
      <c r="F103" s="2">
        <v>1.31</v>
      </c>
      <c r="G103" s="2">
        <v>0.68</v>
      </c>
      <c r="H103" s="2">
        <v>7.03</v>
      </c>
      <c r="I103" s="2">
        <v>19800</v>
      </c>
      <c r="J103" s="2">
        <v>95.4</v>
      </c>
      <c r="K103" s="2">
        <v>462.3</v>
      </c>
      <c r="L103" s="2">
        <v>3</v>
      </c>
      <c r="M103" s="2">
        <v>17.97</v>
      </c>
      <c r="N103" s="2">
        <v>6.18</v>
      </c>
      <c r="O103" s="2">
        <v>0.026</v>
      </c>
      <c r="P103" s="2">
        <v>0.317</v>
      </c>
      <c r="Q103" s="2">
        <v>0.657</v>
      </c>
      <c r="R103" s="6">
        <f t="shared" si="3"/>
        <v>114147.54249</v>
      </c>
      <c r="S103">
        <f t="shared" si="4"/>
        <v>0</v>
      </c>
      <c r="T103">
        <f t="shared" si="5"/>
        <v>11.79</v>
      </c>
    </row>
    <row r="104" spans="1:20">
      <c r="A104" s="2" t="s">
        <v>221</v>
      </c>
      <c r="B104" s="2" t="s">
        <v>329</v>
      </c>
      <c r="C104" s="2">
        <v>58133509</v>
      </c>
      <c r="D104" s="2">
        <v>301230</v>
      </c>
      <c r="E104" s="2">
        <v>193</v>
      </c>
      <c r="F104" s="2">
        <v>2.52</v>
      </c>
      <c r="G104" s="2">
        <v>2.07</v>
      </c>
      <c r="H104" s="2">
        <v>5.94</v>
      </c>
      <c r="I104" s="2">
        <v>26700</v>
      </c>
      <c r="J104" s="2">
        <v>98.6</v>
      </c>
      <c r="K104" s="2">
        <v>430.9</v>
      </c>
      <c r="M104" s="2">
        <v>8.72</v>
      </c>
      <c r="N104" s="2">
        <v>10.4</v>
      </c>
      <c r="O104" s="2">
        <v>0.021</v>
      </c>
      <c r="P104" s="2">
        <v>0.291</v>
      </c>
      <c r="Q104" s="2">
        <v>0.688</v>
      </c>
      <c r="R104" s="6">
        <f t="shared" si="3"/>
        <v>506924.19848</v>
      </c>
      <c r="S104">
        <f t="shared" si="4"/>
        <v>6468413.68159</v>
      </c>
      <c r="T104">
        <f t="shared" si="5"/>
        <v>-1.68</v>
      </c>
    </row>
    <row r="105" spans="1:20">
      <c r="A105" s="2" t="s">
        <v>223</v>
      </c>
      <c r="B105" s="2" t="s">
        <v>333</v>
      </c>
      <c r="C105" s="2">
        <v>2758124</v>
      </c>
      <c r="D105" s="2">
        <v>10991</v>
      </c>
      <c r="E105" s="2">
        <v>250.9</v>
      </c>
      <c r="F105" s="2">
        <v>9.3</v>
      </c>
      <c r="G105" s="2">
        <v>-4.92</v>
      </c>
      <c r="H105" s="2">
        <v>12.36</v>
      </c>
      <c r="I105" s="2">
        <v>3900</v>
      </c>
      <c r="J105" s="2">
        <v>87.9</v>
      </c>
      <c r="K105" s="2">
        <v>124</v>
      </c>
      <c r="L105" s="2">
        <v>2</v>
      </c>
      <c r="M105" s="2">
        <v>20.82</v>
      </c>
      <c r="N105" s="2">
        <v>6.52</v>
      </c>
      <c r="O105" s="2">
        <v>0.049</v>
      </c>
      <c r="P105" s="2">
        <v>0.337</v>
      </c>
      <c r="Q105" s="2">
        <v>0.615</v>
      </c>
      <c r="R105" s="6">
        <f t="shared" si="3"/>
        <v>57424.14168</v>
      </c>
      <c r="S105">
        <f t="shared" si="4"/>
        <v>0</v>
      </c>
      <c r="T105">
        <f t="shared" si="5"/>
        <v>14.3</v>
      </c>
    </row>
    <row r="106" spans="1:20">
      <c r="A106" s="2" t="s">
        <v>225</v>
      </c>
      <c r="B106" s="2" t="s">
        <v>321</v>
      </c>
      <c r="C106" s="2">
        <v>127463611</v>
      </c>
      <c r="D106" s="2">
        <v>377835</v>
      </c>
      <c r="E106" s="2">
        <v>337.4</v>
      </c>
      <c r="F106" s="2">
        <v>7.87</v>
      </c>
      <c r="G106" s="2">
        <v>0</v>
      </c>
      <c r="H106" s="2">
        <v>3.26</v>
      </c>
      <c r="I106" s="2">
        <v>28200</v>
      </c>
      <c r="J106" s="2">
        <v>99</v>
      </c>
      <c r="K106" s="2">
        <v>461.2</v>
      </c>
      <c r="L106" s="2">
        <v>3</v>
      </c>
      <c r="M106" s="2">
        <v>9.37</v>
      </c>
      <c r="N106" s="2">
        <v>9.16</v>
      </c>
      <c r="O106" s="2">
        <v>0.017</v>
      </c>
      <c r="P106" s="2">
        <v>0.258</v>
      </c>
      <c r="Q106" s="2">
        <v>0.725</v>
      </c>
      <c r="R106" s="6">
        <f t="shared" si="3"/>
        <v>1194334.03507</v>
      </c>
      <c r="S106">
        <f t="shared" si="4"/>
        <v>1907347.41401</v>
      </c>
      <c r="T106">
        <f t="shared" si="5"/>
        <v>0.209999999999999</v>
      </c>
    </row>
    <row r="107" spans="1:20">
      <c r="A107" s="2" t="s">
        <v>402</v>
      </c>
      <c r="B107" s="2" t="s">
        <v>329</v>
      </c>
      <c r="C107" s="2">
        <v>91084</v>
      </c>
      <c r="D107" s="2">
        <v>116</v>
      </c>
      <c r="E107" s="2">
        <v>785.2</v>
      </c>
      <c r="F107" s="2">
        <v>60.34</v>
      </c>
      <c r="G107" s="2">
        <v>2.76</v>
      </c>
      <c r="H107" s="2">
        <v>5.24</v>
      </c>
      <c r="I107" s="2">
        <v>24800</v>
      </c>
      <c r="K107" s="2">
        <v>811.3</v>
      </c>
      <c r="L107" s="2">
        <v>3</v>
      </c>
      <c r="M107" s="2">
        <v>9.3</v>
      </c>
      <c r="N107" s="2">
        <v>9.28</v>
      </c>
      <c r="O107" s="2">
        <v>0.05</v>
      </c>
      <c r="P107" s="2">
        <v>0.02</v>
      </c>
      <c r="Q107" s="2">
        <v>0.93</v>
      </c>
      <c r="R107" s="6">
        <f t="shared" si="3"/>
        <v>847.0812</v>
      </c>
      <c r="S107">
        <f t="shared" si="4"/>
        <v>1928665.03558</v>
      </c>
      <c r="T107">
        <f t="shared" si="5"/>
        <v>0.0200000000000014</v>
      </c>
    </row>
    <row r="108" spans="1:20">
      <c r="A108" s="2" t="s">
        <v>403</v>
      </c>
      <c r="B108" s="2" t="s">
        <v>340</v>
      </c>
      <c r="C108" s="2">
        <v>5906760</v>
      </c>
      <c r="D108" s="2">
        <v>92300</v>
      </c>
      <c r="E108" s="2">
        <v>64</v>
      </c>
      <c r="F108" s="2">
        <v>0.03</v>
      </c>
      <c r="G108" s="2">
        <v>6.59</v>
      </c>
      <c r="H108" s="2">
        <v>17.35</v>
      </c>
      <c r="I108" s="2">
        <v>4300</v>
      </c>
      <c r="J108" s="2">
        <v>91.3</v>
      </c>
      <c r="K108" s="2">
        <v>104.5</v>
      </c>
      <c r="L108" s="2">
        <v>1</v>
      </c>
      <c r="M108" s="2">
        <v>21.25</v>
      </c>
      <c r="N108" s="2">
        <v>2.65</v>
      </c>
      <c r="O108" s="2">
        <v>0.033</v>
      </c>
      <c r="P108" s="2">
        <v>0.287</v>
      </c>
      <c r="Q108" s="2">
        <v>0.68</v>
      </c>
      <c r="R108" s="6">
        <f t="shared" si="3"/>
        <v>125518.65</v>
      </c>
      <c r="S108">
        <f t="shared" si="4"/>
        <v>0</v>
      </c>
      <c r="T108">
        <f t="shared" si="5"/>
        <v>18.6</v>
      </c>
    </row>
    <row r="109" spans="1:20">
      <c r="A109" s="2" t="s">
        <v>404</v>
      </c>
      <c r="B109" s="2" t="s">
        <v>336</v>
      </c>
      <c r="C109" s="2">
        <v>15233244</v>
      </c>
      <c r="D109" s="2">
        <v>2717300</v>
      </c>
      <c r="E109" s="2">
        <v>5.6</v>
      </c>
      <c r="F109" s="2">
        <v>0</v>
      </c>
      <c r="G109" s="2">
        <v>-3.35</v>
      </c>
      <c r="H109" s="2">
        <v>29.21</v>
      </c>
      <c r="I109" s="2">
        <v>6300</v>
      </c>
      <c r="J109" s="2">
        <v>98.4</v>
      </c>
      <c r="K109" s="2">
        <v>164.1</v>
      </c>
      <c r="L109" s="2">
        <v>4</v>
      </c>
      <c r="M109" s="2">
        <v>16</v>
      </c>
      <c r="N109" s="2">
        <v>9.42</v>
      </c>
      <c r="O109" s="2">
        <v>0.067</v>
      </c>
      <c r="P109" s="2">
        <v>0.386</v>
      </c>
      <c r="Q109" s="2">
        <v>0.547</v>
      </c>
      <c r="R109" s="6">
        <f t="shared" si="3"/>
        <v>243731.904</v>
      </c>
      <c r="S109">
        <f t="shared" si="4"/>
        <v>3165802.83285</v>
      </c>
      <c r="T109">
        <f t="shared" si="5"/>
        <v>6.58</v>
      </c>
    </row>
    <row r="110" spans="1:20">
      <c r="A110" s="2" t="s">
        <v>227</v>
      </c>
      <c r="B110" s="2" t="s">
        <v>331</v>
      </c>
      <c r="C110" s="2">
        <v>34707817</v>
      </c>
      <c r="D110" s="2">
        <v>582650</v>
      </c>
      <c r="E110" s="2">
        <v>59.6</v>
      </c>
      <c r="F110" s="2">
        <v>0.09</v>
      </c>
      <c r="G110" s="2">
        <v>-0.1</v>
      </c>
      <c r="H110" s="2">
        <v>61.47</v>
      </c>
      <c r="I110" s="2">
        <v>1000</v>
      </c>
      <c r="J110" s="2">
        <v>85.1</v>
      </c>
      <c r="K110" s="2">
        <v>8.1</v>
      </c>
      <c r="L110" s="2">
        <v>1.5</v>
      </c>
      <c r="M110" s="2">
        <v>39.72</v>
      </c>
      <c r="N110" s="2">
        <v>14.02</v>
      </c>
      <c r="O110" s="2">
        <v>0.163</v>
      </c>
      <c r="P110" s="2">
        <v>0.188</v>
      </c>
      <c r="Q110" s="2">
        <v>0.651</v>
      </c>
      <c r="R110" s="6">
        <f t="shared" si="3"/>
        <v>1378594.49124</v>
      </c>
      <c r="S110">
        <f t="shared" si="4"/>
        <v>28316908.87833</v>
      </c>
      <c r="T110">
        <f t="shared" si="5"/>
        <v>25.7</v>
      </c>
    </row>
    <row r="111" spans="1:20">
      <c r="A111" s="2" t="s">
        <v>405</v>
      </c>
      <c r="B111" s="2" t="s">
        <v>327</v>
      </c>
      <c r="C111" s="2">
        <v>105432</v>
      </c>
      <c r="D111" s="2">
        <v>811</v>
      </c>
      <c r="E111" s="2">
        <v>130</v>
      </c>
      <c r="F111" s="2">
        <v>140.94</v>
      </c>
      <c r="G111" s="2">
        <v>0</v>
      </c>
      <c r="H111" s="2">
        <v>48.52</v>
      </c>
      <c r="I111" s="2">
        <v>800</v>
      </c>
      <c r="K111" s="2">
        <v>42.7</v>
      </c>
      <c r="L111" s="2">
        <v>2</v>
      </c>
      <c r="M111" s="2">
        <v>30.65</v>
      </c>
      <c r="N111" s="2">
        <v>8.26</v>
      </c>
      <c r="O111" s="2">
        <v>0.089</v>
      </c>
      <c r="P111" s="2">
        <v>0.242</v>
      </c>
      <c r="Q111" s="2">
        <v>0.668</v>
      </c>
      <c r="R111" s="6">
        <f t="shared" si="3"/>
        <v>3231.4908</v>
      </c>
      <c r="S111">
        <f t="shared" si="4"/>
        <v>730579.71603</v>
      </c>
      <c r="T111">
        <f t="shared" si="5"/>
        <v>22.39</v>
      </c>
    </row>
    <row r="112" spans="1:20">
      <c r="A112" s="2" t="s">
        <v>406</v>
      </c>
      <c r="B112" s="2" t="s">
        <v>321</v>
      </c>
      <c r="C112" s="2">
        <v>23113019</v>
      </c>
      <c r="D112" s="2">
        <v>120540</v>
      </c>
      <c r="E112" s="2">
        <v>191.8</v>
      </c>
      <c r="F112" s="2">
        <v>2.07</v>
      </c>
      <c r="G112" s="2">
        <v>0</v>
      </c>
      <c r="H112" s="2">
        <v>24.04</v>
      </c>
      <c r="I112" s="2">
        <v>1300</v>
      </c>
      <c r="J112" s="2">
        <v>99</v>
      </c>
      <c r="K112" s="2">
        <v>42.4</v>
      </c>
      <c r="L112" s="2">
        <v>3</v>
      </c>
      <c r="M112" s="2">
        <v>15.54</v>
      </c>
      <c r="N112" s="2">
        <v>7.13</v>
      </c>
      <c r="O112" s="2">
        <v>0.3</v>
      </c>
      <c r="P112" s="2">
        <v>0.34</v>
      </c>
      <c r="Q112" s="2">
        <v>0.36</v>
      </c>
      <c r="R112" s="6">
        <f t="shared" si="3"/>
        <v>359176.31526</v>
      </c>
      <c r="S112">
        <f t="shared" si="4"/>
        <v>0</v>
      </c>
      <c r="T112">
        <f t="shared" si="5"/>
        <v>8.41</v>
      </c>
    </row>
    <row r="113" spans="1:20">
      <c r="A113" s="2" t="s">
        <v>407</v>
      </c>
      <c r="B113" s="2" t="s">
        <v>321</v>
      </c>
      <c r="C113" s="2">
        <v>48846823</v>
      </c>
      <c r="D113" s="2">
        <v>98480</v>
      </c>
      <c r="E113" s="2">
        <v>496</v>
      </c>
      <c r="F113" s="2">
        <v>2.45</v>
      </c>
      <c r="G113" s="2">
        <v>0</v>
      </c>
      <c r="H113" s="2">
        <v>7.05</v>
      </c>
      <c r="I113" s="2">
        <v>17800</v>
      </c>
      <c r="J113" s="2">
        <v>97.9</v>
      </c>
      <c r="K113" s="2">
        <v>486.1</v>
      </c>
      <c r="L113" s="2">
        <v>3</v>
      </c>
      <c r="M113" s="2">
        <v>10</v>
      </c>
      <c r="N113" s="2">
        <v>5.85</v>
      </c>
      <c r="O113" s="2">
        <v>0.033</v>
      </c>
      <c r="P113" s="2">
        <v>0.403</v>
      </c>
      <c r="Q113" s="2">
        <v>0.563</v>
      </c>
      <c r="R113" s="6">
        <f t="shared" si="3"/>
        <v>488468.23</v>
      </c>
      <c r="S113">
        <f t="shared" si="4"/>
        <v>0</v>
      </c>
      <c r="T113">
        <f t="shared" si="5"/>
        <v>4.15</v>
      </c>
    </row>
    <row r="114" spans="1:20">
      <c r="A114" s="2" t="s">
        <v>408</v>
      </c>
      <c r="B114" s="2" t="s">
        <v>340</v>
      </c>
      <c r="C114" s="2">
        <v>2418393</v>
      </c>
      <c r="D114" s="2">
        <v>17820</v>
      </c>
      <c r="E114" s="2">
        <v>135.7</v>
      </c>
      <c r="F114" s="2">
        <v>2.8</v>
      </c>
      <c r="G114" s="2">
        <v>14.18</v>
      </c>
      <c r="H114" s="2">
        <v>9.95</v>
      </c>
      <c r="I114" s="2">
        <v>19000</v>
      </c>
      <c r="J114" s="2">
        <v>83.5</v>
      </c>
      <c r="K114" s="2">
        <v>211</v>
      </c>
      <c r="L114" s="2">
        <v>1</v>
      </c>
      <c r="M114" s="2">
        <v>21.94</v>
      </c>
      <c r="N114" s="2">
        <v>2.41</v>
      </c>
      <c r="O114" s="2">
        <v>0.004</v>
      </c>
      <c r="P114" s="2">
        <v>0.479</v>
      </c>
      <c r="Q114" s="2">
        <v>0.516</v>
      </c>
      <c r="R114" s="6">
        <f t="shared" si="3"/>
        <v>53059.54242</v>
      </c>
      <c r="S114">
        <f t="shared" si="4"/>
        <v>0</v>
      </c>
      <c r="T114">
        <f t="shared" si="5"/>
        <v>19.53</v>
      </c>
    </row>
    <row r="115" spans="1:20">
      <c r="A115" s="2" t="s">
        <v>409</v>
      </c>
      <c r="B115" s="2" t="s">
        <v>336</v>
      </c>
      <c r="C115" s="2">
        <v>5213898</v>
      </c>
      <c r="D115" s="2">
        <v>198500</v>
      </c>
      <c r="E115" s="2">
        <v>26.3</v>
      </c>
      <c r="F115" s="2">
        <v>0</v>
      </c>
      <c r="G115" s="2">
        <v>-2.45</v>
      </c>
      <c r="H115" s="2">
        <v>35.64</v>
      </c>
      <c r="I115" s="2">
        <v>1600</v>
      </c>
      <c r="J115" s="2">
        <v>97</v>
      </c>
      <c r="K115" s="2">
        <v>84</v>
      </c>
      <c r="L115" s="2">
        <v>2.5</v>
      </c>
      <c r="M115" s="2">
        <v>22.8</v>
      </c>
      <c r="N115" s="2">
        <v>7.08</v>
      </c>
      <c r="O115" s="2">
        <v>0.353</v>
      </c>
      <c r="P115" s="2">
        <v>0.208</v>
      </c>
      <c r="Q115" s="2">
        <v>0.439</v>
      </c>
      <c r="R115" s="6">
        <f t="shared" si="3"/>
        <v>118876.8744</v>
      </c>
      <c r="S115">
        <f t="shared" si="4"/>
        <v>0</v>
      </c>
      <c r="T115">
        <f t="shared" si="5"/>
        <v>15.72</v>
      </c>
    </row>
    <row r="116" spans="1:20">
      <c r="A116" s="2" t="s">
        <v>410</v>
      </c>
      <c r="B116" s="2" t="s">
        <v>321</v>
      </c>
      <c r="C116" s="2">
        <v>6368481</v>
      </c>
      <c r="D116" s="2">
        <v>236800</v>
      </c>
      <c r="E116" s="2">
        <v>26.9</v>
      </c>
      <c r="F116" s="2">
        <v>0</v>
      </c>
      <c r="G116" s="2">
        <v>0</v>
      </c>
      <c r="H116" s="2">
        <v>85.22</v>
      </c>
      <c r="I116" s="2">
        <v>1700</v>
      </c>
      <c r="J116" s="2">
        <v>66.4</v>
      </c>
      <c r="K116" s="2">
        <v>14.1</v>
      </c>
      <c r="L116" s="2">
        <v>2</v>
      </c>
      <c r="M116" s="2">
        <v>35.49</v>
      </c>
      <c r="N116" s="2">
        <v>11.55</v>
      </c>
      <c r="O116" s="2">
        <v>0.455</v>
      </c>
      <c r="P116" s="2">
        <v>0.287</v>
      </c>
      <c r="Q116" s="2">
        <v>0.258</v>
      </c>
      <c r="R116" s="6">
        <f t="shared" si="3"/>
        <v>226017.39069</v>
      </c>
      <c r="S116">
        <f t="shared" si="4"/>
        <v>8350094.21007</v>
      </c>
      <c r="T116">
        <f t="shared" si="5"/>
        <v>23.94</v>
      </c>
    </row>
    <row r="117" spans="1:20">
      <c r="A117" s="2" t="s">
        <v>411</v>
      </c>
      <c r="B117" s="2" t="s">
        <v>377</v>
      </c>
      <c r="C117" s="2">
        <v>2274735</v>
      </c>
      <c r="D117" s="2">
        <v>64589</v>
      </c>
      <c r="E117" s="2">
        <v>35.2</v>
      </c>
      <c r="F117" s="2">
        <v>0.82</v>
      </c>
      <c r="G117" s="2">
        <v>-2.23</v>
      </c>
      <c r="H117" s="2">
        <v>9.55</v>
      </c>
      <c r="I117" s="2">
        <v>10200</v>
      </c>
      <c r="J117" s="2">
        <v>99.8</v>
      </c>
      <c r="K117" s="2">
        <v>321.4</v>
      </c>
      <c r="L117" s="2">
        <v>3</v>
      </c>
      <c r="M117" s="2">
        <v>9.24</v>
      </c>
      <c r="N117" s="2">
        <v>13.66</v>
      </c>
      <c r="O117" s="2">
        <v>0.04</v>
      </c>
      <c r="P117" s="2">
        <v>0.261</v>
      </c>
      <c r="Q117" s="2">
        <v>0.699</v>
      </c>
      <c r="R117" s="6">
        <f t="shared" si="3"/>
        <v>21018.5514</v>
      </c>
      <c r="S117">
        <f t="shared" si="4"/>
        <v>27309134.22942</v>
      </c>
      <c r="T117">
        <f t="shared" si="5"/>
        <v>-4.42</v>
      </c>
    </row>
    <row r="118" spans="1:20">
      <c r="A118" s="2" t="s">
        <v>231</v>
      </c>
      <c r="B118" s="2" t="s">
        <v>340</v>
      </c>
      <c r="C118" s="2">
        <v>3874050</v>
      </c>
      <c r="D118" s="2">
        <v>10400</v>
      </c>
      <c r="E118" s="2">
        <v>372.5</v>
      </c>
      <c r="F118" s="2">
        <v>2.16</v>
      </c>
      <c r="G118" s="2">
        <v>0</v>
      </c>
      <c r="H118" s="2">
        <v>24.52</v>
      </c>
      <c r="I118" s="2">
        <v>4800</v>
      </c>
      <c r="J118" s="2">
        <v>87.4</v>
      </c>
      <c r="K118" s="2">
        <v>255.6</v>
      </c>
      <c r="M118" s="2">
        <v>18.52</v>
      </c>
      <c r="N118" s="2">
        <v>6.21</v>
      </c>
      <c r="O118" s="2">
        <v>0.12</v>
      </c>
      <c r="P118" s="2">
        <v>0.21</v>
      </c>
      <c r="Q118" s="2">
        <v>0.67</v>
      </c>
      <c r="R118" s="6">
        <f t="shared" si="3"/>
        <v>71747.406</v>
      </c>
      <c r="S118">
        <f t="shared" si="4"/>
        <v>0</v>
      </c>
      <c r="T118">
        <f t="shared" si="5"/>
        <v>12.31</v>
      </c>
    </row>
    <row r="119" spans="1:20">
      <c r="A119" s="2" t="s">
        <v>412</v>
      </c>
      <c r="B119" s="2" t="s">
        <v>331</v>
      </c>
      <c r="C119" s="2">
        <v>2022331</v>
      </c>
      <c r="D119" s="2">
        <v>30355</v>
      </c>
      <c r="E119" s="2">
        <v>66.6</v>
      </c>
      <c r="F119" s="2">
        <v>0</v>
      </c>
      <c r="G119" s="2">
        <v>-0.74</v>
      </c>
      <c r="H119" s="2">
        <v>84.23</v>
      </c>
      <c r="I119" s="2">
        <v>3000</v>
      </c>
      <c r="J119" s="2">
        <v>84.8</v>
      </c>
      <c r="K119" s="2">
        <v>23.7</v>
      </c>
      <c r="L119" s="2">
        <v>3</v>
      </c>
      <c r="M119" s="2">
        <v>24.75</v>
      </c>
      <c r="N119" s="2">
        <v>28.71</v>
      </c>
      <c r="O119" s="2">
        <v>0.163</v>
      </c>
      <c r="P119" s="2">
        <v>0.443</v>
      </c>
      <c r="Q119" s="2">
        <v>0.394</v>
      </c>
      <c r="R119" s="6">
        <f t="shared" si="3"/>
        <v>50052.69225</v>
      </c>
      <c r="S119">
        <f t="shared" si="4"/>
        <v>82542064.951</v>
      </c>
      <c r="T119">
        <f t="shared" si="5"/>
        <v>-3.96</v>
      </c>
    </row>
    <row r="120" spans="1:20">
      <c r="A120" s="2" t="s">
        <v>413</v>
      </c>
      <c r="B120" s="2" t="s">
        <v>331</v>
      </c>
      <c r="C120" s="2">
        <v>3042004</v>
      </c>
      <c r="D120" s="2">
        <v>111370</v>
      </c>
      <c r="E120" s="2">
        <v>27.3</v>
      </c>
      <c r="F120" s="2">
        <v>0.52</v>
      </c>
      <c r="G120" s="2">
        <v>0</v>
      </c>
      <c r="H120" s="2">
        <v>128.87</v>
      </c>
      <c r="I120" s="2">
        <v>1000</v>
      </c>
      <c r="J120" s="2">
        <v>57.5</v>
      </c>
      <c r="K120" s="2">
        <v>2.3</v>
      </c>
      <c r="L120" s="2">
        <v>2</v>
      </c>
      <c r="M120" s="2">
        <v>44.77</v>
      </c>
      <c r="N120" s="2">
        <v>23.1</v>
      </c>
      <c r="O120" s="2">
        <v>0.769</v>
      </c>
      <c r="P120" s="2">
        <v>0.054</v>
      </c>
      <c r="Q120" s="2">
        <v>0.177</v>
      </c>
      <c r="R120" s="6">
        <f t="shared" si="3"/>
        <v>136190.51908</v>
      </c>
      <c r="S120">
        <f t="shared" si="4"/>
        <v>78762558.922</v>
      </c>
      <c r="T120">
        <f t="shared" si="5"/>
        <v>21.67</v>
      </c>
    </row>
    <row r="121" spans="1:20">
      <c r="A121" s="2" t="s">
        <v>233</v>
      </c>
      <c r="B121" s="2" t="s">
        <v>325</v>
      </c>
      <c r="C121" s="2">
        <v>5900754</v>
      </c>
      <c r="D121" s="2">
        <v>1759540</v>
      </c>
      <c r="E121" s="2">
        <v>3.4</v>
      </c>
      <c r="F121" s="2">
        <v>0.1</v>
      </c>
      <c r="G121" s="2">
        <v>0</v>
      </c>
      <c r="H121" s="2">
        <v>24.6</v>
      </c>
      <c r="I121" s="2">
        <v>6400</v>
      </c>
      <c r="J121" s="2">
        <v>82.6</v>
      </c>
      <c r="K121" s="2">
        <v>127.1</v>
      </c>
      <c r="M121" s="2">
        <v>26.49</v>
      </c>
      <c r="N121" s="2">
        <v>3.48</v>
      </c>
      <c r="O121" s="2">
        <v>0.076</v>
      </c>
      <c r="P121" s="2">
        <v>0.499</v>
      </c>
      <c r="Q121" s="2">
        <v>0.425</v>
      </c>
      <c r="R121" s="6">
        <f t="shared" si="3"/>
        <v>156310.97346</v>
      </c>
      <c r="S121">
        <f t="shared" si="4"/>
        <v>0</v>
      </c>
      <c r="T121">
        <f t="shared" si="5"/>
        <v>23.01</v>
      </c>
    </row>
    <row r="122" spans="1:20">
      <c r="A122" s="2" t="s">
        <v>414</v>
      </c>
      <c r="B122" s="2" t="s">
        <v>329</v>
      </c>
      <c r="C122" s="2">
        <v>33987</v>
      </c>
      <c r="D122" s="2">
        <v>160</v>
      </c>
      <c r="E122" s="2">
        <v>212.4</v>
      </c>
      <c r="F122" s="2">
        <v>0</v>
      </c>
      <c r="G122" s="2">
        <v>4.85</v>
      </c>
      <c r="H122" s="2">
        <v>4.7</v>
      </c>
      <c r="I122" s="2">
        <v>25000</v>
      </c>
      <c r="J122" s="2">
        <v>100</v>
      </c>
      <c r="K122" s="2">
        <v>585.5</v>
      </c>
      <c r="L122" s="2">
        <v>4</v>
      </c>
      <c r="M122" s="2">
        <v>10.21</v>
      </c>
      <c r="N122" s="2">
        <v>7.18</v>
      </c>
      <c r="O122" s="2">
        <v>0.06</v>
      </c>
      <c r="P122" s="2">
        <v>0.39</v>
      </c>
      <c r="Q122" s="2">
        <v>0.55</v>
      </c>
      <c r="R122" s="6">
        <f t="shared" si="3"/>
        <v>347.00727</v>
      </c>
      <c r="S122">
        <f t="shared" si="4"/>
        <v>0</v>
      </c>
      <c r="T122">
        <f t="shared" si="5"/>
        <v>3.03</v>
      </c>
    </row>
    <row r="123" spans="1:20">
      <c r="A123" s="2" t="s">
        <v>415</v>
      </c>
      <c r="B123" s="2" t="s">
        <v>377</v>
      </c>
      <c r="C123" s="2">
        <v>3585906</v>
      </c>
      <c r="D123" s="2">
        <v>65200</v>
      </c>
      <c r="E123" s="2">
        <v>55</v>
      </c>
      <c r="F123" s="2">
        <v>0.14</v>
      </c>
      <c r="G123" s="2">
        <v>-0.71</v>
      </c>
      <c r="H123" s="2">
        <v>6.89</v>
      </c>
      <c r="I123" s="2">
        <v>11400</v>
      </c>
      <c r="J123" s="2">
        <v>99.6</v>
      </c>
      <c r="K123" s="2">
        <v>223.4</v>
      </c>
      <c r="M123" s="2">
        <v>8.75</v>
      </c>
      <c r="N123" s="2">
        <v>10.98</v>
      </c>
      <c r="O123" s="2">
        <v>0.055</v>
      </c>
      <c r="P123" s="2">
        <v>0.325</v>
      </c>
      <c r="Q123" s="2">
        <v>0.62</v>
      </c>
      <c r="R123" s="6">
        <f t="shared" si="3"/>
        <v>31376.6775</v>
      </c>
      <c r="S123">
        <f t="shared" si="4"/>
        <v>8119341.9602</v>
      </c>
      <c r="T123">
        <f t="shared" si="5"/>
        <v>-2.23</v>
      </c>
    </row>
    <row r="124" spans="1:20">
      <c r="A124" s="2" t="s">
        <v>416</v>
      </c>
      <c r="B124" s="2" t="s">
        <v>329</v>
      </c>
      <c r="C124" s="2">
        <v>474413</v>
      </c>
      <c r="D124" s="2">
        <v>2586</v>
      </c>
      <c r="E124" s="2">
        <v>183.5</v>
      </c>
      <c r="F124" s="2">
        <v>0</v>
      </c>
      <c r="G124" s="2">
        <v>8.97</v>
      </c>
      <c r="H124" s="2">
        <v>4.81</v>
      </c>
      <c r="I124" s="2">
        <v>55100</v>
      </c>
      <c r="J124" s="2">
        <v>100</v>
      </c>
      <c r="K124" s="2">
        <v>515.4</v>
      </c>
      <c r="M124" s="2">
        <v>11.94</v>
      </c>
      <c r="N124" s="2">
        <v>8.41</v>
      </c>
      <c r="O124" s="2">
        <v>0.01</v>
      </c>
      <c r="P124" s="2">
        <v>0.13</v>
      </c>
      <c r="Q124" s="2">
        <v>0.86</v>
      </c>
      <c r="R124" s="6">
        <f t="shared" si="3"/>
        <v>5664.49122</v>
      </c>
      <c r="S124">
        <f t="shared" si="4"/>
        <v>730579.71603</v>
      </c>
      <c r="T124">
        <f t="shared" si="5"/>
        <v>3.53</v>
      </c>
    </row>
    <row r="125" spans="1:20">
      <c r="A125" s="2" t="s">
        <v>417</v>
      </c>
      <c r="B125" s="2" t="s">
        <v>321</v>
      </c>
      <c r="C125" s="2">
        <v>453125</v>
      </c>
      <c r="D125" s="2">
        <v>28</v>
      </c>
      <c r="E125" s="2">
        <v>16183</v>
      </c>
      <c r="F125" s="2">
        <v>146.43</v>
      </c>
      <c r="G125" s="2">
        <v>4.86</v>
      </c>
      <c r="H125" s="2">
        <v>4.39</v>
      </c>
      <c r="I125" s="2">
        <v>19400</v>
      </c>
      <c r="J125" s="2">
        <v>94.5</v>
      </c>
      <c r="K125" s="2">
        <v>384.9</v>
      </c>
      <c r="L125" s="2">
        <v>2</v>
      </c>
      <c r="M125" s="2">
        <v>8.48</v>
      </c>
      <c r="N125" s="2">
        <v>4.47</v>
      </c>
      <c r="O125" s="2">
        <v>0.001</v>
      </c>
      <c r="P125" s="2">
        <v>0.072</v>
      </c>
      <c r="Q125" s="2">
        <v>0.927</v>
      </c>
      <c r="R125" s="6">
        <f t="shared" si="3"/>
        <v>3842.5</v>
      </c>
      <c r="S125">
        <f t="shared" si="4"/>
        <v>0</v>
      </c>
      <c r="T125">
        <f t="shared" si="5"/>
        <v>4.01</v>
      </c>
    </row>
    <row r="126" spans="1:20">
      <c r="A126" s="2" t="s">
        <v>418</v>
      </c>
      <c r="B126" s="2" t="s">
        <v>323</v>
      </c>
      <c r="C126" s="2">
        <v>2050554</v>
      </c>
      <c r="D126" s="2">
        <v>25333</v>
      </c>
      <c r="E126" s="2">
        <v>80.9</v>
      </c>
      <c r="F126" s="2">
        <v>0</v>
      </c>
      <c r="G126" s="2">
        <v>-1.45</v>
      </c>
      <c r="H126" s="2">
        <v>10.09</v>
      </c>
      <c r="I126" s="2">
        <v>6700</v>
      </c>
      <c r="K126" s="2">
        <v>260</v>
      </c>
      <c r="L126" s="2">
        <v>3</v>
      </c>
      <c r="M126" s="2">
        <v>12.02</v>
      </c>
      <c r="N126" s="2">
        <v>8.77</v>
      </c>
      <c r="O126" s="2">
        <v>0.118</v>
      </c>
      <c r="P126" s="2">
        <v>0.319</v>
      </c>
      <c r="Q126" s="2">
        <v>0.563</v>
      </c>
      <c r="R126" s="6">
        <f t="shared" si="3"/>
        <v>24647.65908</v>
      </c>
      <c r="S126">
        <f t="shared" si="4"/>
        <v>1344949.02392</v>
      </c>
      <c r="T126">
        <f t="shared" si="5"/>
        <v>3.25</v>
      </c>
    </row>
    <row r="127" spans="1:20">
      <c r="A127" s="2" t="s">
        <v>419</v>
      </c>
      <c r="B127" s="2" t="s">
        <v>331</v>
      </c>
      <c r="C127" s="2">
        <v>18595469</v>
      </c>
      <c r="D127" s="2">
        <v>587040</v>
      </c>
      <c r="E127" s="2">
        <v>31.7</v>
      </c>
      <c r="F127" s="2">
        <v>0.82</v>
      </c>
      <c r="G127" s="2">
        <v>0</v>
      </c>
      <c r="H127" s="2">
        <v>76.83</v>
      </c>
      <c r="I127" s="2">
        <v>800</v>
      </c>
      <c r="J127" s="2">
        <v>68.9</v>
      </c>
      <c r="K127" s="2">
        <v>3.6</v>
      </c>
      <c r="L127" s="2">
        <v>2</v>
      </c>
      <c r="M127" s="2">
        <v>41.41</v>
      </c>
      <c r="N127" s="2">
        <v>11.11</v>
      </c>
      <c r="O127" s="2">
        <v>0.276</v>
      </c>
      <c r="P127" s="2">
        <v>0.165</v>
      </c>
      <c r="Q127" s="2">
        <v>0.559</v>
      </c>
      <c r="R127" s="6">
        <f t="shared" si="3"/>
        <v>770038.37129</v>
      </c>
      <c r="S127">
        <f t="shared" si="4"/>
        <v>8120968.54098</v>
      </c>
      <c r="T127">
        <f t="shared" si="5"/>
        <v>30.3</v>
      </c>
    </row>
    <row r="128" spans="1:20">
      <c r="A128" s="2" t="s">
        <v>420</v>
      </c>
      <c r="B128" s="2" t="s">
        <v>331</v>
      </c>
      <c r="C128" s="2">
        <v>13013926</v>
      </c>
      <c r="D128" s="2">
        <v>118480</v>
      </c>
      <c r="E128" s="2">
        <v>109.8</v>
      </c>
      <c r="F128" s="2">
        <v>0</v>
      </c>
      <c r="G128" s="2">
        <v>0</v>
      </c>
      <c r="H128" s="2">
        <v>103.32</v>
      </c>
      <c r="I128" s="2">
        <v>600</v>
      </c>
      <c r="J128" s="2">
        <v>62.7</v>
      </c>
      <c r="K128" s="2">
        <v>7.9</v>
      </c>
      <c r="L128" s="2">
        <v>2</v>
      </c>
      <c r="M128" s="2">
        <v>43.13</v>
      </c>
      <c r="N128" s="2">
        <v>19.33</v>
      </c>
      <c r="O128" s="2">
        <v>0.342</v>
      </c>
      <c r="P128" s="2">
        <v>0.158</v>
      </c>
      <c r="Q128" s="2">
        <v>0.499</v>
      </c>
      <c r="R128" s="6">
        <f t="shared" si="3"/>
        <v>561290.62838</v>
      </c>
      <c r="S128">
        <f t="shared" si="4"/>
        <v>42019337.16152</v>
      </c>
      <c r="T128">
        <f t="shared" si="5"/>
        <v>23.8</v>
      </c>
    </row>
    <row r="129" spans="1:20">
      <c r="A129" s="2" t="s">
        <v>235</v>
      </c>
      <c r="B129" s="2" t="s">
        <v>321</v>
      </c>
      <c r="C129" s="2">
        <v>24385858</v>
      </c>
      <c r="D129" s="2">
        <v>329750</v>
      </c>
      <c r="E129" s="2">
        <v>74</v>
      </c>
      <c r="F129" s="2">
        <v>1.42</v>
      </c>
      <c r="G129" s="2">
        <v>0</v>
      </c>
      <c r="H129" s="2">
        <v>17.7</v>
      </c>
      <c r="I129" s="2">
        <v>9000</v>
      </c>
      <c r="J129" s="2">
        <v>88.7</v>
      </c>
      <c r="K129" s="2">
        <v>179</v>
      </c>
      <c r="L129" s="2">
        <v>2</v>
      </c>
      <c r="M129" s="2">
        <v>22.86</v>
      </c>
      <c r="N129" s="2">
        <v>5.05</v>
      </c>
      <c r="O129" s="2">
        <v>0.084</v>
      </c>
      <c r="P129" s="2">
        <v>0.48</v>
      </c>
      <c r="Q129" s="2">
        <v>0.436</v>
      </c>
      <c r="R129" s="6">
        <f t="shared" si="3"/>
        <v>557460.71388</v>
      </c>
      <c r="S129">
        <f t="shared" si="4"/>
        <v>0</v>
      </c>
      <c r="T129">
        <f t="shared" si="5"/>
        <v>17.81</v>
      </c>
    </row>
    <row r="130" spans="1:20">
      <c r="A130" s="2" t="s">
        <v>421</v>
      </c>
      <c r="B130" s="2" t="s">
        <v>321</v>
      </c>
      <c r="C130" s="2">
        <v>359008</v>
      </c>
      <c r="D130" s="2">
        <v>300</v>
      </c>
      <c r="E130" s="2">
        <v>1196.7</v>
      </c>
      <c r="F130" s="2">
        <v>214.67</v>
      </c>
      <c r="G130" s="2">
        <v>0</v>
      </c>
      <c r="H130" s="2">
        <v>56.52</v>
      </c>
      <c r="I130" s="2">
        <v>3900</v>
      </c>
      <c r="J130" s="2">
        <v>97.2</v>
      </c>
      <c r="K130" s="2">
        <v>90</v>
      </c>
      <c r="L130" s="2">
        <v>2</v>
      </c>
      <c r="M130" s="2">
        <v>34.81</v>
      </c>
      <c r="N130" s="2">
        <v>7.06</v>
      </c>
      <c r="O130" s="2">
        <v>0.2</v>
      </c>
      <c r="P130" s="2">
        <v>0.18</v>
      </c>
      <c r="Q130" s="2">
        <v>0.62</v>
      </c>
      <c r="R130" s="6">
        <f t="shared" si="3"/>
        <v>12497.06848</v>
      </c>
      <c r="S130">
        <f t="shared" si="4"/>
        <v>0</v>
      </c>
      <c r="T130">
        <f t="shared" si="5"/>
        <v>27.75</v>
      </c>
    </row>
    <row r="131" spans="1:20">
      <c r="A131" s="2" t="s">
        <v>422</v>
      </c>
      <c r="B131" s="2" t="s">
        <v>331</v>
      </c>
      <c r="C131" s="2">
        <v>11716829</v>
      </c>
      <c r="D131" s="2">
        <v>1240000</v>
      </c>
      <c r="E131" s="2">
        <v>9.5</v>
      </c>
      <c r="F131" s="2">
        <v>0</v>
      </c>
      <c r="G131" s="2">
        <v>-0.33</v>
      </c>
      <c r="H131" s="2">
        <v>116.79</v>
      </c>
      <c r="I131" s="2">
        <v>900</v>
      </c>
      <c r="J131" s="2">
        <v>46.4</v>
      </c>
      <c r="K131" s="2">
        <v>6.4</v>
      </c>
      <c r="L131" s="2">
        <v>2</v>
      </c>
      <c r="M131" s="2">
        <v>49.82</v>
      </c>
      <c r="N131" s="2">
        <v>16.89</v>
      </c>
      <c r="O131" s="2">
        <v>0.45</v>
      </c>
      <c r="P131" s="2">
        <v>0.17</v>
      </c>
      <c r="Q131" s="2">
        <v>0.38</v>
      </c>
      <c r="R131" s="6">
        <f t="shared" si="3"/>
        <v>583732.42078</v>
      </c>
      <c r="S131">
        <f t="shared" si="4"/>
        <v>38620358.00437</v>
      </c>
      <c r="T131">
        <f t="shared" si="5"/>
        <v>32.93</v>
      </c>
    </row>
    <row r="132" spans="1:20">
      <c r="A132" s="2" t="s">
        <v>423</v>
      </c>
      <c r="B132" s="2" t="s">
        <v>329</v>
      </c>
      <c r="C132" s="2">
        <v>400214</v>
      </c>
      <c r="D132" s="2">
        <v>316</v>
      </c>
      <c r="E132" s="2">
        <v>1266.5</v>
      </c>
      <c r="F132" s="2">
        <v>62.28</v>
      </c>
      <c r="G132" s="2">
        <v>2.07</v>
      </c>
      <c r="H132" s="2">
        <v>3.89</v>
      </c>
      <c r="I132" s="2">
        <v>17700</v>
      </c>
      <c r="J132" s="2">
        <v>92.8</v>
      </c>
      <c r="K132" s="2">
        <v>505</v>
      </c>
      <c r="M132" s="2">
        <v>10.22</v>
      </c>
      <c r="N132" s="2">
        <v>8.1</v>
      </c>
      <c r="O132" s="2">
        <v>0.03</v>
      </c>
      <c r="P132" s="2">
        <v>0.23</v>
      </c>
      <c r="Q132" s="2">
        <v>0.74</v>
      </c>
      <c r="R132" s="6">
        <f t="shared" ref="R132:R195" si="6">(M132*C132)/1000</f>
        <v>4090.18708</v>
      </c>
      <c r="S132">
        <f t="shared" ref="S132:S195" si="7">SUMIFS(R$3:R$229,M$3:M$229,"&lt;"&amp;N$3:N$229,I$3:I$229,"&gt;2500")</f>
        <v>50595.74928</v>
      </c>
      <c r="T132">
        <f t="shared" ref="T132:T195" si="8">M132-N132</f>
        <v>2.12</v>
      </c>
    </row>
    <row r="133" spans="1:20">
      <c r="A133" s="2" t="s">
        <v>424</v>
      </c>
      <c r="B133" s="2" t="s">
        <v>327</v>
      </c>
      <c r="C133" s="2">
        <v>60422</v>
      </c>
      <c r="D133" s="2">
        <v>11854</v>
      </c>
      <c r="E133" s="2">
        <v>5.1</v>
      </c>
      <c r="F133" s="2">
        <v>3.12</v>
      </c>
      <c r="G133" s="2">
        <v>-6.04</v>
      </c>
      <c r="H133" s="2">
        <v>29.45</v>
      </c>
      <c r="I133" s="2">
        <v>1600</v>
      </c>
      <c r="J133" s="2">
        <v>93.7</v>
      </c>
      <c r="K133" s="2">
        <v>91.2</v>
      </c>
      <c r="L133" s="2">
        <v>2</v>
      </c>
      <c r="M133" s="2">
        <v>33.05</v>
      </c>
      <c r="N133" s="2">
        <v>4.78</v>
      </c>
      <c r="O133" s="2">
        <v>0.317</v>
      </c>
      <c r="P133" s="2">
        <v>0.149</v>
      </c>
      <c r="Q133" s="2">
        <v>0.534</v>
      </c>
      <c r="R133" s="6">
        <f t="shared" si="6"/>
        <v>1996.9471</v>
      </c>
      <c r="S133">
        <f t="shared" si="7"/>
        <v>0</v>
      </c>
      <c r="T133">
        <f t="shared" si="8"/>
        <v>28.27</v>
      </c>
    </row>
    <row r="134" spans="1:20">
      <c r="A134" s="2" t="s">
        <v>425</v>
      </c>
      <c r="B134" s="2" t="s">
        <v>333</v>
      </c>
      <c r="C134" s="2">
        <v>436131</v>
      </c>
      <c r="D134" s="2">
        <v>1100</v>
      </c>
      <c r="E134" s="2">
        <v>396.5</v>
      </c>
      <c r="F134" s="2">
        <v>31.82</v>
      </c>
      <c r="G134" s="2">
        <v>-0.05</v>
      </c>
      <c r="H134" s="2">
        <v>7.09</v>
      </c>
      <c r="I134" s="2">
        <v>14400</v>
      </c>
      <c r="J134" s="2">
        <v>97.7</v>
      </c>
      <c r="K134" s="2">
        <v>394.4</v>
      </c>
      <c r="L134" s="2">
        <v>2</v>
      </c>
      <c r="M134" s="2">
        <v>13.74</v>
      </c>
      <c r="N134" s="2">
        <v>6.48</v>
      </c>
      <c r="O134" s="2">
        <v>0.06</v>
      </c>
      <c r="P134" s="2">
        <v>0.11</v>
      </c>
      <c r="Q134" s="2">
        <v>0.83</v>
      </c>
      <c r="R134" s="6">
        <f t="shared" si="6"/>
        <v>5992.43994</v>
      </c>
      <c r="S134">
        <f t="shared" si="7"/>
        <v>0</v>
      </c>
      <c r="T134">
        <f t="shared" si="8"/>
        <v>7.26</v>
      </c>
    </row>
    <row r="135" spans="1:20">
      <c r="A135" s="2" t="s">
        <v>237</v>
      </c>
      <c r="B135" s="2" t="s">
        <v>331</v>
      </c>
      <c r="C135" s="2">
        <v>3177388</v>
      </c>
      <c r="D135" s="2">
        <v>1030700</v>
      </c>
      <c r="E135" s="2">
        <v>3.1</v>
      </c>
      <c r="F135" s="2">
        <v>0.07</v>
      </c>
      <c r="G135" s="2">
        <v>0</v>
      </c>
      <c r="H135" s="2">
        <v>70.89</v>
      </c>
      <c r="I135" s="2">
        <v>1800</v>
      </c>
      <c r="J135" s="2">
        <v>41.7</v>
      </c>
      <c r="K135" s="2">
        <v>12.9</v>
      </c>
      <c r="L135" s="2">
        <v>1</v>
      </c>
      <c r="M135" s="2">
        <v>40.99</v>
      </c>
      <c r="N135" s="2">
        <v>12.16</v>
      </c>
      <c r="O135" s="2">
        <v>0.25</v>
      </c>
      <c r="P135" s="2">
        <v>0.29</v>
      </c>
      <c r="Q135" s="2">
        <v>0.46</v>
      </c>
      <c r="R135" s="6">
        <f t="shared" si="6"/>
        <v>130241.13412</v>
      </c>
      <c r="S135">
        <f t="shared" si="7"/>
        <v>9527583.72633</v>
      </c>
      <c r="T135">
        <f t="shared" si="8"/>
        <v>28.83</v>
      </c>
    </row>
    <row r="136" spans="1:20">
      <c r="A136" s="2" t="s">
        <v>426</v>
      </c>
      <c r="B136" s="2" t="s">
        <v>331</v>
      </c>
      <c r="C136" s="2">
        <v>1240827</v>
      </c>
      <c r="D136" s="2">
        <v>2040</v>
      </c>
      <c r="E136" s="2">
        <v>608.3</v>
      </c>
      <c r="F136" s="2">
        <v>8.68</v>
      </c>
      <c r="G136" s="2">
        <v>-0.9</v>
      </c>
      <c r="H136" s="2">
        <v>15.03</v>
      </c>
      <c r="I136" s="2">
        <v>11400</v>
      </c>
      <c r="J136" s="2">
        <v>85.6</v>
      </c>
      <c r="K136" s="2">
        <v>289.3</v>
      </c>
      <c r="L136" s="2">
        <v>2</v>
      </c>
      <c r="M136" s="2">
        <v>15.43</v>
      </c>
      <c r="N136" s="2">
        <v>6.86</v>
      </c>
      <c r="O136" s="2">
        <v>0.059</v>
      </c>
      <c r="P136" s="2">
        <v>0.298</v>
      </c>
      <c r="Q136" s="2">
        <v>0.643</v>
      </c>
      <c r="R136" s="6">
        <f t="shared" si="6"/>
        <v>19145.96061</v>
      </c>
      <c r="S136">
        <f t="shared" si="7"/>
        <v>0</v>
      </c>
      <c r="T136">
        <f t="shared" si="8"/>
        <v>8.57</v>
      </c>
    </row>
    <row r="137" spans="1:20">
      <c r="A137" s="2" t="s">
        <v>427</v>
      </c>
      <c r="B137" s="2" t="s">
        <v>331</v>
      </c>
      <c r="C137" s="2">
        <v>201234</v>
      </c>
      <c r="D137" s="2">
        <v>374</v>
      </c>
      <c r="E137" s="2">
        <v>538.1</v>
      </c>
      <c r="F137" s="2">
        <v>49.52</v>
      </c>
      <c r="G137" s="2">
        <v>6.78</v>
      </c>
      <c r="H137" s="2">
        <v>62.4</v>
      </c>
      <c r="I137" s="2">
        <v>2600</v>
      </c>
      <c r="K137" s="2">
        <v>49.7</v>
      </c>
      <c r="L137" s="2">
        <v>2</v>
      </c>
      <c r="M137" s="2">
        <v>40.95</v>
      </c>
      <c r="N137" s="2">
        <v>7.7</v>
      </c>
      <c r="R137" s="6">
        <f t="shared" si="6"/>
        <v>8240.5323</v>
      </c>
      <c r="S137">
        <f t="shared" si="7"/>
        <v>50595.74928</v>
      </c>
      <c r="T137">
        <f t="shared" si="8"/>
        <v>33.25</v>
      </c>
    </row>
    <row r="138" spans="1:20">
      <c r="A138" s="2" t="s">
        <v>239</v>
      </c>
      <c r="B138" s="2" t="s">
        <v>333</v>
      </c>
      <c r="C138" s="2">
        <v>107449525</v>
      </c>
      <c r="D138" s="2">
        <v>1972550</v>
      </c>
      <c r="E138" s="2">
        <v>54.5</v>
      </c>
      <c r="F138" s="2">
        <v>0.47</v>
      </c>
      <c r="G138" s="2">
        <v>-4.87</v>
      </c>
      <c r="H138" s="2">
        <v>20.91</v>
      </c>
      <c r="I138" s="2">
        <v>9000</v>
      </c>
      <c r="J138" s="2">
        <v>92.2</v>
      </c>
      <c r="K138" s="2">
        <v>181.6</v>
      </c>
      <c r="L138" s="2">
        <v>1.5</v>
      </c>
      <c r="M138" s="2">
        <v>20.69</v>
      </c>
      <c r="N138" s="2">
        <v>4.74</v>
      </c>
      <c r="O138" s="2">
        <v>0.038</v>
      </c>
      <c r="P138" s="2">
        <v>0.259</v>
      </c>
      <c r="Q138" s="2">
        <v>0.702</v>
      </c>
      <c r="R138" s="6">
        <f t="shared" si="6"/>
        <v>2223130.67225</v>
      </c>
      <c r="S138">
        <f t="shared" si="7"/>
        <v>0</v>
      </c>
      <c r="T138">
        <f t="shared" si="8"/>
        <v>15.95</v>
      </c>
    </row>
    <row r="139" spans="1:20">
      <c r="A139" s="2" t="s">
        <v>428</v>
      </c>
      <c r="B139" s="2" t="s">
        <v>327</v>
      </c>
      <c r="C139" s="2">
        <v>108004</v>
      </c>
      <c r="D139" s="2">
        <v>702</v>
      </c>
      <c r="E139" s="2">
        <v>153.9</v>
      </c>
      <c r="F139" s="2">
        <v>870.66</v>
      </c>
      <c r="G139" s="2">
        <v>-20.99</v>
      </c>
      <c r="H139" s="2">
        <v>30.21</v>
      </c>
      <c r="I139" s="2">
        <v>2000</v>
      </c>
      <c r="J139" s="2">
        <v>89</v>
      </c>
      <c r="K139" s="2">
        <v>114.8</v>
      </c>
      <c r="L139" s="2">
        <v>2</v>
      </c>
      <c r="M139" s="2">
        <v>24.68</v>
      </c>
      <c r="N139" s="2">
        <v>4.75</v>
      </c>
      <c r="O139" s="2">
        <v>0.289</v>
      </c>
      <c r="P139" s="2">
        <v>0.152</v>
      </c>
      <c r="Q139" s="2">
        <v>0.559</v>
      </c>
      <c r="R139" s="6">
        <f t="shared" si="6"/>
        <v>2665.53872</v>
      </c>
      <c r="S139">
        <f t="shared" si="7"/>
        <v>0</v>
      </c>
      <c r="T139">
        <f t="shared" si="8"/>
        <v>19.93</v>
      </c>
    </row>
    <row r="140" spans="1:20">
      <c r="A140" s="2" t="s">
        <v>429</v>
      </c>
      <c r="B140" s="2" t="s">
        <v>336</v>
      </c>
      <c r="C140" s="2">
        <v>4466706</v>
      </c>
      <c r="D140" s="2">
        <v>33843</v>
      </c>
      <c r="E140" s="2">
        <v>132</v>
      </c>
      <c r="F140" s="2">
        <v>0</v>
      </c>
      <c r="G140" s="2">
        <v>-0.26</v>
      </c>
      <c r="H140" s="2">
        <v>40.42</v>
      </c>
      <c r="I140" s="2">
        <v>1800</v>
      </c>
      <c r="J140" s="2">
        <v>99.1</v>
      </c>
      <c r="K140" s="2">
        <v>208.1</v>
      </c>
      <c r="M140" s="2">
        <v>15.7</v>
      </c>
      <c r="N140" s="2">
        <v>12.64</v>
      </c>
      <c r="O140" s="2">
        <v>0.213</v>
      </c>
      <c r="P140" s="2">
        <v>0.233</v>
      </c>
      <c r="Q140" s="2">
        <v>0.555</v>
      </c>
      <c r="R140" s="6">
        <f t="shared" si="6"/>
        <v>70127.2842</v>
      </c>
      <c r="S140">
        <f t="shared" si="7"/>
        <v>9826767.79961</v>
      </c>
      <c r="T140">
        <f t="shared" si="8"/>
        <v>3.06</v>
      </c>
    </row>
    <row r="141" spans="1:20">
      <c r="A141" s="2" t="s">
        <v>430</v>
      </c>
      <c r="B141" s="2" t="s">
        <v>329</v>
      </c>
      <c r="C141" s="2">
        <v>32543</v>
      </c>
      <c r="D141" s="2">
        <v>2</v>
      </c>
      <c r="E141" s="2">
        <v>16271.5</v>
      </c>
      <c r="F141" s="2">
        <v>205</v>
      </c>
      <c r="G141" s="2">
        <v>7.75</v>
      </c>
      <c r="H141" s="2">
        <v>5.43</v>
      </c>
      <c r="I141" s="2">
        <v>27000</v>
      </c>
      <c r="J141" s="2">
        <v>99</v>
      </c>
      <c r="K141" s="2">
        <v>1035.6</v>
      </c>
      <c r="M141" s="2">
        <v>9.19</v>
      </c>
      <c r="N141" s="2">
        <v>12.91</v>
      </c>
      <c r="O141" s="2">
        <v>0.17</v>
      </c>
      <c r="R141" s="6">
        <f t="shared" si="6"/>
        <v>299.07017</v>
      </c>
      <c r="S141">
        <f t="shared" si="7"/>
        <v>9894803.88833</v>
      </c>
      <c r="T141">
        <f t="shared" si="8"/>
        <v>-3.72</v>
      </c>
    </row>
    <row r="142" spans="1:20">
      <c r="A142" s="2" t="s">
        <v>241</v>
      </c>
      <c r="B142" s="2" t="s">
        <v>321</v>
      </c>
      <c r="C142" s="2">
        <v>2832224</v>
      </c>
      <c r="D142" s="2">
        <v>1564116</v>
      </c>
      <c r="E142" s="2">
        <v>1.8</v>
      </c>
      <c r="F142" s="2">
        <v>0</v>
      </c>
      <c r="G142" s="2">
        <v>0</v>
      </c>
      <c r="H142" s="2">
        <v>53.79</v>
      </c>
      <c r="I142" s="2">
        <v>1800</v>
      </c>
      <c r="J142" s="2">
        <v>97.8</v>
      </c>
      <c r="K142" s="2">
        <v>55.1</v>
      </c>
      <c r="L142" s="2">
        <v>1</v>
      </c>
      <c r="M142" s="2">
        <v>21.59</v>
      </c>
      <c r="N142" s="2">
        <v>6.95</v>
      </c>
      <c r="O142" s="2">
        <v>0.206</v>
      </c>
      <c r="P142" s="2">
        <v>0.214</v>
      </c>
      <c r="Q142" s="2">
        <v>0.58</v>
      </c>
      <c r="R142" s="6">
        <f t="shared" si="6"/>
        <v>61147.71616</v>
      </c>
      <c r="S142">
        <f t="shared" si="7"/>
        <v>0</v>
      </c>
      <c r="T142">
        <f t="shared" si="8"/>
        <v>14.64</v>
      </c>
    </row>
    <row r="143" spans="1:20">
      <c r="A143" s="2" t="s">
        <v>431</v>
      </c>
      <c r="B143" s="2" t="s">
        <v>333</v>
      </c>
      <c r="C143" s="2">
        <v>9439</v>
      </c>
      <c r="D143" s="2">
        <v>102</v>
      </c>
      <c r="E143" s="2">
        <v>92.5</v>
      </c>
      <c r="F143" s="2">
        <v>39.22</v>
      </c>
      <c r="G143" s="2">
        <v>0</v>
      </c>
      <c r="H143" s="2">
        <v>7.35</v>
      </c>
      <c r="I143" s="2">
        <v>3400</v>
      </c>
      <c r="J143" s="2">
        <v>97</v>
      </c>
      <c r="L143" s="2">
        <v>2</v>
      </c>
      <c r="M143" s="2">
        <v>17.59</v>
      </c>
      <c r="N143" s="2">
        <v>7.1</v>
      </c>
      <c r="R143" s="6">
        <f t="shared" si="6"/>
        <v>166.03201</v>
      </c>
      <c r="S143">
        <f t="shared" si="7"/>
        <v>0</v>
      </c>
      <c r="T143">
        <f t="shared" si="8"/>
        <v>10.49</v>
      </c>
    </row>
    <row r="144" spans="1:20">
      <c r="A144" s="2" t="s">
        <v>432</v>
      </c>
      <c r="B144" s="2" t="s">
        <v>325</v>
      </c>
      <c r="C144" s="2">
        <v>33241259</v>
      </c>
      <c r="D144" s="2">
        <v>446550</v>
      </c>
      <c r="E144" s="2">
        <v>74.4</v>
      </c>
      <c r="F144" s="2">
        <v>0.41</v>
      </c>
      <c r="G144" s="2">
        <v>-0.98</v>
      </c>
      <c r="H144" s="2">
        <v>41.62</v>
      </c>
      <c r="I144" s="2">
        <v>4000</v>
      </c>
      <c r="J144" s="2">
        <v>51.7</v>
      </c>
      <c r="K144" s="2">
        <v>40.4</v>
      </c>
      <c r="M144" s="2">
        <v>21.98</v>
      </c>
      <c r="N144" s="2">
        <v>5.58</v>
      </c>
      <c r="O144" s="2">
        <v>0.217</v>
      </c>
      <c r="P144" s="2">
        <v>0.357</v>
      </c>
      <c r="Q144" s="2">
        <v>0.426</v>
      </c>
      <c r="R144" s="6">
        <f t="shared" si="6"/>
        <v>730642.87282</v>
      </c>
      <c r="S144">
        <f t="shared" si="7"/>
        <v>0</v>
      </c>
      <c r="T144">
        <f t="shared" si="8"/>
        <v>16.4</v>
      </c>
    </row>
    <row r="145" spans="1:20">
      <c r="A145" s="2" t="s">
        <v>433</v>
      </c>
      <c r="B145" s="2" t="s">
        <v>331</v>
      </c>
      <c r="C145" s="2">
        <v>19686505</v>
      </c>
      <c r="D145" s="2">
        <v>801590</v>
      </c>
      <c r="E145" s="2">
        <v>24.6</v>
      </c>
      <c r="F145" s="2">
        <v>0.31</v>
      </c>
      <c r="G145" s="2">
        <v>0</v>
      </c>
      <c r="H145" s="2">
        <v>130.79</v>
      </c>
      <c r="I145" s="2">
        <v>1200</v>
      </c>
      <c r="J145" s="2">
        <v>47.8</v>
      </c>
      <c r="K145" s="2">
        <v>3.5</v>
      </c>
      <c r="L145" s="2">
        <v>2</v>
      </c>
      <c r="M145" s="2">
        <v>35.18</v>
      </c>
      <c r="N145" s="2">
        <v>21.35</v>
      </c>
      <c r="O145" s="2">
        <v>0.262</v>
      </c>
      <c r="P145" s="2">
        <v>0.348</v>
      </c>
      <c r="Q145" s="2">
        <v>0.39</v>
      </c>
      <c r="R145" s="6">
        <f t="shared" si="6"/>
        <v>692571.2459</v>
      </c>
      <c r="S145">
        <f t="shared" si="7"/>
        <v>51064914.51496</v>
      </c>
      <c r="T145">
        <f t="shared" si="8"/>
        <v>13.83</v>
      </c>
    </row>
    <row r="146" spans="1:20">
      <c r="A146" s="2" t="s">
        <v>434</v>
      </c>
      <c r="B146" s="2" t="s">
        <v>331</v>
      </c>
      <c r="C146" s="2">
        <v>2044147</v>
      </c>
      <c r="D146" s="2">
        <v>825418</v>
      </c>
      <c r="E146" s="2">
        <v>2.5</v>
      </c>
      <c r="F146" s="2">
        <v>0.19</v>
      </c>
      <c r="G146" s="2">
        <v>0</v>
      </c>
      <c r="H146" s="2">
        <v>48.98</v>
      </c>
      <c r="I146" s="2">
        <v>7200</v>
      </c>
      <c r="J146" s="2">
        <v>84</v>
      </c>
      <c r="K146" s="2">
        <v>62.6</v>
      </c>
      <c r="L146" s="2">
        <v>1</v>
      </c>
      <c r="M146" s="2">
        <v>24.32</v>
      </c>
      <c r="N146" s="2">
        <v>18.86</v>
      </c>
      <c r="O146" s="2">
        <v>0.097</v>
      </c>
      <c r="P146" s="2">
        <v>0.315</v>
      </c>
      <c r="Q146" s="2">
        <v>0.588</v>
      </c>
      <c r="R146" s="6">
        <f t="shared" si="6"/>
        <v>49713.65504</v>
      </c>
      <c r="S146">
        <f t="shared" si="7"/>
        <v>41955104.38544</v>
      </c>
      <c r="T146">
        <f t="shared" si="8"/>
        <v>5.46</v>
      </c>
    </row>
    <row r="147" spans="1:20">
      <c r="A147" s="2" t="s">
        <v>435</v>
      </c>
      <c r="B147" s="2" t="s">
        <v>327</v>
      </c>
      <c r="C147" s="2">
        <v>13287</v>
      </c>
      <c r="D147" s="2">
        <v>21</v>
      </c>
      <c r="E147" s="2">
        <v>632.7</v>
      </c>
      <c r="F147" s="2">
        <v>142.86</v>
      </c>
      <c r="G147" s="2">
        <v>0</v>
      </c>
      <c r="H147" s="2">
        <v>9.95</v>
      </c>
      <c r="I147" s="2">
        <v>5000</v>
      </c>
      <c r="K147" s="2">
        <v>143</v>
      </c>
      <c r="L147" s="2">
        <v>2</v>
      </c>
      <c r="M147" s="2">
        <v>24.76</v>
      </c>
      <c r="N147" s="2">
        <v>6.7</v>
      </c>
      <c r="R147" s="6">
        <f t="shared" si="6"/>
        <v>328.98612</v>
      </c>
      <c r="S147">
        <f t="shared" si="7"/>
        <v>0</v>
      </c>
      <c r="T147">
        <f t="shared" si="8"/>
        <v>18.06</v>
      </c>
    </row>
    <row r="148" spans="1:20">
      <c r="A148" s="2" t="s">
        <v>243</v>
      </c>
      <c r="B148" s="2" t="s">
        <v>321</v>
      </c>
      <c r="C148" s="2">
        <v>28287147</v>
      </c>
      <c r="D148" s="2">
        <v>147181</v>
      </c>
      <c r="E148" s="2">
        <v>192.2</v>
      </c>
      <c r="F148" s="2">
        <v>0</v>
      </c>
      <c r="G148" s="2">
        <v>0</v>
      </c>
      <c r="H148" s="2">
        <v>66.98</v>
      </c>
      <c r="I148" s="2">
        <v>1400</v>
      </c>
      <c r="J148" s="2">
        <v>45.2</v>
      </c>
      <c r="K148" s="2">
        <v>15.9</v>
      </c>
      <c r="M148" s="2">
        <v>30.98</v>
      </c>
      <c r="N148" s="2">
        <v>9.31</v>
      </c>
      <c r="O148" s="2">
        <v>0.38</v>
      </c>
      <c r="P148" s="2">
        <v>0.21</v>
      </c>
      <c r="Q148" s="2">
        <v>0.41</v>
      </c>
      <c r="R148" s="6">
        <f t="shared" si="6"/>
        <v>876335.81406</v>
      </c>
      <c r="S148">
        <f t="shared" si="7"/>
        <v>1929512.11678</v>
      </c>
      <c r="T148">
        <f t="shared" si="8"/>
        <v>21.67</v>
      </c>
    </row>
    <row r="149" spans="1:20">
      <c r="A149" s="2" t="s">
        <v>245</v>
      </c>
      <c r="B149" s="2" t="s">
        <v>329</v>
      </c>
      <c r="C149" s="2">
        <v>16491461</v>
      </c>
      <c r="D149" s="2">
        <v>41526</v>
      </c>
      <c r="E149" s="2">
        <v>397.1</v>
      </c>
      <c r="F149" s="2">
        <v>1.09</v>
      </c>
      <c r="G149" s="2">
        <v>2.91</v>
      </c>
      <c r="H149" s="2">
        <v>5.04</v>
      </c>
      <c r="I149" s="2">
        <v>28600</v>
      </c>
      <c r="J149" s="2">
        <v>99</v>
      </c>
      <c r="K149" s="2">
        <v>460.8</v>
      </c>
      <c r="L149" s="2">
        <v>3</v>
      </c>
      <c r="M149" s="2">
        <v>10.9</v>
      </c>
      <c r="N149" s="2">
        <v>8.68</v>
      </c>
      <c r="O149" s="2">
        <v>0.021</v>
      </c>
      <c r="P149" s="2">
        <v>0.244</v>
      </c>
      <c r="Q149" s="2">
        <v>0.736</v>
      </c>
      <c r="R149" s="6">
        <f t="shared" si="6"/>
        <v>179756.9249</v>
      </c>
      <c r="S149">
        <f t="shared" si="7"/>
        <v>734422.21603</v>
      </c>
      <c r="T149">
        <f t="shared" si="8"/>
        <v>2.22</v>
      </c>
    </row>
    <row r="150" spans="1:20">
      <c r="A150" s="2" t="s">
        <v>436</v>
      </c>
      <c r="B150" s="2" t="s">
        <v>333</v>
      </c>
      <c r="C150" s="2">
        <v>221736</v>
      </c>
      <c r="D150" s="2">
        <v>960</v>
      </c>
      <c r="E150" s="2">
        <v>231</v>
      </c>
      <c r="F150" s="2">
        <v>37.92</v>
      </c>
      <c r="G150" s="2">
        <v>-0.41</v>
      </c>
      <c r="H150" s="2">
        <v>10.03</v>
      </c>
      <c r="I150" s="2">
        <v>11400</v>
      </c>
      <c r="J150" s="2">
        <v>96.7</v>
      </c>
      <c r="K150" s="2">
        <v>365.3</v>
      </c>
      <c r="L150" s="2">
        <v>2</v>
      </c>
      <c r="M150" s="2">
        <v>14.78</v>
      </c>
      <c r="N150" s="2">
        <v>6.45</v>
      </c>
      <c r="O150" s="2">
        <v>0.01</v>
      </c>
      <c r="P150" s="2">
        <v>0.15</v>
      </c>
      <c r="Q150" s="2">
        <v>0.84</v>
      </c>
      <c r="R150" s="6">
        <f t="shared" si="6"/>
        <v>3277.25808</v>
      </c>
      <c r="S150">
        <f t="shared" si="7"/>
        <v>0</v>
      </c>
      <c r="T150">
        <f t="shared" si="8"/>
        <v>8.33</v>
      </c>
    </row>
    <row r="151" spans="1:20">
      <c r="A151" s="2" t="s">
        <v>437</v>
      </c>
      <c r="B151" s="2" t="s">
        <v>327</v>
      </c>
      <c r="C151" s="2">
        <v>219246</v>
      </c>
      <c r="D151" s="2">
        <v>19060</v>
      </c>
      <c r="E151" s="2">
        <v>11.5</v>
      </c>
      <c r="F151" s="2">
        <v>11.83</v>
      </c>
      <c r="G151" s="2">
        <v>0</v>
      </c>
      <c r="H151" s="2">
        <v>7.72</v>
      </c>
      <c r="I151" s="2">
        <v>15000</v>
      </c>
      <c r="J151" s="2">
        <v>91</v>
      </c>
      <c r="K151" s="2">
        <v>252.2</v>
      </c>
      <c r="L151" s="2">
        <v>2</v>
      </c>
      <c r="M151" s="2">
        <v>18.11</v>
      </c>
      <c r="N151" s="2">
        <v>5.69</v>
      </c>
      <c r="O151" s="2">
        <v>0.15</v>
      </c>
      <c r="P151" s="2">
        <v>0.088</v>
      </c>
      <c r="Q151" s="2">
        <v>0.762</v>
      </c>
      <c r="R151" s="6">
        <f t="shared" si="6"/>
        <v>3970.54506</v>
      </c>
      <c r="S151">
        <f t="shared" si="7"/>
        <v>0</v>
      </c>
      <c r="T151">
        <f t="shared" si="8"/>
        <v>12.42</v>
      </c>
    </row>
    <row r="152" spans="1:20">
      <c r="A152" s="2" t="s">
        <v>247</v>
      </c>
      <c r="B152" s="2" t="s">
        <v>327</v>
      </c>
      <c r="C152" s="2">
        <v>4076140</v>
      </c>
      <c r="D152" s="2">
        <v>268680</v>
      </c>
      <c r="E152" s="2">
        <v>15.2</v>
      </c>
      <c r="F152" s="2">
        <v>5.63</v>
      </c>
      <c r="G152" s="2">
        <v>4.05</v>
      </c>
      <c r="H152" s="2">
        <v>5.85</v>
      </c>
      <c r="I152" s="2">
        <v>21600</v>
      </c>
      <c r="J152" s="2">
        <v>99</v>
      </c>
      <c r="K152" s="2">
        <v>441.7</v>
      </c>
      <c r="L152" s="2">
        <v>3</v>
      </c>
      <c r="M152" s="2">
        <v>13.76</v>
      </c>
      <c r="N152" s="2">
        <v>7.53</v>
      </c>
      <c r="O152" s="2">
        <v>0.043</v>
      </c>
      <c r="P152" s="2">
        <v>0.273</v>
      </c>
      <c r="Q152" s="2">
        <v>0.684</v>
      </c>
      <c r="R152" s="6">
        <f t="shared" si="6"/>
        <v>56087.6864</v>
      </c>
      <c r="S152">
        <f t="shared" si="7"/>
        <v>50595.74928</v>
      </c>
      <c r="T152">
        <f t="shared" si="8"/>
        <v>6.23</v>
      </c>
    </row>
    <row r="153" spans="1:20">
      <c r="A153" s="2" t="s">
        <v>438</v>
      </c>
      <c r="B153" s="2" t="s">
        <v>333</v>
      </c>
      <c r="C153" s="2">
        <v>5570129</v>
      </c>
      <c r="D153" s="2">
        <v>129494</v>
      </c>
      <c r="E153" s="2">
        <v>43</v>
      </c>
      <c r="F153" s="2">
        <v>0.7</v>
      </c>
      <c r="G153" s="2">
        <v>-1.22</v>
      </c>
      <c r="H153" s="2">
        <v>29.11</v>
      </c>
      <c r="I153" s="2">
        <v>2300</v>
      </c>
      <c r="J153" s="2">
        <v>67.5</v>
      </c>
      <c r="K153" s="2">
        <v>39.7</v>
      </c>
      <c r="L153" s="2">
        <v>2</v>
      </c>
      <c r="M153" s="2">
        <v>24.51</v>
      </c>
      <c r="N153" s="2">
        <v>4.45</v>
      </c>
      <c r="O153" s="2">
        <v>0.165</v>
      </c>
      <c r="P153" s="2">
        <v>0.275</v>
      </c>
      <c r="Q153" s="2">
        <v>0.56</v>
      </c>
      <c r="R153" s="6">
        <f t="shared" si="6"/>
        <v>136523.86179</v>
      </c>
      <c r="S153">
        <f t="shared" si="7"/>
        <v>0</v>
      </c>
      <c r="T153">
        <f t="shared" si="8"/>
        <v>20.06</v>
      </c>
    </row>
    <row r="154" spans="1:20">
      <c r="A154" s="2" t="s">
        <v>439</v>
      </c>
      <c r="B154" s="2" t="s">
        <v>331</v>
      </c>
      <c r="C154" s="2">
        <v>12525094</v>
      </c>
      <c r="D154" s="2">
        <v>1267000</v>
      </c>
      <c r="E154" s="2">
        <v>9.9</v>
      </c>
      <c r="F154" s="2">
        <v>0</v>
      </c>
      <c r="G154" s="2">
        <v>-0.67</v>
      </c>
      <c r="H154" s="2">
        <v>121.69</v>
      </c>
      <c r="I154" s="2">
        <v>800</v>
      </c>
      <c r="J154" s="2">
        <v>17.6</v>
      </c>
      <c r="K154" s="2">
        <v>1.9</v>
      </c>
      <c r="L154" s="2">
        <v>1</v>
      </c>
      <c r="M154" s="2">
        <v>50.73</v>
      </c>
      <c r="N154" s="2">
        <v>20.91</v>
      </c>
      <c r="O154" s="2">
        <v>0.39</v>
      </c>
      <c r="P154" s="2">
        <v>0.17</v>
      </c>
      <c r="Q154" s="2">
        <v>0.44</v>
      </c>
      <c r="R154" s="6">
        <f t="shared" si="6"/>
        <v>635398.01862</v>
      </c>
      <c r="S154">
        <f t="shared" si="7"/>
        <v>50938946.71696</v>
      </c>
      <c r="T154">
        <f t="shared" si="8"/>
        <v>29.82</v>
      </c>
    </row>
    <row r="155" spans="1:20">
      <c r="A155" s="2" t="s">
        <v>249</v>
      </c>
      <c r="B155" s="2" t="s">
        <v>331</v>
      </c>
      <c r="C155" s="2">
        <v>131859731</v>
      </c>
      <c r="D155" s="2">
        <v>923768</v>
      </c>
      <c r="E155" s="2">
        <v>142.7</v>
      </c>
      <c r="F155" s="2">
        <v>0.09</v>
      </c>
      <c r="G155" s="2">
        <v>0.26</v>
      </c>
      <c r="H155" s="2">
        <v>98.8</v>
      </c>
      <c r="I155" s="2">
        <v>900</v>
      </c>
      <c r="J155" s="2">
        <v>68</v>
      </c>
      <c r="K155" s="2">
        <v>9.3</v>
      </c>
      <c r="L155" s="2">
        <v>1.5</v>
      </c>
      <c r="M155" s="2">
        <v>40.43</v>
      </c>
      <c r="N155" s="2">
        <v>16.94</v>
      </c>
      <c r="O155" s="2">
        <v>0.269</v>
      </c>
      <c r="P155" s="2">
        <v>0.487</v>
      </c>
      <c r="Q155" s="2">
        <v>0.244</v>
      </c>
      <c r="R155" s="6">
        <f t="shared" si="6"/>
        <v>5331088.92433</v>
      </c>
      <c r="S155">
        <f t="shared" si="7"/>
        <v>38621528.00281</v>
      </c>
      <c r="T155">
        <f t="shared" si="8"/>
        <v>23.49</v>
      </c>
    </row>
    <row r="156" spans="1:20">
      <c r="A156" s="2" t="s">
        <v>440</v>
      </c>
      <c r="B156" s="2" t="s">
        <v>327</v>
      </c>
      <c r="C156" s="2">
        <v>82459</v>
      </c>
      <c r="D156" s="2">
        <v>477</v>
      </c>
      <c r="E156" s="2">
        <v>172.9</v>
      </c>
      <c r="F156" s="2">
        <v>310.69</v>
      </c>
      <c r="G156" s="2">
        <v>9.61</v>
      </c>
      <c r="H156" s="2">
        <v>7.11</v>
      </c>
      <c r="I156" s="2">
        <v>12500</v>
      </c>
      <c r="J156" s="2">
        <v>97</v>
      </c>
      <c r="K156" s="2">
        <v>254.7</v>
      </c>
      <c r="L156" s="2">
        <v>2</v>
      </c>
      <c r="M156" s="2">
        <v>19.43</v>
      </c>
      <c r="N156" s="2">
        <v>2.29</v>
      </c>
      <c r="R156" s="6">
        <f t="shared" si="6"/>
        <v>1602.17837</v>
      </c>
      <c r="S156">
        <f t="shared" si="7"/>
        <v>0</v>
      </c>
      <c r="T156">
        <f t="shared" si="8"/>
        <v>17.14</v>
      </c>
    </row>
    <row r="157" spans="1:20">
      <c r="A157" s="2" t="s">
        <v>251</v>
      </c>
      <c r="B157" s="2" t="s">
        <v>329</v>
      </c>
      <c r="C157" s="2">
        <v>4610820</v>
      </c>
      <c r="D157" s="2">
        <v>323802</v>
      </c>
      <c r="E157" s="2">
        <v>14.2</v>
      </c>
      <c r="F157" s="2">
        <v>7.77</v>
      </c>
      <c r="G157" s="2">
        <v>1.74</v>
      </c>
      <c r="H157" s="2">
        <v>3.7</v>
      </c>
      <c r="I157" s="2">
        <v>37800</v>
      </c>
      <c r="J157" s="2">
        <v>100</v>
      </c>
      <c r="K157" s="2">
        <v>461.7</v>
      </c>
      <c r="L157" s="2">
        <v>3</v>
      </c>
      <c r="M157" s="2">
        <v>11.46</v>
      </c>
      <c r="N157" s="2">
        <v>9.4</v>
      </c>
      <c r="O157" s="2">
        <v>0.021</v>
      </c>
      <c r="P157" s="2">
        <v>0.415</v>
      </c>
      <c r="Q157" s="2">
        <v>0.564</v>
      </c>
      <c r="R157" s="6">
        <f t="shared" si="6"/>
        <v>52839.9972</v>
      </c>
      <c r="S157">
        <f t="shared" si="7"/>
        <v>3165802.83285</v>
      </c>
      <c r="T157">
        <f t="shared" si="8"/>
        <v>2.06</v>
      </c>
    </row>
    <row r="158" spans="1:20">
      <c r="A158" s="2" t="s">
        <v>441</v>
      </c>
      <c r="B158" s="2" t="s">
        <v>340</v>
      </c>
      <c r="C158" s="2">
        <v>3102229</v>
      </c>
      <c r="D158" s="2">
        <v>212460</v>
      </c>
      <c r="E158" s="2">
        <v>14.6</v>
      </c>
      <c r="F158" s="2">
        <v>0.98</v>
      </c>
      <c r="G158" s="2">
        <v>0.28</v>
      </c>
      <c r="H158" s="2">
        <v>19.51</v>
      </c>
      <c r="I158" s="2">
        <v>13100</v>
      </c>
      <c r="J158" s="2">
        <v>75.8</v>
      </c>
      <c r="K158" s="2">
        <v>85.5</v>
      </c>
      <c r="L158" s="2">
        <v>1</v>
      </c>
      <c r="M158" s="2">
        <v>36.24</v>
      </c>
      <c r="N158" s="2">
        <v>3.81</v>
      </c>
      <c r="O158" s="2">
        <v>0.027</v>
      </c>
      <c r="P158" s="2">
        <v>0.39</v>
      </c>
      <c r="Q158" s="2">
        <v>0.583</v>
      </c>
      <c r="R158" s="6">
        <f t="shared" si="6"/>
        <v>112424.77896</v>
      </c>
      <c r="S158">
        <f t="shared" si="7"/>
        <v>0</v>
      </c>
      <c r="T158">
        <f t="shared" si="8"/>
        <v>32.43</v>
      </c>
    </row>
    <row r="159" spans="1:20">
      <c r="A159" s="2" t="s">
        <v>253</v>
      </c>
      <c r="B159" s="2" t="s">
        <v>321</v>
      </c>
      <c r="C159" s="2">
        <v>165803560</v>
      </c>
      <c r="D159" s="2">
        <v>803940</v>
      </c>
      <c r="E159" s="2">
        <v>206.2</v>
      </c>
      <c r="F159" s="2">
        <v>0.13</v>
      </c>
      <c r="G159" s="2">
        <v>-2.77</v>
      </c>
      <c r="H159" s="2">
        <v>72.44</v>
      </c>
      <c r="I159" s="2">
        <v>2100</v>
      </c>
      <c r="J159" s="2">
        <v>45.7</v>
      </c>
      <c r="K159" s="2">
        <v>31.8</v>
      </c>
      <c r="L159" s="2">
        <v>1</v>
      </c>
      <c r="M159" s="2">
        <v>29.74</v>
      </c>
      <c r="N159" s="2">
        <v>8.23</v>
      </c>
      <c r="O159" s="2">
        <v>0.216</v>
      </c>
      <c r="P159" s="2">
        <v>0.251</v>
      </c>
      <c r="Q159" s="2">
        <v>0.533</v>
      </c>
      <c r="R159" s="6">
        <f t="shared" si="6"/>
        <v>4930997.8744</v>
      </c>
      <c r="S159">
        <f t="shared" si="7"/>
        <v>50595.74928</v>
      </c>
      <c r="T159">
        <f t="shared" si="8"/>
        <v>21.51</v>
      </c>
    </row>
    <row r="160" spans="1:20">
      <c r="A160" s="2" t="s">
        <v>442</v>
      </c>
      <c r="B160" s="2" t="s">
        <v>327</v>
      </c>
      <c r="C160" s="2">
        <v>20579</v>
      </c>
      <c r="D160" s="2">
        <v>458</v>
      </c>
      <c r="E160" s="2">
        <v>44.9</v>
      </c>
      <c r="F160" s="2">
        <v>331.66</v>
      </c>
      <c r="G160" s="2">
        <v>2.85</v>
      </c>
      <c r="H160" s="2">
        <v>14.84</v>
      </c>
      <c r="I160" s="2">
        <v>9000</v>
      </c>
      <c r="J160" s="2">
        <v>92</v>
      </c>
      <c r="K160" s="2">
        <v>325.6</v>
      </c>
      <c r="L160" s="2">
        <v>2</v>
      </c>
      <c r="M160" s="2">
        <v>18.03</v>
      </c>
      <c r="N160" s="2">
        <v>6.8</v>
      </c>
      <c r="O160" s="2">
        <v>0.062</v>
      </c>
      <c r="P160" s="2">
        <v>0.12</v>
      </c>
      <c r="Q160" s="2">
        <v>0.818</v>
      </c>
      <c r="R160" s="6">
        <f t="shared" si="6"/>
        <v>371.03937</v>
      </c>
      <c r="S160">
        <f t="shared" si="7"/>
        <v>0</v>
      </c>
      <c r="T160">
        <f t="shared" si="8"/>
        <v>11.23</v>
      </c>
    </row>
    <row r="161" spans="1:20">
      <c r="A161" s="2" t="s">
        <v>443</v>
      </c>
      <c r="B161" s="2" t="s">
        <v>333</v>
      </c>
      <c r="C161" s="2">
        <v>3191319</v>
      </c>
      <c r="D161" s="2">
        <v>78200</v>
      </c>
      <c r="E161" s="2">
        <v>40.8</v>
      </c>
      <c r="F161" s="2">
        <v>3.18</v>
      </c>
      <c r="G161" s="2">
        <v>-0.91</v>
      </c>
      <c r="H161" s="2">
        <v>20.47</v>
      </c>
      <c r="I161" s="2">
        <v>6300</v>
      </c>
      <c r="J161" s="2">
        <v>92.6</v>
      </c>
      <c r="K161" s="2">
        <v>137.9</v>
      </c>
      <c r="L161" s="2">
        <v>2</v>
      </c>
      <c r="M161" s="2">
        <v>21.74</v>
      </c>
      <c r="N161" s="2">
        <v>5.36</v>
      </c>
      <c r="O161" s="2">
        <v>0.068</v>
      </c>
      <c r="P161" s="2">
        <v>0.156</v>
      </c>
      <c r="Q161" s="2">
        <v>0.776</v>
      </c>
      <c r="R161" s="6">
        <f t="shared" si="6"/>
        <v>69379.27506</v>
      </c>
      <c r="S161">
        <f t="shared" si="7"/>
        <v>0</v>
      </c>
      <c r="T161">
        <f t="shared" si="8"/>
        <v>16.38</v>
      </c>
    </row>
    <row r="162" spans="1:20">
      <c r="A162" s="2" t="s">
        <v>444</v>
      </c>
      <c r="B162" s="2" t="s">
        <v>327</v>
      </c>
      <c r="C162" s="2">
        <v>5670544</v>
      </c>
      <c r="D162" s="2">
        <v>462840</v>
      </c>
      <c r="E162" s="2">
        <v>12.3</v>
      </c>
      <c r="F162" s="2">
        <v>1.11</v>
      </c>
      <c r="G162" s="2">
        <v>0</v>
      </c>
      <c r="H162" s="2">
        <v>51.45</v>
      </c>
      <c r="I162" s="2">
        <v>2200</v>
      </c>
      <c r="J162" s="2">
        <v>64.6</v>
      </c>
      <c r="K162" s="2">
        <v>10.9</v>
      </c>
      <c r="L162" s="2">
        <v>2</v>
      </c>
      <c r="M162" s="2">
        <v>29.36</v>
      </c>
      <c r="N162" s="2">
        <v>7.25</v>
      </c>
      <c r="O162" s="2">
        <v>0.353</v>
      </c>
      <c r="P162" s="2">
        <v>0.381</v>
      </c>
      <c r="Q162" s="2">
        <v>0.266</v>
      </c>
      <c r="R162" s="6">
        <f t="shared" si="6"/>
        <v>166487.17184</v>
      </c>
      <c r="S162">
        <f t="shared" si="7"/>
        <v>0</v>
      </c>
      <c r="T162">
        <f t="shared" si="8"/>
        <v>22.11</v>
      </c>
    </row>
    <row r="163" spans="1:20">
      <c r="A163" s="2" t="s">
        <v>445</v>
      </c>
      <c r="B163" s="2" t="s">
        <v>333</v>
      </c>
      <c r="C163" s="2">
        <v>6506464</v>
      </c>
      <c r="D163" s="2">
        <v>406750</v>
      </c>
      <c r="E163" s="2">
        <v>16</v>
      </c>
      <c r="F163" s="2">
        <v>0</v>
      </c>
      <c r="G163" s="2">
        <v>-0.08</v>
      </c>
      <c r="H163" s="2">
        <v>25.63</v>
      </c>
      <c r="I163" s="2">
        <v>4700</v>
      </c>
      <c r="J163" s="2">
        <v>94</v>
      </c>
      <c r="K163" s="2">
        <v>49.2</v>
      </c>
      <c r="L163" s="2">
        <v>2</v>
      </c>
      <c r="M163" s="2">
        <v>29.1</v>
      </c>
      <c r="N163" s="2">
        <v>4.49</v>
      </c>
      <c r="O163" s="2">
        <v>0.224</v>
      </c>
      <c r="P163" s="2">
        <v>0.207</v>
      </c>
      <c r="Q163" s="2">
        <v>0.569</v>
      </c>
      <c r="R163" s="6">
        <f t="shared" si="6"/>
        <v>189338.1024</v>
      </c>
      <c r="S163">
        <f t="shared" si="7"/>
        <v>0</v>
      </c>
      <c r="T163">
        <f t="shared" si="8"/>
        <v>24.61</v>
      </c>
    </row>
    <row r="164" spans="1:20">
      <c r="A164" s="2" t="s">
        <v>255</v>
      </c>
      <c r="B164" s="2" t="s">
        <v>333</v>
      </c>
      <c r="C164" s="2">
        <v>28302603</v>
      </c>
      <c r="D164" s="2">
        <v>1285220</v>
      </c>
      <c r="E164" s="2">
        <v>22</v>
      </c>
      <c r="F164" s="2">
        <v>0.19</v>
      </c>
      <c r="G164" s="2">
        <v>-1.05</v>
      </c>
      <c r="H164" s="2">
        <v>31.94</v>
      </c>
      <c r="I164" s="2">
        <v>5100</v>
      </c>
      <c r="J164" s="2">
        <v>90.9</v>
      </c>
      <c r="K164" s="2">
        <v>79.5</v>
      </c>
      <c r="L164" s="2">
        <v>1.5</v>
      </c>
      <c r="M164" s="2">
        <v>20.48</v>
      </c>
      <c r="N164" s="2">
        <v>6.23</v>
      </c>
      <c r="O164" s="2">
        <v>0.08</v>
      </c>
      <c r="P164" s="2">
        <v>0.27</v>
      </c>
      <c r="Q164" s="2">
        <v>0.65</v>
      </c>
      <c r="R164" s="6">
        <f t="shared" si="6"/>
        <v>579637.30944</v>
      </c>
      <c r="S164">
        <f t="shared" si="7"/>
        <v>0</v>
      </c>
      <c r="T164">
        <f t="shared" si="8"/>
        <v>14.25</v>
      </c>
    </row>
    <row r="165" spans="1:20">
      <c r="A165" s="2" t="s">
        <v>257</v>
      </c>
      <c r="B165" s="2" t="s">
        <v>321</v>
      </c>
      <c r="C165" s="2">
        <v>89468677</v>
      </c>
      <c r="D165" s="2">
        <v>300000</v>
      </c>
      <c r="E165" s="2">
        <v>298.2</v>
      </c>
      <c r="F165" s="2">
        <v>12.1</v>
      </c>
      <c r="G165" s="2">
        <v>-1.5</v>
      </c>
      <c r="H165" s="2">
        <v>23.51</v>
      </c>
      <c r="I165" s="2">
        <v>4600</v>
      </c>
      <c r="J165" s="2">
        <v>92.6</v>
      </c>
      <c r="K165" s="2">
        <v>38.4</v>
      </c>
      <c r="L165" s="2">
        <v>2</v>
      </c>
      <c r="M165" s="2">
        <v>24.89</v>
      </c>
      <c r="N165" s="2">
        <v>5.41</v>
      </c>
      <c r="O165" s="2">
        <v>0.144</v>
      </c>
      <c r="P165" s="2">
        <v>0.326</v>
      </c>
      <c r="Q165" s="2">
        <v>0.53</v>
      </c>
      <c r="R165" s="6">
        <f t="shared" si="6"/>
        <v>2226875.37053</v>
      </c>
      <c r="S165">
        <f t="shared" si="7"/>
        <v>0</v>
      </c>
      <c r="T165">
        <f t="shared" si="8"/>
        <v>19.48</v>
      </c>
    </row>
    <row r="166" spans="1:20">
      <c r="A166" s="2" t="s">
        <v>259</v>
      </c>
      <c r="B166" s="2" t="s">
        <v>323</v>
      </c>
      <c r="C166" s="2">
        <v>38536869</v>
      </c>
      <c r="D166" s="2">
        <v>312685</v>
      </c>
      <c r="E166" s="2">
        <v>123.3</v>
      </c>
      <c r="F166" s="2">
        <v>0.16</v>
      </c>
      <c r="G166" s="2">
        <v>-0.49</v>
      </c>
      <c r="H166" s="2">
        <v>8.51</v>
      </c>
      <c r="I166" s="2">
        <v>11100</v>
      </c>
      <c r="J166" s="2">
        <v>99.8</v>
      </c>
      <c r="K166" s="2">
        <v>306.3</v>
      </c>
      <c r="L166" s="2">
        <v>3</v>
      </c>
      <c r="M166" s="2">
        <v>9.85</v>
      </c>
      <c r="N166" s="2">
        <v>9.89</v>
      </c>
      <c r="O166" s="2">
        <v>0.05</v>
      </c>
      <c r="P166" s="2">
        <v>0.311</v>
      </c>
      <c r="Q166" s="2">
        <v>0.64</v>
      </c>
      <c r="R166" s="6">
        <f t="shared" si="6"/>
        <v>379588.15965</v>
      </c>
      <c r="S166">
        <f t="shared" si="7"/>
        <v>3933390.689</v>
      </c>
      <c r="T166">
        <f t="shared" si="8"/>
        <v>-0.0400000000000009</v>
      </c>
    </row>
    <row r="167" spans="1:20">
      <c r="A167" s="2" t="s">
        <v>261</v>
      </c>
      <c r="B167" s="2" t="s">
        <v>329</v>
      </c>
      <c r="C167" s="2">
        <v>10605870</v>
      </c>
      <c r="D167" s="2">
        <v>92391</v>
      </c>
      <c r="E167" s="2">
        <v>114.8</v>
      </c>
      <c r="F167" s="2">
        <v>1.94</v>
      </c>
      <c r="G167" s="2">
        <v>3.57</v>
      </c>
      <c r="H167" s="2">
        <v>5.05</v>
      </c>
      <c r="I167" s="2">
        <v>18000</v>
      </c>
      <c r="J167" s="2">
        <v>93.3</v>
      </c>
      <c r="K167" s="2">
        <v>399.2</v>
      </c>
      <c r="L167" s="2">
        <v>3</v>
      </c>
      <c r="M167" s="2">
        <v>10.72</v>
      </c>
      <c r="N167" s="2">
        <v>10.5</v>
      </c>
      <c r="O167" s="2">
        <v>0.053</v>
      </c>
      <c r="P167" s="2">
        <v>0.274</v>
      </c>
      <c r="Q167" s="2">
        <v>0.673</v>
      </c>
      <c r="R167" s="6">
        <f t="shared" si="6"/>
        <v>113694.9264</v>
      </c>
      <c r="S167">
        <f t="shared" si="7"/>
        <v>6523081.51899</v>
      </c>
      <c r="T167">
        <f t="shared" si="8"/>
        <v>0.220000000000001</v>
      </c>
    </row>
    <row r="168" spans="1:20">
      <c r="A168" s="2" t="s">
        <v>446</v>
      </c>
      <c r="B168" s="2" t="s">
        <v>333</v>
      </c>
      <c r="C168" s="2">
        <v>3927188</v>
      </c>
      <c r="D168" s="2">
        <v>13790</v>
      </c>
      <c r="E168" s="2">
        <v>284.8</v>
      </c>
      <c r="F168" s="2">
        <v>3.63</v>
      </c>
      <c r="G168" s="2">
        <v>-1.46</v>
      </c>
      <c r="H168" s="2">
        <v>8.24</v>
      </c>
      <c r="I168" s="2">
        <v>16800</v>
      </c>
      <c r="J168" s="2">
        <v>94.1</v>
      </c>
      <c r="K168" s="2">
        <v>283.1</v>
      </c>
      <c r="L168" s="2">
        <v>2</v>
      </c>
      <c r="M168" s="2">
        <v>12.77</v>
      </c>
      <c r="N168" s="2">
        <v>7.65</v>
      </c>
      <c r="O168" s="2">
        <v>0.01</v>
      </c>
      <c r="P168" s="2">
        <v>0.45</v>
      </c>
      <c r="Q168" s="2">
        <v>0.54</v>
      </c>
      <c r="R168" s="6">
        <f t="shared" si="6"/>
        <v>50150.19076</v>
      </c>
      <c r="S168">
        <f t="shared" si="7"/>
        <v>50595.74928</v>
      </c>
      <c r="T168">
        <f t="shared" si="8"/>
        <v>5.12</v>
      </c>
    </row>
    <row r="169" spans="1:20">
      <c r="A169" s="2" t="s">
        <v>447</v>
      </c>
      <c r="B169" s="2" t="s">
        <v>340</v>
      </c>
      <c r="C169" s="2">
        <v>885359</v>
      </c>
      <c r="D169" s="2">
        <v>11437</v>
      </c>
      <c r="E169" s="2">
        <v>77.4</v>
      </c>
      <c r="F169" s="2">
        <v>4.92</v>
      </c>
      <c r="G169" s="2">
        <v>16.29</v>
      </c>
      <c r="H169" s="2">
        <v>18.61</v>
      </c>
      <c r="I169" s="2">
        <v>21500</v>
      </c>
      <c r="J169" s="2">
        <v>82.5</v>
      </c>
      <c r="K169" s="2">
        <v>232</v>
      </c>
      <c r="L169" s="2">
        <v>1</v>
      </c>
      <c r="M169" s="2">
        <v>15.56</v>
      </c>
      <c r="N169" s="2">
        <v>4.72</v>
      </c>
      <c r="O169" s="2">
        <v>0.002</v>
      </c>
      <c r="P169" s="2">
        <v>0.801</v>
      </c>
      <c r="Q169" s="2">
        <v>0.197</v>
      </c>
      <c r="R169" s="6">
        <f t="shared" si="6"/>
        <v>13776.18604</v>
      </c>
      <c r="S169">
        <f t="shared" si="7"/>
        <v>0</v>
      </c>
      <c r="T169">
        <f t="shared" si="8"/>
        <v>10.84</v>
      </c>
    </row>
    <row r="170" spans="1:20">
      <c r="A170" s="2" t="s">
        <v>448</v>
      </c>
      <c r="B170" s="2" t="s">
        <v>331</v>
      </c>
      <c r="C170" s="2">
        <v>787584</v>
      </c>
      <c r="D170" s="2">
        <v>2517</v>
      </c>
      <c r="E170" s="2">
        <v>312.9</v>
      </c>
      <c r="F170" s="2">
        <v>8.22</v>
      </c>
      <c r="G170" s="2">
        <v>0</v>
      </c>
      <c r="H170" s="2">
        <v>7.78</v>
      </c>
      <c r="I170" s="2">
        <v>5800</v>
      </c>
      <c r="J170" s="2">
        <v>88.9</v>
      </c>
      <c r="K170" s="2">
        <v>380.9</v>
      </c>
      <c r="L170" s="2">
        <v>2</v>
      </c>
      <c r="M170" s="2">
        <v>18.9</v>
      </c>
      <c r="N170" s="2">
        <v>5.49</v>
      </c>
      <c r="O170" s="2">
        <v>0.08</v>
      </c>
      <c r="P170" s="2">
        <v>0.19</v>
      </c>
      <c r="Q170" s="2">
        <v>0.73</v>
      </c>
      <c r="R170" s="6">
        <f t="shared" si="6"/>
        <v>14885.3376</v>
      </c>
      <c r="S170">
        <f t="shared" si="7"/>
        <v>0</v>
      </c>
      <c r="T170">
        <f t="shared" si="8"/>
        <v>13.41</v>
      </c>
    </row>
    <row r="171" spans="1:20">
      <c r="A171" s="2" t="s">
        <v>449</v>
      </c>
      <c r="B171" s="2" t="s">
        <v>323</v>
      </c>
      <c r="C171" s="2">
        <v>22303552</v>
      </c>
      <c r="D171" s="2">
        <v>237500</v>
      </c>
      <c r="E171" s="2">
        <v>93.9</v>
      </c>
      <c r="F171" s="2">
        <v>0.09</v>
      </c>
      <c r="G171" s="2">
        <v>-0.13</v>
      </c>
      <c r="H171" s="2">
        <v>26.43</v>
      </c>
      <c r="I171" s="2">
        <v>7000</v>
      </c>
      <c r="J171" s="2">
        <v>98.4</v>
      </c>
      <c r="K171" s="2">
        <v>196.9</v>
      </c>
      <c r="L171" s="2">
        <v>3</v>
      </c>
      <c r="M171" s="2">
        <v>10.7</v>
      </c>
      <c r="N171" s="2">
        <v>11.77</v>
      </c>
      <c r="O171" s="2">
        <v>0.101</v>
      </c>
      <c r="P171" s="2">
        <v>0.35</v>
      </c>
      <c r="Q171" s="2">
        <v>0.549</v>
      </c>
      <c r="R171" s="6">
        <f t="shared" si="6"/>
        <v>238648.0064</v>
      </c>
      <c r="S171">
        <f t="shared" si="7"/>
        <v>8350094.21007</v>
      </c>
      <c r="T171">
        <f t="shared" si="8"/>
        <v>-1.07</v>
      </c>
    </row>
    <row r="172" spans="1:20">
      <c r="A172" s="2" t="s">
        <v>263</v>
      </c>
      <c r="B172" s="2" t="s">
        <v>336</v>
      </c>
      <c r="C172" s="2">
        <v>142893540</v>
      </c>
      <c r="D172" s="2">
        <v>17075200</v>
      </c>
      <c r="E172" s="2">
        <v>8.4</v>
      </c>
      <c r="F172" s="2">
        <v>0.22</v>
      </c>
      <c r="G172" s="2">
        <v>1.02</v>
      </c>
      <c r="H172" s="2">
        <v>15.39</v>
      </c>
      <c r="I172" s="2">
        <v>8900</v>
      </c>
      <c r="J172" s="2">
        <v>99.6</v>
      </c>
      <c r="K172" s="2">
        <v>280.6</v>
      </c>
      <c r="M172" s="2">
        <v>9.95</v>
      </c>
      <c r="N172" s="2">
        <v>14.65</v>
      </c>
      <c r="O172" s="2">
        <v>0.054</v>
      </c>
      <c r="P172" s="2">
        <v>0.371</v>
      </c>
      <c r="Q172" s="2">
        <v>0.575</v>
      </c>
      <c r="R172" s="6">
        <f t="shared" si="6"/>
        <v>1421790.723</v>
      </c>
      <c r="S172">
        <f t="shared" si="7"/>
        <v>32596464.14957</v>
      </c>
      <c r="T172">
        <f t="shared" si="8"/>
        <v>-4.7</v>
      </c>
    </row>
    <row r="173" spans="1:20">
      <c r="A173" s="2" t="s">
        <v>450</v>
      </c>
      <c r="B173" s="2" t="s">
        <v>331</v>
      </c>
      <c r="C173" s="2">
        <v>8648248</v>
      </c>
      <c r="D173" s="2">
        <v>26338</v>
      </c>
      <c r="E173" s="2">
        <v>328.4</v>
      </c>
      <c r="F173" s="2">
        <v>0</v>
      </c>
      <c r="G173" s="2">
        <v>0</v>
      </c>
      <c r="H173" s="2">
        <v>91.23</v>
      </c>
      <c r="I173" s="2">
        <v>1300</v>
      </c>
      <c r="J173" s="2">
        <v>70.4</v>
      </c>
      <c r="K173" s="2">
        <v>2.7</v>
      </c>
      <c r="L173" s="2">
        <v>3</v>
      </c>
      <c r="M173" s="2">
        <v>40.37</v>
      </c>
      <c r="N173" s="2">
        <v>16.09</v>
      </c>
      <c r="O173" s="2">
        <v>0.401</v>
      </c>
      <c r="P173" s="2">
        <v>0.229</v>
      </c>
      <c r="Q173" s="2">
        <v>0.37</v>
      </c>
      <c r="R173" s="6">
        <f t="shared" si="6"/>
        <v>349129.77176</v>
      </c>
      <c r="S173">
        <f t="shared" si="7"/>
        <v>33658216.97708</v>
      </c>
      <c r="T173">
        <f t="shared" si="8"/>
        <v>24.28</v>
      </c>
    </row>
    <row r="174" spans="1:20">
      <c r="A174" s="2" t="s">
        <v>451</v>
      </c>
      <c r="B174" s="2" t="s">
        <v>331</v>
      </c>
      <c r="C174" s="2">
        <v>7502</v>
      </c>
      <c r="D174" s="2">
        <v>413</v>
      </c>
      <c r="E174" s="2">
        <v>18.2</v>
      </c>
      <c r="F174" s="2">
        <v>14.53</v>
      </c>
      <c r="G174" s="2">
        <v>0</v>
      </c>
      <c r="H174" s="2">
        <v>19</v>
      </c>
      <c r="I174" s="2">
        <v>2500</v>
      </c>
      <c r="J174" s="2">
        <v>97</v>
      </c>
      <c r="K174" s="2">
        <v>293.3</v>
      </c>
      <c r="M174" s="2">
        <v>12.13</v>
      </c>
      <c r="N174" s="2">
        <v>6.53</v>
      </c>
      <c r="R174" s="6">
        <f t="shared" si="6"/>
        <v>90.99926</v>
      </c>
      <c r="S174">
        <f t="shared" si="7"/>
        <v>0</v>
      </c>
      <c r="T174">
        <f t="shared" si="8"/>
        <v>5.6</v>
      </c>
    </row>
    <row r="175" spans="1:20">
      <c r="A175" s="2" t="s">
        <v>452</v>
      </c>
      <c r="B175" s="2" t="s">
        <v>333</v>
      </c>
      <c r="C175" s="2">
        <v>39129</v>
      </c>
      <c r="D175" s="2">
        <v>261</v>
      </c>
      <c r="E175" s="2">
        <v>149.9</v>
      </c>
      <c r="F175" s="2">
        <v>51.72</v>
      </c>
      <c r="G175" s="2">
        <v>-7.11</v>
      </c>
      <c r="H175" s="2">
        <v>14.49</v>
      </c>
      <c r="I175" s="2">
        <v>8800</v>
      </c>
      <c r="J175" s="2">
        <v>97</v>
      </c>
      <c r="K175" s="2">
        <v>638.9</v>
      </c>
      <c r="L175" s="2">
        <v>2</v>
      </c>
      <c r="M175" s="2">
        <v>18.02</v>
      </c>
      <c r="N175" s="2">
        <v>8.33</v>
      </c>
      <c r="O175" s="2">
        <v>0.035</v>
      </c>
      <c r="P175" s="2">
        <v>0.258</v>
      </c>
      <c r="Q175" s="2">
        <v>0.707</v>
      </c>
      <c r="R175" s="6">
        <f t="shared" si="6"/>
        <v>705.10458</v>
      </c>
      <c r="S175">
        <f t="shared" si="7"/>
        <v>730579.71603</v>
      </c>
      <c r="T175">
        <f t="shared" si="8"/>
        <v>9.69</v>
      </c>
    </row>
    <row r="176" spans="1:20">
      <c r="A176" s="2" t="s">
        <v>453</v>
      </c>
      <c r="B176" s="2" t="s">
        <v>333</v>
      </c>
      <c r="C176" s="2">
        <v>168458</v>
      </c>
      <c r="D176" s="2">
        <v>616</v>
      </c>
      <c r="E176" s="2">
        <v>273.5</v>
      </c>
      <c r="F176" s="2">
        <v>25.65</v>
      </c>
      <c r="G176" s="2">
        <v>-2.67</v>
      </c>
      <c r="H176" s="2">
        <v>13.53</v>
      </c>
      <c r="I176" s="2">
        <v>5400</v>
      </c>
      <c r="J176" s="2">
        <v>67</v>
      </c>
      <c r="K176" s="2">
        <v>303.3</v>
      </c>
      <c r="L176" s="2">
        <v>2</v>
      </c>
      <c r="M176" s="2">
        <v>19.68</v>
      </c>
      <c r="N176" s="2">
        <v>5.08</v>
      </c>
      <c r="O176" s="2">
        <v>0.07</v>
      </c>
      <c r="P176" s="2">
        <v>0.2</v>
      </c>
      <c r="Q176" s="2">
        <v>0.73</v>
      </c>
      <c r="R176" s="6">
        <f t="shared" si="6"/>
        <v>3315.25344</v>
      </c>
      <c r="S176">
        <f t="shared" si="7"/>
        <v>0</v>
      </c>
      <c r="T176">
        <f t="shared" si="8"/>
        <v>14.6</v>
      </c>
    </row>
    <row r="177" spans="1:20">
      <c r="A177" s="2" t="s">
        <v>454</v>
      </c>
      <c r="B177" s="2" t="s">
        <v>346</v>
      </c>
      <c r="C177" s="2">
        <v>7026</v>
      </c>
      <c r="D177" s="2">
        <v>242</v>
      </c>
      <c r="E177" s="2">
        <v>29</v>
      </c>
      <c r="F177" s="2">
        <v>49.59</v>
      </c>
      <c r="G177" s="2">
        <v>-4.86</v>
      </c>
      <c r="H177" s="2">
        <v>7.54</v>
      </c>
      <c r="I177" s="2">
        <v>6900</v>
      </c>
      <c r="J177" s="2">
        <v>99</v>
      </c>
      <c r="K177" s="2">
        <v>683.2</v>
      </c>
      <c r="M177" s="2">
        <v>13.52</v>
      </c>
      <c r="N177" s="2">
        <v>6.83</v>
      </c>
      <c r="R177" s="6">
        <f t="shared" si="6"/>
        <v>94.99152</v>
      </c>
      <c r="S177">
        <f t="shared" si="7"/>
        <v>0</v>
      </c>
      <c r="T177">
        <f t="shared" si="8"/>
        <v>6.69</v>
      </c>
    </row>
    <row r="178" spans="1:20">
      <c r="A178" s="2" t="s">
        <v>455</v>
      </c>
      <c r="B178" s="2" t="s">
        <v>333</v>
      </c>
      <c r="C178" s="2">
        <v>117848</v>
      </c>
      <c r="D178" s="2">
        <v>389</v>
      </c>
      <c r="E178" s="2">
        <v>303</v>
      </c>
      <c r="F178" s="2">
        <v>21.59</v>
      </c>
      <c r="G178" s="2">
        <v>-7.64</v>
      </c>
      <c r="H178" s="2">
        <v>14.78</v>
      </c>
      <c r="I178" s="2">
        <v>2900</v>
      </c>
      <c r="J178" s="2">
        <v>96</v>
      </c>
      <c r="K178" s="2">
        <v>190.9</v>
      </c>
      <c r="L178" s="2">
        <v>2</v>
      </c>
      <c r="M178" s="2">
        <v>16.18</v>
      </c>
      <c r="N178" s="2">
        <v>5.98</v>
      </c>
      <c r="O178" s="2">
        <v>0.1</v>
      </c>
      <c r="P178" s="2">
        <v>0.26</v>
      </c>
      <c r="Q178" s="2">
        <v>0.64</v>
      </c>
      <c r="R178" s="6">
        <f t="shared" si="6"/>
        <v>1906.78064</v>
      </c>
      <c r="S178">
        <f t="shared" si="7"/>
        <v>0</v>
      </c>
      <c r="T178">
        <f t="shared" si="8"/>
        <v>10.2</v>
      </c>
    </row>
    <row r="179" spans="1:20">
      <c r="A179" s="2" t="s">
        <v>456</v>
      </c>
      <c r="B179" s="2" t="s">
        <v>327</v>
      </c>
      <c r="C179" s="2">
        <v>176908</v>
      </c>
      <c r="D179" s="2">
        <v>2944</v>
      </c>
      <c r="E179" s="2">
        <v>60.1</v>
      </c>
      <c r="F179" s="2">
        <v>13.69</v>
      </c>
      <c r="G179" s="2">
        <v>-11.7</v>
      </c>
      <c r="H179" s="2">
        <v>27.71</v>
      </c>
      <c r="I179" s="2">
        <v>5600</v>
      </c>
      <c r="J179" s="2">
        <v>99.7</v>
      </c>
      <c r="K179" s="2">
        <v>75.2</v>
      </c>
      <c r="L179" s="2">
        <v>2</v>
      </c>
      <c r="M179" s="2">
        <v>16.43</v>
      </c>
      <c r="N179" s="2">
        <v>6.62</v>
      </c>
      <c r="O179" s="2">
        <v>0.114</v>
      </c>
      <c r="P179" s="2">
        <v>0.584</v>
      </c>
      <c r="Q179" s="2">
        <v>0.302</v>
      </c>
      <c r="R179" s="6">
        <f t="shared" si="6"/>
        <v>2906.59844</v>
      </c>
      <c r="S179">
        <f t="shared" si="7"/>
        <v>0</v>
      </c>
      <c r="T179">
        <f t="shared" si="8"/>
        <v>9.81</v>
      </c>
    </row>
    <row r="180" spans="1:20">
      <c r="A180" s="2" t="s">
        <v>457</v>
      </c>
      <c r="B180" s="2" t="s">
        <v>329</v>
      </c>
      <c r="C180" s="2">
        <v>29251</v>
      </c>
      <c r="D180" s="2">
        <v>61</v>
      </c>
      <c r="E180" s="2">
        <v>479.5</v>
      </c>
      <c r="F180" s="2">
        <v>0</v>
      </c>
      <c r="G180" s="2">
        <v>10.98</v>
      </c>
      <c r="H180" s="2">
        <v>5.73</v>
      </c>
      <c r="I180" s="2">
        <v>34600</v>
      </c>
      <c r="J180" s="2">
        <v>96</v>
      </c>
      <c r="K180" s="2">
        <v>704.3</v>
      </c>
      <c r="M180" s="2">
        <v>10.02</v>
      </c>
      <c r="N180" s="2">
        <v>8.17</v>
      </c>
      <c r="R180" s="6">
        <f t="shared" si="6"/>
        <v>293.09502</v>
      </c>
      <c r="S180">
        <f t="shared" si="7"/>
        <v>50595.74928</v>
      </c>
      <c r="T180">
        <f t="shared" si="8"/>
        <v>1.85</v>
      </c>
    </row>
    <row r="181" spans="1:20">
      <c r="A181" s="2" t="s">
        <v>458</v>
      </c>
      <c r="B181" s="2" t="s">
        <v>331</v>
      </c>
      <c r="C181" s="2">
        <v>193413</v>
      </c>
      <c r="D181" s="2">
        <v>1001</v>
      </c>
      <c r="E181" s="2">
        <v>193.2</v>
      </c>
      <c r="F181" s="2">
        <v>20.88</v>
      </c>
      <c r="G181" s="2">
        <v>-2.72</v>
      </c>
      <c r="H181" s="2">
        <v>43.11</v>
      </c>
      <c r="I181" s="2">
        <v>1200</v>
      </c>
      <c r="J181" s="2">
        <v>79.3</v>
      </c>
      <c r="K181" s="2">
        <v>36.2</v>
      </c>
      <c r="L181" s="2">
        <v>2</v>
      </c>
      <c r="M181" s="2">
        <v>40.25</v>
      </c>
      <c r="N181" s="2">
        <v>6.47</v>
      </c>
      <c r="O181" s="2">
        <v>0.167</v>
      </c>
      <c r="P181" s="2">
        <v>0.148</v>
      </c>
      <c r="Q181" s="2">
        <v>0.684</v>
      </c>
      <c r="R181" s="6">
        <f t="shared" si="6"/>
        <v>7784.87325</v>
      </c>
      <c r="S181">
        <f t="shared" si="7"/>
        <v>0</v>
      </c>
      <c r="T181">
        <f t="shared" si="8"/>
        <v>33.78</v>
      </c>
    </row>
    <row r="182" spans="1:20">
      <c r="A182" s="2" t="s">
        <v>265</v>
      </c>
      <c r="B182" s="2" t="s">
        <v>340</v>
      </c>
      <c r="C182" s="2">
        <v>27019731</v>
      </c>
      <c r="D182" s="2">
        <v>1960582</v>
      </c>
      <c r="E182" s="2">
        <v>13.8</v>
      </c>
      <c r="F182" s="2">
        <v>0.13</v>
      </c>
      <c r="G182" s="2">
        <v>-2.71</v>
      </c>
      <c r="H182" s="2">
        <v>13.24</v>
      </c>
      <c r="I182" s="2">
        <v>11800</v>
      </c>
      <c r="J182" s="2">
        <v>78.8</v>
      </c>
      <c r="K182" s="2">
        <v>140.6</v>
      </c>
      <c r="L182" s="2">
        <v>1</v>
      </c>
      <c r="M182" s="2">
        <v>29.34</v>
      </c>
      <c r="N182" s="2">
        <v>2.58</v>
      </c>
      <c r="O182" s="2">
        <v>0.033</v>
      </c>
      <c r="P182" s="2">
        <v>0.613</v>
      </c>
      <c r="Q182" s="2">
        <v>0.354</v>
      </c>
      <c r="R182" s="6">
        <f t="shared" si="6"/>
        <v>792758.90754</v>
      </c>
      <c r="S182">
        <f t="shared" si="7"/>
        <v>0</v>
      </c>
      <c r="T182">
        <f t="shared" si="8"/>
        <v>26.76</v>
      </c>
    </row>
    <row r="183" spans="1:20">
      <c r="A183" s="2" t="s">
        <v>459</v>
      </c>
      <c r="B183" s="2" t="s">
        <v>331</v>
      </c>
      <c r="C183" s="2">
        <v>11987121</v>
      </c>
      <c r="D183" s="2">
        <v>196190</v>
      </c>
      <c r="E183" s="2">
        <v>61.1</v>
      </c>
      <c r="F183" s="2">
        <v>0.27</v>
      </c>
      <c r="G183" s="2">
        <v>0.2</v>
      </c>
      <c r="H183" s="2">
        <v>55.51</v>
      </c>
      <c r="I183" s="2">
        <v>1600</v>
      </c>
      <c r="J183" s="2">
        <v>40.2</v>
      </c>
      <c r="K183" s="2">
        <v>22.2</v>
      </c>
      <c r="L183" s="2">
        <v>2</v>
      </c>
      <c r="M183" s="2">
        <v>32.78</v>
      </c>
      <c r="N183" s="2">
        <v>9.42</v>
      </c>
      <c r="O183" s="2">
        <v>0.172</v>
      </c>
      <c r="P183" s="2">
        <v>0.209</v>
      </c>
      <c r="Q183" s="2">
        <v>0.619</v>
      </c>
      <c r="R183" s="6">
        <f t="shared" si="6"/>
        <v>392937.82638</v>
      </c>
      <c r="S183">
        <f t="shared" si="7"/>
        <v>3165802.83285</v>
      </c>
      <c r="T183">
        <f t="shared" si="8"/>
        <v>23.36</v>
      </c>
    </row>
    <row r="184" spans="1:20">
      <c r="A184" s="2" t="s">
        <v>267</v>
      </c>
      <c r="B184" s="2" t="s">
        <v>323</v>
      </c>
      <c r="C184" s="2">
        <v>9396411</v>
      </c>
      <c r="D184" s="2">
        <v>88361</v>
      </c>
      <c r="E184" s="2">
        <v>106.3</v>
      </c>
      <c r="F184" s="2">
        <v>0</v>
      </c>
      <c r="G184" s="2">
        <v>-1.33</v>
      </c>
      <c r="H184" s="2">
        <v>12.89</v>
      </c>
      <c r="I184" s="2">
        <v>2200</v>
      </c>
      <c r="J184" s="2">
        <v>93</v>
      </c>
      <c r="K184" s="2">
        <v>285.8</v>
      </c>
      <c r="O184" s="2">
        <v>0.166</v>
      </c>
      <c r="P184" s="2">
        <v>0.255</v>
      </c>
      <c r="Q184" s="2">
        <v>0.579</v>
      </c>
      <c r="R184" s="6">
        <f t="shared" si="6"/>
        <v>0</v>
      </c>
      <c r="S184">
        <f t="shared" si="7"/>
        <v>0</v>
      </c>
      <c r="T184">
        <f t="shared" si="8"/>
        <v>0</v>
      </c>
    </row>
    <row r="185" spans="1:20">
      <c r="A185" s="2" t="s">
        <v>460</v>
      </c>
      <c r="B185" s="2" t="s">
        <v>331</v>
      </c>
      <c r="C185" s="2">
        <v>81541</v>
      </c>
      <c r="D185" s="2">
        <v>455</v>
      </c>
      <c r="E185" s="2">
        <v>179.2</v>
      </c>
      <c r="F185" s="2">
        <v>107.91</v>
      </c>
      <c r="G185" s="2">
        <v>-5.69</v>
      </c>
      <c r="H185" s="2">
        <v>15.53</v>
      </c>
      <c r="I185" s="2">
        <v>7800</v>
      </c>
      <c r="J185" s="2">
        <v>58</v>
      </c>
      <c r="K185" s="2">
        <v>262.4</v>
      </c>
      <c r="L185" s="2">
        <v>2</v>
      </c>
      <c r="M185" s="2">
        <v>16.03</v>
      </c>
      <c r="N185" s="2">
        <v>6.29</v>
      </c>
      <c r="O185" s="2">
        <v>0.032</v>
      </c>
      <c r="P185" s="2">
        <v>0.304</v>
      </c>
      <c r="Q185" s="2">
        <v>0.665</v>
      </c>
      <c r="R185" s="6">
        <f t="shared" si="6"/>
        <v>1307.10223</v>
      </c>
      <c r="S185">
        <f t="shared" si="7"/>
        <v>0</v>
      </c>
      <c r="T185">
        <f t="shared" si="8"/>
        <v>9.74</v>
      </c>
    </row>
    <row r="186" spans="1:20">
      <c r="A186" s="2" t="s">
        <v>461</v>
      </c>
      <c r="B186" s="2" t="s">
        <v>331</v>
      </c>
      <c r="C186" s="2">
        <v>6005250</v>
      </c>
      <c r="D186" s="2">
        <v>71740</v>
      </c>
      <c r="E186" s="2">
        <v>83.7</v>
      </c>
      <c r="F186" s="2">
        <v>0.56</v>
      </c>
      <c r="G186" s="2">
        <v>0</v>
      </c>
      <c r="H186" s="2">
        <v>143.64</v>
      </c>
      <c r="I186" s="2">
        <v>500</v>
      </c>
      <c r="J186" s="2">
        <v>31.4</v>
      </c>
      <c r="K186" s="2">
        <v>4</v>
      </c>
      <c r="L186" s="2">
        <v>2</v>
      </c>
      <c r="M186" s="2">
        <v>45.76</v>
      </c>
      <c r="N186" s="2">
        <v>23.03</v>
      </c>
      <c r="O186" s="2">
        <v>0.49</v>
      </c>
      <c r="P186" s="2">
        <v>0.31</v>
      </c>
      <c r="Q186" s="2">
        <v>0.21</v>
      </c>
      <c r="R186" s="6">
        <f t="shared" si="6"/>
        <v>274800.24</v>
      </c>
      <c r="S186">
        <f t="shared" si="7"/>
        <v>78724711.57636</v>
      </c>
      <c r="T186">
        <f t="shared" si="8"/>
        <v>22.73</v>
      </c>
    </row>
    <row r="187" spans="1:20">
      <c r="A187" s="2" t="s">
        <v>462</v>
      </c>
      <c r="B187" s="2" t="s">
        <v>321</v>
      </c>
      <c r="C187" s="2">
        <v>4492150</v>
      </c>
      <c r="D187" s="2">
        <v>693</v>
      </c>
      <c r="E187" s="2">
        <v>6482.2</v>
      </c>
      <c r="F187" s="2">
        <v>27.85</v>
      </c>
      <c r="G187" s="2">
        <v>11.53</v>
      </c>
      <c r="H187" s="2">
        <v>2.29</v>
      </c>
      <c r="I187" s="2">
        <v>23700</v>
      </c>
      <c r="J187" s="2">
        <v>92.5</v>
      </c>
      <c r="K187" s="2">
        <v>411.4</v>
      </c>
      <c r="L187" s="2">
        <v>2</v>
      </c>
      <c r="M187" s="2">
        <v>9.34</v>
      </c>
      <c r="N187" s="2">
        <v>4.28</v>
      </c>
      <c r="O187" s="2">
        <v>0</v>
      </c>
      <c r="P187" s="2">
        <v>0.339</v>
      </c>
      <c r="Q187" s="2">
        <v>0.661</v>
      </c>
      <c r="R187" s="6">
        <f t="shared" si="6"/>
        <v>41956.681</v>
      </c>
      <c r="S187">
        <f t="shared" si="7"/>
        <v>0</v>
      </c>
      <c r="T187">
        <f t="shared" si="8"/>
        <v>5.06</v>
      </c>
    </row>
    <row r="188" spans="1:20">
      <c r="A188" s="2" t="s">
        <v>463</v>
      </c>
      <c r="B188" s="2" t="s">
        <v>323</v>
      </c>
      <c r="C188" s="2">
        <v>5439448</v>
      </c>
      <c r="D188" s="2">
        <v>48845</v>
      </c>
      <c r="E188" s="2">
        <v>111.4</v>
      </c>
      <c r="F188" s="2">
        <v>0</v>
      </c>
      <c r="G188" s="2">
        <v>0.3</v>
      </c>
      <c r="H188" s="2">
        <v>7.41</v>
      </c>
      <c r="I188" s="2">
        <v>13300</v>
      </c>
      <c r="K188" s="2">
        <v>220.1</v>
      </c>
      <c r="L188" s="2">
        <v>3</v>
      </c>
      <c r="M188" s="2">
        <v>10.65</v>
      </c>
      <c r="N188" s="2">
        <v>9.45</v>
      </c>
      <c r="O188" s="2">
        <v>0.035</v>
      </c>
      <c r="P188" s="2">
        <v>0.294</v>
      </c>
      <c r="Q188" s="2">
        <v>0.672</v>
      </c>
      <c r="R188" s="6">
        <f t="shared" si="6"/>
        <v>57930.1212</v>
      </c>
      <c r="S188">
        <f t="shared" si="7"/>
        <v>3165802.83285</v>
      </c>
      <c r="T188">
        <f t="shared" si="8"/>
        <v>1.2</v>
      </c>
    </row>
    <row r="189" spans="1:20">
      <c r="A189" s="2" t="s">
        <v>464</v>
      </c>
      <c r="B189" s="2" t="s">
        <v>323</v>
      </c>
      <c r="C189" s="2">
        <v>2010347</v>
      </c>
      <c r="D189" s="2">
        <v>20273</v>
      </c>
      <c r="E189" s="2">
        <v>99.2</v>
      </c>
      <c r="F189" s="2">
        <v>0.23</v>
      </c>
      <c r="G189" s="2">
        <v>1.12</v>
      </c>
      <c r="H189" s="2">
        <v>4.45</v>
      </c>
      <c r="I189" s="2">
        <v>19000</v>
      </c>
      <c r="J189" s="2">
        <v>99.7</v>
      </c>
      <c r="K189" s="2">
        <v>406.1</v>
      </c>
      <c r="M189" s="2">
        <v>8.98</v>
      </c>
      <c r="N189" s="2">
        <v>10.31</v>
      </c>
      <c r="O189" s="2">
        <v>0.028</v>
      </c>
      <c r="P189" s="2">
        <v>0.369</v>
      </c>
      <c r="Q189" s="2">
        <v>0.603</v>
      </c>
      <c r="R189" s="6">
        <f t="shared" si="6"/>
        <v>18052.91606</v>
      </c>
      <c r="S189">
        <f t="shared" si="7"/>
        <v>6360678.96613</v>
      </c>
      <c r="T189">
        <f t="shared" si="8"/>
        <v>-1.33</v>
      </c>
    </row>
    <row r="190" spans="1:20">
      <c r="A190" s="2" t="s">
        <v>465</v>
      </c>
      <c r="B190" s="2" t="s">
        <v>327</v>
      </c>
      <c r="C190" s="2">
        <v>552438</v>
      </c>
      <c r="D190" s="2">
        <v>28450</v>
      </c>
      <c r="E190" s="2">
        <v>19.4</v>
      </c>
      <c r="F190" s="2">
        <v>18.67</v>
      </c>
      <c r="G190" s="2">
        <v>0</v>
      </c>
      <c r="H190" s="2">
        <v>21.29</v>
      </c>
      <c r="I190" s="2">
        <v>1700</v>
      </c>
      <c r="K190" s="2">
        <v>13.4</v>
      </c>
      <c r="L190" s="2">
        <v>2</v>
      </c>
      <c r="M190" s="2">
        <v>30.01</v>
      </c>
      <c r="N190" s="2">
        <v>3.92</v>
      </c>
      <c r="O190" s="2">
        <v>0.42</v>
      </c>
      <c r="P190" s="2">
        <v>0.11</v>
      </c>
      <c r="Q190" s="2">
        <v>0.47</v>
      </c>
      <c r="R190" s="6">
        <f t="shared" si="6"/>
        <v>16578.66438</v>
      </c>
      <c r="S190">
        <f t="shared" si="7"/>
        <v>0</v>
      </c>
      <c r="T190">
        <f t="shared" si="8"/>
        <v>26.09</v>
      </c>
    </row>
    <row r="191" spans="1:20">
      <c r="A191" s="2" t="s">
        <v>466</v>
      </c>
      <c r="B191" s="2" t="s">
        <v>331</v>
      </c>
      <c r="C191" s="2">
        <v>8863338</v>
      </c>
      <c r="D191" s="2">
        <v>637657</v>
      </c>
      <c r="E191" s="2">
        <v>13.9</v>
      </c>
      <c r="F191" s="2">
        <v>0.47</v>
      </c>
      <c r="G191" s="2">
        <v>5.37</v>
      </c>
      <c r="H191" s="2">
        <v>116.7</v>
      </c>
      <c r="I191" s="2">
        <v>500</v>
      </c>
      <c r="J191" s="2">
        <v>37.8</v>
      </c>
      <c r="K191" s="2">
        <v>11.3</v>
      </c>
      <c r="L191" s="2">
        <v>1</v>
      </c>
      <c r="M191" s="2">
        <v>45.13</v>
      </c>
      <c r="N191" s="2">
        <v>16.63</v>
      </c>
      <c r="O191" s="2">
        <v>0.65</v>
      </c>
      <c r="P191" s="2">
        <v>0.1</v>
      </c>
      <c r="Q191" s="2">
        <v>0.25</v>
      </c>
      <c r="R191" s="6">
        <f t="shared" si="6"/>
        <v>400002.44394</v>
      </c>
      <c r="S191">
        <f t="shared" si="7"/>
        <v>37947885.77724</v>
      </c>
      <c r="T191">
        <f t="shared" si="8"/>
        <v>28.5</v>
      </c>
    </row>
    <row r="192" spans="1:20">
      <c r="A192" s="2" t="s">
        <v>269</v>
      </c>
      <c r="B192" s="2" t="s">
        <v>331</v>
      </c>
      <c r="C192" s="2">
        <v>44187637</v>
      </c>
      <c r="D192" s="2">
        <v>1219912</v>
      </c>
      <c r="E192" s="2">
        <v>36.2</v>
      </c>
      <c r="F192" s="2">
        <v>0.23</v>
      </c>
      <c r="G192" s="2">
        <v>-0.29</v>
      </c>
      <c r="H192" s="2">
        <v>61.81</v>
      </c>
      <c r="I192" s="2">
        <v>10700</v>
      </c>
      <c r="J192" s="2">
        <v>86.4</v>
      </c>
      <c r="K192" s="2">
        <v>107</v>
      </c>
      <c r="L192" s="2">
        <v>1</v>
      </c>
      <c r="M192" s="2">
        <v>18.2</v>
      </c>
      <c r="N192" s="2">
        <v>22</v>
      </c>
      <c r="O192" s="2">
        <v>0.025</v>
      </c>
      <c r="P192" s="2">
        <v>0.303</v>
      </c>
      <c r="Q192" s="2">
        <v>0.671</v>
      </c>
      <c r="R192" s="6">
        <f t="shared" si="6"/>
        <v>804214.9934</v>
      </c>
      <c r="S192">
        <f t="shared" si="7"/>
        <v>51918458.16494</v>
      </c>
      <c r="T192">
        <f t="shared" si="8"/>
        <v>-3.8</v>
      </c>
    </row>
    <row r="193" spans="1:20">
      <c r="A193" s="2" t="s">
        <v>271</v>
      </c>
      <c r="B193" s="2" t="s">
        <v>329</v>
      </c>
      <c r="C193" s="2">
        <v>40397842</v>
      </c>
      <c r="D193" s="2">
        <v>504782</v>
      </c>
      <c r="E193" s="2">
        <v>80</v>
      </c>
      <c r="F193" s="2">
        <v>0.98</v>
      </c>
      <c r="G193" s="2">
        <v>0.99</v>
      </c>
      <c r="H193" s="2">
        <v>4.42</v>
      </c>
      <c r="I193" s="2">
        <v>22000</v>
      </c>
      <c r="J193" s="2">
        <v>97.9</v>
      </c>
      <c r="K193" s="2">
        <v>453.5</v>
      </c>
      <c r="L193" s="2">
        <v>3</v>
      </c>
      <c r="M193" s="2">
        <v>10.06</v>
      </c>
      <c r="N193" s="2">
        <v>9.72</v>
      </c>
      <c r="O193" s="2">
        <v>0.04</v>
      </c>
      <c r="P193" s="2">
        <v>0.295</v>
      </c>
      <c r="Q193" s="2">
        <v>0.665</v>
      </c>
      <c r="R193" s="6">
        <f t="shared" si="6"/>
        <v>406402.29052</v>
      </c>
      <c r="S193">
        <f t="shared" si="7"/>
        <v>3456783.96287</v>
      </c>
      <c r="T193">
        <f t="shared" si="8"/>
        <v>0.34</v>
      </c>
    </row>
    <row r="194" spans="1:20">
      <c r="A194" s="2" t="s">
        <v>467</v>
      </c>
      <c r="B194" s="2" t="s">
        <v>321</v>
      </c>
      <c r="C194" s="2">
        <v>20222240</v>
      </c>
      <c r="D194" s="2">
        <v>65610</v>
      </c>
      <c r="E194" s="2">
        <v>308.2</v>
      </c>
      <c r="F194" s="2">
        <v>2.04</v>
      </c>
      <c r="G194" s="2">
        <v>-1.31</v>
      </c>
      <c r="H194" s="2">
        <v>14.35</v>
      </c>
      <c r="I194" s="2">
        <v>3700</v>
      </c>
      <c r="J194" s="2">
        <v>92.3</v>
      </c>
      <c r="K194" s="2">
        <v>61.5</v>
      </c>
      <c r="L194" s="2">
        <v>2</v>
      </c>
      <c r="M194" s="2">
        <v>15.51</v>
      </c>
      <c r="N194" s="2">
        <v>6.52</v>
      </c>
      <c r="O194" s="2">
        <v>0.178</v>
      </c>
      <c r="P194" s="2">
        <v>0.276</v>
      </c>
      <c r="Q194" s="2">
        <v>0.545</v>
      </c>
      <c r="R194" s="6">
        <f t="shared" si="6"/>
        <v>313646.9424</v>
      </c>
      <c r="S194">
        <f t="shared" si="7"/>
        <v>0</v>
      </c>
      <c r="T194">
        <f t="shared" si="8"/>
        <v>8.99</v>
      </c>
    </row>
    <row r="195" spans="1:20">
      <c r="A195" s="2" t="s">
        <v>468</v>
      </c>
      <c r="B195" s="2" t="s">
        <v>331</v>
      </c>
      <c r="C195" s="2">
        <v>41236378</v>
      </c>
      <c r="D195" s="2">
        <v>2505810</v>
      </c>
      <c r="E195" s="2">
        <v>16.5</v>
      </c>
      <c r="F195" s="2">
        <v>0.03</v>
      </c>
      <c r="G195" s="2">
        <v>-0.02</v>
      </c>
      <c r="H195" s="2">
        <v>62.5</v>
      </c>
      <c r="I195" s="2">
        <v>1900</v>
      </c>
      <c r="J195" s="2">
        <v>61.1</v>
      </c>
      <c r="K195" s="2">
        <v>16.3</v>
      </c>
      <c r="L195" s="2">
        <v>2</v>
      </c>
      <c r="M195" s="2">
        <v>34.53</v>
      </c>
      <c r="N195" s="2">
        <v>8.97</v>
      </c>
      <c r="O195" s="2">
        <v>0.387</v>
      </c>
      <c r="P195" s="2">
        <v>0.203</v>
      </c>
      <c r="Q195" s="2">
        <v>0.41</v>
      </c>
      <c r="R195" s="6">
        <f t="shared" si="6"/>
        <v>1423892.13234</v>
      </c>
      <c r="S195">
        <f t="shared" si="7"/>
        <v>1796970.69385</v>
      </c>
      <c r="T195">
        <f t="shared" si="8"/>
        <v>25.56</v>
      </c>
    </row>
    <row r="196" spans="1:20">
      <c r="A196" s="2" t="s">
        <v>469</v>
      </c>
      <c r="B196" s="2" t="s">
        <v>333</v>
      </c>
      <c r="C196" s="2">
        <v>439117</v>
      </c>
      <c r="D196" s="2">
        <v>163270</v>
      </c>
      <c r="E196" s="2">
        <v>2.7</v>
      </c>
      <c r="F196" s="2">
        <v>0.24</v>
      </c>
      <c r="G196" s="2">
        <v>-8.81</v>
      </c>
      <c r="H196" s="2">
        <v>23.57</v>
      </c>
      <c r="I196" s="2">
        <v>4000</v>
      </c>
      <c r="J196" s="2">
        <v>93</v>
      </c>
      <c r="K196" s="2">
        <v>184.7</v>
      </c>
      <c r="L196" s="2">
        <v>2</v>
      </c>
      <c r="M196" s="2">
        <v>18.02</v>
      </c>
      <c r="N196" s="2">
        <v>7.27</v>
      </c>
      <c r="O196" s="2">
        <v>0.13</v>
      </c>
      <c r="P196" s="2">
        <v>0.22</v>
      </c>
      <c r="Q196" s="2">
        <v>0.65</v>
      </c>
      <c r="R196" s="6">
        <f t="shared" ref="R196:R229" si="9">(M196*C196)/1000</f>
        <v>7912.88834</v>
      </c>
      <c r="S196">
        <f t="shared" ref="S196:S229" si="10">SUMIFS(R$3:R$229,M$3:M$229,"&lt;"&amp;N$3:N$229,I$3:I$229,"&gt;2500")</f>
        <v>0</v>
      </c>
      <c r="T196">
        <f t="shared" ref="T196:T229" si="11">M196-N196</f>
        <v>10.75</v>
      </c>
    </row>
    <row r="197" spans="1:20">
      <c r="A197" s="2" t="s">
        <v>470</v>
      </c>
      <c r="B197" s="2" t="s">
        <v>331</v>
      </c>
      <c r="C197" s="2">
        <v>1136334</v>
      </c>
      <c r="D197" s="2">
        <v>17363</v>
      </c>
      <c r="E197" s="2">
        <v>65.5</v>
      </c>
      <c r="F197" s="2">
        <v>0</v>
      </c>
      <c r="G197" s="2">
        <v>0</v>
      </c>
      <c r="H197" s="2">
        <v>69.27</v>
      </c>
      <c r="I197" s="2">
        <v>4900</v>
      </c>
      <c r="J197" s="2">
        <v>81.6</v>
      </c>
      <c r="K197" s="2">
        <v>30.8</v>
      </c>
      <c r="L197" s="2">
        <v>2.5</v>
      </c>
      <c r="M197" s="2">
        <v>27.41</v>
      </c>
      <c r="N197" s="2">
        <v>29.74</v>
      </c>
      <c r="O197" s="2">
        <v>0.119</v>
      </c>
      <c r="P197" s="2">
        <v>0.515</v>
      </c>
      <c r="Q197" s="2">
        <v>0.366</v>
      </c>
      <c r="R197" s="6">
        <f t="shared" si="9"/>
        <v>31146.91494</v>
      </c>
      <c r="S197">
        <f t="shared" si="10"/>
        <v>83532460.09414</v>
      </c>
      <c r="T197">
        <f t="shared" si="11"/>
        <v>-2.33</v>
      </c>
    </row>
    <row r="198" spans="1:20">
      <c r="A198" s="2" t="s">
        <v>273</v>
      </c>
      <c r="B198" s="2" t="s">
        <v>329</v>
      </c>
      <c r="C198" s="2">
        <v>9016596</v>
      </c>
      <c r="D198" s="2">
        <v>449964</v>
      </c>
      <c r="E198" s="2">
        <v>20</v>
      </c>
      <c r="F198" s="2">
        <v>0.72</v>
      </c>
      <c r="G198" s="2">
        <v>1.67</v>
      </c>
      <c r="H198" s="2">
        <v>2.77</v>
      </c>
      <c r="I198" s="2">
        <v>26800</v>
      </c>
      <c r="J198" s="2">
        <v>99</v>
      </c>
      <c r="K198" s="2">
        <v>715</v>
      </c>
      <c r="L198" s="2">
        <v>3</v>
      </c>
      <c r="M198" s="2">
        <v>10.27</v>
      </c>
      <c r="N198" s="2">
        <v>10.31</v>
      </c>
      <c r="O198" s="2">
        <v>0.011</v>
      </c>
      <c r="P198" s="2">
        <v>0.282</v>
      </c>
      <c r="Q198" s="2">
        <v>0.707</v>
      </c>
      <c r="R198" s="6">
        <f t="shared" si="9"/>
        <v>92600.44092</v>
      </c>
      <c r="S198">
        <f t="shared" si="10"/>
        <v>6360678.96613</v>
      </c>
      <c r="T198">
        <f t="shared" si="11"/>
        <v>-0.0400000000000009</v>
      </c>
    </row>
    <row r="199" spans="1:20">
      <c r="A199" s="2" t="s">
        <v>275</v>
      </c>
      <c r="B199" s="2" t="s">
        <v>329</v>
      </c>
      <c r="C199" s="2">
        <v>7523934</v>
      </c>
      <c r="D199" s="2">
        <v>41290</v>
      </c>
      <c r="E199" s="2">
        <v>182.2</v>
      </c>
      <c r="F199" s="2">
        <v>0</v>
      </c>
      <c r="G199" s="2">
        <v>4.05</v>
      </c>
      <c r="H199" s="2">
        <v>4.39</v>
      </c>
      <c r="I199" s="2">
        <v>32700</v>
      </c>
      <c r="J199" s="2">
        <v>99</v>
      </c>
      <c r="K199" s="2">
        <v>680.9</v>
      </c>
      <c r="L199" s="2">
        <v>3</v>
      </c>
      <c r="M199" s="2">
        <v>9.71</v>
      </c>
      <c r="N199" s="2">
        <v>8.49</v>
      </c>
      <c r="O199" s="2">
        <v>0.015</v>
      </c>
      <c r="P199" s="2">
        <v>0.34</v>
      </c>
      <c r="Q199" s="2">
        <v>0.645</v>
      </c>
      <c r="R199" s="6">
        <f t="shared" si="9"/>
        <v>73057.39914</v>
      </c>
      <c r="S199">
        <f t="shared" si="10"/>
        <v>734422.21603</v>
      </c>
      <c r="T199">
        <f t="shared" si="11"/>
        <v>1.22</v>
      </c>
    </row>
    <row r="200" spans="1:20">
      <c r="A200" s="2" t="s">
        <v>277</v>
      </c>
      <c r="B200" s="2" t="s">
        <v>340</v>
      </c>
      <c r="C200" s="2">
        <v>18881361</v>
      </c>
      <c r="D200" s="2">
        <v>185180</v>
      </c>
      <c r="E200" s="2">
        <v>102</v>
      </c>
      <c r="F200" s="2">
        <v>0.1</v>
      </c>
      <c r="G200" s="2">
        <v>0</v>
      </c>
      <c r="H200" s="2">
        <v>29.53</v>
      </c>
      <c r="I200" s="2">
        <v>3300</v>
      </c>
      <c r="J200" s="2">
        <v>76.9</v>
      </c>
      <c r="K200" s="2">
        <v>153.8</v>
      </c>
      <c r="L200" s="2">
        <v>1</v>
      </c>
      <c r="M200" s="2">
        <v>27.76</v>
      </c>
      <c r="N200" s="2">
        <v>4.81</v>
      </c>
      <c r="O200" s="2">
        <v>0.249</v>
      </c>
      <c r="P200" s="2">
        <v>0.23</v>
      </c>
      <c r="Q200" s="2">
        <v>0.519</v>
      </c>
      <c r="R200" s="6">
        <f t="shared" si="9"/>
        <v>524146.58136</v>
      </c>
      <c r="S200">
        <f t="shared" si="10"/>
        <v>0</v>
      </c>
      <c r="T200">
        <f t="shared" si="11"/>
        <v>22.95</v>
      </c>
    </row>
    <row r="201" spans="1:20">
      <c r="A201" s="2" t="s">
        <v>279</v>
      </c>
      <c r="B201" s="2" t="s">
        <v>321</v>
      </c>
      <c r="C201" s="2">
        <v>23036087</v>
      </c>
      <c r="D201" s="2">
        <v>35980</v>
      </c>
      <c r="E201" s="2">
        <v>640.3</v>
      </c>
      <c r="F201" s="2">
        <v>4.35</v>
      </c>
      <c r="G201" s="2">
        <v>0</v>
      </c>
      <c r="H201" s="2">
        <v>6.4</v>
      </c>
      <c r="I201" s="2">
        <v>23400</v>
      </c>
      <c r="J201" s="2">
        <v>96.1</v>
      </c>
      <c r="K201" s="2">
        <v>591</v>
      </c>
      <c r="L201" s="2">
        <v>2</v>
      </c>
      <c r="M201" s="2">
        <v>12.56</v>
      </c>
      <c r="N201" s="2">
        <v>6.48</v>
      </c>
      <c r="O201" s="2">
        <v>0.018</v>
      </c>
      <c r="P201" s="2">
        <v>0.259</v>
      </c>
      <c r="Q201" s="2">
        <v>0.723</v>
      </c>
      <c r="R201" s="6">
        <f t="shared" si="9"/>
        <v>289333.25272</v>
      </c>
      <c r="S201">
        <f t="shared" si="10"/>
        <v>0</v>
      </c>
      <c r="T201">
        <f t="shared" si="11"/>
        <v>6.08</v>
      </c>
    </row>
    <row r="202" spans="1:20">
      <c r="A202" s="2" t="s">
        <v>471</v>
      </c>
      <c r="B202" s="2" t="s">
        <v>336</v>
      </c>
      <c r="C202" s="2">
        <v>7320815</v>
      </c>
      <c r="D202" s="2">
        <v>143100</v>
      </c>
      <c r="E202" s="2">
        <v>51.2</v>
      </c>
      <c r="F202" s="2">
        <v>0</v>
      </c>
      <c r="G202" s="2">
        <v>-2.86</v>
      </c>
      <c r="H202" s="2">
        <v>110.76</v>
      </c>
      <c r="I202" s="2">
        <v>1000</v>
      </c>
      <c r="J202" s="2">
        <v>99.4</v>
      </c>
      <c r="K202" s="2">
        <v>33.5</v>
      </c>
      <c r="L202" s="2">
        <v>2</v>
      </c>
      <c r="M202" s="2">
        <v>32.65</v>
      </c>
      <c r="N202" s="2">
        <v>8.25</v>
      </c>
      <c r="O202" s="2">
        <v>0.234</v>
      </c>
      <c r="P202" s="2">
        <v>0.286</v>
      </c>
      <c r="Q202" s="2">
        <v>0.48</v>
      </c>
      <c r="R202" s="6">
        <f t="shared" si="9"/>
        <v>239024.60975</v>
      </c>
      <c r="S202">
        <f t="shared" si="10"/>
        <v>50595.74928</v>
      </c>
      <c r="T202">
        <f t="shared" si="11"/>
        <v>24.4</v>
      </c>
    </row>
    <row r="203" spans="1:20">
      <c r="A203" s="2" t="s">
        <v>472</v>
      </c>
      <c r="B203" s="2" t="s">
        <v>331</v>
      </c>
      <c r="C203" s="2">
        <v>37445392</v>
      </c>
      <c r="D203" s="2">
        <v>945087</v>
      </c>
      <c r="E203" s="2">
        <v>39.6</v>
      </c>
      <c r="F203" s="2">
        <v>0.15</v>
      </c>
      <c r="G203" s="2">
        <v>-2.06</v>
      </c>
      <c r="H203" s="2">
        <v>98.54</v>
      </c>
      <c r="I203" s="2">
        <v>600</v>
      </c>
      <c r="J203" s="2">
        <v>78.2</v>
      </c>
      <c r="K203" s="2">
        <v>4</v>
      </c>
      <c r="M203" s="2">
        <v>37.71</v>
      </c>
      <c r="N203" s="2">
        <v>16.39</v>
      </c>
      <c r="O203" s="2">
        <v>0.432</v>
      </c>
      <c r="P203" s="2">
        <v>0.172</v>
      </c>
      <c r="Q203" s="2">
        <v>0.396</v>
      </c>
      <c r="R203" s="6">
        <f t="shared" si="9"/>
        <v>1412065.73232</v>
      </c>
      <c r="S203">
        <f t="shared" si="10"/>
        <v>33660123.75772</v>
      </c>
      <c r="T203">
        <f t="shared" si="11"/>
        <v>21.32</v>
      </c>
    </row>
    <row r="204" spans="1:20">
      <c r="A204" s="2" t="s">
        <v>281</v>
      </c>
      <c r="B204" s="2" t="s">
        <v>321</v>
      </c>
      <c r="C204" s="2">
        <v>64631595</v>
      </c>
      <c r="D204" s="2">
        <v>514000</v>
      </c>
      <c r="E204" s="2">
        <v>125.7</v>
      </c>
      <c r="F204" s="2">
        <v>0.63</v>
      </c>
      <c r="G204" s="2">
        <v>0</v>
      </c>
      <c r="H204" s="2">
        <v>20.48</v>
      </c>
      <c r="I204" s="2">
        <v>7400</v>
      </c>
      <c r="J204" s="2">
        <v>92.6</v>
      </c>
      <c r="K204" s="2">
        <v>108.9</v>
      </c>
      <c r="L204" s="2">
        <v>2</v>
      </c>
      <c r="M204" s="2">
        <v>13.87</v>
      </c>
      <c r="N204" s="2">
        <v>7.04</v>
      </c>
      <c r="O204" s="2">
        <v>0.099</v>
      </c>
      <c r="P204" s="2">
        <v>0.441</v>
      </c>
      <c r="Q204" s="2">
        <v>0.46</v>
      </c>
      <c r="R204" s="6">
        <f t="shared" si="9"/>
        <v>896440.22265</v>
      </c>
      <c r="S204">
        <f t="shared" si="10"/>
        <v>0</v>
      </c>
      <c r="T204">
        <f t="shared" si="11"/>
        <v>6.83</v>
      </c>
    </row>
    <row r="205" spans="1:20">
      <c r="A205" s="2" t="s">
        <v>473</v>
      </c>
      <c r="B205" s="2" t="s">
        <v>331</v>
      </c>
      <c r="C205" s="2">
        <v>5548702</v>
      </c>
      <c r="D205" s="2">
        <v>56785</v>
      </c>
      <c r="E205" s="2">
        <v>97.7</v>
      </c>
      <c r="F205" s="2">
        <v>0.1</v>
      </c>
      <c r="G205" s="2">
        <v>0</v>
      </c>
      <c r="H205" s="2">
        <v>66.61</v>
      </c>
      <c r="I205" s="2">
        <v>1500</v>
      </c>
      <c r="J205" s="2">
        <v>60.9</v>
      </c>
      <c r="K205" s="2">
        <v>10.6</v>
      </c>
      <c r="L205" s="2">
        <v>2</v>
      </c>
      <c r="M205" s="2">
        <v>37.01</v>
      </c>
      <c r="N205" s="2">
        <v>9.83</v>
      </c>
      <c r="O205" s="2">
        <v>0.395</v>
      </c>
      <c r="P205" s="2">
        <v>0.204</v>
      </c>
      <c r="Q205" s="2">
        <v>0.401</v>
      </c>
      <c r="R205" s="6">
        <f t="shared" si="9"/>
        <v>205357.46102</v>
      </c>
      <c r="S205">
        <f t="shared" si="10"/>
        <v>3553802.52935</v>
      </c>
      <c r="T205">
        <f t="shared" si="11"/>
        <v>27.18</v>
      </c>
    </row>
    <row r="206" spans="1:20">
      <c r="A206" s="2" t="s">
        <v>474</v>
      </c>
      <c r="B206" s="2" t="s">
        <v>327</v>
      </c>
      <c r="C206" s="2">
        <v>114689</v>
      </c>
      <c r="D206" s="2">
        <v>748</v>
      </c>
      <c r="E206" s="2">
        <v>153.3</v>
      </c>
      <c r="F206" s="2">
        <v>56.02</v>
      </c>
      <c r="G206" s="2">
        <v>0</v>
      </c>
      <c r="H206" s="2">
        <v>12.62</v>
      </c>
      <c r="I206" s="2">
        <v>2200</v>
      </c>
      <c r="J206" s="2">
        <v>98.5</v>
      </c>
      <c r="K206" s="2">
        <v>97.7</v>
      </c>
      <c r="L206" s="2">
        <v>2</v>
      </c>
      <c r="M206" s="2">
        <v>25.37</v>
      </c>
      <c r="N206" s="2">
        <v>5.28</v>
      </c>
      <c r="O206" s="2">
        <v>0.23</v>
      </c>
      <c r="P206" s="2">
        <v>0.27</v>
      </c>
      <c r="Q206" s="2">
        <v>0.5</v>
      </c>
      <c r="R206" s="6">
        <f t="shared" si="9"/>
        <v>2909.65993</v>
      </c>
      <c r="S206">
        <f t="shared" si="10"/>
        <v>0</v>
      </c>
      <c r="T206">
        <f t="shared" si="11"/>
        <v>20.09</v>
      </c>
    </row>
    <row r="207" spans="1:20">
      <c r="A207" s="2" t="s">
        <v>475</v>
      </c>
      <c r="B207" s="2" t="s">
        <v>333</v>
      </c>
      <c r="C207" s="2">
        <v>1065842</v>
      </c>
      <c r="D207" s="2">
        <v>5128</v>
      </c>
      <c r="E207" s="2">
        <v>207.9</v>
      </c>
      <c r="F207" s="2">
        <v>7.06</v>
      </c>
      <c r="G207" s="2">
        <v>-10.83</v>
      </c>
      <c r="H207" s="2">
        <v>24.31</v>
      </c>
      <c r="I207" s="2">
        <v>9500</v>
      </c>
      <c r="J207" s="2">
        <v>98.6</v>
      </c>
      <c r="K207" s="2">
        <v>303.5</v>
      </c>
      <c r="L207" s="2">
        <v>2</v>
      </c>
      <c r="M207" s="2">
        <v>12.9</v>
      </c>
      <c r="N207" s="2">
        <v>10.57</v>
      </c>
      <c r="O207" s="2">
        <v>0.007</v>
      </c>
      <c r="P207" s="2">
        <v>0.57</v>
      </c>
      <c r="Q207" s="2">
        <v>0.423</v>
      </c>
      <c r="R207" s="6">
        <f t="shared" si="9"/>
        <v>13749.3618</v>
      </c>
      <c r="S207">
        <f t="shared" si="10"/>
        <v>6523081.51899</v>
      </c>
      <c r="T207">
        <f t="shared" si="11"/>
        <v>2.33</v>
      </c>
    </row>
    <row r="208" spans="1:20">
      <c r="A208" s="2" t="s">
        <v>476</v>
      </c>
      <c r="B208" s="2" t="s">
        <v>325</v>
      </c>
      <c r="C208" s="2">
        <v>10175014</v>
      </c>
      <c r="D208" s="2">
        <v>163610</v>
      </c>
      <c r="E208" s="2">
        <v>62.2</v>
      </c>
      <c r="F208" s="2">
        <v>0.7</v>
      </c>
      <c r="G208" s="2">
        <v>-0.57</v>
      </c>
      <c r="H208" s="2">
        <v>24.77</v>
      </c>
      <c r="I208" s="2">
        <v>6900</v>
      </c>
      <c r="J208" s="2">
        <v>74.2</v>
      </c>
      <c r="K208" s="2">
        <v>123.6</v>
      </c>
      <c r="L208" s="2">
        <v>3</v>
      </c>
      <c r="M208" s="2">
        <v>15.52</v>
      </c>
      <c r="N208" s="2">
        <v>5.13</v>
      </c>
      <c r="O208" s="2">
        <v>0.132</v>
      </c>
      <c r="P208" s="2">
        <v>0.318</v>
      </c>
      <c r="Q208" s="2">
        <v>0.55</v>
      </c>
      <c r="R208" s="6">
        <f t="shared" si="9"/>
        <v>157916.21728</v>
      </c>
      <c r="S208">
        <f t="shared" si="10"/>
        <v>0</v>
      </c>
      <c r="T208">
        <f t="shared" si="11"/>
        <v>10.39</v>
      </c>
    </row>
    <row r="209" spans="1:20">
      <c r="A209" s="2" t="s">
        <v>283</v>
      </c>
      <c r="B209" s="2" t="s">
        <v>340</v>
      </c>
      <c r="C209" s="2">
        <v>70413958</v>
      </c>
      <c r="D209" s="2">
        <v>780580</v>
      </c>
      <c r="E209" s="2">
        <v>90.2</v>
      </c>
      <c r="F209" s="2">
        <v>0.92</v>
      </c>
      <c r="G209" s="2">
        <v>0</v>
      </c>
      <c r="H209" s="2">
        <v>41.04</v>
      </c>
      <c r="I209" s="2">
        <v>6700</v>
      </c>
      <c r="J209" s="2">
        <v>86.5</v>
      </c>
      <c r="K209" s="2">
        <v>269.5</v>
      </c>
      <c r="L209" s="2">
        <v>3</v>
      </c>
      <c r="M209" s="2">
        <v>16.62</v>
      </c>
      <c r="N209" s="2">
        <v>5.97</v>
      </c>
      <c r="O209" s="2">
        <v>0.117</v>
      </c>
      <c r="P209" s="2">
        <v>0.298</v>
      </c>
      <c r="Q209" s="2">
        <v>0.585</v>
      </c>
      <c r="R209" s="6">
        <f t="shared" si="9"/>
        <v>1170279.98196</v>
      </c>
      <c r="S209">
        <f t="shared" si="10"/>
        <v>0</v>
      </c>
      <c r="T209">
        <f t="shared" si="11"/>
        <v>10.65</v>
      </c>
    </row>
    <row r="210" spans="1:20">
      <c r="A210" s="2" t="s">
        <v>477</v>
      </c>
      <c r="B210" s="2" t="s">
        <v>336</v>
      </c>
      <c r="C210" s="2">
        <v>5042920</v>
      </c>
      <c r="D210" s="2">
        <v>488100</v>
      </c>
      <c r="E210" s="2">
        <v>10.3</v>
      </c>
      <c r="F210" s="2">
        <v>0</v>
      </c>
      <c r="G210" s="2">
        <v>-0.86</v>
      </c>
      <c r="H210" s="2">
        <v>73.08</v>
      </c>
      <c r="I210" s="2">
        <v>5800</v>
      </c>
      <c r="J210" s="2">
        <v>98</v>
      </c>
      <c r="K210" s="2">
        <v>74.6</v>
      </c>
      <c r="L210" s="2">
        <v>1</v>
      </c>
      <c r="M210" s="2">
        <v>27.61</v>
      </c>
      <c r="N210" s="2">
        <v>8.6</v>
      </c>
      <c r="O210" s="2">
        <v>0.209</v>
      </c>
      <c r="P210" s="2">
        <v>0.38</v>
      </c>
      <c r="Q210" s="2">
        <v>0.411</v>
      </c>
      <c r="R210" s="6">
        <f t="shared" si="9"/>
        <v>139235.0212</v>
      </c>
      <c r="S210">
        <f t="shared" si="10"/>
        <v>734422.21603</v>
      </c>
      <c r="T210">
        <f t="shared" si="11"/>
        <v>19.01</v>
      </c>
    </row>
    <row r="211" spans="1:20">
      <c r="A211" s="2" t="s">
        <v>478</v>
      </c>
      <c r="B211" s="2" t="s">
        <v>333</v>
      </c>
      <c r="C211" s="2">
        <v>21152</v>
      </c>
      <c r="D211" s="2">
        <v>430</v>
      </c>
      <c r="E211" s="2">
        <v>49.2</v>
      </c>
      <c r="F211" s="2">
        <v>90.47</v>
      </c>
      <c r="G211" s="2">
        <v>11.68</v>
      </c>
      <c r="H211" s="2">
        <v>15.67</v>
      </c>
      <c r="I211" s="2">
        <v>9600</v>
      </c>
      <c r="J211" s="2">
        <v>98</v>
      </c>
      <c r="K211" s="2">
        <v>269.5</v>
      </c>
      <c r="L211" s="2">
        <v>2</v>
      </c>
      <c r="M211" s="2">
        <v>21.84</v>
      </c>
      <c r="N211" s="2">
        <v>4.21</v>
      </c>
      <c r="R211" s="6">
        <f t="shared" si="9"/>
        <v>461.95968</v>
      </c>
      <c r="S211">
        <f t="shared" si="10"/>
        <v>0</v>
      </c>
      <c r="T211">
        <f t="shared" si="11"/>
        <v>17.63</v>
      </c>
    </row>
    <row r="212" spans="1:20">
      <c r="A212" s="2" t="s">
        <v>479</v>
      </c>
      <c r="B212" s="2" t="s">
        <v>327</v>
      </c>
      <c r="C212" s="2">
        <v>11810</v>
      </c>
      <c r="D212" s="2">
        <v>26</v>
      </c>
      <c r="E212" s="2">
        <v>454.2</v>
      </c>
      <c r="F212" s="2">
        <v>92.31</v>
      </c>
      <c r="G212" s="2">
        <v>0</v>
      </c>
      <c r="H212" s="2">
        <v>20.03</v>
      </c>
      <c r="I212" s="2">
        <v>1100</v>
      </c>
      <c r="K212" s="2">
        <v>59.3</v>
      </c>
      <c r="L212" s="2">
        <v>2</v>
      </c>
      <c r="M212" s="2">
        <v>22.18</v>
      </c>
      <c r="N212" s="2">
        <v>7.11</v>
      </c>
      <c r="O212" s="2">
        <v>0.166</v>
      </c>
      <c r="P212" s="2">
        <v>0.272</v>
      </c>
      <c r="Q212" s="2">
        <v>0.562</v>
      </c>
      <c r="R212" s="6">
        <f t="shared" si="9"/>
        <v>261.9458</v>
      </c>
      <c r="S212">
        <f t="shared" si="10"/>
        <v>0</v>
      </c>
      <c r="T212">
        <f t="shared" si="11"/>
        <v>15.07</v>
      </c>
    </row>
    <row r="213" spans="1:20">
      <c r="A213" s="2" t="s">
        <v>480</v>
      </c>
      <c r="B213" s="2" t="s">
        <v>331</v>
      </c>
      <c r="C213" s="2">
        <v>28195754</v>
      </c>
      <c r="D213" s="2">
        <v>236040</v>
      </c>
      <c r="E213" s="2">
        <v>119.5</v>
      </c>
      <c r="F213" s="2">
        <v>0</v>
      </c>
      <c r="G213" s="2">
        <v>0</v>
      </c>
      <c r="H213" s="2">
        <v>67.83</v>
      </c>
      <c r="I213" s="2">
        <v>1400</v>
      </c>
      <c r="J213" s="2">
        <v>69.9</v>
      </c>
      <c r="K213" s="2">
        <v>3.6</v>
      </c>
      <c r="L213" s="2">
        <v>2</v>
      </c>
      <c r="M213" s="2">
        <v>47.35</v>
      </c>
      <c r="N213" s="2">
        <v>12.24</v>
      </c>
      <c r="O213" s="2">
        <v>0.311</v>
      </c>
      <c r="P213" s="2">
        <v>0.222</v>
      </c>
      <c r="Q213" s="2">
        <v>0.469</v>
      </c>
      <c r="R213" s="6">
        <f t="shared" si="9"/>
        <v>1335068.9519</v>
      </c>
      <c r="S213">
        <f t="shared" si="10"/>
        <v>9527583.72633</v>
      </c>
      <c r="T213">
        <f t="shared" si="11"/>
        <v>35.11</v>
      </c>
    </row>
    <row r="214" spans="1:20">
      <c r="A214" s="2" t="s">
        <v>481</v>
      </c>
      <c r="B214" s="2" t="s">
        <v>336</v>
      </c>
      <c r="C214" s="2">
        <v>46710816</v>
      </c>
      <c r="D214" s="2">
        <v>603700</v>
      </c>
      <c r="E214" s="2">
        <v>77.4</v>
      </c>
      <c r="F214" s="2">
        <v>0.46</v>
      </c>
      <c r="G214" s="2">
        <v>-0.39</v>
      </c>
      <c r="H214" s="2">
        <v>20.34</v>
      </c>
      <c r="I214" s="2">
        <v>5400</v>
      </c>
      <c r="J214" s="2">
        <v>99.7</v>
      </c>
      <c r="K214" s="2">
        <v>259.9</v>
      </c>
      <c r="L214" s="2">
        <v>3</v>
      </c>
      <c r="M214" s="2">
        <v>8.82</v>
      </c>
      <c r="N214" s="2">
        <v>14.39</v>
      </c>
      <c r="O214" s="2">
        <v>0.187</v>
      </c>
      <c r="P214" s="2">
        <v>0.452</v>
      </c>
      <c r="Q214" s="2">
        <v>0.361</v>
      </c>
      <c r="R214" s="6">
        <f t="shared" si="9"/>
        <v>411989.39712</v>
      </c>
      <c r="S214">
        <f t="shared" si="10"/>
        <v>32537764.85382</v>
      </c>
      <c r="T214">
        <f t="shared" si="11"/>
        <v>-5.57</v>
      </c>
    </row>
    <row r="215" spans="1:20">
      <c r="A215" s="2" t="s">
        <v>285</v>
      </c>
      <c r="B215" s="2" t="s">
        <v>340</v>
      </c>
      <c r="C215" s="2">
        <v>2602713</v>
      </c>
      <c r="D215" s="2">
        <v>82880</v>
      </c>
      <c r="E215" s="2">
        <v>31.4</v>
      </c>
      <c r="F215" s="2">
        <v>1.59</v>
      </c>
      <c r="G215" s="2">
        <v>1.03</v>
      </c>
      <c r="H215" s="2">
        <v>14.51</v>
      </c>
      <c r="I215" s="2">
        <v>23200</v>
      </c>
      <c r="J215" s="2">
        <v>77.9</v>
      </c>
      <c r="K215" s="2">
        <v>475.3</v>
      </c>
      <c r="L215" s="2">
        <v>1</v>
      </c>
      <c r="M215" s="2">
        <v>18.96</v>
      </c>
      <c r="N215" s="2">
        <v>4.4</v>
      </c>
      <c r="O215" s="2">
        <v>0.04</v>
      </c>
      <c r="P215" s="2">
        <v>0.585</v>
      </c>
      <c r="Q215" s="2">
        <v>0.375</v>
      </c>
      <c r="R215" s="6">
        <f t="shared" si="9"/>
        <v>49347.43848</v>
      </c>
      <c r="S215">
        <f t="shared" si="10"/>
        <v>0</v>
      </c>
      <c r="T215">
        <f t="shared" si="11"/>
        <v>14.56</v>
      </c>
    </row>
    <row r="216" spans="1:20">
      <c r="A216" s="2" t="s">
        <v>287</v>
      </c>
      <c r="B216" s="2" t="s">
        <v>329</v>
      </c>
      <c r="C216" s="2">
        <v>60609153</v>
      </c>
      <c r="D216" s="2">
        <v>244820</v>
      </c>
      <c r="E216" s="2">
        <v>247.6</v>
      </c>
      <c r="F216" s="2">
        <v>5.08</v>
      </c>
      <c r="G216" s="2">
        <v>2.19</v>
      </c>
      <c r="H216" s="2">
        <v>5.16</v>
      </c>
      <c r="I216" s="2">
        <v>27700</v>
      </c>
      <c r="J216" s="2">
        <v>99</v>
      </c>
      <c r="K216" s="2">
        <v>543.5</v>
      </c>
      <c r="L216" s="2">
        <v>3</v>
      </c>
      <c r="M216" s="2">
        <v>10.71</v>
      </c>
      <c r="N216" s="2">
        <v>10.13</v>
      </c>
      <c r="O216" s="2">
        <v>0.005</v>
      </c>
      <c r="P216" s="2">
        <v>0.237</v>
      </c>
      <c r="Q216" s="2">
        <v>0.758</v>
      </c>
      <c r="R216" s="6">
        <f t="shared" si="9"/>
        <v>649124.02863</v>
      </c>
      <c r="S216">
        <f t="shared" si="10"/>
        <v>6263641.33086</v>
      </c>
      <c r="T216">
        <f t="shared" si="11"/>
        <v>0.58</v>
      </c>
    </row>
    <row r="217" spans="1:20">
      <c r="A217" s="2" t="s">
        <v>289</v>
      </c>
      <c r="B217" s="2" t="s">
        <v>346</v>
      </c>
      <c r="C217" s="2">
        <v>298444215</v>
      </c>
      <c r="D217" s="2">
        <v>9631420</v>
      </c>
      <c r="E217" s="2">
        <v>31</v>
      </c>
      <c r="F217" s="2">
        <v>0.21</v>
      </c>
      <c r="G217" s="2">
        <v>3.41</v>
      </c>
      <c r="H217" s="2">
        <v>6.5</v>
      </c>
      <c r="I217" s="2">
        <v>37800</v>
      </c>
      <c r="J217" s="2">
        <v>97</v>
      </c>
      <c r="K217" s="2">
        <v>898</v>
      </c>
      <c r="L217" s="2">
        <v>3</v>
      </c>
      <c r="M217" s="2">
        <v>14.14</v>
      </c>
      <c r="N217" s="2">
        <v>8.26</v>
      </c>
      <c r="O217" s="2">
        <v>0.01</v>
      </c>
      <c r="P217" s="2">
        <v>0.204</v>
      </c>
      <c r="Q217" s="2">
        <v>0.787</v>
      </c>
      <c r="R217" s="6">
        <f t="shared" si="9"/>
        <v>4220001.2001</v>
      </c>
      <c r="S217">
        <f t="shared" si="10"/>
        <v>730579.71603</v>
      </c>
      <c r="T217">
        <f t="shared" si="11"/>
        <v>5.88</v>
      </c>
    </row>
    <row r="218" spans="1:20">
      <c r="A218" s="2" t="s">
        <v>482</v>
      </c>
      <c r="B218" s="2" t="s">
        <v>333</v>
      </c>
      <c r="C218" s="2">
        <v>3431932</v>
      </c>
      <c r="D218" s="2">
        <v>176220</v>
      </c>
      <c r="E218" s="2">
        <v>19.5</v>
      </c>
      <c r="F218" s="2">
        <v>0.37</v>
      </c>
      <c r="G218" s="2">
        <v>-0.32</v>
      </c>
      <c r="H218" s="2">
        <v>11.95</v>
      </c>
      <c r="I218" s="2">
        <v>12800</v>
      </c>
      <c r="J218" s="2">
        <v>98</v>
      </c>
      <c r="K218" s="2">
        <v>291.4</v>
      </c>
      <c r="L218" s="2">
        <v>3</v>
      </c>
      <c r="M218" s="2">
        <v>13.91</v>
      </c>
      <c r="N218" s="2">
        <v>9.05</v>
      </c>
      <c r="O218" s="2">
        <v>0.093</v>
      </c>
      <c r="P218" s="2">
        <v>0.311</v>
      </c>
      <c r="Q218" s="2">
        <v>0.596</v>
      </c>
      <c r="R218" s="6">
        <f t="shared" si="9"/>
        <v>47738.17412</v>
      </c>
      <c r="S218">
        <f t="shared" si="10"/>
        <v>1907347.41401</v>
      </c>
      <c r="T218">
        <f t="shared" si="11"/>
        <v>4.86</v>
      </c>
    </row>
    <row r="219" spans="1:20">
      <c r="A219" s="2" t="s">
        <v>483</v>
      </c>
      <c r="B219" s="2" t="s">
        <v>336</v>
      </c>
      <c r="C219" s="2">
        <v>27307134</v>
      </c>
      <c r="D219" s="2">
        <v>447400</v>
      </c>
      <c r="E219" s="2">
        <v>61</v>
      </c>
      <c r="F219" s="2">
        <v>0</v>
      </c>
      <c r="G219" s="2">
        <v>-1.72</v>
      </c>
      <c r="H219" s="2">
        <v>71.1</v>
      </c>
      <c r="I219" s="2">
        <v>1700</v>
      </c>
      <c r="J219" s="2">
        <v>99.3</v>
      </c>
      <c r="K219" s="2">
        <v>62.9</v>
      </c>
      <c r="L219" s="2">
        <v>1</v>
      </c>
      <c r="M219" s="2">
        <v>26.36</v>
      </c>
      <c r="N219" s="2">
        <v>7.84</v>
      </c>
      <c r="O219" s="2">
        <v>0.342</v>
      </c>
      <c r="P219" s="2">
        <v>0.229</v>
      </c>
      <c r="Q219" s="2">
        <v>0.43</v>
      </c>
      <c r="R219" s="6">
        <f t="shared" si="9"/>
        <v>719816.05224</v>
      </c>
      <c r="S219">
        <f t="shared" si="10"/>
        <v>50595.74928</v>
      </c>
      <c r="T219">
        <f t="shared" si="11"/>
        <v>18.52</v>
      </c>
    </row>
    <row r="220" spans="1:20">
      <c r="A220" s="2" t="s">
        <v>484</v>
      </c>
      <c r="B220" s="2" t="s">
        <v>327</v>
      </c>
      <c r="C220" s="2">
        <v>208869</v>
      </c>
      <c r="D220" s="2">
        <v>12200</v>
      </c>
      <c r="E220" s="2">
        <v>17.1</v>
      </c>
      <c r="F220" s="2">
        <v>20.72</v>
      </c>
      <c r="G220" s="2">
        <v>0</v>
      </c>
      <c r="H220" s="2">
        <v>55.16</v>
      </c>
      <c r="I220" s="2">
        <v>2900</v>
      </c>
      <c r="J220" s="2">
        <v>53</v>
      </c>
      <c r="K220" s="2">
        <v>32.6</v>
      </c>
      <c r="L220" s="2">
        <v>2</v>
      </c>
      <c r="M220" s="2">
        <v>22.72</v>
      </c>
      <c r="N220" s="2">
        <v>7.82</v>
      </c>
      <c r="O220" s="2">
        <v>0.26</v>
      </c>
      <c r="P220" s="2">
        <v>0.12</v>
      </c>
      <c r="Q220" s="2">
        <v>0.62</v>
      </c>
      <c r="R220" s="6">
        <f t="shared" si="9"/>
        <v>4745.50368</v>
      </c>
      <c r="S220">
        <f t="shared" si="10"/>
        <v>50595.74928</v>
      </c>
      <c r="T220">
        <f t="shared" si="11"/>
        <v>14.9</v>
      </c>
    </row>
    <row r="221" spans="1:20">
      <c r="A221" s="2" t="s">
        <v>485</v>
      </c>
      <c r="B221" s="2" t="s">
        <v>333</v>
      </c>
      <c r="C221" s="2">
        <v>25730435</v>
      </c>
      <c r="D221" s="2">
        <v>912050</v>
      </c>
      <c r="E221" s="2">
        <v>28.2</v>
      </c>
      <c r="F221" s="2">
        <v>0.31</v>
      </c>
      <c r="G221" s="2">
        <v>-0.04</v>
      </c>
      <c r="H221" s="2">
        <v>22.2</v>
      </c>
      <c r="I221" s="2">
        <v>4800</v>
      </c>
      <c r="J221" s="2">
        <v>93.4</v>
      </c>
      <c r="K221" s="2">
        <v>140.1</v>
      </c>
      <c r="L221" s="2">
        <v>2</v>
      </c>
      <c r="M221" s="2">
        <v>18.71</v>
      </c>
      <c r="N221" s="2">
        <v>4.92</v>
      </c>
      <c r="O221" s="2">
        <v>0.04</v>
      </c>
      <c r="P221" s="2">
        <v>0.419</v>
      </c>
      <c r="Q221" s="2">
        <v>0.541</v>
      </c>
      <c r="R221" s="6">
        <f t="shared" si="9"/>
        <v>481416.43885</v>
      </c>
      <c r="S221">
        <f t="shared" si="10"/>
        <v>0</v>
      </c>
      <c r="T221">
        <f t="shared" si="11"/>
        <v>13.79</v>
      </c>
    </row>
    <row r="222" spans="1:20">
      <c r="A222" s="2" t="s">
        <v>486</v>
      </c>
      <c r="B222" s="2" t="s">
        <v>321</v>
      </c>
      <c r="C222" s="2">
        <v>84402966</v>
      </c>
      <c r="D222" s="2">
        <v>329560</v>
      </c>
      <c r="E222" s="2">
        <v>256.1</v>
      </c>
      <c r="F222" s="2">
        <v>1.05</v>
      </c>
      <c r="G222" s="2">
        <v>-0.45</v>
      </c>
      <c r="H222" s="2">
        <v>25.95</v>
      </c>
      <c r="I222" s="2">
        <v>2500</v>
      </c>
      <c r="J222" s="2">
        <v>90.3</v>
      </c>
      <c r="K222" s="2">
        <v>187.7</v>
      </c>
      <c r="L222" s="2">
        <v>2</v>
      </c>
      <c r="M222" s="2">
        <v>16.86</v>
      </c>
      <c r="N222" s="2">
        <v>6.22</v>
      </c>
      <c r="O222" s="2">
        <v>0.209</v>
      </c>
      <c r="P222" s="2">
        <v>0.41</v>
      </c>
      <c r="Q222" s="2">
        <v>0.381</v>
      </c>
      <c r="R222" s="6">
        <f t="shared" si="9"/>
        <v>1423034.00676</v>
      </c>
      <c r="S222">
        <f t="shared" si="10"/>
        <v>0</v>
      </c>
      <c r="T222">
        <f t="shared" si="11"/>
        <v>10.64</v>
      </c>
    </row>
    <row r="223" spans="1:20">
      <c r="A223" s="2" t="s">
        <v>487</v>
      </c>
      <c r="B223" s="2" t="s">
        <v>333</v>
      </c>
      <c r="C223" s="2">
        <v>108605</v>
      </c>
      <c r="D223" s="2">
        <v>1910</v>
      </c>
      <c r="E223" s="2">
        <v>56.9</v>
      </c>
      <c r="F223" s="2">
        <v>9.84</v>
      </c>
      <c r="G223" s="2">
        <v>-8.94</v>
      </c>
      <c r="H223" s="2">
        <v>8.03</v>
      </c>
      <c r="I223" s="2">
        <v>17200</v>
      </c>
      <c r="K223" s="2">
        <v>652.8</v>
      </c>
      <c r="L223" s="2">
        <v>2</v>
      </c>
      <c r="M223" s="2">
        <v>13.96</v>
      </c>
      <c r="N223" s="2">
        <v>6.43</v>
      </c>
      <c r="O223" s="2">
        <v>0.01</v>
      </c>
      <c r="P223" s="2">
        <v>0.19</v>
      </c>
      <c r="Q223" s="2">
        <v>0.8</v>
      </c>
      <c r="R223" s="6">
        <f t="shared" si="9"/>
        <v>1516.1258</v>
      </c>
      <c r="S223">
        <f t="shared" si="10"/>
        <v>0</v>
      </c>
      <c r="T223">
        <f t="shared" si="11"/>
        <v>7.53</v>
      </c>
    </row>
    <row r="224" spans="1:20">
      <c r="A224" s="2" t="s">
        <v>488</v>
      </c>
      <c r="B224" s="2" t="s">
        <v>327</v>
      </c>
      <c r="C224" s="2">
        <v>16025</v>
      </c>
      <c r="D224" s="2">
        <v>274</v>
      </c>
      <c r="E224" s="2">
        <v>58.5</v>
      </c>
      <c r="F224" s="2">
        <v>47.08</v>
      </c>
      <c r="I224" s="2">
        <v>3700</v>
      </c>
      <c r="J224" s="2">
        <v>50</v>
      </c>
      <c r="K224" s="2">
        <v>118.6</v>
      </c>
      <c r="L224" s="2">
        <v>2</v>
      </c>
      <c r="R224" s="6">
        <f t="shared" si="9"/>
        <v>0</v>
      </c>
      <c r="S224">
        <f t="shared" si="10"/>
        <v>0</v>
      </c>
      <c r="T224">
        <f t="shared" si="11"/>
        <v>0</v>
      </c>
    </row>
    <row r="225" spans="1:20">
      <c r="A225" s="2" t="s">
        <v>489</v>
      </c>
      <c r="B225" s="2" t="s">
        <v>340</v>
      </c>
      <c r="C225" s="2">
        <v>2460492</v>
      </c>
      <c r="D225" s="2">
        <v>5860</v>
      </c>
      <c r="E225" s="2">
        <v>419.9</v>
      </c>
      <c r="F225" s="2">
        <v>0</v>
      </c>
      <c r="G225" s="2">
        <v>2.98</v>
      </c>
      <c r="H225" s="2">
        <v>19.62</v>
      </c>
      <c r="I225" s="2">
        <v>800</v>
      </c>
      <c r="K225" s="2">
        <v>145.2</v>
      </c>
      <c r="L225" s="2">
        <v>3</v>
      </c>
      <c r="M225" s="2">
        <v>31.67</v>
      </c>
      <c r="N225" s="2">
        <v>3.92</v>
      </c>
      <c r="O225" s="2">
        <v>0.09</v>
      </c>
      <c r="P225" s="2">
        <v>0.28</v>
      </c>
      <c r="Q225" s="2">
        <v>0.63</v>
      </c>
      <c r="R225" s="6">
        <f t="shared" si="9"/>
        <v>77923.78164</v>
      </c>
      <c r="S225">
        <f t="shared" si="10"/>
        <v>0</v>
      </c>
      <c r="T225">
        <f t="shared" si="11"/>
        <v>27.75</v>
      </c>
    </row>
    <row r="226" spans="1:20">
      <c r="A226" s="2" t="s">
        <v>490</v>
      </c>
      <c r="B226" s="2" t="s">
        <v>325</v>
      </c>
      <c r="C226" s="2">
        <v>273008</v>
      </c>
      <c r="D226" s="2">
        <v>266000</v>
      </c>
      <c r="E226" s="2">
        <v>1</v>
      </c>
      <c r="F226" s="2">
        <v>0.42</v>
      </c>
      <c r="L226" s="2">
        <v>1</v>
      </c>
      <c r="Q226" s="2">
        <v>0.4</v>
      </c>
      <c r="R226" s="6">
        <f t="shared" si="9"/>
        <v>0</v>
      </c>
      <c r="S226">
        <f t="shared" si="10"/>
        <v>0</v>
      </c>
      <c r="T226">
        <f t="shared" si="11"/>
        <v>0</v>
      </c>
    </row>
    <row r="227" spans="1:20">
      <c r="A227" s="2" t="s">
        <v>491</v>
      </c>
      <c r="B227" s="2" t="s">
        <v>340</v>
      </c>
      <c r="C227" s="2">
        <v>21456188</v>
      </c>
      <c r="D227" s="2">
        <v>527970</v>
      </c>
      <c r="E227" s="2">
        <v>40.6</v>
      </c>
      <c r="F227" s="2">
        <v>0.36</v>
      </c>
      <c r="G227" s="2">
        <v>0</v>
      </c>
      <c r="H227" s="2">
        <v>61.5</v>
      </c>
      <c r="I227" s="2">
        <v>800</v>
      </c>
      <c r="J227" s="2">
        <v>50.2</v>
      </c>
      <c r="K227" s="2">
        <v>37.2</v>
      </c>
      <c r="L227" s="2">
        <v>1</v>
      </c>
      <c r="M227" s="2">
        <v>42.89</v>
      </c>
      <c r="N227" s="2">
        <v>8.3</v>
      </c>
      <c r="O227" s="2">
        <v>0.135</v>
      </c>
      <c r="P227" s="2">
        <v>0.472</v>
      </c>
      <c r="Q227" s="2">
        <v>0.393</v>
      </c>
      <c r="R227" s="6">
        <f t="shared" si="9"/>
        <v>920255.90332</v>
      </c>
      <c r="S227">
        <f t="shared" si="10"/>
        <v>730579.71603</v>
      </c>
      <c r="T227">
        <f t="shared" si="11"/>
        <v>34.59</v>
      </c>
    </row>
    <row r="228" spans="1:20">
      <c r="A228" s="2" t="s">
        <v>492</v>
      </c>
      <c r="B228" s="2" t="s">
        <v>331</v>
      </c>
      <c r="C228" s="2">
        <v>11502010</v>
      </c>
      <c r="D228" s="2">
        <v>752614</v>
      </c>
      <c r="E228" s="2">
        <v>15.3</v>
      </c>
      <c r="F228" s="2">
        <v>0</v>
      </c>
      <c r="G228" s="2">
        <v>0</v>
      </c>
      <c r="H228" s="2">
        <v>88.29</v>
      </c>
      <c r="I228" s="2">
        <v>800</v>
      </c>
      <c r="J228" s="2">
        <v>80.6</v>
      </c>
      <c r="K228" s="2">
        <v>8.2</v>
      </c>
      <c r="L228" s="2">
        <v>2</v>
      </c>
      <c r="M228" s="2">
        <v>41</v>
      </c>
      <c r="N228" s="2">
        <v>19.93</v>
      </c>
      <c r="O228" s="2">
        <v>0.22</v>
      </c>
      <c r="P228" s="2">
        <v>0.29</v>
      </c>
      <c r="Q228" s="2">
        <v>0.489</v>
      </c>
      <c r="R228" s="6">
        <f t="shared" si="9"/>
        <v>471582.41</v>
      </c>
      <c r="S228">
        <f t="shared" si="10"/>
        <v>42024254.59333</v>
      </c>
      <c r="T228">
        <f t="shared" si="11"/>
        <v>21.07</v>
      </c>
    </row>
    <row r="229" spans="1:20">
      <c r="A229" s="2" t="s">
        <v>493</v>
      </c>
      <c r="B229" s="2" t="s">
        <v>331</v>
      </c>
      <c r="C229" s="2">
        <v>12236805</v>
      </c>
      <c r="D229" s="2">
        <v>390580</v>
      </c>
      <c r="E229" s="2">
        <v>31.3</v>
      </c>
      <c r="F229" s="2">
        <v>0</v>
      </c>
      <c r="G229" s="2">
        <v>0</v>
      </c>
      <c r="H229" s="2">
        <v>67.69</v>
      </c>
      <c r="I229" s="2">
        <v>1900</v>
      </c>
      <c r="J229" s="2">
        <v>90.7</v>
      </c>
      <c r="K229" s="2">
        <v>26.8</v>
      </c>
      <c r="L229" s="2">
        <v>2</v>
      </c>
      <c r="M229" s="2">
        <v>28.01</v>
      </c>
      <c r="N229" s="2">
        <v>21.84</v>
      </c>
      <c r="O229" s="2">
        <v>0.179</v>
      </c>
      <c r="P229" s="2">
        <v>0.243</v>
      </c>
      <c r="Q229" s="2">
        <v>0.579</v>
      </c>
      <c r="R229" s="6">
        <f t="shared" si="9"/>
        <v>342752.90805</v>
      </c>
      <c r="S229">
        <f t="shared" si="10"/>
        <v>51134293.79002</v>
      </c>
      <c r="T229">
        <f t="shared" si="11"/>
        <v>6.17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8"/>
  <sheetViews>
    <sheetView tabSelected="1" workbookViewId="0">
      <selection activeCell="B1" sqref="B$1:H$1048576"/>
    </sheetView>
  </sheetViews>
  <sheetFormatPr defaultColWidth="14.4285714285714" defaultRowHeight="15.75" customHeight="1"/>
  <cols>
    <col min="1" max="1" width="43.7142857142857" customWidth="1"/>
    <col min="2" max="2" width="16.1428571428571" customWidth="1"/>
    <col min="3" max="3" width="9.28571428571429" customWidth="1"/>
    <col min="4" max="4" width="8.57142857142857" customWidth="1"/>
    <col min="5" max="5" width="54" customWidth="1"/>
    <col min="6" max="6" width="17" customWidth="1"/>
    <col min="7" max="7" width="9.28571428571429" customWidth="1"/>
    <col min="8" max="8" width="12.1428571428571" customWidth="1"/>
    <col min="9" max="9" width="14" customWidth="1"/>
    <col min="10" max="11" width="10.4285714285714" customWidth="1"/>
    <col min="12" max="12" width="5.71428571428571" customWidth="1"/>
    <col min="13" max="13" width="11.5714285714286" customWidth="1"/>
  </cols>
  <sheetData>
    <row r="1" customHeight="1" spans="1:13">
      <c r="A1" s="1" t="s">
        <v>494</v>
      </c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  <c r="H1" s="1" t="s">
        <v>501</v>
      </c>
      <c r="I1" s="1" t="s">
        <v>502</v>
      </c>
      <c r="J1" s="1" t="s">
        <v>503</v>
      </c>
      <c r="K1" s="1" t="s">
        <v>504</v>
      </c>
      <c r="L1" s="1" t="s">
        <v>505</v>
      </c>
      <c r="M1" s="1" t="s">
        <v>506</v>
      </c>
    </row>
    <row r="2" customHeight="1" spans="1:13">
      <c r="A2" s="2" t="s">
        <v>507</v>
      </c>
      <c r="B2" s="2" t="s">
        <v>508</v>
      </c>
      <c r="C2" s="2">
        <v>2009</v>
      </c>
      <c r="D2" s="2">
        <v>178</v>
      </c>
      <c r="E2" s="2" t="s">
        <v>509</v>
      </c>
      <c r="F2" s="2">
        <v>886204</v>
      </c>
      <c r="G2" s="2" t="s">
        <v>510</v>
      </c>
      <c r="H2" s="2" t="s">
        <v>511</v>
      </c>
      <c r="I2" s="2" t="s">
        <v>512</v>
      </c>
      <c r="J2" s="2">
        <v>237000000</v>
      </c>
      <c r="K2" s="2">
        <v>760505847</v>
      </c>
      <c r="L2" s="2" t="s">
        <v>513</v>
      </c>
      <c r="M2" s="2">
        <v>7.9</v>
      </c>
    </row>
    <row r="3" customHeight="1" spans="1:13">
      <c r="A3" s="2" t="s">
        <v>514</v>
      </c>
      <c r="B3" s="2" t="s">
        <v>515</v>
      </c>
      <c r="C3" s="2">
        <v>2007</v>
      </c>
      <c r="D3" s="2">
        <v>169</v>
      </c>
      <c r="E3" s="2" t="s">
        <v>516</v>
      </c>
      <c r="F3" s="2">
        <v>471220</v>
      </c>
      <c r="G3" s="2" t="s">
        <v>510</v>
      </c>
      <c r="H3" s="2" t="s">
        <v>511</v>
      </c>
      <c r="I3" s="2" t="s">
        <v>512</v>
      </c>
      <c r="J3" s="2">
        <v>300000000</v>
      </c>
      <c r="K3" s="2">
        <v>309404152</v>
      </c>
      <c r="L3" s="2" t="s">
        <v>513</v>
      </c>
      <c r="M3" s="2">
        <v>7.1</v>
      </c>
    </row>
    <row r="4" customHeight="1" spans="1:13">
      <c r="A4" s="2" t="s">
        <v>517</v>
      </c>
      <c r="B4" s="2" t="s">
        <v>518</v>
      </c>
      <c r="C4" s="2">
        <v>2015</v>
      </c>
      <c r="D4" s="2">
        <v>148</v>
      </c>
      <c r="E4" s="2" t="s">
        <v>519</v>
      </c>
      <c r="F4" s="2">
        <v>275868</v>
      </c>
      <c r="G4" s="2" t="s">
        <v>510</v>
      </c>
      <c r="H4" s="2" t="s">
        <v>520</v>
      </c>
      <c r="I4" s="2" t="s">
        <v>512</v>
      </c>
      <c r="J4" s="2">
        <v>245000000</v>
      </c>
      <c r="K4" s="2">
        <v>200074175</v>
      </c>
      <c r="L4" s="2" t="s">
        <v>513</v>
      </c>
      <c r="M4" s="2">
        <v>6.8</v>
      </c>
    </row>
    <row r="5" customHeight="1" spans="1:13">
      <c r="A5" s="2" t="s">
        <v>521</v>
      </c>
      <c r="B5" s="2" t="s">
        <v>522</v>
      </c>
      <c r="C5" s="2">
        <v>2012</v>
      </c>
      <c r="D5" s="2">
        <v>164</v>
      </c>
      <c r="E5" s="2" t="s">
        <v>523</v>
      </c>
      <c r="F5" s="2">
        <v>1144337</v>
      </c>
      <c r="G5" s="2" t="s">
        <v>510</v>
      </c>
      <c r="H5" s="2" t="s">
        <v>511</v>
      </c>
      <c r="I5" s="2" t="s">
        <v>512</v>
      </c>
      <c r="J5" s="2">
        <v>250000000</v>
      </c>
      <c r="K5" s="2">
        <v>448130642</v>
      </c>
      <c r="L5" s="2" t="s">
        <v>513</v>
      </c>
      <c r="M5" s="2">
        <v>8.5</v>
      </c>
    </row>
    <row r="6" customHeight="1" spans="1:13">
      <c r="A6" s="2" t="s">
        <v>524</v>
      </c>
      <c r="B6" s="2" t="s">
        <v>525</v>
      </c>
      <c r="E6" s="2" t="s">
        <v>526</v>
      </c>
      <c r="F6" s="2">
        <v>8</v>
      </c>
      <c r="M6" s="2">
        <v>7.1</v>
      </c>
    </row>
    <row r="7" customHeight="1" spans="1:13">
      <c r="A7" s="2" t="s">
        <v>527</v>
      </c>
      <c r="B7" s="2" t="s">
        <v>528</v>
      </c>
      <c r="C7" s="2">
        <v>2012</v>
      </c>
      <c r="D7" s="2">
        <v>132</v>
      </c>
      <c r="E7" s="2" t="s">
        <v>529</v>
      </c>
      <c r="F7" s="2">
        <v>212204</v>
      </c>
      <c r="G7" s="2" t="s">
        <v>510</v>
      </c>
      <c r="H7" s="2" t="s">
        <v>511</v>
      </c>
      <c r="I7" s="2" t="s">
        <v>512</v>
      </c>
      <c r="J7" s="2">
        <v>263700000</v>
      </c>
      <c r="K7" s="2">
        <v>73058679</v>
      </c>
      <c r="L7" s="2" t="s">
        <v>513</v>
      </c>
      <c r="M7" s="2">
        <v>6.6</v>
      </c>
    </row>
    <row r="8" customHeight="1" spans="1:13">
      <c r="A8" s="2" t="s">
        <v>530</v>
      </c>
      <c r="B8" s="2" t="s">
        <v>531</v>
      </c>
      <c r="C8" s="2">
        <v>2007</v>
      </c>
      <c r="D8" s="2">
        <v>156</v>
      </c>
      <c r="E8" s="2" t="s">
        <v>532</v>
      </c>
      <c r="F8" s="2">
        <v>383056</v>
      </c>
      <c r="G8" s="2" t="s">
        <v>510</v>
      </c>
      <c r="H8" s="2" t="s">
        <v>511</v>
      </c>
      <c r="I8" s="2" t="s">
        <v>512</v>
      </c>
      <c r="J8" s="2">
        <v>258000000</v>
      </c>
      <c r="K8" s="2">
        <v>336530303</v>
      </c>
      <c r="L8" s="2" t="s">
        <v>513</v>
      </c>
      <c r="M8" s="2">
        <v>6.2</v>
      </c>
    </row>
    <row r="9" customHeight="1" spans="1:13">
      <c r="A9" s="2" t="s">
        <v>533</v>
      </c>
      <c r="B9" s="2" t="s">
        <v>534</v>
      </c>
      <c r="C9" s="2">
        <v>2010</v>
      </c>
      <c r="D9" s="2">
        <v>100</v>
      </c>
      <c r="E9" s="2" t="s">
        <v>535</v>
      </c>
      <c r="F9" s="2">
        <v>294810</v>
      </c>
      <c r="G9" s="2" t="s">
        <v>510</v>
      </c>
      <c r="H9" s="2" t="s">
        <v>511</v>
      </c>
      <c r="I9" s="2" t="s">
        <v>536</v>
      </c>
      <c r="J9" s="2">
        <v>260000000</v>
      </c>
      <c r="K9" s="2">
        <v>200807262</v>
      </c>
      <c r="L9" s="2" t="s">
        <v>513</v>
      </c>
      <c r="M9" s="2">
        <v>7.8</v>
      </c>
    </row>
    <row r="10" customHeight="1" spans="1:13">
      <c r="A10" s="2" t="s">
        <v>537</v>
      </c>
      <c r="B10" s="2" t="s">
        <v>538</v>
      </c>
      <c r="C10" s="2">
        <v>2015</v>
      </c>
      <c r="D10" s="2">
        <v>141</v>
      </c>
      <c r="E10" s="2" t="s">
        <v>529</v>
      </c>
      <c r="F10" s="2">
        <v>462669</v>
      </c>
      <c r="G10" s="2" t="s">
        <v>510</v>
      </c>
      <c r="H10" s="2" t="s">
        <v>511</v>
      </c>
      <c r="I10" s="2" t="s">
        <v>512</v>
      </c>
      <c r="J10" s="2">
        <v>250000000</v>
      </c>
      <c r="K10" s="2">
        <v>458991599</v>
      </c>
      <c r="L10" s="2" t="s">
        <v>513</v>
      </c>
      <c r="M10" s="2">
        <v>7.5</v>
      </c>
    </row>
    <row r="11" customHeight="1" spans="1:13">
      <c r="A11" s="2" t="s">
        <v>539</v>
      </c>
      <c r="B11" s="2" t="s">
        <v>540</v>
      </c>
      <c r="C11" s="2">
        <v>2009</v>
      </c>
      <c r="D11" s="2">
        <v>153</v>
      </c>
      <c r="E11" s="2" t="s">
        <v>541</v>
      </c>
      <c r="F11" s="2">
        <v>321795</v>
      </c>
      <c r="G11" s="2" t="s">
        <v>510</v>
      </c>
      <c r="H11" s="2" t="s">
        <v>520</v>
      </c>
      <c r="I11" s="2" t="s">
        <v>536</v>
      </c>
      <c r="J11" s="2">
        <v>250000000</v>
      </c>
      <c r="K11" s="2">
        <v>301956980</v>
      </c>
      <c r="L11" s="2" t="s">
        <v>513</v>
      </c>
      <c r="M11" s="2">
        <v>7.5</v>
      </c>
    </row>
    <row r="12" customHeight="1" spans="1:13">
      <c r="A12" s="2" t="s">
        <v>542</v>
      </c>
      <c r="B12" s="2" t="s">
        <v>543</v>
      </c>
      <c r="C12" s="2">
        <v>2016</v>
      </c>
      <c r="D12" s="2">
        <v>183</v>
      </c>
      <c r="E12" s="2" t="s">
        <v>529</v>
      </c>
      <c r="F12" s="2">
        <v>371639</v>
      </c>
      <c r="G12" s="2" t="s">
        <v>510</v>
      </c>
      <c r="H12" s="2" t="s">
        <v>511</v>
      </c>
      <c r="I12" s="2" t="s">
        <v>512</v>
      </c>
      <c r="J12" s="2">
        <v>250000000</v>
      </c>
      <c r="K12" s="2">
        <v>330249062</v>
      </c>
      <c r="L12" s="2" t="s">
        <v>513</v>
      </c>
      <c r="M12" s="2">
        <v>6.9</v>
      </c>
    </row>
    <row r="13" customHeight="1" spans="1:13">
      <c r="A13" s="2" t="s">
        <v>544</v>
      </c>
      <c r="B13" s="2" t="s">
        <v>545</v>
      </c>
      <c r="C13" s="2">
        <v>2006</v>
      </c>
      <c r="D13" s="2">
        <v>169</v>
      </c>
      <c r="E13" s="2" t="s">
        <v>529</v>
      </c>
      <c r="F13" s="2">
        <v>240396</v>
      </c>
      <c r="G13" s="2" t="s">
        <v>510</v>
      </c>
      <c r="H13" s="2" t="s">
        <v>511</v>
      </c>
      <c r="I13" s="2" t="s">
        <v>512</v>
      </c>
      <c r="J13" s="2">
        <v>209000000</v>
      </c>
      <c r="K13" s="2">
        <v>200069408</v>
      </c>
      <c r="L13" s="2" t="s">
        <v>513</v>
      </c>
      <c r="M13" s="2">
        <v>6.1</v>
      </c>
    </row>
    <row r="14" customHeight="1" spans="1:13">
      <c r="A14" s="2" t="s">
        <v>546</v>
      </c>
      <c r="B14" s="2" t="s">
        <v>547</v>
      </c>
      <c r="C14" s="2">
        <v>2008</v>
      </c>
      <c r="D14" s="2">
        <v>106</v>
      </c>
      <c r="E14" s="2" t="s">
        <v>548</v>
      </c>
      <c r="F14" s="2">
        <v>330784</v>
      </c>
      <c r="G14" s="2" t="s">
        <v>510</v>
      </c>
      <c r="H14" s="2" t="s">
        <v>520</v>
      </c>
      <c r="I14" s="2" t="s">
        <v>512</v>
      </c>
      <c r="J14" s="2">
        <v>200000000</v>
      </c>
      <c r="K14" s="2">
        <v>168368427</v>
      </c>
      <c r="L14" s="2" t="s">
        <v>513</v>
      </c>
      <c r="M14" s="2">
        <v>6.7</v>
      </c>
    </row>
    <row r="15" customHeight="1" spans="1:13">
      <c r="A15" s="2" t="s">
        <v>549</v>
      </c>
      <c r="B15" s="2" t="s">
        <v>515</v>
      </c>
      <c r="C15" s="2">
        <v>2006</v>
      </c>
      <c r="D15" s="2">
        <v>151</v>
      </c>
      <c r="E15" s="2" t="s">
        <v>516</v>
      </c>
      <c r="F15" s="2">
        <v>522040</v>
      </c>
      <c r="G15" s="2" t="s">
        <v>510</v>
      </c>
      <c r="H15" s="2" t="s">
        <v>511</v>
      </c>
      <c r="I15" s="2" t="s">
        <v>512</v>
      </c>
      <c r="J15" s="2">
        <v>225000000</v>
      </c>
      <c r="K15" s="2">
        <v>423032628</v>
      </c>
      <c r="L15" s="2" t="s">
        <v>513</v>
      </c>
      <c r="M15" s="2">
        <v>7.3</v>
      </c>
    </row>
    <row r="16" customHeight="1" spans="1:13">
      <c r="A16" s="2" t="s">
        <v>550</v>
      </c>
      <c r="B16" s="2" t="s">
        <v>515</v>
      </c>
      <c r="C16" s="2">
        <v>2013</v>
      </c>
      <c r="D16" s="2">
        <v>150</v>
      </c>
      <c r="E16" s="2" t="s">
        <v>551</v>
      </c>
      <c r="F16" s="2">
        <v>181792</v>
      </c>
      <c r="G16" s="2" t="s">
        <v>510</v>
      </c>
      <c r="H16" s="2" t="s">
        <v>511</v>
      </c>
      <c r="I16" s="2" t="s">
        <v>512</v>
      </c>
      <c r="J16" s="2">
        <v>215000000</v>
      </c>
      <c r="K16" s="2">
        <v>89289910</v>
      </c>
      <c r="L16" s="2" t="s">
        <v>513</v>
      </c>
      <c r="M16" s="2">
        <v>6.5</v>
      </c>
    </row>
    <row r="17" customHeight="1" spans="1:13">
      <c r="A17" s="2" t="s">
        <v>552</v>
      </c>
      <c r="B17" s="2" t="s">
        <v>543</v>
      </c>
      <c r="C17" s="2">
        <v>2013</v>
      </c>
      <c r="D17" s="2">
        <v>143</v>
      </c>
      <c r="E17" s="2" t="s">
        <v>509</v>
      </c>
      <c r="F17" s="2">
        <v>548573</v>
      </c>
      <c r="G17" s="2" t="s">
        <v>510</v>
      </c>
      <c r="H17" s="2" t="s">
        <v>511</v>
      </c>
      <c r="I17" s="2" t="s">
        <v>512</v>
      </c>
      <c r="J17" s="2">
        <v>225000000</v>
      </c>
      <c r="K17" s="2">
        <v>291021565</v>
      </c>
      <c r="L17" s="2" t="s">
        <v>513</v>
      </c>
      <c r="M17" s="2">
        <v>7.2</v>
      </c>
    </row>
    <row r="18" ht="12.75" spans="1:13">
      <c r="A18" s="2" t="s">
        <v>553</v>
      </c>
      <c r="B18" s="2" t="s">
        <v>554</v>
      </c>
      <c r="C18" s="2">
        <v>2008</v>
      </c>
      <c r="D18" s="2">
        <v>150</v>
      </c>
      <c r="E18" s="2" t="s">
        <v>555</v>
      </c>
      <c r="F18" s="2">
        <v>149922</v>
      </c>
      <c r="G18" s="2" t="s">
        <v>510</v>
      </c>
      <c r="H18" s="2" t="s">
        <v>511</v>
      </c>
      <c r="I18" s="2" t="s">
        <v>536</v>
      </c>
      <c r="J18" s="2">
        <v>225000000</v>
      </c>
      <c r="K18" s="2">
        <v>141614023</v>
      </c>
      <c r="L18" s="2" t="s">
        <v>513</v>
      </c>
      <c r="M18" s="2">
        <v>6.6</v>
      </c>
    </row>
    <row r="19" ht="12.75" spans="1:13">
      <c r="A19" s="2" t="s">
        <v>556</v>
      </c>
      <c r="B19" s="2" t="s">
        <v>538</v>
      </c>
      <c r="C19" s="2">
        <v>2012</v>
      </c>
      <c r="D19" s="2">
        <v>173</v>
      </c>
      <c r="E19" s="2" t="s">
        <v>529</v>
      </c>
      <c r="F19" s="2">
        <v>995415</v>
      </c>
      <c r="G19" s="2" t="s">
        <v>510</v>
      </c>
      <c r="H19" s="2" t="s">
        <v>511</v>
      </c>
      <c r="I19" s="2" t="s">
        <v>512</v>
      </c>
      <c r="J19" s="2">
        <v>220000000</v>
      </c>
      <c r="K19" s="2">
        <v>623279547</v>
      </c>
      <c r="L19" s="2" t="s">
        <v>513</v>
      </c>
      <c r="M19" s="2">
        <v>8.1</v>
      </c>
    </row>
    <row r="20" ht="12.75" spans="1:13">
      <c r="A20" s="2" t="s">
        <v>557</v>
      </c>
      <c r="B20" s="2" t="s">
        <v>558</v>
      </c>
      <c r="C20" s="2">
        <v>2011</v>
      </c>
      <c r="D20" s="2">
        <v>136</v>
      </c>
      <c r="E20" s="2" t="s">
        <v>516</v>
      </c>
      <c r="F20" s="2">
        <v>370704</v>
      </c>
      <c r="G20" s="2" t="s">
        <v>510</v>
      </c>
      <c r="H20" s="2" t="s">
        <v>511</v>
      </c>
      <c r="I20" s="2" t="s">
        <v>512</v>
      </c>
      <c r="J20" s="2">
        <v>250000000</v>
      </c>
      <c r="K20" s="2">
        <v>241063875</v>
      </c>
      <c r="L20" s="2" t="s">
        <v>513</v>
      </c>
      <c r="M20" s="2">
        <v>6.7</v>
      </c>
    </row>
    <row r="21" ht="12.75" spans="1:13">
      <c r="A21" s="2" t="s">
        <v>559</v>
      </c>
      <c r="B21" s="2" t="s">
        <v>560</v>
      </c>
      <c r="C21" s="2">
        <v>2012</v>
      </c>
      <c r="D21" s="2">
        <v>106</v>
      </c>
      <c r="E21" s="2" t="s">
        <v>561</v>
      </c>
      <c r="F21" s="2">
        <v>268154</v>
      </c>
      <c r="G21" s="2" t="s">
        <v>510</v>
      </c>
      <c r="H21" s="2" t="s">
        <v>511</v>
      </c>
      <c r="I21" s="2" t="s">
        <v>512</v>
      </c>
      <c r="J21" s="2">
        <v>225000000</v>
      </c>
      <c r="K21" s="2">
        <v>179020854</v>
      </c>
      <c r="L21" s="2" t="s">
        <v>513</v>
      </c>
      <c r="M21" s="2">
        <v>6.8</v>
      </c>
    </row>
    <row r="22" ht="12.75" spans="1:13">
      <c r="A22" s="2" t="s">
        <v>562</v>
      </c>
      <c r="B22" s="2" t="s">
        <v>563</v>
      </c>
      <c r="C22" s="2">
        <v>2014</v>
      </c>
      <c r="D22" s="2">
        <v>164</v>
      </c>
      <c r="E22" s="2" t="s">
        <v>564</v>
      </c>
      <c r="F22" s="2">
        <v>354228</v>
      </c>
      <c r="G22" s="2" t="s">
        <v>510</v>
      </c>
      <c r="H22" s="2" t="s">
        <v>247</v>
      </c>
      <c r="I22" s="2" t="s">
        <v>512</v>
      </c>
      <c r="J22" s="2">
        <v>250000000</v>
      </c>
      <c r="K22" s="2">
        <v>255108370</v>
      </c>
      <c r="L22" s="2" t="s">
        <v>513</v>
      </c>
      <c r="M22" s="2">
        <v>7.5</v>
      </c>
    </row>
    <row r="23" ht="12.75" spans="1:13">
      <c r="A23" s="2" t="s">
        <v>565</v>
      </c>
      <c r="B23" s="2" t="s">
        <v>566</v>
      </c>
      <c r="C23" s="2">
        <v>2012</v>
      </c>
      <c r="D23" s="2">
        <v>153</v>
      </c>
      <c r="E23" s="2" t="s">
        <v>516</v>
      </c>
      <c r="F23" s="2">
        <v>451803</v>
      </c>
      <c r="G23" s="2" t="s">
        <v>510</v>
      </c>
      <c r="H23" s="2" t="s">
        <v>511</v>
      </c>
      <c r="I23" s="2" t="s">
        <v>512</v>
      </c>
      <c r="J23" s="2">
        <v>230000000</v>
      </c>
      <c r="K23" s="2">
        <v>262030663</v>
      </c>
      <c r="L23" s="2" t="s">
        <v>513</v>
      </c>
      <c r="M23" s="2">
        <v>7</v>
      </c>
    </row>
    <row r="24" ht="12.75" spans="1:13">
      <c r="A24" s="2" t="s">
        <v>567</v>
      </c>
      <c r="B24" s="2" t="s">
        <v>568</v>
      </c>
      <c r="C24" s="2">
        <v>2010</v>
      </c>
      <c r="D24" s="2">
        <v>156</v>
      </c>
      <c r="E24" s="2" t="s">
        <v>569</v>
      </c>
      <c r="F24" s="2">
        <v>211765</v>
      </c>
      <c r="G24" s="2" t="s">
        <v>510</v>
      </c>
      <c r="H24" s="2" t="s">
        <v>511</v>
      </c>
      <c r="I24" s="2" t="s">
        <v>512</v>
      </c>
      <c r="J24" s="2">
        <v>200000000</v>
      </c>
      <c r="K24" s="2">
        <v>105219735</v>
      </c>
      <c r="L24" s="2" t="s">
        <v>513</v>
      </c>
      <c r="M24" s="2">
        <v>6.7</v>
      </c>
    </row>
    <row r="25" ht="12.75" spans="1:13">
      <c r="A25" s="2" t="s">
        <v>570</v>
      </c>
      <c r="B25" s="2" t="s">
        <v>563</v>
      </c>
      <c r="C25" s="2">
        <v>2013</v>
      </c>
      <c r="D25" s="2">
        <v>186</v>
      </c>
      <c r="E25" s="2" t="s">
        <v>564</v>
      </c>
      <c r="F25" s="2">
        <v>483540</v>
      </c>
      <c r="G25" s="2" t="s">
        <v>510</v>
      </c>
      <c r="H25" s="2" t="s">
        <v>511</v>
      </c>
      <c r="I25" s="2" t="s">
        <v>512</v>
      </c>
      <c r="J25" s="2">
        <v>225000000</v>
      </c>
      <c r="K25" s="2">
        <v>258355354</v>
      </c>
      <c r="L25" s="2" t="s">
        <v>513</v>
      </c>
      <c r="M25" s="2">
        <v>7.9</v>
      </c>
    </row>
    <row r="26" ht="12.75" spans="1:13">
      <c r="A26" s="2" t="s">
        <v>571</v>
      </c>
      <c r="B26" s="2" t="s">
        <v>572</v>
      </c>
      <c r="C26" s="2">
        <v>2007</v>
      </c>
      <c r="D26" s="2">
        <v>113</v>
      </c>
      <c r="E26" s="2" t="s">
        <v>573</v>
      </c>
      <c r="F26" s="2">
        <v>149019</v>
      </c>
      <c r="G26" s="2" t="s">
        <v>510</v>
      </c>
      <c r="H26" s="2" t="s">
        <v>511</v>
      </c>
      <c r="I26" s="2" t="s">
        <v>512</v>
      </c>
      <c r="J26" s="2">
        <v>180000000</v>
      </c>
      <c r="K26" s="2">
        <v>70083519</v>
      </c>
      <c r="L26" s="2" t="s">
        <v>513</v>
      </c>
      <c r="M26" s="2">
        <v>6.1</v>
      </c>
    </row>
    <row r="27" ht="12.75" spans="1:13">
      <c r="A27" s="2" t="s">
        <v>574</v>
      </c>
      <c r="B27" s="2" t="s">
        <v>563</v>
      </c>
      <c r="C27" s="2">
        <v>2005</v>
      </c>
      <c r="D27" s="2">
        <v>201</v>
      </c>
      <c r="E27" s="2" t="s">
        <v>575</v>
      </c>
      <c r="F27" s="2">
        <v>316018</v>
      </c>
      <c r="G27" s="2" t="s">
        <v>510</v>
      </c>
      <c r="H27" s="2" t="s">
        <v>247</v>
      </c>
      <c r="I27" s="2" t="s">
        <v>512</v>
      </c>
      <c r="J27" s="2">
        <v>207000000</v>
      </c>
      <c r="K27" s="2">
        <v>218051260</v>
      </c>
      <c r="L27" s="2" t="s">
        <v>513</v>
      </c>
      <c r="M27" s="2">
        <v>7.2</v>
      </c>
    </row>
    <row r="28" ht="12.75" spans="1:13">
      <c r="A28" s="2" t="s">
        <v>576</v>
      </c>
      <c r="B28" s="2" t="s">
        <v>508</v>
      </c>
      <c r="C28" s="2">
        <v>1997</v>
      </c>
      <c r="D28" s="2">
        <v>194</v>
      </c>
      <c r="E28" s="2" t="s">
        <v>577</v>
      </c>
      <c r="F28" s="2">
        <v>793059</v>
      </c>
      <c r="G28" s="2" t="s">
        <v>510</v>
      </c>
      <c r="H28" s="2" t="s">
        <v>511</v>
      </c>
      <c r="I28" s="2" t="s">
        <v>512</v>
      </c>
      <c r="J28" s="2">
        <v>200000000</v>
      </c>
      <c r="K28" s="2">
        <v>658672302</v>
      </c>
      <c r="L28" s="2" t="s">
        <v>513</v>
      </c>
      <c r="M28" s="2">
        <v>7.7</v>
      </c>
    </row>
    <row r="29" ht="12.75" spans="1:13">
      <c r="A29" s="2" t="s">
        <v>578</v>
      </c>
      <c r="B29" s="2" t="s">
        <v>579</v>
      </c>
      <c r="C29" s="2">
        <v>2016</v>
      </c>
      <c r="D29" s="2">
        <v>147</v>
      </c>
      <c r="E29" s="2" t="s">
        <v>529</v>
      </c>
      <c r="F29" s="2">
        <v>272670</v>
      </c>
      <c r="G29" s="2" t="s">
        <v>510</v>
      </c>
      <c r="H29" s="2" t="s">
        <v>511</v>
      </c>
      <c r="I29" s="2" t="s">
        <v>512</v>
      </c>
      <c r="J29" s="2">
        <v>250000000</v>
      </c>
      <c r="K29" s="2">
        <v>407197282</v>
      </c>
      <c r="L29" s="2" t="s">
        <v>513</v>
      </c>
      <c r="M29" s="2">
        <v>8.2</v>
      </c>
    </row>
    <row r="30" ht="12.75" spans="1:13">
      <c r="A30" s="2" t="s">
        <v>580</v>
      </c>
      <c r="B30" s="2" t="s">
        <v>581</v>
      </c>
      <c r="C30" s="2">
        <v>2012</v>
      </c>
      <c r="D30" s="2">
        <v>131</v>
      </c>
      <c r="E30" s="2" t="s">
        <v>582</v>
      </c>
      <c r="F30" s="2">
        <v>202382</v>
      </c>
      <c r="G30" s="2" t="s">
        <v>510</v>
      </c>
      <c r="H30" s="2" t="s">
        <v>511</v>
      </c>
      <c r="I30" s="2" t="s">
        <v>512</v>
      </c>
      <c r="J30" s="2">
        <v>209000000</v>
      </c>
      <c r="K30" s="2">
        <v>65173160</v>
      </c>
      <c r="L30" s="2" t="s">
        <v>513</v>
      </c>
      <c r="M30" s="2">
        <v>5.9</v>
      </c>
    </row>
    <row r="31" ht="12.75" spans="1:13">
      <c r="A31" s="2" t="s">
        <v>583</v>
      </c>
      <c r="B31" s="2" t="s">
        <v>584</v>
      </c>
      <c r="C31" s="2">
        <v>2015</v>
      </c>
      <c r="D31" s="2">
        <v>124</v>
      </c>
      <c r="E31" s="2" t="s">
        <v>582</v>
      </c>
      <c r="F31" s="2">
        <v>418214</v>
      </c>
      <c r="G31" s="2" t="s">
        <v>510</v>
      </c>
      <c r="H31" s="2" t="s">
        <v>511</v>
      </c>
      <c r="I31" s="2" t="s">
        <v>512</v>
      </c>
      <c r="J31" s="2">
        <v>150000000</v>
      </c>
      <c r="K31" s="2">
        <v>652177271</v>
      </c>
      <c r="L31" s="2" t="s">
        <v>513</v>
      </c>
      <c r="M31" s="2">
        <v>7</v>
      </c>
    </row>
    <row r="32" ht="12.75" spans="1:13">
      <c r="A32" s="2" t="s">
        <v>585</v>
      </c>
      <c r="B32" s="2" t="s">
        <v>518</v>
      </c>
      <c r="C32" s="2">
        <v>2012</v>
      </c>
      <c r="D32" s="2">
        <v>143</v>
      </c>
      <c r="E32" s="2" t="s">
        <v>519</v>
      </c>
      <c r="F32" s="2">
        <v>522030</v>
      </c>
      <c r="G32" s="2" t="s">
        <v>510</v>
      </c>
      <c r="H32" s="2" t="s">
        <v>520</v>
      </c>
      <c r="I32" s="2" t="s">
        <v>512</v>
      </c>
      <c r="J32" s="2">
        <v>200000000</v>
      </c>
      <c r="K32" s="2">
        <v>304360277</v>
      </c>
      <c r="L32" s="2" t="s">
        <v>513</v>
      </c>
      <c r="M32" s="2">
        <v>7.8</v>
      </c>
    </row>
    <row r="33" ht="12.75" spans="1:13">
      <c r="A33" s="2" t="s">
        <v>586</v>
      </c>
      <c r="B33" s="2" t="s">
        <v>531</v>
      </c>
      <c r="C33" s="2">
        <v>2004</v>
      </c>
      <c r="D33" s="2">
        <v>135</v>
      </c>
      <c r="E33" s="2" t="s">
        <v>587</v>
      </c>
      <c r="F33" s="2">
        <v>411164</v>
      </c>
      <c r="G33" s="2" t="s">
        <v>510</v>
      </c>
      <c r="H33" s="2" t="s">
        <v>511</v>
      </c>
      <c r="I33" s="2" t="s">
        <v>512</v>
      </c>
      <c r="J33" s="2">
        <v>200000000</v>
      </c>
      <c r="K33" s="2">
        <v>373377893</v>
      </c>
      <c r="L33" s="2" t="s">
        <v>513</v>
      </c>
      <c r="M33" s="2">
        <v>7.3</v>
      </c>
    </row>
    <row r="34" ht="12.75" spans="1:13">
      <c r="A34" s="2" t="s">
        <v>588</v>
      </c>
      <c r="B34" s="2" t="s">
        <v>589</v>
      </c>
      <c r="C34" s="2">
        <v>2013</v>
      </c>
      <c r="D34" s="2">
        <v>195</v>
      </c>
      <c r="E34" s="2" t="s">
        <v>529</v>
      </c>
      <c r="F34" s="2">
        <v>557489</v>
      </c>
      <c r="G34" s="2" t="s">
        <v>510</v>
      </c>
      <c r="H34" s="2" t="s">
        <v>511</v>
      </c>
      <c r="I34" s="2" t="s">
        <v>512</v>
      </c>
      <c r="J34" s="2">
        <v>200000000</v>
      </c>
      <c r="K34" s="2">
        <v>408992272</v>
      </c>
      <c r="L34" s="2" t="s">
        <v>513</v>
      </c>
      <c r="M34" s="2">
        <v>7.2</v>
      </c>
    </row>
    <row r="35" ht="12.75" spans="1:13">
      <c r="A35" s="2" t="s">
        <v>590</v>
      </c>
      <c r="B35" s="2" t="s">
        <v>591</v>
      </c>
      <c r="C35" s="2">
        <v>2010</v>
      </c>
      <c r="D35" s="2">
        <v>108</v>
      </c>
      <c r="E35" s="2" t="s">
        <v>573</v>
      </c>
      <c r="F35" s="2">
        <v>306320</v>
      </c>
      <c r="G35" s="2" t="s">
        <v>510</v>
      </c>
      <c r="H35" s="2" t="s">
        <v>511</v>
      </c>
      <c r="I35" s="2" t="s">
        <v>536</v>
      </c>
      <c r="J35" s="2">
        <v>200000000</v>
      </c>
      <c r="K35" s="2">
        <v>334185206</v>
      </c>
      <c r="L35" s="2" t="s">
        <v>513</v>
      </c>
      <c r="M35" s="2">
        <v>6.5</v>
      </c>
    </row>
    <row r="36" ht="12.75" spans="1:13">
      <c r="A36" s="2" t="s">
        <v>592</v>
      </c>
      <c r="B36" s="2" t="s">
        <v>593</v>
      </c>
      <c r="C36" s="2">
        <v>2006</v>
      </c>
      <c r="D36" s="2">
        <v>104</v>
      </c>
      <c r="E36" s="2" t="s">
        <v>594</v>
      </c>
      <c r="F36" s="2">
        <v>383427</v>
      </c>
      <c r="G36" s="2" t="s">
        <v>510</v>
      </c>
      <c r="H36" s="2" t="s">
        <v>177</v>
      </c>
      <c r="I36" s="2" t="s">
        <v>512</v>
      </c>
      <c r="J36" s="2">
        <v>210000000</v>
      </c>
      <c r="K36" s="2">
        <v>234360014</v>
      </c>
      <c r="L36" s="2" t="s">
        <v>513</v>
      </c>
      <c r="M36" s="2">
        <v>6.8</v>
      </c>
    </row>
    <row r="37" ht="12.75" spans="1:13">
      <c r="A37" s="2" t="s">
        <v>595</v>
      </c>
      <c r="B37" s="2" t="s">
        <v>596</v>
      </c>
      <c r="C37" s="2">
        <v>2013</v>
      </c>
      <c r="D37" s="2">
        <v>104</v>
      </c>
      <c r="E37" s="2" t="s">
        <v>597</v>
      </c>
      <c r="F37" s="2">
        <v>235025</v>
      </c>
      <c r="G37" s="2" t="s">
        <v>510</v>
      </c>
      <c r="H37" s="2" t="s">
        <v>511</v>
      </c>
      <c r="I37" s="2" t="s">
        <v>81</v>
      </c>
      <c r="J37" s="2">
        <v>200000000</v>
      </c>
      <c r="K37" s="2">
        <v>268488329</v>
      </c>
      <c r="L37" s="2" t="s">
        <v>513</v>
      </c>
      <c r="M37" s="2">
        <v>7.3</v>
      </c>
    </row>
    <row r="38" ht="12.75" spans="1:13">
      <c r="A38" s="2" t="s">
        <v>598</v>
      </c>
      <c r="B38" s="2" t="s">
        <v>599</v>
      </c>
      <c r="C38" s="2">
        <v>2009</v>
      </c>
      <c r="D38" s="2">
        <v>150</v>
      </c>
      <c r="E38" s="2" t="s">
        <v>529</v>
      </c>
      <c r="F38" s="2">
        <v>323207</v>
      </c>
      <c r="G38" s="2" t="s">
        <v>510</v>
      </c>
      <c r="H38" s="2" t="s">
        <v>511</v>
      </c>
      <c r="I38" s="2" t="s">
        <v>512</v>
      </c>
      <c r="J38" s="2">
        <v>200000000</v>
      </c>
      <c r="K38" s="2">
        <v>402076689</v>
      </c>
      <c r="L38" s="2" t="s">
        <v>513</v>
      </c>
      <c r="M38" s="2">
        <v>6</v>
      </c>
    </row>
    <row r="39" ht="12.75" spans="1:13">
      <c r="A39" s="2" t="s">
        <v>600</v>
      </c>
      <c r="B39" s="2" t="s">
        <v>599</v>
      </c>
      <c r="C39" s="2">
        <v>2014</v>
      </c>
      <c r="D39" s="2">
        <v>165</v>
      </c>
      <c r="E39" s="2" t="s">
        <v>529</v>
      </c>
      <c r="F39" s="2">
        <v>242420</v>
      </c>
      <c r="G39" s="2" t="s">
        <v>510</v>
      </c>
      <c r="H39" s="2" t="s">
        <v>511</v>
      </c>
      <c r="I39" s="2" t="s">
        <v>512</v>
      </c>
      <c r="J39" s="2">
        <v>210000000</v>
      </c>
      <c r="K39" s="2">
        <v>245428137</v>
      </c>
      <c r="L39" s="2" t="s">
        <v>513</v>
      </c>
      <c r="M39" s="2">
        <v>5.7</v>
      </c>
    </row>
    <row r="40" ht="12.75" spans="1:13">
      <c r="A40" s="2" t="s">
        <v>601</v>
      </c>
      <c r="B40" s="2" t="s">
        <v>531</v>
      </c>
      <c r="C40" s="2">
        <v>2013</v>
      </c>
      <c r="D40" s="2">
        <v>130</v>
      </c>
      <c r="E40" s="2" t="s">
        <v>573</v>
      </c>
      <c r="F40" s="2">
        <v>175409</v>
      </c>
      <c r="G40" s="2" t="s">
        <v>510</v>
      </c>
      <c r="H40" s="2" t="s">
        <v>511</v>
      </c>
      <c r="I40" s="2" t="s">
        <v>536</v>
      </c>
      <c r="J40" s="2">
        <v>215000000</v>
      </c>
      <c r="K40" s="2">
        <v>234903076</v>
      </c>
      <c r="L40" s="2" t="s">
        <v>513</v>
      </c>
      <c r="M40" s="2">
        <v>6.4</v>
      </c>
    </row>
    <row r="41" ht="12.75" spans="1:13">
      <c r="A41" s="2" t="s">
        <v>602</v>
      </c>
      <c r="B41" s="2" t="s">
        <v>566</v>
      </c>
      <c r="C41" s="2">
        <v>2014</v>
      </c>
      <c r="D41" s="2">
        <v>142</v>
      </c>
      <c r="E41" s="2" t="s">
        <v>509</v>
      </c>
      <c r="F41" s="2">
        <v>321227</v>
      </c>
      <c r="G41" s="2" t="s">
        <v>510</v>
      </c>
      <c r="H41" s="2" t="s">
        <v>511</v>
      </c>
      <c r="I41" s="2" t="s">
        <v>512</v>
      </c>
      <c r="J41" s="2">
        <v>200000000</v>
      </c>
      <c r="K41" s="2">
        <v>202853933</v>
      </c>
      <c r="L41" s="2" t="s">
        <v>513</v>
      </c>
      <c r="M41" s="2">
        <v>6.7</v>
      </c>
    </row>
    <row r="42" ht="12.75" spans="1:13">
      <c r="A42" s="2" t="s">
        <v>603</v>
      </c>
      <c r="B42" s="2" t="s">
        <v>604</v>
      </c>
      <c r="C42" s="2">
        <v>2010</v>
      </c>
      <c r="D42" s="2">
        <v>125</v>
      </c>
      <c r="E42" s="2" t="s">
        <v>529</v>
      </c>
      <c r="F42" s="2">
        <v>264183</v>
      </c>
      <c r="G42" s="2" t="s">
        <v>510</v>
      </c>
      <c r="H42" s="2" t="s">
        <v>511</v>
      </c>
      <c r="I42" s="2" t="s">
        <v>536</v>
      </c>
      <c r="J42" s="2">
        <v>170000000</v>
      </c>
      <c r="K42" s="2">
        <v>172051787</v>
      </c>
      <c r="L42" s="2" t="s">
        <v>513</v>
      </c>
      <c r="M42" s="2">
        <v>6.8</v>
      </c>
    </row>
    <row r="43" ht="12.75" spans="1:13">
      <c r="A43" s="2" t="s">
        <v>605</v>
      </c>
      <c r="B43" s="2" t="s">
        <v>606</v>
      </c>
      <c r="C43" s="2">
        <v>2011</v>
      </c>
      <c r="D43" s="2">
        <v>106</v>
      </c>
      <c r="E43" s="2" t="s">
        <v>607</v>
      </c>
      <c r="F43" s="2">
        <v>101178</v>
      </c>
      <c r="G43" s="2" t="s">
        <v>510</v>
      </c>
      <c r="H43" s="2" t="s">
        <v>511</v>
      </c>
      <c r="I43" s="2" t="s">
        <v>81</v>
      </c>
      <c r="J43" s="2">
        <v>200000000</v>
      </c>
      <c r="K43" s="2">
        <v>191450875</v>
      </c>
      <c r="L43" s="2" t="s">
        <v>513</v>
      </c>
      <c r="M43" s="2">
        <v>6.3</v>
      </c>
    </row>
    <row r="44" ht="12.75" spans="1:13">
      <c r="A44" s="2" t="s">
        <v>608</v>
      </c>
      <c r="B44" s="2" t="s">
        <v>609</v>
      </c>
      <c r="C44" s="2">
        <v>2011</v>
      </c>
      <c r="D44" s="2">
        <v>123</v>
      </c>
      <c r="E44" s="2" t="s">
        <v>529</v>
      </c>
      <c r="F44" s="2">
        <v>223393</v>
      </c>
      <c r="G44" s="2" t="s">
        <v>510</v>
      </c>
      <c r="H44" s="2" t="s">
        <v>511</v>
      </c>
      <c r="I44" s="2" t="s">
        <v>512</v>
      </c>
      <c r="J44" s="2">
        <v>200000000</v>
      </c>
      <c r="K44" s="2">
        <v>116593191</v>
      </c>
      <c r="L44" s="2" t="s">
        <v>513</v>
      </c>
      <c r="M44" s="2">
        <v>5.6</v>
      </c>
    </row>
    <row r="45" ht="12.75" spans="1:13">
      <c r="A45" s="2" t="s">
        <v>610</v>
      </c>
      <c r="B45" s="2" t="s">
        <v>611</v>
      </c>
      <c r="C45" s="2">
        <v>2010</v>
      </c>
      <c r="D45" s="2">
        <v>103</v>
      </c>
      <c r="E45" s="2" t="s">
        <v>597</v>
      </c>
      <c r="F45" s="2">
        <v>544884</v>
      </c>
      <c r="G45" s="2" t="s">
        <v>510</v>
      </c>
      <c r="H45" s="2" t="s">
        <v>511</v>
      </c>
      <c r="I45" s="2" t="s">
        <v>81</v>
      </c>
      <c r="J45" s="2">
        <v>200000000</v>
      </c>
      <c r="K45" s="2">
        <v>414984497</v>
      </c>
      <c r="L45" s="2" t="s">
        <v>513</v>
      </c>
      <c r="M45" s="2">
        <v>8.3</v>
      </c>
    </row>
    <row r="46" ht="12.75" spans="1:13">
      <c r="A46" s="2" t="s">
        <v>612</v>
      </c>
      <c r="B46" s="2" t="s">
        <v>613</v>
      </c>
      <c r="C46" s="2">
        <v>2009</v>
      </c>
      <c r="D46" s="2">
        <v>118</v>
      </c>
      <c r="E46" s="2" t="s">
        <v>529</v>
      </c>
      <c r="F46" s="2">
        <v>286095</v>
      </c>
      <c r="G46" s="2" t="s">
        <v>510</v>
      </c>
      <c r="H46" s="2" t="s">
        <v>511</v>
      </c>
      <c r="I46" s="2" t="s">
        <v>512</v>
      </c>
      <c r="J46" s="2">
        <v>200000000</v>
      </c>
      <c r="K46" s="2">
        <v>125320003</v>
      </c>
      <c r="L46" s="2" t="s">
        <v>513</v>
      </c>
      <c r="M46" s="2">
        <v>6.6</v>
      </c>
    </row>
    <row r="47" ht="12.75" spans="1:13">
      <c r="A47" s="2" t="s">
        <v>614</v>
      </c>
      <c r="B47" s="2" t="s">
        <v>615</v>
      </c>
      <c r="C47" s="2">
        <v>2015</v>
      </c>
      <c r="D47" s="2">
        <v>140</v>
      </c>
      <c r="E47" s="2" t="s">
        <v>616</v>
      </c>
      <c r="F47" s="2">
        <v>278232</v>
      </c>
      <c r="G47" s="2" t="s">
        <v>510</v>
      </c>
      <c r="H47" s="2" t="s">
        <v>511</v>
      </c>
      <c r="I47" s="2" t="s">
        <v>512</v>
      </c>
      <c r="J47" s="2">
        <v>190000000</v>
      </c>
      <c r="K47" s="2">
        <v>350034110</v>
      </c>
      <c r="L47" s="2" t="s">
        <v>513</v>
      </c>
      <c r="M47" s="2">
        <v>7.2</v>
      </c>
    </row>
    <row r="48" ht="12.75" spans="1:13">
      <c r="A48" s="2" t="s">
        <v>617</v>
      </c>
      <c r="B48" s="2" t="s">
        <v>547</v>
      </c>
      <c r="C48" s="2">
        <v>2013</v>
      </c>
      <c r="D48" s="2">
        <v>123</v>
      </c>
      <c r="E48" s="2" t="s">
        <v>618</v>
      </c>
      <c r="F48" s="2">
        <v>465019</v>
      </c>
      <c r="G48" s="2" t="s">
        <v>510</v>
      </c>
      <c r="H48" s="2" t="s">
        <v>511</v>
      </c>
      <c r="I48" s="2" t="s">
        <v>512</v>
      </c>
      <c r="J48" s="2">
        <v>190000000</v>
      </c>
      <c r="K48" s="2">
        <v>202351611</v>
      </c>
      <c r="L48" s="2" t="s">
        <v>513</v>
      </c>
      <c r="M48" s="2">
        <v>7</v>
      </c>
    </row>
    <row r="49" ht="12.75" spans="1:13">
      <c r="A49" s="2" t="s">
        <v>619</v>
      </c>
      <c r="B49" s="2" t="s">
        <v>545</v>
      </c>
      <c r="C49" s="2">
        <v>2014</v>
      </c>
      <c r="D49" s="2">
        <v>149</v>
      </c>
      <c r="E49" s="2" t="s">
        <v>594</v>
      </c>
      <c r="F49" s="2">
        <v>514125</v>
      </c>
      <c r="G49" s="2" t="s">
        <v>510</v>
      </c>
      <c r="H49" s="2" t="s">
        <v>511</v>
      </c>
      <c r="I49" s="2" t="s">
        <v>512</v>
      </c>
      <c r="J49" s="2">
        <v>200000000</v>
      </c>
      <c r="K49" s="2">
        <v>233914986</v>
      </c>
      <c r="L49" s="2" t="s">
        <v>513</v>
      </c>
      <c r="M49" s="2">
        <v>8</v>
      </c>
    </row>
    <row r="50" ht="12.75" spans="1:13">
      <c r="A50" s="2" t="s">
        <v>620</v>
      </c>
      <c r="B50" s="2" t="s">
        <v>621</v>
      </c>
      <c r="C50" s="2">
        <v>2013</v>
      </c>
      <c r="D50" s="2">
        <v>132</v>
      </c>
      <c r="E50" s="2" t="s">
        <v>529</v>
      </c>
      <c r="F50" s="2">
        <v>395573</v>
      </c>
      <c r="G50" s="2" t="s">
        <v>510</v>
      </c>
      <c r="H50" s="2" t="s">
        <v>511</v>
      </c>
      <c r="I50" s="2" t="s">
        <v>512</v>
      </c>
      <c r="J50" s="2">
        <v>190000000</v>
      </c>
      <c r="K50" s="2">
        <v>228756232</v>
      </c>
      <c r="L50" s="2" t="s">
        <v>513</v>
      </c>
      <c r="M50" s="2">
        <v>7.8</v>
      </c>
    </row>
    <row r="51" ht="12.75" spans="1:13">
      <c r="A51" s="2" t="s">
        <v>622</v>
      </c>
      <c r="B51" s="2" t="s">
        <v>545</v>
      </c>
      <c r="C51" s="2">
        <v>2013</v>
      </c>
      <c r="D51" s="2">
        <v>114</v>
      </c>
      <c r="E51" s="2" t="s">
        <v>564</v>
      </c>
      <c r="F51" s="2">
        <v>106416</v>
      </c>
      <c r="G51" s="2" t="s">
        <v>510</v>
      </c>
      <c r="H51" s="2" t="s">
        <v>511</v>
      </c>
      <c r="I51" s="2" t="s">
        <v>512</v>
      </c>
      <c r="J51" s="2">
        <v>195000000</v>
      </c>
      <c r="K51" s="2">
        <v>65171860</v>
      </c>
      <c r="L51" s="2" t="s">
        <v>513</v>
      </c>
      <c r="M51" s="2">
        <v>6.3</v>
      </c>
    </row>
    <row r="52" ht="12.75" spans="1:13">
      <c r="A52" s="2" t="s">
        <v>623</v>
      </c>
      <c r="B52" s="2" t="s">
        <v>624</v>
      </c>
      <c r="C52" s="2">
        <v>2013</v>
      </c>
      <c r="D52" s="2">
        <v>143</v>
      </c>
      <c r="E52" s="2" t="s">
        <v>577</v>
      </c>
      <c r="F52" s="2">
        <v>362912</v>
      </c>
      <c r="G52" s="2" t="s">
        <v>510</v>
      </c>
      <c r="H52" s="2" t="s">
        <v>163</v>
      </c>
      <c r="I52" s="2" t="s">
        <v>512</v>
      </c>
      <c r="J52" s="2">
        <v>105000000</v>
      </c>
      <c r="K52" s="2">
        <v>144812796</v>
      </c>
      <c r="L52" s="2" t="s">
        <v>513</v>
      </c>
      <c r="M52" s="2">
        <v>7.3</v>
      </c>
    </row>
    <row r="53" ht="12.75" spans="1:13">
      <c r="A53" s="2" t="s">
        <v>625</v>
      </c>
      <c r="B53" s="2" t="s">
        <v>626</v>
      </c>
      <c r="C53" s="2">
        <v>2010</v>
      </c>
      <c r="D53" s="2">
        <v>116</v>
      </c>
      <c r="E53" s="2" t="s">
        <v>587</v>
      </c>
      <c r="F53" s="2">
        <v>222403</v>
      </c>
      <c r="G53" s="2" t="s">
        <v>510</v>
      </c>
      <c r="H53" s="2" t="s">
        <v>511</v>
      </c>
      <c r="I53" s="2" t="s">
        <v>512</v>
      </c>
      <c r="J53" s="2">
        <v>200000000</v>
      </c>
      <c r="K53" s="2">
        <v>90755643</v>
      </c>
      <c r="L53" s="2" t="s">
        <v>513</v>
      </c>
      <c r="M53" s="2">
        <v>6.6</v>
      </c>
    </row>
    <row r="54" ht="12.75" spans="1:13">
      <c r="A54" s="2" t="s">
        <v>627</v>
      </c>
      <c r="B54" s="2" t="s">
        <v>628</v>
      </c>
      <c r="C54" s="2">
        <v>2013</v>
      </c>
      <c r="D54" s="2">
        <v>131</v>
      </c>
      <c r="E54" s="2" t="s">
        <v>529</v>
      </c>
      <c r="F54" s="2">
        <v>381148</v>
      </c>
      <c r="G54" s="2" t="s">
        <v>510</v>
      </c>
      <c r="H54" s="2" t="s">
        <v>511</v>
      </c>
      <c r="I54" s="2" t="s">
        <v>512</v>
      </c>
      <c r="J54" s="2">
        <v>190000000</v>
      </c>
      <c r="K54" s="2">
        <v>101785482</v>
      </c>
      <c r="L54" s="2" t="s">
        <v>513</v>
      </c>
      <c r="M54" s="2">
        <v>7</v>
      </c>
    </row>
    <row r="55" ht="12.75" spans="1:13">
      <c r="A55" s="2" t="s">
        <v>629</v>
      </c>
      <c r="B55" s="2" t="s">
        <v>599</v>
      </c>
      <c r="C55" s="2">
        <v>2011</v>
      </c>
      <c r="D55" s="2">
        <v>154</v>
      </c>
      <c r="E55" s="2" t="s">
        <v>529</v>
      </c>
      <c r="F55" s="2">
        <v>326180</v>
      </c>
      <c r="G55" s="2" t="s">
        <v>510</v>
      </c>
      <c r="H55" s="2" t="s">
        <v>511</v>
      </c>
      <c r="I55" s="2" t="s">
        <v>512</v>
      </c>
      <c r="J55" s="2">
        <v>195000000</v>
      </c>
      <c r="K55" s="2">
        <v>352358779</v>
      </c>
      <c r="L55" s="2" t="s">
        <v>513</v>
      </c>
      <c r="M55" s="2">
        <v>6.3</v>
      </c>
    </row>
    <row r="56" ht="12.75" spans="1:13">
      <c r="A56" s="2" t="s">
        <v>630</v>
      </c>
      <c r="B56" s="2" t="s">
        <v>631</v>
      </c>
      <c r="C56" s="2">
        <v>2008</v>
      </c>
      <c r="D56" s="2">
        <v>122</v>
      </c>
      <c r="E56" s="2" t="s">
        <v>516</v>
      </c>
      <c r="F56" s="2">
        <v>333847</v>
      </c>
      <c r="G56" s="2" t="s">
        <v>510</v>
      </c>
      <c r="H56" s="2" t="s">
        <v>511</v>
      </c>
      <c r="I56" s="2" t="s">
        <v>512</v>
      </c>
      <c r="J56" s="2">
        <v>185000000</v>
      </c>
      <c r="K56" s="2">
        <v>317011114</v>
      </c>
      <c r="L56" s="2" t="s">
        <v>513</v>
      </c>
      <c r="M56" s="2">
        <v>6.2</v>
      </c>
    </row>
    <row r="57" ht="12.75" spans="1:13">
      <c r="A57" s="2" t="s">
        <v>632</v>
      </c>
      <c r="B57" s="2" t="s">
        <v>633</v>
      </c>
      <c r="C57" s="2">
        <v>2015</v>
      </c>
      <c r="D57" s="2">
        <v>93</v>
      </c>
      <c r="E57" s="2" t="s">
        <v>597</v>
      </c>
      <c r="F57" s="2">
        <v>62836</v>
      </c>
      <c r="G57" s="2" t="s">
        <v>510</v>
      </c>
      <c r="H57" s="2" t="s">
        <v>511</v>
      </c>
      <c r="I57" s="2" t="s">
        <v>536</v>
      </c>
      <c r="K57" s="2">
        <v>123070338</v>
      </c>
      <c r="L57" s="2" t="s">
        <v>513</v>
      </c>
      <c r="M57" s="2">
        <v>6.8</v>
      </c>
    </row>
    <row r="58" ht="12.75" spans="1:13">
      <c r="A58" s="2" t="s">
        <v>634</v>
      </c>
      <c r="B58" s="2" t="s">
        <v>635</v>
      </c>
      <c r="C58" s="2">
        <v>2012</v>
      </c>
      <c r="D58" s="2">
        <v>93</v>
      </c>
      <c r="E58" s="2" t="s">
        <v>597</v>
      </c>
      <c r="F58" s="2">
        <v>273556</v>
      </c>
      <c r="G58" s="2" t="s">
        <v>510</v>
      </c>
      <c r="H58" s="2" t="s">
        <v>511</v>
      </c>
      <c r="I58" s="2" t="s">
        <v>536</v>
      </c>
      <c r="J58" s="2">
        <v>185000000</v>
      </c>
      <c r="K58" s="2">
        <v>237282182</v>
      </c>
      <c r="L58" s="2" t="s">
        <v>513</v>
      </c>
      <c r="M58" s="2">
        <v>7.2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workbookViewId="0">
      <selection activeCell="O2" sqref="O2"/>
    </sheetView>
  </sheetViews>
  <sheetFormatPr defaultColWidth="9" defaultRowHeight="12.75"/>
  <cols>
    <col min="10" max="10" width="10" customWidth="1"/>
    <col min="15" max="15" width="10" customWidth="1"/>
  </cols>
  <sheetData>
    <row r="1" spans="1:14">
      <c r="A1" s="1" t="s">
        <v>494</v>
      </c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  <c r="H1" s="1" t="s">
        <v>501</v>
      </c>
      <c r="I1" s="1" t="s">
        <v>502</v>
      </c>
      <c r="J1" s="1" t="s">
        <v>503</v>
      </c>
      <c r="K1" s="1" t="s">
        <v>504</v>
      </c>
      <c r="L1" s="1" t="s">
        <v>505</v>
      </c>
      <c r="M1" s="1" t="s">
        <v>506</v>
      </c>
      <c r="N1" s="1" t="s">
        <v>636</v>
      </c>
    </row>
    <row r="2" spans="1:15">
      <c r="A2" s="2" t="s">
        <v>507</v>
      </c>
      <c r="B2" s="2" t="s">
        <v>508</v>
      </c>
      <c r="C2" s="2">
        <v>2009</v>
      </c>
      <c r="D2" s="2">
        <v>178</v>
      </c>
      <c r="E2" s="2" t="s">
        <v>509</v>
      </c>
      <c r="F2" s="2">
        <v>886204</v>
      </c>
      <c r="G2" s="2" t="s">
        <v>510</v>
      </c>
      <c r="H2" s="2" t="s">
        <v>511</v>
      </c>
      <c r="I2" s="2" t="s">
        <v>512</v>
      </c>
      <c r="J2" s="2">
        <v>237000000</v>
      </c>
      <c r="K2" s="2">
        <v>760505847</v>
      </c>
      <c r="L2" s="2" t="s">
        <v>513</v>
      </c>
      <c r="M2" s="2">
        <v>7.9</v>
      </c>
      <c r="N2" t="b">
        <f>NOT(H2="USA")</f>
        <v>0</v>
      </c>
      <c r="O2">
        <f>AVERAGEIF(N2:N58,"=TRUE",J2:J58)</f>
        <v>208375000</v>
      </c>
    </row>
    <row r="3" spans="1:14">
      <c r="A3" s="2" t="s">
        <v>514</v>
      </c>
      <c r="B3" s="2" t="s">
        <v>515</v>
      </c>
      <c r="C3" s="2">
        <v>2007</v>
      </c>
      <c r="D3" s="2">
        <v>169</v>
      </c>
      <c r="E3" s="2" t="s">
        <v>516</v>
      </c>
      <c r="F3" s="2">
        <v>471220</v>
      </c>
      <c r="G3" s="2" t="s">
        <v>510</v>
      </c>
      <c r="H3" s="2" t="s">
        <v>511</v>
      </c>
      <c r="I3" s="2" t="s">
        <v>512</v>
      </c>
      <c r="J3" s="2">
        <v>300000000</v>
      </c>
      <c r="K3" s="2">
        <v>309404152</v>
      </c>
      <c r="L3" s="2" t="s">
        <v>513</v>
      </c>
      <c r="M3" s="2">
        <v>7.1</v>
      </c>
      <c r="N3" t="b">
        <f t="shared" ref="N3:N58" si="0">NOT(H3="USA")</f>
        <v>0</v>
      </c>
    </row>
    <row r="4" spans="1:14">
      <c r="A4" s="2" t="s">
        <v>517</v>
      </c>
      <c r="B4" s="2" t="s">
        <v>518</v>
      </c>
      <c r="C4" s="2">
        <v>2015</v>
      </c>
      <c r="D4" s="2">
        <v>148</v>
      </c>
      <c r="E4" s="2" t="s">
        <v>519</v>
      </c>
      <c r="F4" s="2">
        <v>275868</v>
      </c>
      <c r="G4" s="2" t="s">
        <v>510</v>
      </c>
      <c r="H4" s="2" t="s">
        <v>520</v>
      </c>
      <c r="I4" s="2" t="s">
        <v>512</v>
      </c>
      <c r="J4" s="2">
        <v>245000000</v>
      </c>
      <c r="K4" s="2">
        <v>200074175</v>
      </c>
      <c r="L4" s="2" t="s">
        <v>513</v>
      </c>
      <c r="M4" s="2">
        <v>6.8</v>
      </c>
      <c r="N4" t="b">
        <f t="shared" si="0"/>
        <v>1</v>
      </c>
    </row>
    <row r="5" spans="1:14">
      <c r="A5" s="2" t="s">
        <v>521</v>
      </c>
      <c r="B5" s="2" t="s">
        <v>522</v>
      </c>
      <c r="C5" s="2">
        <v>2012</v>
      </c>
      <c r="D5" s="2">
        <v>164</v>
      </c>
      <c r="E5" s="2" t="s">
        <v>523</v>
      </c>
      <c r="F5" s="2">
        <v>1144337</v>
      </c>
      <c r="G5" s="2" t="s">
        <v>510</v>
      </c>
      <c r="H5" s="2" t="s">
        <v>511</v>
      </c>
      <c r="I5" s="2" t="s">
        <v>512</v>
      </c>
      <c r="J5" s="2">
        <v>250000000</v>
      </c>
      <c r="K5" s="2">
        <v>448130642</v>
      </c>
      <c r="L5" s="2" t="s">
        <v>513</v>
      </c>
      <c r="M5" s="2">
        <v>8.5</v>
      </c>
      <c r="N5" t="b">
        <f t="shared" si="0"/>
        <v>0</v>
      </c>
    </row>
    <row r="6" spans="1:14">
      <c r="A6" s="2" t="s">
        <v>524</v>
      </c>
      <c r="B6" s="2" t="s">
        <v>525</v>
      </c>
      <c r="E6" s="2" t="s">
        <v>526</v>
      </c>
      <c r="F6" s="2">
        <v>8</v>
      </c>
      <c r="M6" s="2">
        <v>7.1</v>
      </c>
      <c r="N6" t="b">
        <f t="shared" si="0"/>
        <v>1</v>
      </c>
    </row>
    <row r="7" spans="1:14">
      <c r="A7" s="2" t="s">
        <v>527</v>
      </c>
      <c r="B7" s="2" t="s">
        <v>528</v>
      </c>
      <c r="C7" s="2">
        <v>2012</v>
      </c>
      <c r="D7" s="2">
        <v>132</v>
      </c>
      <c r="E7" s="2" t="s">
        <v>529</v>
      </c>
      <c r="F7" s="2">
        <v>212204</v>
      </c>
      <c r="G7" s="2" t="s">
        <v>510</v>
      </c>
      <c r="H7" s="2" t="s">
        <v>511</v>
      </c>
      <c r="I7" s="2" t="s">
        <v>512</v>
      </c>
      <c r="J7" s="2">
        <v>263700000</v>
      </c>
      <c r="K7" s="2">
        <v>73058679</v>
      </c>
      <c r="L7" s="2" t="s">
        <v>513</v>
      </c>
      <c r="M7" s="2">
        <v>6.6</v>
      </c>
      <c r="N7" t="b">
        <f t="shared" si="0"/>
        <v>0</v>
      </c>
    </row>
    <row r="8" spans="1:14">
      <c r="A8" s="2" t="s">
        <v>530</v>
      </c>
      <c r="B8" s="2" t="s">
        <v>531</v>
      </c>
      <c r="C8" s="2">
        <v>2007</v>
      </c>
      <c r="D8" s="2">
        <v>156</v>
      </c>
      <c r="E8" s="2" t="s">
        <v>532</v>
      </c>
      <c r="F8" s="2">
        <v>383056</v>
      </c>
      <c r="G8" s="2" t="s">
        <v>510</v>
      </c>
      <c r="H8" s="2" t="s">
        <v>511</v>
      </c>
      <c r="I8" s="2" t="s">
        <v>512</v>
      </c>
      <c r="J8" s="2">
        <v>258000000</v>
      </c>
      <c r="K8" s="2">
        <v>336530303</v>
      </c>
      <c r="L8" s="2" t="s">
        <v>513</v>
      </c>
      <c r="M8" s="2">
        <v>6.2</v>
      </c>
      <c r="N8" t="b">
        <f t="shared" si="0"/>
        <v>0</v>
      </c>
    </row>
    <row r="9" spans="1:14">
      <c r="A9" s="2" t="s">
        <v>533</v>
      </c>
      <c r="B9" s="2" t="s">
        <v>534</v>
      </c>
      <c r="C9" s="2">
        <v>2010</v>
      </c>
      <c r="D9" s="2">
        <v>100</v>
      </c>
      <c r="E9" s="2" t="s">
        <v>535</v>
      </c>
      <c r="F9" s="2">
        <v>294810</v>
      </c>
      <c r="G9" s="2" t="s">
        <v>510</v>
      </c>
      <c r="H9" s="2" t="s">
        <v>511</v>
      </c>
      <c r="I9" s="2" t="s">
        <v>536</v>
      </c>
      <c r="J9" s="2">
        <v>260000000</v>
      </c>
      <c r="K9" s="2">
        <v>200807262</v>
      </c>
      <c r="L9" s="2" t="s">
        <v>513</v>
      </c>
      <c r="M9" s="2">
        <v>7.8</v>
      </c>
      <c r="N9" t="b">
        <f t="shared" si="0"/>
        <v>0</v>
      </c>
    </row>
    <row r="10" spans="1:14">
      <c r="A10" s="2" t="s">
        <v>537</v>
      </c>
      <c r="B10" s="2" t="s">
        <v>538</v>
      </c>
      <c r="C10" s="2">
        <v>2015</v>
      </c>
      <c r="D10" s="2">
        <v>141</v>
      </c>
      <c r="E10" s="2" t="s">
        <v>529</v>
      </c>
      <c r="F10" s="2">
        <v>462669</v>
      </c>
      <c r="G10" s="2" t="s">
        <v>510</v>
      </c>
      <c r="H10" s="2" t="s">
        <v>511</v>
      </c>
      <c r="I10" s="2" t="s">
        <v>512</v>
      </c>
      <c r="J10" s="2">
        <v>250000000</v>
      </c>
      <c r="K10" s="2">
        <v>458991599</v>
      </c>
      <c r="L10" s="2" t="s">
        <v>513</v>
      </c>
      <c r="M10" s="2">
        <v>7.5</v>
      </c>
      <c r="N10" t="b">
        <f t="shared" si="0"/>
        <v>0</v>
      </c>
    </row>
    <row r="11" spans="1:14">
      <c r="A11" s="2" t="s">
        <v>539</v>
      </c>
      <c r="B11" s="2" t="s">
        <v>540</v>
      </c>
      <c r="C11" s="2">
        <v>2009</v>
      </c>
      <c r="D11" s="2">
        <v>153</v>
      </c>
      <c r="E11" s="2" t="s">
        <v>541</v>
      </c>
      <c r="F11" s="2">
        <v>321795</v>
      </c>
      <c r="G11" s="2" t="s">
        <v>510</v>
      </c>
      <c r="H11" s="2" t="s">
        <v>520</v>
      </c>
      <c r="I11" s="2" t="s">
        <v>536</v>
      </c>
      <c r="J11" s="2">
        <v>250000000</v>
      </c>
      <c r="K11" s="2">
        <v>301956980</v>
      </c>
      <c r="L11" s="2" t="s">
        <v>513</v>
      </c>
      <c r="M11" s="2">
        <v>7.5</v>
      </c>
      <c r="N11" t="b">
        <f t="shared" si="0"/>
        <v>1</v>
      </c>
    </row>
    <row r="12" spans="1:14">
      <c r="A12" s="2" t="s">
        <v>542</v>
      </c>
      <c r="B12" s="2" t="s">
        <v>543</v>
      </c>
      <c r="C12" s="2">
        <v>2016</v>
      </c>
      <c r="D12" s="2">
        <v>183</v>
      </c>
      <c r="E12" s="2" t="s">
        <v>529</v>
      </c>
      <c r="F12" s="2">
        <v>371639</v>
      </c>
      <c r="G12" s="2" t="s">
        <v>510</v>
      </c>
      <c r="H12" s="2" t="s">
        <v>511</v>
      </c>
      <c r="I12" s="2" t="s">
        <v>512</v>
      </c>
      <c r="J12" s="2">
        <v>250000000</v>
      </c>
      <c r="K12" s="2">
        <v>330249062</v>
      </c>
      <c r="L12" s="2" t="s">
        <v>513</v>
      </c>
      <c r="M12" s="2">
        <v>6.9</v>
      </c>
      <c r="N12" t="b">
        <f t="shared" si="0"/>
        <v>0</v>
      </c>
    </row>
    <row r="13" spans="1:14">
      <c r="A13" s="2" t="s">
        <v>544</v>
      </c>
      <c r="B13" s="2" t="s">
        <v>545</v>
      </c>
      <c r="C13" s="2">
        <v>2006</v>
      </c>
      <c r="D13" s="2">
        <v>169</v>
      </c>
      <c r="E13" s="2" t="s">
        <v>529</v>
      </c>
      <c r="F13" s="2">
        <v>240396</v>
      </c>
      <c r="G13" s="2" t="s">
        <v>510</v>
      </c>
      <c r="H13" s="2" t="s">
        <v>511</v>
      </c>
      <c r="I13" s="2" t="s">
        <v>512</v>
      </c>
      <c r="J13" s="2">
        <v>209000000</v>
      </c>
      <c r="K13" s="2">
        <v>200069408</v>
      </c>
      <c r="L13" s="2" t="s">
        <v>513</v>
      </c>
      <c r="M13" s="2">
        <v>6.1</v>
      </c>
      <c r="N13" t="b">
        <f t="shared" si="0"/>
        <v>0</v>
      </c>
    </row>
    <row r="14" spans="1:14">
      <c r="A14" s="2" t="s">
        <v>546</v>
      </c>
      <c r="B14" s="2" t="s">
        <v>547</v>
      </c>
      <c r="C14" s="2">
        <v>2008</v>
      </c>
      <c r="D14" s="2">
        <v>106</v>
      </c>
      <c r="E14" s="2" t="s">
        <v>548</v>
      </c>
      <c r="F14" s="2">
        <v>330784</v>
      </c>
      <c r="G14" s="2" t="s">
        <v>510</v>
      </c>
      <c r="H14" s="2" t="s">
        <v>520</v>
      </c>
      <c r="I14" s="2" t="s">
        <v>512</v>
      </c>
      <c r="J14" s="2">
        <v>200000000</v>
      </c>
      <c r="K14" s="2">
        <v>168368427</v>
      </c>
      <c r="L14" s="2" t="s">
        <v>513</v>
      </c>
      <c r="M14" s="2">
        <v>6.7</v>
      </c>
      <c r="N14" t="b">
        <f t="shared" si="0"/>
        <v>1</v>
      </c>
    </row>
    <row r="15" spans="1:14">
      <c r="A15" s="2" t="s">
        <v>549</v>
      </c>
      <c r="B15" s="2" t="s">
        <v>515</v>
      </c>
      <c r="C15" s="2">
        <v>2006</v>
      </c>
      <c r="D15" s="2">
        <v>151</v>
      </c>
      <c r="E15" s="2" t="s">
        <v>516</v>
      </c>
      <c r="F15" s="2">
        <v>522040</v>
      </c>
      <c r="G15" s="2" t="s">
        <v>510</v>
      </c>
      <c r="H15" s="2" t="s">
        <v>511</v>
      </c>
      <c r="I15" s="2" t="s">
        <v>512</v>
      </c>
      <c r="J15" s="2">
        <v>225000000</v>
      </c>
      <c r="K15" s="2">
        <v>423032628</v>
      </c>
      <c r="L15" s="2" t="s">
        <v>513</v>
      </c>
      <c r="M15" s="2">
        <v>7.3</v>
      </c>
      <c r="N15" t="b">
        <f t="shared" si="0"/>
        <v>0</v>
      </c>
    </row>
    <row r="16" spans="1:14">
      <c r="A16" s="2" t="s">
        <v>550</v>
      </c>
      <c r="B16" s="2" t="s">
        <v>515</v>
      </c>
      <c r="C16" s="2">
        <v>2013</v>
      </c>
      <c r="D16" s="2">
        <v>150</v>
      </c>
      <c r="E16" s="2" t="s">
        <v>551</v>
      </c>
      <c r="F16" s="2">
        <v>181792</v>
      </c>
      <c r="G16" s="2" t="s">
        <v>510</v>
      </c>
      <c r="H16" s="2" t="s">
        <v>511</v>
      </c>
      <c r="I16" s="2" t="s">
        <v>512</v>
      </c>
      <c r="J16" s="2">
        <v>215000000</v>
      </c>
      <c r="K16" s="2">
        <v>89289910</v>
      </c>
      <c r="L16" s="2" t="s">
        <v>513</v>
      </c>
      <c r="M16" s="2">
        <v>6.5</v>
      </c>
      <c r="N16" t="b">
        <f t="shared" si="0"/>
        <v>0</v>
      </c>
    </row>
    <row r="17" spans="1:14">
      <c r="A17" s="2" t="s">
        <v>552</v>
      </c>
      <c r="B17" s="2" t="s">
        <v>543</v>
      </c>
      <c r="C17" s="2">
        <v>2013</v>
      </c>
      <c r="D17" s="2">
        <v>143</v>
      </c>
      <c r="E17" s="2" t="s">
        <v>509</v>
      </c>
      <c r="F17" s="2">
        <v>548573</v>
      </c>
      <c r="G17" s="2" t="s">
        <v>510</v>
      </c>
      <c r="H17" s="2" t="s">
        <v>511</v>
      </c>
      <c r="I17" s="2" t="s">
        <v>512</v>
      </c>
      <c r="J17" s="2">
        <v>225000000</v>
      </c>
      <c r="K17" s="2">
        <v>291021565</v>
      </c>
      <c r="L17" s="2" t="s">
        <v>513</v>
      </c>
      <c r="M17" s="2">
        <v>7.2</v>
      </c>
      <c r="N17" t="b">
        <f t="shared" si="0"/>
        <v>0</v>
      </c>
    </row>
    <row r="18" spans="1:14">
      <c r="A18" s="2" t="s">
        <v>553</v>
      </c>
      <c r="B18" s="2" t="s">
        <v>554</v>
      </c>
      <c r="C18" s="2">
        <v>2008</v>
      </c>
      <c r="D18" s="2">
        <v>150</v>
      </c>
      <c r="E18" s="2" t="s">
        <v>555</v>
      </c>
      <c r="F18" s="2">
        <v>149922</v>
      </c>
      <c r="G18" s="2" t="s">
        <v>510</v>
      </c>
      <c r="H18" s="2" t="s">
        <v>511</v>
      </c>
      <c r="I18" s="2" t="s">
        <v>536</v>
      </c>
      <c r="J18" s="2">
        <v>225000000</v>
      </c>
      <c r="K18" s="2">
        <v>141614023</v>
      </c>
      <c r="L18" s="2" t="s">
        <v>513</v>
      </c>
      <c r="M18" s="2">
        <v>6.6</v>
      </c>
      <c r="N18" t="b">
        <f t="shared" si="0"/>
        <v>0</v>
      </c>
    </row>
    <row r="19" spans="1:14">
      <c r="A19" s="2" t="s">
        <v>556</v>
      </c>
      <c r="B19" s="2" t="s">
        <v>538</v>
      </c>
      <c r="C19" s="2">
        <v>2012</v>
      </c>
      <c r="D19" s="2">
        <v>173</v>
      </c>
      <c r="E19" s="2" t="s">
        <v>529</v>
      </c>
      <c r="F19" s="2">
        <v>995415</v>
      </c>
      <c r="G19" s="2" t="s">
        <v>510</v>
      </c>
      <c r="H19" s="2" t="s">
        <v>511</v>
      </c>
      <c r="I19" s="2" t="s">
        <v>512</v>
      </c>
      <c r="J19" s="2">
        <v>220000000</v>
      </c>
      <c r="K19" s="2">
        <v>623279547</v>
      </c>
      <c r="L19" s="2" t="s">
        <v>513</v>
      </c>
      <c r="M19" s="2">
        <v>8.1</v>
      </c>
      <c r="N19" t="b">
        <f t="shared" si="0"/>
        <v>0</v>
      </c>
    </row>
    <row r="20" spans="1:14">
      <c r="A20" s="2" t="s">
        <v>557</v>
      </c>
      <c r="B20" s="2" t="s">
        <v>558</v>
      </c>
      <c r="C20" s="2">
        <v>2011</v>
      </c>
      <c r="D20" s="2">
        <v>136</v>
      </c>
      <c r="E20" s="2" t="s">
        <v>516</v>
      </c>
      <c r="F20" s="2">
        <v>370704</v>
      </c>
      <c r="G20" s="2" t="s">
        <v>510</v>
      </c>
      <c r="H20" s="2" t="s">
        <v>511</v>
      </c>
      <c r="I20" s="2" t="s">
        <v>512</v>
      </c>
      <c r="J20" s="2">
        <v>250000000</v>
      </c>
      <c r="K20" s="2">
        <v>241063875</v>
      </c>
      <c r="L20" s="2" t="s">
        <v>513</v>
      </c>
      <c r="M20" s="2">
        <v>6.7</v>
      </c>
      <c r="N20" t="b">
        <f t="shared" si="0"/>
        <v>0</v>
      </c>
    </row>
    <row r="21" spans="1:14">
      <c r="A21" s="2" t="s">
        <v>559</v>
      </c>
      <c r="B21" s="2" t="s">
        <v>560</v>
      </c>
      <c r="C21" s="2">
        <v>2012</v>
      </c>
      <c r="D21" s="2">
        <v>106</v>
      </c>
      <c r="E21" s="2" t="s">
        <v>561</v>
      </c>
      <c r="F21" s="2">
        <v>268154</v>
      </c>
      <c r="G21" s="2" t="s">
        <v>510</v>
      </c>
      <c r="H21" s="2" t="s">
        <v>511</v>
      </c>
      <c r="I21" s="2" t="s">
        <v>512</v>
      </c>
      <c r="J21" s="2">
        <v>225000000</v>
      </c>
      <c r="K21" s="2">
        <v>179020854</v>
      </c>
      <c r="L21" s="2" t="s">
        <v>513</v>
      </c>
      <c r="M21" s="2">
        <v>6.8</v>
      </c>
      <c r="N21" t="b">
        <f t="shared" si="0"/>
        <v>0</v>
      </c>
    </row>
    <row r="22" spans="1:14">
      <c r="A22" s="2" t="s">
        <v>562</v>
      </c>
      <c r="B22" s="2" t="s">
        <v>563</v>
      </c>
      <c r="C22" s="2">
        <v>2014</v>
      </c>
      <c r="D22" s="2">
        <v>164</v>
      </c>
      <c r="E22" s="2" t="s">
        <v>564</v>
      </c>
      <c r="F22" s="2">
        <v>354228</v>
      </c>
      <c r="G22" s="2" t="s">
        <v>510</v>
      </c>
      <c r="H22" s="2" t="s">
        <v>247</v>
      </c>
      <c r="I22" s="2" t="s">
        <v>512</v>
      </c>
      <c r="J22" s="2">
        <v>250000000</v>
      </c>
      <c r="K22" s="2">
        <v>255108370</v>
      </c>
      <c r="L22" s="2" t="s">
        <v>513</v>
      </c>
      <c r="M22" s="2">
        <v>7.5</v>
      </c>
      <c r="N22" t="b">
        <f t="shared" si="0"/>
        <v>1</v>
      </c>
    </row>
    <row r="23" spans="1:14">
      <c r="A23" s="2" t="s">
        <v>565</v>
      </c>
      <c r="B23" s="2" t="s">
        <v>566</v>
      </c>
      <c r="C23" s="2">
        <v>2012</v>
      </c>
      <c r="D23" s="2">
        <v>153</v>
      </c>
      <c r="E23" s="2" t="s">
        <v>516</v>
      </c>
      <c r="F23" s="2">
        <v>451803</v>
      </c>
      <c r="G23" s="2" t="s">
        <v>510</v>
      </c>
      <c r="H23" s="2" t="s">
        <v>511</v>
      </c>
      <c r="I23" s="2" t="s">
        <v>512</v>
      </c>
      <c r="J23" s="2">
        <v>230000000</v>
      </c>
      <c r="K23" s="2">
        <v>262030663</v>
      </c>
      <c r="L23" s="2" t="s">
        <v>513</v>
      </c>
      <c r="M23" s="2">
        <v>7</v>
      </c>
      <c r="N23" t="b">
        <f t="shared" si="0"/>
        <v>0</v>
      </c>
    </row>
    <row r="24" spans="1:14">
      <c r="A24" s="2" t="s">
        <v>567</v>
      </c>
      <c r="B24" s="2" t="s">
        <v>568</v>
      </c>
      <c r="C24" s="2">
        <v>2010</v>
      </c>
      <c r="D24" s="2">
        <v>156</v>
      </c>
      <c r="E24" s="2" t="s">
        <v>569</v>
      </c>
      <c r="F24" s="2">
        <v>211765</v>
      </c>
      <c r="G24" s="2" t="s">
        <v>510</v>
      </c>
      <c r="H24" s="2" t="s">
        <v>511</v>
      </c>
      <c r="I24" s="2" t="s">
        <v>512</v>
      </c>
      <c r="J24" s="2">
        <v>200000000</v>
      </c>
      <c r="K24" s="2">
        <v>105219735</v>
      </c>
      <c r="L24" s="2" t="s">
        <v>513</v>
      </c>
      <c r="M24" s="2">
        <v>6.7</v>
      </c>
      <c r="N24" t="b">
        <f t="shared" si="0"/>
        <v>0</v>
      </c>
    </row>
    <row r="25" spans="1:14">
      <c r="A25" s="2" t="s">
        <v>570</v>
      </c>
      <c r="B25" s="2" t="s">
        <v>563</v>
      </c>
      <c r="C25" s="2">
        <v>2013</v>
      </c>
      <c r="D25" s="2">
        <v>186</v>
      </c>
      <c r="E25" s="2" t="s">
        <v>564</v>
      </c>
      <c r="F25" s="2">
        <v>483540</v>
      </c>
      <c r="G25" s="2" t="s">
        <v>510</v>
      </c>
      <c r="H25" s="2" t="s">
        <v>511</v>
      </c>
      <c r="I25" s="2" t="s">
        <v>512</v>
      </c>
      <c r="J25" s="2">
        <v>225000000</v>
      </c>
      <c r="K25" s="2">
        <v>258355354</v>
      </c>
      <c r="L25" s="2" t="s">
        <v>513</v>
      </c>
      <c r="M25" s="2">
        <v>7.9</v>
      </c>
      <c r="N25" t="b">
        <f t="shared" si="0"/>
        <v>0</v>
      </c>
    </row>
    <row r="26" spans="1:14">
      <c r="A26" s="2" t="s">
        <v>571</v>
      </c>
      <c r="B26" s="2" t="s">
        <v>572</v>
      </c>
      <c r="C26" s="2">
        <v>2007</v>
      </c>
      <c r="D26" s="2">
        <v>113</v>
      </c>
      <c r="E26" s="2" t="s">
        <v>573</v>
      </c>
      <c r="F26" s="2">
        <v>149019</v>
      </c>
      <c r="G26" s="2" t="s">
        <v>510</v>
      </c>
      <c r="H26" s="2" t="s">
        <v>511</v>
      </c>
      <c r="I26" s="2" t="s">
        <v>512</v>
      </c>
      <c r="J26" s="2">
        <v>180000000</v>
      </c>
      <c r="K26" s="2">
        <v>70083519</v>
      </c>
      <c r="L26" s="2" t="s">
        <v>513</v>
      </c>
      <c r="M26" s="2">
        <v>6.1</v>
      </c>
      <c r="N26" t="b">
        <f t="shared" si="0"/>
        <v>0</v>
      </c>
    </row>
    <row r="27" spans="1:14">
      <c r="A27" s="2" t="s">
        <v>574</v>
      </c>
      <c r="B27" s="2" t="s">
        <v>563</v>
      </c>
      <c r="C27" s="2">
        <v>2005</v>
      </c>
      <c r="D27" s="2">
        <v>201</v>
      </c>
      <c r="E27" s="2" t="s">
        <v>575</v>
      </c>
      <c r="F27" s="2">
        <v>316018</v>
      </c>
      <c r="G27" s="2" t="s">
        <v>510</v>
      </c>
      <c r="H27" s="2" t="s">
        <v>247</v>
      </c>
      <c r="I27" s="2" t="s">
        <v>512</v>
      </c>
      <c r="J27" s="2">
        <v>207000000</v>
      </c>
      <c r="K27" s="2">
        <v>218051260</v>
      </c>
      <c r="L27" s="2" t="s">
        <v>513</v>
      </c>
      <c r="M27" s="2">
        <v>7.2</v>
      </c>
      <c r="N27" t="b">
        <f t="shared" si="0"/>
        <v>1</v>
      </c>
    </row>
    <row r="28" spans="1:14">
      <c r="A28" s="2" t="s">
        <v>576</v>
      </c>
      <c r="B28" s="2" t="s">
        <v>508</v>
      </c>
      <c r="C28" s="2">
        <v>1997</v>
      </c>
      <c r="D28" s="2">
        <v>194</v>
      </c>
      <c r="E28" s="2" t="s">
        <v>577</v>
      </c>
      <c r="F28" s="2">
        <v>793059</v>
      </c>
      <c r="G28" s="2" t="s">
        <v>510</v>
      </c>
      <c r="H28" s="2" t="s">
        <v>511</v>
      </c>
      <c r="I28" s="2" t="s">
        <v>512</v>
      </c>
      <c r="J28" s="2">
        <v>200000000</v>
      </c>
      <c r="K28" s="2">
        <v>658672302</v>
      </c>
      <c r="L28" s="2" t="s">
        <v>513</v>
      </c>
      <c r="M28" s="2">
        <v>7.7</v>
      </c>
      <c r="N28" t="b">
        <f t="shared" si="0"/>
        <v>0</v>
      </c>
    </row>
    <row r="29" spans="1:14">
      <c r="A29" s="2" t="s">
        <v>578</v>
      </c>
      <c r="B29" s="2" t="s">
        <v>579</v>
      </c>
      <c r="C29" s="2">
        <v>2016</v>
      </c>
      <c r="D29" s="2">
        <v>147</v>
      </c>
      <c r="E29" s="2" t="s">
        <v>529</v>
      </c>
      <c r="F29" s="2">
        <v>272670</v>
      </c>
      <c r="G29" s="2" t="s">
        <v>510</v>
      </c>
      <c r="H29" s="2" t="s">
        <v>511</v>
      </c>
      <c r="I29" s="2" t="s">
        <v>512</v>
      </c>
      <c r="J29" s="2">
        <v>250000000</v>
      </c>
      <c r="K29" s="2">
        <v>407197282</v>
      </c>
      <c r="L29" s="2" t="s">
        <v>513</v>
      </c>
      <c r="M29" s="2">
        <v>8.2</v>
      </c>
      <c r="N29" t="b">
        <f t="shared" si="0"/>
        <v>0</v>
      </c>
    </row>
    <row r="30" spans="1:14">
      <c r="A30" s="2" t="s">
        <v>580</v>
      </c>
      <c r="B30" s="2" t="s">
        <v>581</v>
      </c>
      <c r="C30" s="2">
        <v>2012</v>
      </c>
      <c r="D30" s="2">
        <v>131</v>
      </c>
      <c r="E30" s="2" t="s">
        <v>582</v>
      </c>
      <c r="F30" s="2">
        <v>202382</v>
      </c>
      <c r="G30" s="2" t="s">
        <v>510</v>
      </c>
      <c r="H30" s="2" t="s">
        <v>511</v>
      </c>
      <c r="I30" s="2" t="s">
        <v>512</v>
      </c>
      <c r="J30" s="2">
        <v>209000000</v>
      </c>
      <c r="K30" s="2">
        <v>65173160</v>
      </c>
      <c r="L30" s="2" t="s">
        <v>513</v>
      </c>
      <c r="M30" s="2">
        <v>5.9</v>
      </c>
      <c r="N30" t="b">
        <f t="shared" si="0"/>
        <v>0</v>
      </c>
    </row>
    <row r="31" spans="1:14">
      <c r="A31" s="2" t="s">
        <v>583</v>
      </c>
      <c r="B31" s="2" t="s">
        <v>584</v>
      </c>
      <c r="C31" s="2">
        <v>2015</v>
      </c>
      <c r="D31" s="2">
        <v>124</v>
      </c>
      <c r="E31" s="2" t="s">
        <v>582</v>
      </c>
      <c r="F31" s="2">
        <v>418214</v>
      </c>
      <c r="G31" s="2" t="s">
        <v>510</v>
      </c>
      <c r="H31" s="2" t="s">
        <v>511</v>
      </c>
      <c r="I31" s="2" t="s">
        <v>512</v>
      </c>
      <c r="J31" s="2">
        <v>150000000</v>
      </c>
      <c r="K31" s="2">
        <v>652177271</v>
      </c>
      <c r="L31" s="2" t="s">
        <v>513</v>
      </c>
      <c r="M31" s="2">
        <v>7</v>
      </c>
      <c r="N31" t="b">
        <f t="shared" si="0"/>
        <v>0</v>
      </c>
    </row>
    <row r="32" spans="1:14">
      <c r="A32" s="2" t="s">
        <v>585</v>
      </c>
      <c r="B32" s="2" t="s">
        <v>518</v>
      </c>
      <c r="C32" s="2">
        <v>2012</v>
      </c>
      <c r="D32" s="2">
        <v>143</v>
      </c>
      <c r="E32" s="2" t="s">
        <v>519</v>
      </c>
      <c r="F32" s="2">
        <v>522030</v>
      </c>
      <c r="G32" s="2" t="s">
        <v>510</v>
      </c>
      <c r="H32" s="2" t="s">
        <v>520</v>
      </c>
      <c r="I32" s="2" t="s">
        <v>512</v>
      </c>
      <c r="J32" s="2">
        <v>200000000</v>
      </c>
      <c r="K32" s="2">
        <v>304360277</v>
      </c>
      <c r="L32" s="2" t="s">
        <v>513</v>
      </c>
      <c r="M32" s="2">
        <v>7.8</v>
      </c>
      <c r="N32" t="b">
        <f t="shared" si="0"/>
        <v>1</v>
      </c>
    </row>
    <row r="33" spans="1:14">
      <c r="A33" s="2" t="s">
        <v>586</v>
      </c>
      <c r="B33" s="2" t="s">
        <v>531</v>
      </c>
      <c r="C33" s="2">
        <v>2004</v>
      </c>
      <c r="D33" s="2">
        <v>135</v>
      </c>
      <c r="E33" s="2" t="s">
        <v>587</v>
      </c>
      <c r="F33" s="2">
        <v>411164</v>
      </c>
      <c r="G33" s="2" t="s">
        <v>510</v>
      </c>
      <c r="H33" s="2" t="s">
        <v>511</v>
      </c>
      <c r="I33" s="2" t="s">
        <v>512</v>
      </c>
      <c r="J33" s="2">
        <v>200000000</v>
      </c>
      <c r="K33" s="2">
        <v>373377893</v>
      </c>
      <c r="L33" s="2" t="s">
        <v>513</v>
      </c>
      <c r="M33" s="2">
        <v>7.3</v>
      </c>
      <c r="N33" t="b">
        <f t="shared" si="0"/>
        <v>0</v>
      </c>
    </row>
    <row r="34" spans="1:14">
      <c r="A34" s="2" t="s">
        <v>588</v>
      </c>
      <c r="B34" s="2" t="s">
        <v>589</v>
      </c>
      <c r="C34" s="2">
        <v>2013</v>
      </c>
      <c r="D34" s="2">
        <v>195</v>
      </c>
      <c r="E34" s="2" t="s">
        <v>529</v>
      </c>
      <c r="F34" s="2">
        <v>557489</v>
      </c>
      <c r="G34" s="2" t="s">
        <v>510</v>
      </c>
      <c r="H34" s="2" t="s">
        <v>511</v>
      </c>
      <c r="I34" s="2" t="s">
        <v>512</v>
      </c>
      <c r="J34" s="2">
        <v>200000000</v>
      </c>
      <c r="K34" s="2">
        <v>408992272</v>
      </c>
      <c r="L34" s="2" t="s">
        <v>513</v>
      </c>
      <c r="M34" s="2">
        <v>7.2</v>
      </c>
      <c r="N34" t="b">
        <f t="shared" si="0"/>
        <v>0</v>
      </c>
    </row>
    <row r="35" spans="1:14">
      <c r="A35" s="2" t="s">
        <v>590</v>
      </c>
      <c r="B35" s="2" t="s">
        <v>591</v>
      </c>
      <c r="C35" s="2">
        <v>2010</v>
      </c>
      <c r="D35" s="2">
        <v>108</v>
      </c>
      <c r="E35" s="2" t="s">
        <v>573</v>
      </c>
      <c r="F35" s="2">
        <v>306320</v>
      </c>
      <c r="G35" s="2" t="s">
        <v>510</v>
      </c>
      <c r="H35" s="2" t="s">
        <v>511</v>
      </c>
      <c r="I35" s="2" t="s">
        <v>536</v>
      </c>
      <c r="J35" s="2">
        <v>200000000</v>
      </c>
      <c r="K35" s="2">
        <v>334185206</v>
      </c>
      <c r="L35" s="2" t="s">
        <v>513</v>
      </c>
      <c r="M35" s="2">
        <v>6.5</v>
      </c>
      <c r="N35" t="b">
        <f t="shared" si="0"/>
        <v>0</v>
      </c>
    </row>
    <row r="36" spans="1:14">
      <c r="A36" s="2" t="s">
        <v>592</v>
      </c>
      <c r="B36" s="2" t="s">
        <v>593</v>
      </c>
      <c r="C36" s="2">
        <v>2006</v>
      </c>
      <c r="D36" s="2">
        <v>104</v>
      </c>
      <c r="E36" s="2" t="s">
        <v>594</v>
      </c>
      <c r="F36" s="2">
        <v>383427</v>
      </c>
      <c r="G36" s="2" t="s">
        <v>510</v>
      </c>
      <c r="H36" s="2" t="s">
        <v>177</v>
      </c>
      <c r="I36" s="2" t="s">
        <v>512</v>
      </c>
      <c r="J36" s="2">
        <v>210000000</v>
      </c>
      <c r="K36" s="2">
        <v>234360014</v>
      </c>
      <c r="L36" s="2" t="s">
        <v>513</v>
      </c>
      <c r="M36" s="2">
        <v>6.8</v>
      </c>
      <c r="N36" t="b">
        <f t="shared" si="0"/>
        <v>1</v>
      </c>
    </row>
    <row r="37" spans="1:14">
      <c r="A37" s="2" t="s">
        <v>595</v>
      </c>
      <c r="B37" s="2" t="s">
        <v>596</v>
      </c>
      <c r="C37" s="2">
        <v>2013</v>
      </c>
      <c r="D37" s="2">
        <v>104</v>
      </c>
      <c r="E37" s="2" t="s">
        <v>597</v>
      </c>
      <c r="F37" s="2">
        <v>235025</v>
      </c>
      <c r="G37" s="2" t="s">
        <v>510</v>
      </c>
      <c r="H37" s="2" t="s">
        <v>511</v>
      </c>
      <c r="I37" s="2" t="s">
        <v>81</v>
      </c>
      <c r="J37" s="2">
        <v>200000000</v>
      </c>
      <c r="K37" s="2">
        <v>268488329</v>
      </c>
      <c r="L37" s="2" t="s">
        <v>513</v>
      </c>
      <c r="M37" s="2">
        <v>7.3</v>
      </c>
      <c r="N37" t="b">
        <f t="shared" si="0"/>
        <v>0</v>
      </c>
    </row>
    <row r="38" spans="1:14">
      <c r="A38" s="2" t="s">
        <v>598</v>
      </c>
      <c r="B38" s="2" t="s">
        <v>599</v>
      </c>
      <c r="C38" s="2">
        <v>2009</v>
      </c>
      <c r="D38" s="2">
        <v>150</v>
      </c>
      <c r="E38" s="2" t="s">
        <v>529</v>
      </c>
      <c r="F38" s="2">
        <v>323207</v>
      </c>
      <c r="G38" s="2" t="s">
        <v>510</v>
      </c>
      <c r="H38" s="2" t="s">
        <v>511</v>
      </c>
      <c r="I38" s="2" t="s">
        <v>512</v>
      </c>
      <c r="J38" s="2">
        <v>200000000</v>
      </c>
      <c r="K38" s="2">
        <v>402076689</v>
      </c>
      <c r="L38" s="2" t="s">
        <v>513</v>
      </c>
      <c r="M38" s="2">
        <v>6</v>
      </c>
      <c r="N38" t="b">
        <f t="shared" si="0"/>
        <v>0</v>
      </c>
    </row>
    <row r="39" spans="1:14">
      <c r="A39" s="2" t="s">
        <v>600</v>
      </c>
      <c r="B39" s="2" t="s">
        <v>599</v>
      </c>
      <c r="C39" s="2">
        <v>2014</v>
      </c>
      <c r="D39" s="2">
        <v>165</v>
      </c>
      <c r="E39" s="2" t="s">
        <v>529</v>
      </c>
      <c r="F39" s="2">
        <v>242420</v>
      </c>
      <c r="G39" s="2" t="s">
        <v>510</v>
      </c>
      <c r="H39" s="2" t="s">
        <v>511</v>
      </c>
      <c r="I39" s="2" t="s">
        <v>512</v>
      </c>
      <c r="J39" s="2">
        <v>210000000</v>
      </c>
      <c r="K39" s="2">
        <v>245428137</v>
      </c>
      <c r="L39" s="2" t="s">
        <v>513</v>
      </c>
      <c r="M39" s="2">
        <v>5.7</v>
      </c>
      <c r="N39" t="b">
        <f t="shared" si="0"/>
        <v>0</v>
      </c>
    </row>
    <row r="40" spans="1:14">
      <c r="A40" s="2" t="s">
        <v>601</v>
      </c>
      <c r="B40" s="2" t="s">
        <v>531</v>
      </c>
      <c r="C40" s="2">
        <v>2013</v>
      </c>
      <c r="D40" s="2">
        <v>130</v>
      </c>
      <c r="E40" s="2" t="s">
        <v>573</v>
      </c>
      <c r="F40" s="2">
        <v>175409</v>
      </c>
      <c r="G40" s="2" t="s">
        <v>510</v>
      </c>
      <c r="H40" s="2" t="s">
        <v>511</v>
      </c>
      <c r="I40" s="2" t="s">
        <v>536</v>
      </c>
      <c r="J40" s="2">
        <v>215000000</v>
      </c>
      <c r="K40" s="2">
        <v>234903076</v>
      </c>
      <c r="L40" s="2" t="s">
        <v>513</v>
      </c>
      <c r="M40" s="2">
        <v>6.4</v>
      </c>
      <c r="N40" t="b">
        <f t="shared" si="0"/>
        <v>0</v>
      </c>
    </row>
    <row r="41" spans="1:14">
      <c r="A41" s="2" t="s">
        <v>602</v>
      </c>
      <c r="B41" s="2" t="s">
        <v>566</v>
      </c>
      <c r="C41" s="2">
        <v>2014</v>
      </c>
      <c r="D41" s="2">
        <v>142</v>
      </c>
      <c r="E41" s="2" t="s">
        <v>509</v>
      </c>
      <c r="F41" s="2">
        <v>321227</v>
      </c>
      <c r="G41" s="2" t="s">
        <v>510</v>
      </c>
      <c r="H41" s="2" t="s">
        <v>511</v>
      </c>
      <c r="I41" s="2" t="s">
        <v>512</v>
      </c>
      <c r="J41" s="2">
        <v>200000000</v>
      </c>
      <c r="K41" s="2">
        <v>202853933</v>
      </c>
      <c r="L41" s="2" t="s">
        <v>513</v>
      </c>
      <c r="M41" s="2">
        <v>6.7</v>
      </c>
      <c r="N41" t="b">
        <f t="shared" si="0"/>
        <v>0</v>
      </c>
    </row>
    <row r="42" spans="1:14">
      <c r="A42" s="2" t="s">
        <v>603</v>
      </c>
      <c r="B42" s="2" t="s">
        <v>604</v>
      </c>
      <c r="C42" s="2">
        <v>2010</v>
      </c>
      <c r="D42" s="2">
        <v>125</v>
      </c>
      <c r="E42" s="2" t="s">
        <v>529</v>
      </c>
      <c r="F42" s="2">
        <v>264183</v>
      </c>
      <c r="G42" s="2" t="s">
        <v>510</v>
      </c>
      <c r="H42" s="2" t="s">
        <v>511</v>
      </c>
      <c r="I42" s="2" t="s">
        <v>536</v>
      </c>
      <c r="J42" s="2">
        <v>170000000</v>
      </c>
      <c r="K42" s="2">
        <v>172051787</v>
      </c>
      <c r="L42" s="2" t="s">
        <v>513</v>
      </c>
      <c r="M42" s="2">
        <v>6.8</v>
      </c>
      <c r="N42" t="b">
        <f t="shared" si="0"/>
        <v>0</v>
      </c>
    </row>
    <row r="43" spans="1:14">
      <c r="A43" s="2" t="s">
        <v>605</v>
      </c>
      <c r="B43" s="2" t="s">
        <v>606</v>
      </c>
      <c r="C43" s="2">
        <v>2011</v>
      </c>
      <c r="D43" s="2">
        <v>106</v>
      </c>
      <c r="E43" s="2" t="s">
        <v>607</v>
      </c>
      <c r="F43" s="2">
        <v>101178</v>
      </c>
      <c r="G43" s="2" t="s">
        <v>510</v>
      </c>
      <c r="H43" s="2" t="s">
        <v>511</v>
      </c>
      <c r="I43" s="2" t="s">
        <v>81</v>
      </c>
      <c r="J43" s="2">
        <v>200000000</v>
      </c>
      <c r="K43" s="2">
        <v>191450875</v>
      </c>
      <c r="L43" s="2" t="s">
        <v>513</v>
      </c>
      <c r="M43" s="2">
        <v>6.3</v>
      </c>
      <c r="N43" t="b">
        <f t="shared" si="0"/>
        <v>0</v>
      </c>
    </row>
    <row r="44" spans="1:14">
      <c r="A44" s="2" t="s">
        <v>608</v>
      </c>
      <c r="B44" s="2" t="s">
        <v>609</v>
      </c>
      <c r="C44" s="2">
        <v>2011</v>
      </c>
      <c r="D44" s="2">
        <v>123</v>
      </c>
      <c r="E44" s="2" t="s">
        <v>529</v>
      </c>
      <c r="F44" s="2">
        <v>223393</v>
      </c>
      <c r="G44" s="2" t="s">
        <v>510</v>
      </c>
      <c r="H44" s="2" t="s">
        <v>511</v>
      </c>
      <c r="I44" s="2" t="s">
        <v>512</v>
      </c>
      <c r="J44" s="2">
        <v>200000000</v>
      </c>
      <c r="K44" s="2">
        <v>116593191</v>
      </c>
      <c r="L44" s="2" t="s">
        <v>513</v>
      </c>
      <c r="M44" s="2">
        <v>5.6</v>
      </c>
      <c r="N44" t="b">
        <f t="shared" si="0"/>
        <v>0</v>
      </c>
    </row>
    <row r="45" spans="1:14">
      <c r="A45" s="2" t="s">
        <v>610</v>
      </c>
      <c r="B45" s="2" t="s">
        <v>611</v>
      </c>
      <c r="C45" s="2">
        <v>2010</v>
      </c>
      <c r="D45" s="2">
        <v>103</v>
      </c>
      <c r="E45" s="2" t="s">
        <v>597</v>
      </c>
      <c r="F45" s="2">
        <v>544884</v>
      </c>
      <c r="G45" s="2" t="s">
        <v>510</v>
      </c>
      <c r="H45" s="2" t="s">
        <v>511</v>
      </c>
      <c r="I45" s="2" t="s">
        <v>81</v>
      </c>
      <c r="J45" s="2">
        <v>200000000</v>
      </c>
      <c r="K45" s="2">
        <v>414984497</v>
      </c>
      <c r="L45" s="2" t="s">
        <v>513</v>
      </c>
      <c r="M45" s="2">
        <v>8.3</v>
      </c>
      <c r="N45" t="b">
        <f t="shared" si="0"/>
        <v>0</v>
      </c>
    </row>
    <row r="46" spans="1:14">
      <c r="A46" s="2" t="s">
        <v>612</v>
      </c>
      <c r="B46" s="2" t="s">
        <v>613</v>
      </c>
      <c r="C46" s="2">
        <v>2009</v>
      </c>
      <c r="D46" s="2">
        <v>118</v>
      </c>
      <c r="E46" s="2" t="s">
        <v>529</v>
      </c>
      <c r="F46" s="2">
        <v>286095</v>
      </c>
      <c r="G46" s="2" t="s">
        <v>510</v>
      </c>
      <c r="H46" s="2" t="s">
        <v>511</v>
      </c>
      <c r="I46" s="2" t="s">
        <v>512</v>
      </c>
      <c r="J46" s="2">
        <v>200000000</v>
      </c>
      <c r="K46" s="2">
        <v>125320003</v>
      </c>
      <c r="L46" s="2" t="s">
        <v>513</v>
      </c>
      <c r="M46" s="2">
        <v>6.6</v>
      </c>
      <c r="N46" t="b">
        <f t="shared" si="0"/>
        <v>0</v>
      </c>
    </row>
    <row r="47" spans="1:14">
      <c r="A47" s="2" t="s">
        <v>614</v>
      </c>
      <c r="B47" s="2" t="s">
        <v>615</v>
      </c>
      <c r="C47" s="2">
        <v>2015</v>
      </c>
      <c r="D47" s="2">
        <v>140</v>
      </c>
      <c r="E47" s="2" t="s">
        <v>616</v>
      </c>
      <c r="F47" s="2">
        <v>278232</v>
      </c>
      <c r="G47" s="2" t="s">
        <v>510</v>
      </c>
      <c r="H47" s="2" t="s">
        <v>511</v>
      </c>
      <c r="I47" s="2" t="s">
        <v>512</v>
      </c>
      <c r="J47" s="2">
        <v>190000000</v>
      </c>
      <c r="K47" s="2">
        <v>350034110</v>
      </c>
      <c r="L47" s="2" t="s">
        <v>513</v>
      </c>
      <c r="M47" s="2">
        <v>7.2</v>
      </c>
      <c r="N47" t="b">
        <f t="shared" si="0"/>
        <v>0</v>
      </c>
    </row>
    <row r="48" spans="1:14">
      <c r="A48" s="2" t="s">
        <v>617</v>
      </c>
      <c r="B48" s="2" t="s">
        <v>547</v>
      </c>
      <c r="C48" s="2">
        <v>2013</v>
      </c>
      <c r="D48" s="2">
        <v>123</v>
      </c>
      <c r="E48" s="2" t="s">
        <v>618</v>
      </c>
      <c r="F48" s="2">
        <v>465019</v>
      </c>
      <c r="G48" s="2" t="s">
        <v>510</v>
      </c>
      <c r="H48" s="2" t="s">
        <v>511</v>
      </c>
      <c r="I48" s="2" t="s">
        <v>512</v>
      </c>
      <c r="J48" s="2">
        <v>190000000</v>
      </c>
      <c r="K48" s="2">
        <v>202351611</v>
      </c>
      <c r="L48" s="2" t="s">
        <v>513</v>
      </c>
      <c r="M48" s="2">
        <v>7</v>
      </c>
      <c r="N48" t="b">
        <f t="shared" si="0"/>
        <v>0</v>
      </c>
    </row>
    <row r="49" spans="1:14">
      <c r="A49" s="2" t="s">
        <v>619</v>
      </c>
      <c r="B49" s="2" t="s">
        <v>545</v>
      </c>
      <c r="C49" s="2">
        <v>2014</v>
      </c>
      <c r="D49" s="2">
        <v>149</v>
      </c>
      <c r="E49" s="2" t="s">
        <v>594</v>
      </c>
      <c r="F49" s="2">
        <v>514125</v>
      </c>
      <c r="G49" s="2" t="s">
        <v>510</v>
      </c>
      <c r="H49" s="2" t="s">
        <v>511</v>
      </c>
      <c r="I49" s="2" t="s">
        <v>512</v>
      </c>
      <c r="J49" s="2">
        <v>200000000</v>
      </c>
      <c r="K49" s="2">
        <v>233914986</v>
      </c>
      <c r="L49" s="2" t="s">
        <v>513</v>
      </c>
      <c r="M49" s="2">
        <v>8</v>
      </c>
      <c r="N49" t="b">
        <f t="shared" si="0"/>
        <v>0</v>
      </c>
    </row>
    <row r="50" spans="1:14">
      <c r="A50" s="2" t="s">
        <v>620</v>
      </c>
      <c r="B50" s="2" t="s">
        <v>621</v>
      </c>
      <c r="C50" s="2">
        <v>2013</v>
      </c>
      <c r="D50" s="2">
        <v>132</v>
      </c>
      <c r="E50" s="2" t="s">
        <v>529</v>
      </c>
      <c r="F50" s="2">
        <v>395573</v>
      </c>
      <c r="G50" s="2" t="s">
        <v>510</v>
      </c>
      <c r="H50" s="2" t="s">
        <v>511</v>
      </c>
      <c r="I50" s="2" t="s">
        <v>512</v>
      </c>
      <c r="J50" s="2">
        <v>190000000</v>
      </c>
      <c r="K50" s="2">
        <v>228756232</v>
      </c>
      <c r="L50" s="2" t="s">
        <v>513</v>
      </c>
      <c r="M50" s="2">
        <v>7.8</v>
      </c>
      <c r="N50" t="b">
        <f t="shared" si="0"/>
        <v>0</v>
      </c>
    </row>
    <row r="51" spans="1:14">
      <c r="A51" s="2" t="s">
        <v>622</v>
      </c>
      <c r="B51" s="2" t="s">
        <v>545</v>
      </c>
      <c r="C51" s="2">
        <v>2013</v>
      </c>
      <c r="D51" s="2">
        <v>114</v>
      </c>
      <c r="E51" s="2" t="s">
        <v>564</v>
      </c>
      <c r="F51" s="2">
        <v>106416</v>
      </c>
      <c r="G51" s="2" t="s">
        <v>510</v>
      </c>
      <c r="H51" s="2" t="s">
        <v>511</v>
      </c>
      <c r="I51" s="2" t="s">
        <v>512</v>
      </c>
      <c r="J51" s="2">
        <v>195000000</v>
      </c>
      <c r="K51" s="2">
        <v>65171860</v>
      </c>
      <c r="L51" s="2" t="s">
        <v>513</v>
      </c>
      <c r="M51" s="2">
        <v>6.3</v>
      </c>
      <c r="N51" t="b">
        <f t="shared" si="0"/>
        <v>0</v>
      </c>
    </row>
    <row r="52" spans="1:14">
      <c r="A52" s="2" t="s">
        <v>623</v>
      </c>
      <c r="B52" s="2" t="s">
        <v>624</v>
      </c>
      <c r="C52" s="2">
        <v>2013</v>
      </c>
      <c r="D52" s="2">
        <v>143</v>
      </c>
      <c r="E52" s="2" t="s">
        <v>577</v>
      </c>
      <c r="F52" s="2">
        <v>362912</v>
      </c>
      <c r="G52" s="2" t="s">
        <v>510</v>
      </c>
      <c r="H52" s="2" t="s">
        <v>163</v>
      </c>
      <c r="I52" s="2" t="s">
        <v>512</v>
      </c>
      <c r="J52" s="2">
        <v>105000000</v>
      </c>
      <c r="K52" s="2">
        <v>144812796</v>
      </c>
      <c r="L52" s="2" t="s">
        <v>513</v>
      </c>
      <c r="M52" s="2">
        <v>7.3</v>
      </c>
      <c r="N52" t="b">
        <f t="shared" si="0"/>
        <v>1</v>
      </c>
    </row>
    <row r="53" spans="1:14">
      <c r="A53" s="2" t="s">
        <v>625</v>
      </c>
      <c r="B53" s="2" t="s">
        <v>626</v>
      </c>
      <c r="C53" s="2">
        <v>2010</v>
      </c>
      <c r="D53" s="2">
        <v>116</v>
      </c>
      <c r="E53" s="2" t="s">
        <v>587</v>
      </c>
      <c r="F53" s="2">
        <v>222403</v>
      </c>
      <c r="G53" s="2" t="s">
        <v>510</v>
      </c>
      <c r="H53" s="2" t="s">
        <v>511</v>
      </c>
      <c r="I53" s="2" t="s">
        <v>512</v>
      </c>
      <c r="J53" s="2">
        <v>200000000</v>
      </c>
      <c r="K53" s="2">
        <v>90755643</v>
      </c>
      <c r="L53" s="2" t="s">
        <v>513</v>
      </c>
      <c r="M53" s="2">
        <v>6.6</v>
      </c>
      <c r="N53" t="b">
        <f t="shared" si="0"/>
        <v>0</v>
      </c>
    </row>
    <row r="54" spans="1:14">
      <c r="A54" s="2" t="s">
        <v>627</v>
      </c>
      <c r="B54" s="2" t="s">
        <v>628</v>
      </c>
      <c r="C54" s="2">
        <v>2013</v>
      </c>
      <c r="D54" s="2">
        <v>131</v>
      </c>
      <c r="E54" s="2" t="s">
        <v>529</v>
      </c>
      <c r="F54" s="2">
        <v>381148</v>
      </c>
      <c r="G54" s="2" t="s">
        <v>510</v>
      </c>
      <c r="H54" s="2" t="s">
        <v>511</v>
      </c>
      <c r="I54" s="2" t="s">
        <v>512</v>
      </c>
      <c r="J54" s="2">
        <v>190000000</v>
      </c>
      <c r="K54" s="2">
        <v>101785482</v>
      </c>
      <c r="L54" s="2" t="s">
        <v>513</v>
      </c>
      <c r="M54" s="2">
        <v>7</v>
      </c>
      <c r="N54" t="b">
        <f t="shared" si="0"/>
        <v>0</v>
      </c>
    </row>
    <row r="55" spans="1:14">
      <c r="A55" s="2" t="s">
        <v>629</v>
      </c>
      <c r="B55" s="2" t="s">
        <v>599</v>
      </c>
      <c r="C55" s="2">
        <v>2011</v>
      </c>
      <c r="D55" s="2">
        <v>154</v>
      </c>
      <c r="E55" s="2" t="s">
        <v>529</v>
      </c>
      <c r="F55" s="2">
        <v>326180</v>
      </c>
      <c r="G55" s="2" t="s">
        <v>510</v>
      </c>
      <c r="H55" s="2" t="s">
        <v>511</v>
      </c>
      <c r="I55" s="2" t="s">
        <v>512</v>
      </c>
      <c r="J55" s="2">
        <v>195000000</v>
      </c>
      <c r="K55" s="2">
        <v>352358779</v>
      </c>
      <c r="L55" s="2" t="s">
        <v>513</v>
      </c>
      <c r="M55" s="2">
        <v>6.3</v>
      </c>
      <c r="N55" t="b">
        <f t="shared" si="0"/>
        <v>0</v>
      </c>
    </row>
    <row r="56" spans="1:14">
      <c r="A56" s="2" t="s">
        <v>630</v>
      </c>
      <c r="B56" s="2" t="s">
        <v>631</v>
      </c>
      <c r="C56" s="2">
        <v>2008</v>
      </c>
      <c r="D56" s="2">
        <v>122</v>
      </c>
      <c r="E56" s="2" t="s">
        <v>516</v>
      </c>
      <c r="F56" s="2">
        <v>333847</v>
      </c>
      <c r="G56" s="2" t="s">
        <v>510</v>
      </c>
      <c r="H56" s="2" t="s">
        <v>511</v>
      </c>
      <c r="I56" s="2" t="s">
        <v>512</v>
      </c>
      <c r="J56" s="2">
        <v>185000000</v>
      </c>
      <c r="K56" s="2">
        <v>317011114</v>
      </c>
      <c r="L56" s="2" t="s">
        <v>513</v>
      </c>
      <c r="M56" s="2">
        <v>6.2</v>
      </c>
      <c r="N56" t="b">
        <f t="shared" si="0"/>
        <v>0</v>
      </c>
    </row>
    <row r="57" spans="1:14">
      <c r="A57" s="2" t="s">
        <v>632</v>
      </c>
      <c r="B57" s="2" t="s">
        <v>633</v>
      </c>
      <c r="C57" s="2">
        <v>2015</v>
      </c>
      <c r="D57" s="2">
        <v>93</v>
      </c>
      <c r="E57" s="2" t="s">
        <v>597</v>
      </c>
      <c r="F57" s="2">
        <v>62836</v>
      </c>
      <c r="G57" s="2" t="s">
        <v>510</v>
      </c>
      <c r="H57" s="2" t="s">
        <v>511</v>
      </c>
      <c r="I57" s="2" t="s">
        <v>536</v>
      </c>
      <c r="K57" s="2">
        <v>123070338</v>
      </c>
      <c r="L57" s="2" t="s">
        <v>513</v>
      </c>
      <c r="M57" s="2">
        <v>6.8</v>
      </c>
      <c r="N57" t="b">
        <f t="shared" si="0"/>
        <v>0</v>
      </c>
    </row>
    <row r="58" spans="1:14">
      <c r="A58" s="2" t="s">
        <v>634</v>
      </c>
      <c r="B58" s="2" t="s">
        <v>635</v>
      </c>
      <c r="C58" s="2">
        <v>2012</v>
      </c>
      <c r="D58" s="2">
        <v>93</v>
      </c>
      <c r="E58" s="2" t="s">
        <v>597</v>
      </c>
      <c r="F58" s="2">
        <v>273556</v>
      </c>
      <c r="G58" s="2" t="s">
        <v>510</v>
      </c>
      <c r="H58" s="2" t="s">
        <v>511</v>
      </c>
      <c r="I58" s="2" t="s">
        <v>536</v>
      </c>
      <c r="J58" s="2">
        <v>185000000</v>
      </c>
      <c r="K58" s="2">
        <v>237282182</v>
      </c>
      <c r="L58" s="2" t="s">
        <v>513</v>
      </c>
      <c r="M58" s="2">
        <v>7.2</v>
      </c>
      <c r="N58" t="b">
        <f t="shared" si="0"/>
        <v>0</v>
      </c>
    </row>
  </sheetData>
  <autoFilter ref="A1:O58"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"/>
  <sheetViews>
    <sheetView workbookViewId="0">
      <selection activeCell="G11" sqref="G11:G18"/>
    </sheetView>
  </sheetViews>
  <sheetFormatPr defaultColWidth="14.4285714285714" defaultRowHeight="15.75" customHeight="1"/>
  <cols>
    <col min="1" max="26" width="12.1428571428571" customWidth="1"/>
  </cols>
  <sheetData>
    <row r="1" customHeight="1" spans="1:26">
      <c r="A1" s="1" t="s">
        <v>637</v>
      </c>
      <c r="B1" s="1" t="s">
        <v>638</v>
      </c>
      <c r="C1" s="1" t="s">
        <v>639</v>
      </c>
      <c r="D1" s="1" t="s">
        <v>640</v>
      </c>
      <c r="E1" s="1" t="s">
        <v>641</v>
      </c>
      <c r="F1" s="1" t="s">
        <v>642</v>
      </c>
      <c r="G1" s="1" t="s">
        <v>643</v>
      </c>
      <c r="H1" s="1" t="s">
        <v>644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Height="1" spans="1:8">
      <c r="A2" s="2">
        <v>1</v>
      </c>
      <c r="B2" s="2" t="s">
        <v>645</v>
      </c>
      <c r="C2" s="2">
        <v>14</v>
      </c>
      <c r="D2" s="2">
        <v>9</v>
      </c>
      <c r="E2" s="2">
        <v>5</v>
      </c>
      <c r="F2" s="2">
        <v>0</v>
      </c>
      <c r="G2">
        <f>0.284</f>
        <v>0.284</v>
      </c>
      <c r="H2" s="2">
        <v>18</v>
      </c>
    </row>
    <row r="3" customHeight="1" spans="1:8">
      <c r="A3" s="2">
        <v>2</v>
      </c>
      <c r="B3" s="2" t="s">
        <v>646</v>
      </c>
      <c r="C3" s="2">
        <v>14</v>
      </c>
      <c r="D3" s="2">
        <v>9</v>
      </c>
      <c r="E3" s="2">
        <v>5</v>
      </c>
      <c r="F3" s="2">
        <v>0</v>
      </c>
      <c r="G3">
        <f>0.253</f>
        <v>0.253</v>
      </c>
      <c r="H3" s="2">
        <v>18</v>
      </c>
    </row>
    <row r="4" customHeight="1" spans="1:8">
      <c r="A4" s="2">
        <v>3</v>
      </c>
      <c r="B4" s="2" t="s">
        <v>647</v>
      </c>
      <c r="C4" s="2">
        <v>14</v>
      </c>
      <c r="D4" s="2">
        <v>8</v>
      </c>
      <c r="E4" s="2">
        <v>6</v>
      </c>
      <c r="F4" s="2">
        <v>0</v>
      </c>
      <c r="G4" s="2">
        <v>-0.07</v>
      </c>
      <c r="H4" s="2">
        <v>16</v>
      </c>
    </row>
    <row r="5" customHeight="1" spans="1:8">
      <c r="A5" s="2">
        <v>4</v>
      </c>
      <c r="B5" s="2" t="s">
        <v>648</v>
      </c>
      <c r="C5" s="2">
        <v>14</v>
      </c>
      <c r="D5" s="2">
        <v>7</v>
      </c>
      <c r="E5" s="2">
        <v>7</v>
      </c>
      <c r="F5" s="2">
        <v>0</v>
      </c>
      <c r="G5" s="2">
        <v>-0.25</v>
      </c>
      <c r="H5" s="2">
        <v>14</v>
      </c>
    </row>
    <row r="6" customHeight="1" spans="1:8">
      <c r="A6" s="2">
        <v>5</v>
      </c>
      <c r="B6" s="2" t="s">
        <v>649</v>
      </c>
      <c r="C6" s="2">
        <v>14</v>
      </c>
      <c r="D6" s="2">
        <v>6</v>
      </c>
      <c r="E6" s="2">
        <v>8</v>
      </c>
      <c r="F6" s="2">
        <v>0</v>
      </c>
      <c r="G6">
        <f>0.317</f>
        <v>0.317</v>
      </c>
      <c r="H6" s="2">
        <v>12</v>
      </c>
    </row>
    <row r="7" customHeight="1" spans="1:8">
      <c r="A7" s="2">
        <v>6</v>
      </c>
      <c r="B7" s="2" t="s">
        <v>650</v>
      </c>
      <c r="C7" s="2">
        <v>14</v>
      </c>
      <c r="D7" s="2">
        <v>6</v>
      </c>
      <c r="E7" s="2">
        <v>8</v>
      </c>
      <c r="F7" s="2">
        <v>0</v>
      </c>
      <c r="G7">
        <f>0.129</f>
        <v>0.129</v>
      </c>
      <c r="H7" s="2">
        <v>12</v>
      </c>
    </row>
    <row r="8" customHeight="1" spans="1:8">
      <c r="A8" s="2">
        <v>7</v>
      </c>
      <c r="B8" s="2" t="s">
        <v>651</v>
      </c>
      <c r="C8" s="2">
        <v>14</v>
      </c>
      <c r="D8" s="2">
        <v>6</v>
      </c>
      <c r="E8" s="2">
        <v>8</v>
      </c>
      <c r="F8" s="2">
        <v>0</v>
      </c>
      <c r="G8" s="2">
        <v>-0.502</v>
      </c>
      <c r="H8" s="2">
        <v>12</v>
      </c>
    </row>
    <row r="9" customHeight="1" spans="1:8">
      <c r="A9" s="2">
        <v>8</v>
      </c>
      <c r="B9" s="2" t="s">
        <v>652</v>
      </c>
      <c r="C9" s="2">
        <v>14</v>
      </c>
      <c r="D9" s="2">
        <v>5</v>
      </c>
      <c r="E9" s="2">
        <v>9</v>
      </c>
      <c r="F9" s="2">
        <v>0</v>
      </c>
      <c r="G9" s="2">
        <v>-0.222</v>
      </c>
      <c r="H9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F15"/>
  <sheetViews>
    <sheetView workbookViewId="0">
      <selection activeCell="C10" sqref="C10"/>
    </sheetView>
  </sheetViews>
  <sheetFormatPr defaultColWidth="14.4285714285714" defaultRowHeight="15.75" customHeight="1"/>
  <cols>
    <col min="1" max="1" width="15.7142857142857" customWidth="1"/>
    <col min="2" max="2" width="9.14285714285714" customWidth="1"/>
    <col min="3" max="3" width="6.85714285714286" customWidth="1"/>
    <col min="4" max="4" width="7.14285714285714" customWidth="1"/>
    <col min="5" max="5" width="8.71428571428571" customWidth="1"/>
    <col min="6" max="6" width="6.71428571428571" customWidth="1"/>
    <col min="7" max="7" width="7.28571428571429" customWidth="1"/>
    <col min="8" max="8" width="8.14285714285714" customWidth="1"/>
    <col min="9" max="9" width="7.57142857142857" customWidth="1"/>
    <col min="10" max="10" width="7.85714285714286" customWidth="1"/>
    <col min="11" max="11" width="5.85714285714286" customWidth="1"/>
    <col min="12" max="12" width="7.42857142857143" customWidth="1"/>
    <col min="13" max="13" width="10.7142857142857" customWidth="1"/>
    <col min="14" max="14" width="9.42857142857143" customWidth="1"/>
    <col min="15" max="15" width="6.85714285714286" customWidth="1"/>
    <col min="16" max="16" width="11" customWidth="1"/>
    <col min="17" max="17" width="7.14285714285714" customWidth="1"/>
    <col min="18" max="18" width="8" customWidth="1"/>
    <col min="19" max="19" width="6.85714285714286" customWidth="1"/>
    <col min="20" max="20" width="9.85714285714286" customWidth="1"/>
    <col min="21" max="21" width="7.85714285714286" customWidth="1"/>
    <col min="22" max="22" width="9.42857142857143" customWidth="1"/>
    <col min="23" max="23" width="8.14285714285714" customWidth="1"/>
    <col min="24" max="24" width="9.42857142857143" customWidth="1"/>
    <col min="25" max="25" width="9.71428571428571" customWidth="1"/>
    <col min="26" max="26" width="10.8571428571429" customWidth="1"/>
    <col min="27" max="27" width="7.14285714285714" customWidth="1"/>
    <col min="28" max="29" width="6.85714285714286" customWidth="1"/>
    <col min="30" max="30" width="7.28571428571429" customWidth="1"/>
    <col min="31" max="31" width="7.14285714285714" customWidth="1"/>
    <col min="32" max="32" width="7.42857142857143" customWidth="1"/>
    <col min="33" max="33" width="10.8571428571429" customWidth="1"/>
    <col min="34" max="34" width="7.28571428571429" customWidth="1"/>
    <col min="35" max="35" width="8.85714285714286" customWidth="1"/>
    <col min="36" max="36" width="8" customWidth="1"/>
    <col min="37" max="37" width="7.57142857142857" customWidth="1"/>
    <col min="38" max="38" width="9" customWidth="1"/>
    <col min="39" max="39" width="9.14285714285714" customWidth="1"/>
    <col min="40" max="40" width="7" customWidth="1"/>
    <col min="41" max="41" width="9.28571428571429" customWidth="1"/>
    <col min="42" max="42" width="8" customWidth="1"/>
    <col min="43" max="43" width="11.7142857142857" customWidth="1"/>
    <col min="44" max="44" width="10.5714285714286" customWidth="1"/>
    <col min="45" max="45" width="10.1428571428571" customWidth="1"/>
    <col min="46" max="46" width="8.57142857142857" customWidth="1"/>
    <col min="47" max="47" width="9.28571428571429" customWidth="1"/>
    <col min="48" max="48" width="7.85714285714286" customWidth="1"/>
    <col min="49" max="49" width="9.14285714285714" customWidth="1"/>
    <col min="50" max="50" width="7.71428571428571" customWidth="1"/>
    <col min="51" max="51" width="7.14285714285714" customWidth="1"/>
    <col min="52" max="52" width="8.85714285714286" customWidth="1"/>
    <col min="53" max="53" width="8.57142857142857" customWidth="1"/>
    <col min="54" max="57" width="7.85714285714286" customWidth="1"/>
    <col min="58" max="58" width="10.4285714285714" customWidth="1"/>
    <col min="59" max="59" width="7.71428571428571" customWidth="1"/>
    <col min="60" max="60" width="13.5714285714286" customWidth="1"/>
    <col min="61" max="61" width="11" customWidth="1"/>
    <col min="62" max="62" width="11.1428571428571" customWidth="1"/>
    <col min="63" max="63" width="9.57142857142857" customWidth="1"/>
    <col min="64" max="64" width="9.14285714285714" customWidth="1"/>
    <col min="65" max="65" width="10.5714285714286" customWidth="1"/>
    <col min="66" max="66" width="7.85714285714286" customWidth="1"/>
    <col min="67" max="67" width="11" customWidth="1"/>
    <col min="68" max="68" width="8.42857142857143" customWidth="1"/>
    <col min="69" max="70" width="7.85714285714286" customWidth="1"/>
    <col min="71" max="71" width="9.14285714285714" customWidth="1"/>
    <col min="72" max="72" width="8.28571428571429" customWidth="1"/>
    <col min="73" max="73" width="8" customWidth="1"/>
    <col min="74" max="74" width="8.71428571428571" customWidth="1"/>
    <col min="75" max="75" width="8.85714285714286" customWidth="1"/>
    <col min="76" max="76" width="8.57142857142857" customWidth="1"/>
    <col min="77" max="77" width="8" customWidth="1"/>
    <col min="78" max="78" width="7.85714285714286" customWidth="1"/>
    <col min="79" max="79" width="8.42857142857143" customWidth="1"/>
    <col min="80" max="81" width="7.85714285714286" customWidth="1"/>
    <col min="82" max="82" width="8.14285714285714" customWidth="1"/>
    <col min="83" max="83" width="7.14285714285714" customWidth="1"/>
    <col min="84" max="84" width="7.85714285714286" customWidth="1"/>
    <col min="85" max="85" width="8.85714285714286" customWidth="1"/>
    <col min="86" max="86" width="7.85714285714286" customWidth="1"/>
    <col min="87" max="87" width="6.57142857142857" customWidth="1"/>
    <col min="88" max="88" width="8.85714285714286" customWidth="1"/>
    <col min="89" max="89" width="7.57142857142857" customWidth="1"/>
    <col min="90" max="90" width="8.28571428571429" customWidth="1"/>
    <col min="91" max="91" width="8" customWidth="1"/>
    <col min="92" max="92" width="11.4285714285714" customWidth="1"/>
    <col min="93" max="93" width="8.14285714285714" customWidth="1"/>
    <col min="94" max="94" width="10.1428571428571" customWidth="1"/>
    <col min="95" max="95" width="9.42857142857143" customWidth="1"/>
    <col min="96" max="96" width="9.85714285714286" customWidth="1"/>
    <col min="97" max="97" width="7.14285714285714" customWidth="1"/>
    <col min="98" max="98" width="9.42857142857143" customWidth="1"/>
    <col min="99" max="99" width="10.5714285714286" customWidth="1"/>
    <col min="100" max="100" width="10.7142857142857" customWidth="1"/>
    <col min="101" max="101" width="8.42857142857143" customWidth="1"/>
    <col min="102" max="102" width="12.1428571428571" customWidth="1"/>
    <col min="103" max="103" width="9" customWidth="1"/>
    <col min="104" max="104" width="11.1428571428571" customWidth="1"/>
    <col min="105" max="105" width="12.8571428571429" customWidth="1"/>
    <col min="106" max="106" width="8.57142857142857" customWidth="1"/>
    <col min="107" max="107" width="11.1428571428571" customWidth="1"/>
    <col min="108" max="108" width="8" customWidth="1"/>
    <col min="109" max="109" width="8.42857142857143" customWidth="1"/>
    <col min="110" max="110" width="10.2857142857143" customWidth="1"/>
  </cols>
  <sheetData>
    <row r="1" customHeight="1" spans="1:110">
      <c r="A1" s="1" t="s">
        <v>123</v>
      </c>
      <c r="B1" s="2" t="s">
        <v>653</v>
      </c>
      <c r="C1" s="2" t="s">
        <v>654</v>
      </c>
      <c r="D1" s="2" t="s">
        <v>655</v>
      </c>
      <c r="E1" s="2" t="s">
        <v>656</v>
      </c>
      <c r="F1" s="2" t="s">
        <v>657</v>
      </c>
      <c r="G1" s="2" t="s">
        <v>658</v>
      </c>
      <c r="H1" s="2" t="s">
        <v>659</v>
      </c>
      <c r="I1" s="2" t="s">
        <v>660</v>
      </c>
      <c r="J1" s="2" t="s">
        <v>661</v>
      </c>
      <c r="K1" s="2" t="s">
        <v>662</v>
      </c>
      <c r="L1" s="2" t="s">
        <v>663</v>
      </c>
      <c r="M1" s="2" t="s">
        <v>664</v>
      </c>
      <c r="N1" s="2" t="s">
        <v>665</v>
      </c>
      <c r="O1" s="2" t="s">
        <v>666</v>
      </c>
      <c r="P1" s="2" t="s">
        <v>667</v>
      </c>
      <c r="Q1" s="2" t="s">
        <v>668</v>
      </c>
      <c r="R1" s="2" t="s">
        <v>669</v>
      </c>
      <c r="S1" s="2" t="s">
        <v>670</v>
      </c>
      <c r="T1" s="2" t="s">
        <v>671</v>
      </c>
      <c r="U1" s="2" t="s">
        <v>672</v>
      </c>
      <c r="V1" s="2" t="s">
        <v>673</v>
      </c>
      <c r="W1" s="2" t="s">
        <v>674</v>
      </c>
      <c r="X1" s="2" t="s">
        <v>675</v>
      </c>
      <c r="Y1" s="2" t="s">
        <v>676</v>
      </c>
      <c r="Z1" s="2" t="s">
        <v>677</v>
      </c>
      <c r="AA1" s="2" t="s">
        <v>678</v>
      </c>
      <c r="AB1" s="2" t="s">
        <v>679</v>
      </c>
      <c r="AC1" s="2" t="s">
        <v>680</v>
      </c>
      <c r="AD1" s="2" t="s">
        <v>681</v>
      </c>
      <c r="AE1" s="2" t="s">
        <v>682</v>
      </c>
      <c r="AF1" s="2" t="s">
        <v>683</v>
      </c>
      <c r="AG1" s="2" t="s">
        <v>684</v>
      </c>
      <c r="AH1" s="2" t="s">
        <v>685</v>
      </c>
      <c r="AI1" s="2" t="s">
        <v>686</v>
      </c>
      <c r="AJ1" s="2" t="s">
        <v>687</v>
      </c>
      <c r="AK1" s="2" t="s">
        <v>688</v>
      </c>
      <c r="AL1" s="2" t="s">
        <v>689</v>
      </c>
      <c r="AM1" s="2" t="s">
        <v>690</v>
      </c>
      <c r="AN1" s="2" t="s">
        <v>691</v>
      </c>
      <c r="AO1" s="2" t="s">
        <v>692</v>
      </c>
      <c r="AP1" s="2" t="s">
        <v>693</v>
      </c>
      <c r="AQ1" s="2" t="s">
        <v>694</v>
      </c>
      <c r="AR1" s="2" t="s">
        <v>695</v>
      </c>
      <c r="AS1" s="2" t="s">
        <v>696</v>
      </c>
      <c r="AT1" s="2" t="s">
        <v>697</v>
      </c>
      <c r="AU1" s="2" t="s">
        <v>698</v>
      </c>
      <c r="AV1" s="2" t="s">
        <v>699</v>
      </c>
      <c r="AW1" s="2" t="s">
        <v>700</v>
      </c>
      <c r="AX1" s="2" t="s">
        <v>701</v>
      </c>
      <c r="AY1" s="2" t="s">
        <v>702</v>
      </c>
      <c r="AZ1" s="2" t="s">
        <v>703</v>
      </c>
      <c r="BA1" s="2" t="s">
        <v>704</v>
      </c>
      <c r="BB1" s="2" t="s">
        <v>705</v>
      </c>
      <c r="BC1" s="2" t="s">
        <v>706</v>
      </c>
      <c r="BD1" s="2" t="s">
        <v>707</v>
      </c>
      <c r="BE1" s="2" t="s">
        <v>708</v>
      </c>
      <c r="BF1" s="2" t="s">
        <v>709</v>
      </c>
      <c r="BG1" s="2" t="s">
        <v>710</v>
      </c>
      <c r="BH1" s="2" t="s">
        <v>711</v>
      </c>
      <c r="BI1" s="2" t="s">
        <v>712</v>
      </c>
      <c r="BJ1" s="2" t="s">
        <v>713</v>
      </c>
      <c r="BK1" s="2" t="s">
        <v>714</v>
      </c>
      <c r="BL1" s="2" t="s">
        <v>715</v>
      </c>
      <c r="BM1" s="2" t="s">
        <v>716</v>
      </c>
      <c r="BN1" s="2" t="s">
        <v>717</v>
      </c>
      <c r="BO1" s="2" t="s">
        <v>718</v>
      </c>
      <c r="BP1" s="2" t="s">
        <v>719</v>
      </c>
      <c r="BQ1" s="2" t="s">
        <v>720</v>
      </c>
      <c r="BR1" s="2" t="s">
        <v>721</v>
      </c>
      <c r="BS1" s="2" t="s">
        <v>722</v>
      </c>
      <c r="BT1" s="2" t="s">
        <v>723</v>
      </c>
      <c r="BU1" s="2" t="s">
        <v>724</v>
      </c>
      <c r="BV1" s="2" t="s">
        <v>725</v>
      </c>
      <c r="BW1" s="2" t="s">
        <v>726</v>
      </c>
      <c r="BX1" s="2" t="s">
        <v>727</v>
      </c>
      <c r="BY1" s="2" t="s">
        <v>728</v>
      </c>
      <c r="BZ1" s="2" t="s">
        <v>729</v>
      </c>
      <c r="CA1" s="2" t="s">
        <v>730</v>
      </c>
      <c r="CB1" s="2" t="s">
        <v>731</v>
      </c>
      <c r="CC1" s="2" t="s">
        <v>732</v>
      </c>
      <c r="CD1" s="2" t="s">
        <v>733</v>
      </c>
      <c r="CE1" s="2" t="s">
        <v>734</v>
      </c>
      <c r="CF1" s="2" t="s">
        <v>735</v>
      </c>
      <c r="CG1" s="2" t="s">
        <v>736</v>
      </c>
      <c r="CH1" s="2" t="s">
        <v>737</v>
      </c>
      <c r="CI1" s="2" t="s">
        <v>738</v>
      </c>
      <c r="CJ1" s="2" t="s">
        <v>739</v>
      </c>
      <c r="CK1" s="2" t="s">
        <v>740</v>
      </c>
      <c r="CL1" s="2" t="s">
        <v>741</v>
      </c>
      <c r="CM1" s="2" t="s">
        <v>742</v>
      </c>
      <c r="CN1" s="2" t="s">
        <v>743</v>
      </c>
      <c r="CO1" s="2" t="s">
        <v>744</v>
      </c>
      <c r="CP1" s="2" t="s">
        <v>745</v>
      </c>
      <c r="CQ1" s="2" t="s">
        <v>746</v>
      </c>
      <c r="CR1" s="2" t="s">
        <v>747</v>
      </c>
      <c r="CS1" s="2" t="s">
        <v>748</v>
      </c>
      <c r="CT1" s="2" t="s">
        <v>749</v>
      </c>
      <c r="CU1" s="2" t="s">
        <v>750</v>
      </c>
      <c r="CV1" s="2" t="s">
        <v>751</v>
      </c>
      <c r="CW1" s="2" t="s">
        <v>752</v>
      </c>
      <c r="CX1" s="2" t="s">
        <v>753</v>
      </c>
      <c r="CY1" s="2" t="s">
        <v>754</v>
      </c>
      <c r="CZ1" s="2" t="s">
        <v>755</v>
      </c>
      <c r="DA1" s="2" t="s">
        <v>756</v>
      </c>
      <c r="DB1" s="2" t="s">
        <v>757</v>
      </c>
      <c r="DC1" s="2" t="s">
        <v>758</v>
      </c>
      <c r="DD1" s="2" t="s">
        <v>759</v>
      </c>
      <c r="DE1" s="2" t="s">
        <v>760</v>
      </c>
      <c r="DF1" s="2" t="s">
        <v>761</v>
      </c>
    </row>
    <row r="2" customHeight="1" spans="1:110">
      <c r="A2" s="1" t="s">
        <v>762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</row>
    <row r="3" customHeight="1" spans="1:110">
      <c r="A3" s="1" t="s">
        <v>763</v>
      </c>
      <c r="B3" s="2">
        <v>1.008</v>
      </c>
      <c r="C3" s="2">
        <v>4.003</v>
      </c>
      <c r="D3" s="2">
        <v>6.941</v>
      </c>
      <c r="E3" s="2">
        <v>9.012</v>
      </c>
      <c r="F3" s="2">
        <v>10.811</v>
      </c>
      <c r="G3" s="2">
        <v>12.011</v>
      </c>
      <c r="H3" s="2">
        <v>14.007</v>
      </c>
      <c r="I3" s="2">
        <v>15.999</v>
      </c>
      <c r="J3" s="2">
        <v>18.998</v>
      </c>
      <c r="K3" s="2">
        <v>20.18</v>
      </c>
      <c r="L3" s="2">
        <v>22.99</v>
      </c>
      <c r="M3" s="2">
        <v>24.305</v>
      </c>
      <c r="N3" s="2">
        <v>26.982</v>
      </c>
      <c r="O3" s="2">
        <v>28.086</v>
      </c>
      <c r="P3" s="2">
        <v>30.974</v>
      </c>
      <c r="Q3" s="2">
        <v>32.065</v>
      </c>
      <c r="R3" s="2">
        <v>35.453</v>
      </c>
      <c r="S3" s="2">
        <v>39.948</v>
      </c>
      <c r="T3" s="2">
        <v>39.098</v>
      </c>
      <c r="U3" s="2">
        <v>40.078</v>
      </c>
      <c r="V3" s="2">
        <v>44.956</v>
      </c>
      <c r="W3" s="2">
        <v>47.867</v>
      </c>
      <c r="X3" s="2">
        <v>50.942</v>
      </c>
      <c r="Y3" s="2">
        <v>51.996</v>
      </c>
      <c r="Z3" s="2">
        <v>54.938</v>
      </c>
      <c r="AA3" s="2">
        <v>55.845</v>
      </c>
      <c r="AB3" s="2">
        <v>58.933</v>
      </c>
      <c r="AC3" s="2">
        <v>58.693</v>
      </c>
      <c r="AD3" s="2">
        <v>63.546</v>
      </c>
      <c r="AE3" s="2">
        <v>65.39</v>
      </c>
      <c r="AF3" s="2">
        <v>69.723</v>
      </c>
      <c r="AG3" s="2">
        <v>72.64</v>
      </c>
      <c r="AH3" s="2">
        <v>74.922</v>
      </c>
      <c r="AI3" s="2">
        <v>78.96</v>
      </c>
      <c r="AJ3" s="2">
        <v>79.904</v>
      </c>
      <c r="AK3" s="2">
        <v>83.8</v>
      </c>
      <c r="AL3" s="2">
        <v>85.468</v>
      </c>
      <c r="AM3" s="2">
        <v>87.62</v>
      </c>
      <c r="AN3" s="2">
        <v>88.906</v>
      </c>
      <c r="AO3" s="2">
        <v>91.224</v>
      </c>
      <c r="AP3" s="2">
        <v>92.906</v>
      </c>
      <c r="AQ3" s="2">
        <v>95.94</v>
      </c>
      <c r="AR3" s="2">
        <v>98</v>
      </c>
      <c r="AS3" s="2">
        <v>101.07</v>
      </c>
      <c r="AT3" s="2">
        <v>102.906</v>
      </c>
      <c r="AU3" s="2">
        <v>106.42</v>
      </c>
      <c r="AV3" s="2">
        <v>107.868</v>
      </c>
      <c r="AW3" s="2">
        <v>112.411</v>
      </c>
      <c r="AX3" s="2">
        <v>114.818</v>
      </c>
      <c r="AY3" s="2">
        <v>118.71</v>
      </c>
      <c r="AZ3" s="2">
        <v>121.76</v>
      </c>
      <c r="BA3" s="2">
        <v>127.6</v>
      </c>
      <c r="BB3" s="2">
        <v>126.905</v>
      </c>
      <c r="BC3" s="2">
        <v>131.293</v>
      </c>
      <c r="BD3" s="2">
        <v>132.906</v>
      </c>
      <c r="BE3" s="2">
        <v>137.327</v>
      </c>
      <c r="BF3" s="2">
        <v>138.906</v>
      </c>
      <c r="BG3" s="2">
        <v>140.116</v>
      </c>
      <c r="BH3" s="2">
        <v>140.908</v>
      </c>
      <c r="BI3" s="2">
        <v>144.24</v>
      </c>
      <c r="BJ3" s="2">
        <v>145</v>
      </c>
      <c r="BK3" s="2">
        <v>150.36</v>
      </c>
      <c r="BL3" s="2">
        <v>151.964</v>
      </c>
      <c r="BM3" s="2">
        <v>157.25</v>
      </c>
      <c r="BN3" s="2">
        <v>158.925</v>
      </c>
      <c r="BO3" s="2">
        <v>162.5</v>
      </c>
      <c r="BP3" s="2">
        <v>164.93</v>
      </c>
      <c r="BQ3" s="2">
        <v>167.259</v>
      </c>
      <c r="BR3" s="2">
        <v>168.934</v>
      </c>
      <c r="BS3" s="2">
        <v>173.04</v>
      </c>
      <c r="BT3" s="2">
        <v>174.967</v>
      </c>
      <c r="BU3" s="2">
        <v>178.49</v>
      </c>
      <c r="BV3" s="2">
        <v>180.948</v>
      </c>
      <c r="BW3" s="2">
        <v>183.84</v>
      </c>
      <c r="BX3" s="2">
        <v>186.207</v>
      </c>
      <c r="BY3" s="2">
        <v>190.23</v>
      </c>
      <c r="BZ3" s="2">
        <v>192.217</v>
      </c>
      <c r="CA3" s="2">
        <v>195.078</v>
      </c>
      <c r="CB3" s="2">
        <v>196.967</v>
      </c>
      <c r="CC3" s="2">
        <v>200.59</v>
      </c>
      <c r="CD3" s="2">
        <v>204.383</v>
      </c>
      <c r="CE3" s="2">
        <v>207.2</v>
      </c>
      <c r="CF3" s="2">
        <v>208.98</v>
      </c>
      <c r="CG3" s="2">
        <v>209</v>
      </c>
      <c r="CH3" s="2">
        <v>210</v>
      </c>
      <c r="CI3" s="2">
        <v>222</v>
      </c>
      <c r="CJ3" s="2">
        <v>223</v>
      </c>
      <c r="CK3" s="2">
        <v>226</v>
      </c>
      <c r="CL3" s="2">
        <v>227</v>
      </c>
      <c r="CM3" s="2">
        <v>232.038</v>
      </c>
      <c r="CN3" s="2">
        <v>231.036</v>
      </c>
      <c r="CO3" s="2">
        <v>238.029</v>
      </c>
      <c r="CP3" s="2">
        <v>237</v>
      </c>
      <c r="CQ3" s="2">
        <v>244</v>
      </c>
      <c r="CR3" s="2">
        <v>243</v>
      </c>
      <c r="CS3" s="2">
        <v>247</v>
      </c>
      <c r="CT3" s="2">
        <v>247</v>
      </c>
      <c r="CU3" s="2">
        <v>251</v>
      </c>
      <c r="CV3" s="2">
        <v>252</v>
      </c>
      <c r="CW3" s="2">
        <v>257</v>
      </c>
      <c r="CX3" s="2">
        <v>258</v>
      </c>
      <c r="CY3" s="2">
        <v>259</v>
      </c>
      <c r="CZ3" s="2">
        <v>262</v>
      </c>
      <c r="DA3" s="2">
        <v>261</v>
      </c>
      <c r="DB3" s="2">
        <v>262</v>
      </c>
      <c r="DC3" s="2">
        <v>266</v>
      </c>
      <c r="DD3" s="2">
        <v>264</v>
      </c>
      <c r="DE3" s="2">
        <v>277</v>
      </c>
      <c r="DF3" s="2">
        <v>268</v>
      </c>
    </row>
    <row r="4" customHeight="1" spans="1:110">
      <c r="A4" s="1" t="s">
        <v>764</v>
      </c>
      <c r="B4" s="2" t="s">
        <v>89</v>
      </c>
      <c r="C4" s="2" t="s">
        <v>765</v>
      </c>
      <c r="D4" s="2" t="s">
        <v>766</v>
      </c>
      <c r="E4" s="2" t="s">
        <v>767</v>
      </c>
      <c r="F4" s="2" t="s">
        <v>4</v>
      </c>
      <c r="G4" s="2" t="s">
        <v>7</v>
      </c>
      <c r="H4" s="2" t="s">
        <v>768</v>
      </c>
      <c r="I4" s="2" t="s">
        <v>769</v>
      </c>
      <c r="J4" s="2" t="s">
        <v>73</v>
      </c>
      <c r="K4" s="2" t="s">
        <v>770</v>
      </c>
      <c r="L4" s="2" t="s">
        <v>771</v>
      </c>
      <c r="M4" s="2" t="s">
        <v>772</v>
      </c>
      <c r="N4" s="2" t="s">
        <v>773</v>
      </c>
      <c r="O4" s="2" t="s">
        <v>774</v>
      </c>
      <c r="P4" s="2" t="s">
        <v>775</v>
      </c>
      <c r="Q4" s="2" t="s">
        <v>776</v>
      </c>
      <c r="R4" s="2" t="s">
        <v>777</v>
      </c>
      <c r="S4" s="2" t="s">
        <v>778</v>
      </c>
      <c r="T4" s="2" t="s">
        <v>779</v>
      </c>
      <c r="U4" s="2" t="s">
        <v>780</v>
      </c>
      <c r="V4" s="2" t="s">
        <v>781</v>
      </c>
      <c r="W4" s="2" t="s">
        <v>782</v>
      </c>
      <c r="X4" s="2" t="s">
        <v>783</v>
      </c>
      <c r="Y4" s="2" t="s">
        <v>784</v>
      </c>
      <c r="Z4" s="2" t="s">
        <v>785</v>
      </c>
      <c r="AA4" s="2" t="s">
        <v>786</v>
      </c>
      <c r="AB4" s="2" t="s">
        <v>787</v>
      </c>
      <c r="AC4" s="2" t="s">
        <v>788</v>
      </c>
      <c r="AD4" s="2" t="s">
        <v>789</v>
      </c>
      <c r="AE4" s="2" t="s">
        <v>790</v>
      </c>
      <c r="AF4" s="2" t="s">
        <v>791</v>
      </c>
      <c r="AG4" s="2" t="s">
        <v>792</v>
      </c>
      <c r="AH4" s="2" t="s">
        <v>793</v>
      </c>
      <c r="AI4" s="2" t="s">
        <v>794</v>
      </c>
      <c r="AJ4" s="2" t="s">
        <v>795</v>
      </c>
      <c r="AK4" s="2" t="s">
        <v>796</v>
      </c>
      <c r="AL4" s="2" t="s">
        <v>797</v>
      </c>
      <c r="AM4" s="2" t="s">
        <v>798</v>
      </c>
      <c r="AN4" s="2" t="s">
        <v>799</v>
      </c>
      <c r="AO4" s="2" t="s">
        <v>800</v>
      </c>
      <c r="AP4" s="2" t="s">
        <v>801</v>
      </c>
      <c r="AQ4" s="2" t="s">
        <v>802</v>
      </c>
      <c r="AR4" s="2" t="s">
        <v>803</v>
      </c>
      <c r="AS4" s="2" t="s">
        <v>804</v>
      </c>
      <c r="AT4" s="2" t="s">
        <v>805</v>
      </c>
      <c r="AU4" s="2" t="s">
        <v>806</v>
      </c>
      <c r="AV4" s="2" t="s">
        <v>807</v>
      </c>
      <c r="AW4" s="2" t="s">
        <v>808</v>
      </c>
      <c r="AX4" s="2" t="s">
        <v>809</v>
      </c>
      <c r="AY4" s="2" t="s">
        <v>810</v>
      </c>
      <c r="AZ4" s="2" t="s">
        <v>811</v>
      </c>
      <c r="BA4" s="2" t="s">
        <v>812</v>
      </c>
      <c r="BB4" s="2" t="s">
        <v>95</v>
      </c>
      <c r="BC4" s="2" t="s">
        <v>813</v>
      </c>
      <c r="BD4" s="2" t="s">
        <v>814</v>
      </c>
      <c r="BE4" s="2" t="s">
        <v>815</v>
      </c>
      <c r="BF4" s="2" t="s">
        <v>816</v>
      </c>
      <c r="BG4" s="2" t="s">
        <v>817</v>
      </c>
      <c r="BH4" s="2" t="s">
        <v>818</v>
      </c>
      <c r="BI4" s="2" t="s">
        <v>819</v>
      </c>
      <c r="BJ4" s="2" t="s">
        <v>820</v>
      </c>
      <c r="BK4" s="2" t="s">
        <v>821</v>
      </c>
      <c r="BL4" s="2" t="s">
        <v>822</v>
      </c>
      <c r="BM4" s="2" t="s">
        <v>823</v>
      </c>
      <c r="BN4" s="2" t="s">
        <v>824</v>
      </c>
      <c r="BO4" s="2" t="s">
        <v>825</v>
      </c>
      <c r="BP4" s="2" t="s">
        <v>826</v>
      </c>
      <c r="BQ4" s="2" t="s">
        <v>827</v>
      </c>
      <c r="BR4" s="2" t="s">
        <v>828</v>
      </c>
      <c r="BS4" s="2" t="s">
        <v>829</v>
      </c>
      <c r="BT4" s="2" t="s">
        <v>830</v>
      </c>
      <c r="BU4" s="2" t="s">
        <v>831</v>
      </c>
      <c r="BV4" s="2" t="s">
        <v>832</v>
      </c>
      <c r="BW4" s="2" t="s">
        <v>833</v>
      </c>
      <c r="BX4" s="2" t="s">
        <v>834</v>
      </c>
      <c r="BY4" s="2" t="s">
        <v>835</v>
      </c>
      <c r="BZ4" s="2" t="s">
        <v>836</v>
      </c>
      <c r="CA4" s="2" t="s">
        <v>837</v>
      </c>
      <c r="CB4" s="2" t="s">
        <v>838</v>
      </c>
      <c r="CC4" s="2" t="s">
        <v>839</v>
      </c>
      <c r="CD4" s="2" t="s">
        <v>840</v>
      </c>
      <c r="CE4" s="2" t="s">
        <v>841</v>
      </c>
      <c r="CF4" s="2" t="s">
        <v>842</v>
      </c>
      <c r="CG4" s="2" t="s">
        <v>843</v>
      </c>
      <c r="CH4" s="2" t="s">
        <v>844</v>
      </c>
      <c r="CI4" s="2" t="s">
        <v>845</v>
      </c>
      <c r="CJ4" s="2" t="s">
        <v>846</v>
      </c>
      <c r="CK4" s="2" t="s">
        <v>847</v>
      </c>
      <c r="CL4" s="2" t="s">
        <v>848</v>
      </c>
      <c r="CM4" s="2" t="s">
        <v>849</v>
      </c>
      <c r="CN4" s="2" t="s">
        <v>850</v>
      </c>
      <c r="CO4" s="2" t="s">
        <v>851</v>
      </c>
      <c r="CP4" s="2" t="s">
        <v>852</v>
      </c>
      <c r="CQ4" s="2" t="s">
        <v>853</v>
      </c>
      <c r="CR4" s="2" t="s">
        <v>854</v>
      </c>
      <c r="CS4" s="2" t="s">
        <v>855</v>
      </c>
      <c r="CT4" s="2" t="s">
        <v>856</v>
      </c>
      <c r="CU4" s="2" t="s">
        <v>857</v>
      </c>
      <c r="CV4" s="2" t="s">
        <v>858</v>
      </c>
      <c r="CW4" s="2" t="s">
        <v>859</v>
      </c>
      <c r="CX4" s="2" t="s">
        <v>860</v>
      </c>
      <c r="CY4" s="2" t="s">
        <v>861</v>
      </c>
      <c r="CZ4" s="2" t="s">
        <v>862</v>
      </c>
      <c r="DA4" s="2" t="s">
        <v>863</v>
      </c>
      <c r="DB4" s="2" t="s">
        <v>864</v>
      </c>
      <c r="DC4" s="2" t="s">
        <v>865</v>
      </c>
      <c r="DD4" s="2" t="s">
        <v>866</v>
      </c>
      <c r="DE4" s="2" t="s">
        <v>867</v>
      </c>
      <c r="DF4" s="2" t="s">
        <v>868</v>
      </c>
    </row>
    <row r="5" customHeight="1" spans="1:110">
      <c r="A5" s="1" t="s">
        <v>869</v>
      </c>
      <c r="B5" s="2">
        <v>-259</v>
      </c>
      <c r="C5" s="2">
        <v>-272</v>
      </c>
      <c r="D5" s="2">
        <v>180</v>
      </c>
      <c r="E5" s="2">
        <v>1278</v>
      </c>
      <c r="F5" s="2">
        <v>2300</v>
      </c>
      <c r="G5" s="2">
        <v>3500</v>
      </c>
      <c r="H5" s="2">
        <v>-210</v>
      </c>
      <c r="I5" s="2">
        <v>-218</v>
      </c>
      <c r="J5" s="2">
        <v>-220</v>
      </c>
      <c r="K5" s="2">
        <v>-249</v>
      </c>
      <c r="L5" s="2">
        <v>98</v>
      </c>
      <c r="M5" s="2">
        <v>639</v>
      </c>
      <c r="N5" s="2">
        <v>660</v>
      </c>
      <c r="O5" s="2">
        <v>1410</v>
      </c>
      <c r="P5" s="2">
        <v>44</v>
      </c>
      <c r="Q5" s="2">
        <v>113</v>
      </c>
      <c r="R5" s="2">
        <v>-101</v>
      </c>
      <c r="S5" s="2">
        <v>-189</v>
      </c>
      <c r="T5" s="2">
        <v>64</v>
      </c>
      <c r="U5" s="2">
        <v>839</v>
      </c>
      <c r="V5" s="2">
        <v>1539</v>
      </c>
      <c r="W5" s="2">
        <v>1660</v>
      </c>
      <c r="X5" s="2">
        <v>1890</v>
      </c>
      <c r="Y5" s="2">
        <v>1857</v>
      </c>
      <c r="Z5" s="2">
        <v>1245</v>
      </c>
      <c r="AA5" s="2">
        <v>1535</v>
      </c>
      <c r="AB5" s="2">
        <v>1495</v>
      </c>
      <c r="AC5" s="2">
        <v>1453</v>
      </c>
      <c r="AD5" s="2">
        <v>1083</v>
      </c>
      <c r="AE5" s="2">
        <v>420</v>
      </c>
      <c r="AF5" s="2">
        <v>30</v>
      </c>
      <c r="AG5" s="2">
        <v>937</v>
      </c>
      <c r="AH5" s="2">
        <v>81</v>
      </c>
      <c r="AI5" s="2">
        <v>217</v>
      </c>
      <c r="AJ5" s="2">
        <v>-7</v>
      </c>
      <c r="AK5" s="2">
        <v>-157</v>
      </c>
      <c r="AL5" s="2">
        <v>39</v>
      </c>
      <c r="AM5" s="2">
        <v>769</v>
      </c>
      <c r="AN5" s="2">
        <v>1523</v>
      </c>
      <c r="AO5" s="2">
        <v>1852</v>
      </c>
      <c r="AP5" s="2">
        <v>2468</v>
      </c>
      <c r="AQ5" s="2">
        <v>2617</v>
      </c>
      <c r="AR5" s="2">
        <v>2200</v>
      </c>
      <c r="AS5" s="2">
        <v>2250</v>
      </c>
      <c r="AT5" s="2">
        <v>1966</v>
      </c>
      <c r="AU5" s="2">
        <v>1552</v>
      </c>
      <c r="AV5" s="2">
        <v>962</v>
      </c>
      <c r="AW5" s="2">
        <v>321</v>
      </c>
      <c r="AX5" s="2">
        <v>157</v>
      </c>
      <c r="AY5" s="2">
        <v>232</v>
      </c>
      <c r="AZ5" s="2">
        <v>630</v>
      </c>
      <c r="BA5" s="2">
        <v>449</v>
      </c>
      <c r="BB5" s="2">
        <v>114</v>
      </c>
      <c r="BC5" s="2">
        <v>-112</v>
      </c>
      <c r="BD5" s="2">
        <v>29</v>
      </c>
      <c r="BE5" s="2">
        <v>725</v>
      </c>
      <c r="BF5" s="2">
        <v>920</v>
      </c>
      <c r="BG5" s="2">
        <v>795</v>
      </c>
      <c r="BH5" s="2">
        <v>935</v>
      </c>
      <c r="BI5" s="2">
        <v>1010</v>
      </c>
      <c r="BJ5" s="2">
        <v>1100</v>
      </c>
      <c r="BK5" s="2">
        <v>1072</v>
      </c>
      <c r="BL5" s="2">
        <v>822</v>
      </c>
      <c r="BM5" s="2">
        <v>1311</v>
      </c>
      <c r="BN5" s="2">
        <v>1360</v>
      </c>
      <c r="BO5" s="2">
        <v>1412</v>
      </c>
      <c r="BP5" s="2">
        <v>1470</v>
      </c>
      <c r="BQ5" s="2">
        <v>1522</v>
      </c>
      <c r="BR5" s="2">
        <v>1545</v>
      </c>
      <c r="BS5" s="2">
        <v>824</v>
      </c>
      <c r="BT5" s="2">
        <v>1656</v>
      </c>
      <c r="BU5" s="2">
        <v>2150</v>
      </c>
      <c r="BV5" s="2">
        <v>2996</v>
      </c>
      <c r="BW5" s="2">
        <v>3410</v>
      </c>
      <c r="BX5" s="2">
        <v>3180</v>
      </c>
      <c r="BY5" s="2">
        <v>3045</v>
      </c>
      <c r="BZ5" s="2">
        <v>2410</v>
      </c>
      <c r="CA5" s="2">
        <v>1772</v>
      </c>
      <c r="CB5" s="2">
        <v>1064</v>
      </c>
      <c r="CC5" s="2">
        <v>-39</v>
      </c>
      <c r="CD5" s="2">
        <v>303</v>
      </c>
      <c r="CE5" s="2">
        <v>327</v>
      </c>
      <c r="CF5" s="2">
        <v>271</v>
      </c>
      <c r="CG5" s="2">
        <v>254</v>
      </c>
      <c r="CH5" s="2">
        <v>302</v>
      </c>
      <c r="CI5" s="2">
        <v>-71</v>
      </c>
      <c r="CJ5" s="2">
        <v>27</v>
      </c>
      <c r="CK5" s="2">
        <v>700</v>
      </c>
      <c r="CL5" s="2">
        <v>1050</v>
      </c>
      <c r="CM5" s="2">
        <v>1750</v>
      </c>
      <c r="CN5" s="2">
        <v>1568</v>
      </c>
      <c r="CO5" s="2">
        <v>1132</v>
      </c>
      <c r="CP5" s="2">
        <v>640</v>
      </c>
      <c r="CQ5" s="2">
        <v>640</v>
      </c>
      <c r="CR5" s="2">
        <v>994</v>
      </c>
      <c r="CS5" s="2">
        <v>1340</v>
      </c>
      <c r="CT5" s="2">
        <v>986</v>
      </c>
      <c r="CU5" s="2">
        <v>900</v>
      </c>
      <c r="CV5" s="2">
        <v>860</v>
      </c>
      <c r="CW5" s="2">
        <v>1527</v>
      </c>
      <c r="CX5" s="2">
        <v>0</v>
      </c>
      <c r="CY5" s="2">
        <v>827</v>
      </c>
      <c r="CZ5" s="2">
        <v>1627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</row>
    <row r="6" customHeight="1" spans="1:110">
      <c r="A6" s="1" t="s">
        <v>870</v>
      </c>
      <c r="B6" s="2">
        <v>-253</v>
      </c>
      <c r="C6" s="2">
        <v>-269</v>
      </c>
      <c r="D6" s="2">
        <v>1347</v>
      </c>
      <c r="E6" s="2">
        <v>2970</v>
      </c>
      <c r="F6" s="2">
        <v>2550</v>
      </c>
      <c r="G6" s="2">
        <v>4827</v>
      </c>
      <c r="H6" s="2">
        <v>-196</v>
      </c>
      <c r="I6" s="2">
        <v>-183</v>
      </c>
      <c r="J6" s="2">
        <v>-188</v>
      </c>
      <c r="K6" s="2">
        <v>-246</v>
      </c>
      <c r="L6" s="2">
        <v>883</v>
      </c>
      <c r="M6" s="2">
        <v>1090</v>
      </c>
      <c r="N6" s="2">
        <v>2467</v>
      </c>
      <c r="O6" s="2">
        <v>2355</v>
      </c>
      <c r="P6" s="2">
        <v>280</v>
      </c>
      <c r="Q6" s="2">
        <v>445</v>
      </c>
      <c r="R6" s="2">
        <v>-35</v>
      </c>
      <c r="S6" s="2">
        <v>-186</v>
      </c>
      <c r="T6" s="2">
        <v>774</v>
      </c>
      <c r="U6" s="2">
        <v>1484</v>
      </c>
      <c r="V6" s="2">
        <v>2832</v>
      </c>
      <c r="W6" s="2">
        <v>3287</v>
      </c>
      <c r="X6" s="2">
        <v>3380</v>
      </c>
      <c r="Y6" s="2">
        <v>2672</v>
      </c>
      <c r="Z6" s="2">
        <v>1962</v>
      </c>
      <c r="AA6" s="2">
        <v>2750</v>
      </c>
      <c r="AB6" s="2">
        <v>2870</v>
      </c>
      <c r="AC6" s="2">
        <v>2732</v>
      </c>
      <c r="AD6" s="2">
        <v>2567</v>
      </c>
      <c r="AE6" s="2">
        <v>907</v>
      </c>
      <c r="AF6" s="2">
        <v>2403</v>
      </c>
      <c r="AG6" s="2">
        <v>2830</v>
      </c>
      <c r="AH6" s="2">
        <v>613</v>
      </c>
      <c r="AI6" s="2">
        <v>685</v>
      </c>
      <c r="AJ6" s="2">
        <v>59</v>
      </c>
      <c r="AK6" s="2">
        <v>-153</v>
      </c>
      <c r="AL6" s="2">
        <v>688</v>
      </c>
      <c r="AM6" s="2">
        <v>1384</v>
      </c>
      <c r="AN6" s="2">
        <v>3337</v>
      </c>
      <c r="AO6" s="2">
        <v>4377</v>
      </c>
      <c r="AP6" s="2">
        <v>4927</v>
      </c>
      <c r="AQ6" s="2">
        <v>4612</v>
      </c>
      <c r="AR6" s="2">
        <v>4877</v>
      </c>
      <c r="AS6" s="2">
        <v>3900</v>
      </c>
      <c r="AT6" s="2">
        <v>3727</v>
      </c>
      <c r="AU6" s="2">
        <v>2927</v>
      </c>
      <c r="AV6" s="2">
        <v>2212</v>
      </c>
      <c r="AW6" s="2">
        <v>765</v>
      </c>
      <c r="AX6" s="2">
        <v>2000</v>
      </c>
      <c r="AY6" s="2">
        <v>2270</v>
      </c>
      <c r="AZ6" s="2">
        <v>1750</v>
      </c>
      <c r="BA6" s="2">
        <v>990</v>
      </c>
      <c r="BB6" s="2">
        <v>184</v>
      </c>
      <c r="BC6" s="2">
        <v>-108</v>
      </c>
      <c r="BD6" s="2">
        <v>678</v>
      </c>
      <c r="BE6" s="2">
        <v>1140</v>
      </c>
      <c r="BF6" s="2">
        <v>3469</v>
      </c>
      <c r="BG6" s="2">
        <v>3257</v>
      </c>
      <c r="BH6" s="2">
        <v>3127</v>
      </c>
      <c r="BI6" s="2">
        <v>3127</v>
      </c>
      <c r="BJ6" s="2">
        <v>3000</v>
      </c>
      <c r="BK6" s="2">
        <v>1900</v>
      </c>
      <c r="BL6" s="2">
        <v>1597</v>
      </c>
      <c r="BM6" s="2">
        <v>3233</v>
      </c>
      <c r="BN6" s="2">
        <v>3041</v>
      </c>
      <c r="BO6" s="2">
        <v>2562</v>
      </c>
      <c r="BP6" s="2">
        <v>2720</v>
      </c>
      <c r="BQ6" s="2">
        <v>2510</v>
      </c>
      <c r="BR6" s="2">
        <v>1727</v>
      </c>
      <c r="BS6" s="2">
        <v>1466</v>
      </c>
      <c r="BT6" s="2">
        <v>3315</v>
      </c>
      <c r="BU6" s="2">
        <v>5400</v>
      </c>
      <c r="BV6" s="2">
        <v>5425</v>
      </c>
      <c r="BW6" s="2">
        <v>5660</v>
      </c>
      <c r="BX6" s="2">
        <v>5627</v>
      </c>
      <c r="BY6" s="2">
        <v>5027</v>
      </c>
      <c r="BZ6" s="2">
        <v>4527</v>
      </c>
      <c r="CA6" s="2">
        <v>3827</v>
      </c>
      <c r="CB6" s="2">
        <v>2807</v>
      </c>
      <c r="CC6" s="2">
        <v>357</v>
      </c>
      <c r="CD6" s="2">
        <v>1457</v>
      </c>
      <c r="CE6" s="2">
        <v>1740</v>
      </c>
      <c r="CF6" s="2">
        <v>1560</v>
      </c>
      <c r="CG6" s="2">
        <v>962</v>
      </c>
      <c r="CH6" s="2">
        <v>337</v>
      </c>
      <c r="CI6" s="2">
        <v>-62</v>
      </c>
      <c r="CJ6" s="2">
        <v>677</v>
      </c>
      <c r="CK6" s="2">
        <v>1737</v>
      </c>
      <c r="CL6" s="2">
        <v>3200</v>
      </c>
      <c r="CM6" s="2">
        <v>4790</v>
      </c>
      <c r="CN6" s="2">
        <v>0</v>
      </c>
      <c r="CO6" s="2">
        <v>3818</v>
      </c>
      <c r="CP6" s="2">
        <v>3902</v>
      </c>
      <c r="CQ6" s="2">
        <v>3235</v>
      </c>
      <c r="CR6" s="2">
        <v>2607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</row>
    <row r="7" customHeight="1" spans="1:110">
      <c r="A7" s="1" t="s">
        <v>871</v>
      </c>
      <c r="B7" s="2">
        <v>0.09</v>
      </c>
      <c r="C7" s="2">
        <v>0.18</v>
      </c>
      <c r="D7" s="2">
        <v>0.53</v>
      </c>
      <c r="E7" s="2">
        <v>1.85</v>
      </c>
      <c r="F7" s="2">
        <v>2.34</v>
      </c>
      <c r="G7" s="2">
        <v>2.26</v>
      </c>
      <c r="H7" s="2">
        <v>1.25</v>
      </c>
      <c r="I7" s="2">
        <v>1.43</v>
      </c>
      <c r="J7" s="2">
        <v>1.7</v>
      </c>
      <c r="K7" s="2">
        <v>0.9</v>
      </c>
      <c r="L7" s="2">
        <v>0.97</v>
      </c>
      <c r="M7" s="2">
        <v>1.74</v>
      </c>
      <c r="N7" s="2">
        <v>2.7</v>
      </c>
      <c r="O7" s="2">
        <v>2.33</v>
      </c>
      <c r="P7" s="2">
        <v>1.82</v>
      </c>
      <c r="Q7" s="2">
        <v>2.07</v>
      </c>
      <c r="R7" s="2">
        <v>3.21</v>
      </c>
      <c r="S7" s="2">
        <v>1.78</v>
      </c>
      <c r="T7" s="2">
        <v>0.86</v>
      </c>
      <c r="U7" s="2">
        <v>1.55</v>
      </c>
      <c r="V7" s="2">
        <v>2.99</v>
      </c>
      <c r="W7" s="2">
        <v>4.54</v>
      </c>
      <c r="X7" s="2">
        <v>6.11</v>
      </c>
      <c r="Y7" s="2">
        <v>7.19</v>
      </c>
      <c r="Z7" s="2">
        <v>7.43</v>
      </c>
      <c r="AA7" s="2">
        <v>7.87</v>
      </c>
      <c r="AB7" s="2">
        <v>8.9</v>
      </c>
      <c r="AC7" s="2">
        <v>8.9</v>
      </c>
      <c r="AD7" s="2">
        <v>8.96</v>
      </c>
      <c r="AE7" s="2">
        <v>7.13</v>
      </c>
      <c r="AF7" s="2">
        <v>5.91</v>
      </c>
      <c r="AG7" s="2">
        <v>5.32</v>
      </c>
      <c r="AH7" s="2">
        <v>5.72</v>
      </c>
      <c r="AI7" s="2">
        <v>4.79</v>
      </c>
      <c r="AJ7" s="2">
        <v>3.12</v>
      </c>
      <c r="AK7" s="2">
        <v>3.75</v>
      </c>
      <c r="AL7" s="2">
        <v>1.63</v>
      </c>
      <c r="AM7" s="2">
        <v>2.54</v>
      </c>
      <c r="AN7" s="2">
        <v>4.47</v>
      </c>
      <c r="AO7" s="2">
        <v>6.51</v>
      </c>
      <c r="AP7" s="2">
        <v>8.57</v>
      </c>
      <c r="AQ7" s="2">
        <v>10.22</v>
      </c>
      <c r="AR7" s="2">
        <v>11.5</v>
      </c>
      <c r="AS7" s="2">
        <v>12.37</v>
      </c>
      <c r="AT7" s="2">
        <v>12.41</v>
      </c>
      <c r="AU7" s="2">
        <v>12.02</v>
      </c>
      <c r="AV7" s="2">
        <v>10.5</v>
      </c>
      <c r="AW7" s="2">
        <v>8.65</v>
      </c>
      <c r="AX7" s="2">
        <v>7.31</v>
      </c>
      <c r="AY7" s="2">
        <v>7.31</v>
      </c>
      <c r="AZ7" s="2">
        <v>6.68</v>
      </c>
      <c r="BA7" s="2">
        <v>6.24</v>
      </c>
      <c r="BB7" s="2">
        <v>4.93</v>
      </c>
      <c r="BC7" s="2">
        <v>5.9</v>
      </c>
      <c r="BD7" s="2">
        <v>1.87</v>
      </c>
      <c r="BE7" s="2">
        <v>3.59</v>
      </c>
      <c r="BF7" s="2">
        <v>6.15</v>
      </c>
      <c r="BG7" s="2">
        <v>6.77</v>
      </c>
      <c r="BH7" s="2">
        <v>6.77</v>
      </c>
      <c r="BI7" s="2">
        <v>7.01</v>
      </c>
      <c r="BJ7" s="2">
        <v>7.3</v>
      </c>
      <c r="BK7" s="2">
        <v>7.52</v>
      </c>
      <c r="BL7" s="2">
        <v>5.24</v>
      </c>
      <c r="BM7" s="2">
        <v>7.9</v>
      </c>
      <c r="BN7" s="2">
        <v>8.23</v>
      </c>
      <c r="BO7" s="2">
        <v>8.55</v>
      </c>
      <c r="BP7" s="2">
        <v>8.8</v>
      </c>
      <c r="BQ7" s="2">
        <v>9.07</v>
      </c>
      <c r="BR7" s="2">
        <v>9.32</v>
      </c>
      <c r="BS7" s="2">
        <v>6.9</v>
      </c>
      <c r="BT7" s="2">
        <v>9.84</v>
      </c>
      <c r="BU7" s="2">
        <v>13.31</v>
      </c>
      <c r="BV7" s="2">
        <v>16.65</v>
      </c>
      <c r="BW7" s="2">
        <v>19.35</v>
      </c>
      <c r="BX7" s="2">
        <v>21.04</v>
      </c>
      <c r="BY7" s="2">
        <v>22.6</v>
      </c>
      <c r="BZ7" s="2">
        <v>22.4</v>
      </c>
      <c r="CA7" s="2">
        <v>21.45</v>
      </c>
      <c r="CB7" s="2">
        <v>19.32</v>
      </c>
      <c r="CC7" s="2">
        <v>13.55</v>
      </c>
      <c r="CD7" s="2">
        <v>11.85</v>
      </c>
      <c r="CE7" s="2">
        <v>11.35</v>
      </c>
      <c r="CF7" s="2">
        <v>9.75</v>
      </c>
      <c r="CG7" s="2">
        <v>9.3</v>
      </c>
      <c r="CH7" s="2">
        <v>0</v>
      </c>
      <c r="CI7" s="2">
        <v>9.73</v>
      </c>
      <c r="CJ7" s="2">
        <v>0</v>
      </c>
      <c r="CK7" s="2">
        <v>5.5</v>
      </c>
      <c r="CL7" s="2">
        <v>10.07</v>
      </c>
      <c r="CM7" s="2">
        <v>11.72</v>
      </c>
      <c r="CN7" s="2">
        <v>15.4</v>
      </c>
      <c r="CO7" s="2">
        <v>18.95</v>
      </c>
      <c r="CP7" s="2">
        <v>20.2</v>
      </c>
      <c r="CQ7" s="2">
        <v>19.84</v>
      </c>
      <c r="CR7" s="2">
        <v>13.67</v>
      </c>
      <c r="CS7" s="2">
        <v>13.5</v>
      </c>
      <c r="CT7" s="2">
        <v>14.78</v>
      </c>
      <c r="CU7" s="2">
        <v>15.1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</row>
    <row r="8" customHeight="1" spans="1:110">
      <c r="A8" s="1" t="s">
        <v>872</v>
      </c>
      <c r="B8" s="2">
        <v>1776</v>
      </c>
      <c r="C8" s="2">
        <v>1895</v>
      </c>
      <c r="D8" s="2">
        <v>1817</v>
      </c>
      <c r="E8" s="2">
        <v>1797</v>
      </c>
      <c r="F8" s="2">
        <v>1808</v>
      </c>
      <c r="G8" s="2" t="s">
        <v>873</v>
      </c>
      <c r="H8" s="2">
        <v>1772</v>
      </c>
      <c r="I8" s="2">
        <v>1774</v>
      </c>
      <c r="J8" s="2">
        <v>1886</v>
      </c>
      <c r="K8" s="2">
        <v>1898</v>
      </c>
      <c r="L8" s="2">
        <v>1807</v>
      </c>
      <c r="M8" s="2">
        <v>1755</v>
      </c>
      <c r="N8" s="2">
        <v>1825</v>
      </c>
      <c r="O8" s="2">
        <v>1824</v>
      </c>
      <c r="P8" s="2">
        <v>1669</v>
      </c>
      <c r="Q8" s="2" t="s">
        <v>873</v>
      </c>
      <c r="R8" s="2">
        <v>1774</v>
      </c>
      <c r="S8" s="2">
        <v>1894</v>
      </c>
      <c r="T8" s="2">
        <v>1807</v>
      </c>
      <c r="U8" s="2">
        <v>1808</v>
      </c>
      <c r="V8" s="2">
        <v>1879</v>
      </c>
      <c r="W8" s="2">
        <v>1791</v>
      </c>
      <c r="X8" s="2">
        <v>1830</v>
      </c>
      <c r="Y8" s="2">
        <v>1797</v>
      </c>
      <c r="Z8" s="2">
        <v>1774</v>
      </c>
      <c r="AA8" s="2" t="s">
        <v>873</v>
      </c>
      <c r="AB8" s="2">
        <v>1735</v>
      </c>
      <c r="AC8" s="2">
        <v>1751</v>
      </c>
      <c r="AD8" s="2" t="s">
        <v>873</v>
      </c>
      <c r="AE8" s="2" t="s">
        <v>873</v>
      </c>
      <c r="AF8" s="2">
        <v>1875</v>
      </c>
      <c r="AG8" s="2">
        <v>1886</v>
      </c>
      <c r="AH8" s="2" t="s">
        <v>873</v>
      </c>
      <c r="AI8" s="2">
        <v>1817</v>
      </c>
      <c r="AJ8" s="2">
        <v>1826</v>
      </c>
      <c r="AK8" s="2">
        <v>1898</v>
      </c>
      <c r="AL8" s="2">
        <v>1861</v>
      </c>
      <c r="AM8" s="2">
        <v>1790</v>
      </c>
      <c r="AN8" s="2">
        <v>1794</v>
      </c>
      <c r="AO8" s="2">
        <v>1789</v>
      </c>
      <c r="AP8" s="2">
        <v>1801</v>
      </c>
      <c r="AQ8" s="2">
        <v>1781</v>
      </c>
      <c r="AR8" s="2">
        <v>1937</v>
      </c>
      <c r="AS8" s="2">
        <v>1844</v>
      </c>
      <c r="AT8" s="2">
        <v>1803</v>
      </c>
      <c r="AU8" s="2">
        <v>1803</v>
      </c>
      <c r="AV8" s="2" t="s">
        <v>873</v>
      </c>
      <c r="AW8" s="2">
        <v>1817</v>
      </c>
      <c r="AX8" s="2">
        <v>1863</v>
      </c>
      <c r="AY8" s="2" t="s">
        <v>873</v>
      </c>
      <c r="AZ8" s="2" t="s">
        <v>873</v>
      </c>
      <c r="BA8" s="2">
        <v>1783</v>
      </c>
      <c r="BB8" s="2">
        <v>1811</v>
      </c>
      <c r="BC8" s="2">
        <v>1898</v>
      </c>
      <c r="BD8" s="2">
        <v>1860</v>
      </c>
      <c r="BE8" s="2">
        <v>1808</v>
      </c>
      <c r="BF8" s="2">
        <v>1839</v>
      </c>
      <c r="BG8" s="2">
        <v>1803</v>
      </c>
      <c r="BH8" s="2">
        <v>1885</v>
      </c>
      <c r="BI8" s="2">
        <v>1885</v>
      </c>
      <c r="BJ8" s="2">
        <v>1945</v>
      </c>
      <c r="BK8" s="2">
        <v>1879</v>
      </c>
      <c r="BL8" s="2">
        <v>1901</v>
      </c>
      <c r="BM8" s="2">
        <v>1880</v>
      </c>
      <c r="BN8" s="2">
        <v>1843</v>
      </c>
      <c r="BO8" s="2">
        <v>1886</v>
      </c>
      <c r="BP8" s="2">
        <v>1867</v>
      </c>
      <c r="BQ8" s="2">
        <v>1842</v>
      </c>
      <c r="BR8" s="2">
        <v>1879</v>
      </c>
      <c r="BS8" s="2">
        <v>1878</v>
      </c>
      <c r="BT8" s="2">
        <v>1907</v>
      </c>
      <c r="BU8" s="2">
        <v>1923</v>
      </c>
      <c r="BV8" s="2">
        <v>1802</v>
      </c>
      <c r="BW8" s="2">
        <v>1783</v>
      </c>
      <c r="BX8" s="2">
        <v>1925</v>
      </c>
      <c r="BY8" s="2">
        <v>1803</v>
      </c>
      <c r="BZ8" s="2">
        <v>1803</v>
      </c>
      <c r="CA8" s="2">
        <v>1735</v>
      </c>
      <c r="CB8" s="2" t="s">
        <v>873</v>
      </c>
      <c r="CC8" s="2" t="s">
        <v>873</v>
      </c>
      <c r="CD8" s="2">
        <v>1861</v>
      </c>
      <c r="CE8" s="2" t="s">
        <v>873</v>
      </c>
      <c r="CF8" s="2" t="s">
        <v>873</v>
      </c>
      <c r="CG8" s="2">
        <v>1898</v>
      </c>
      <c r="CH8" s="2">
        <v>1940</v>
      </c>
      <c r="CI8" s="2">
        <v>1900</v>
      </c>
      <c r="CJ8" s="2">
        <v>1939</v>
      </c>
      <c r="CK8" s="2">
        <v>1898</v>
      </c>
      <c r="CL8" s="2">
        <v>1899</v>
      </c>
      <c r="CM8" s="2">
        <v>1829</v>
      </c>
      <c r="CN8" s="2">
        <v>1913</v>
      </c>
      <c r="CO8" s="2">
        <v>1789</v>
      </c>
      <c r="CP8" s="2">
        <v>1940</v>
      </c>
      <c r="CQ8" s="2">
        <v>1940</v>
      </c>
      <c r="CR8" s="2">
        <v>1944</v>
      </c>
      <c r="CS8" s="2">
        <v>1944</v>
      </c>
      <c r="CT8" s="2">
        <v>1949</v>
      </c>
      <c r="CU8" s="2">
        <v>1950</v>
      </c>
      <c r="CV8" s="2">
        <v>1952</v>
      </c>
      <c r="CW8" s="2">
        <v>1952</v>
      </c>
      <c r="CX8" s="2">
        <v>1955</v>
      </c>
      <c r="CY8" s="2">
        <v>1958</v>
      </c>
      <c r="CZ8" s="2">
        <v>1961</v>
      </c>
      <c r="DA8" s="2">
        <v>1964</v>
      </c>
      <c r="DB8" s="2">
        <v>1967</v>
      </c>
      <c r="DC8" s="2">
        <v>1974</v>
      </c>
      <c r="DD8" s="2">
        <v>1981</v>
      </c>
      <c r="DE8" s="2">
        <v>1984</v>
      </c>
      <c r="DF8" s="2">
        <v>1982</v>
      </c>
    </row>
    <row r="9" customHeight="1" spans="1:1">
      <c r="A9" s="1" t="s">
        <v>874</v>
      </c>
    </row>
    <row r="10" customHeight="1" spans="1:4">
      <c r="A10" s="1" t="s">
        <v>660</v>
      </c>
      <c r="B10">
        <f>HLOOKUP(A10,A1:DF8,3,FALSE)</f>
        <v>15.999</v>
      </c>
      <c r="C10">
        <f>HLOOKUP(A10,A1:DF8,5,FALSE)</f>
        <v>-218</v>
      </c>
      <c r="D10">
        <f>HLOOKUP(A10,A1:DF8,6,FALSE)</f>
        <v>-183</v>
      </c>
    </row>
    <row r="12" customHeight="1" spans="1:1">
      <c r="A12" s="4"/>
    </row>
    <row r="13" customHeight="1" spans="1:110">
      <c r="A13" s="1" t="s">
        <v>875</v>
      </c>
      <c r="B13" t="b">
        <f>AND(B6&lt;0,B5&lt;0)</f>
        <v>1</v>
      </c>
      <c r="C13" t="b">
        <f t="shared" ref="C13:BN13" si="0">AND(C6&lt;0,C5&lt;0)</f>
        <v>1</v>
      </c>
      <c r="D13" t="b">
        <f t="shared" si="0"/>
        <v>0</v>
      </c>
      <c r="E13" t="b">
        <f t="shared" si="0"/>
        <v>0</v>
      </c>
      <c r="F13" t="b">
        <f t="shared" si="0"/>
        <v>0</v>
      </c>
      <c r="G13" t="b">
        <f t="shared" si="0"/>
        <v>0</v>
      </c>
      <c r="H13" t="b">
        <f t="shared" si="0"/>
        <v>1</v>
      </c>
      <c r="I13" t="b">
        <f t="shared" si="0"/>
        <v>1</v>
      </c>
      <c r="J13" t="b">
        <f t="shared" si="0"/>
        <v>1</v>
      </c>
      <c r="K13" t="b">
        <f t="shared" si="0"/>
        <v>1</v>
      </c>
      <c r="L13" t="b">
        <f t="shared" si="0"/>
        <v>0</v>
      </c>
      <c r="M13" t="b">
        <f t="shared" si="0"/>
        <v>0</v>
      </c>
      <c r="N13" t="b">
        <f t="shared" si="0"/>
        <v>0</v>
      </c>
      <c r="O13" t="b">
        <f t="shared" si="0"/>
        <v>0</v>
      </c>
      <c r="P13" t="b">
        <f t="shared" si="0"/>
        <v>0</v>
      </c>
      <c r="Q13" t="b">
        <f t="shared" si="0"/>
        <v>0</v>
      </c>
      <c r="R13" t="b">
        <f t="shared" si="0"/>
        <v>1</v>
      </c>
      <c r="S13" t="b">
        <f t="shared" si="0"/>
        <v>1</v>
      </c>
      <c r="T13" t="b">
        <f t="shared" si="0"/>
        <v>0</v>
      </c>
      <c r="U13" t="b">
        <f t="shared" si="0"/>
        <v>0</v>
      </c>
      <c r="V13" t="b">
        <f t="shared" si="0"/>
        <v>0</v>
      </c>
      <c r="W13" t="b">
        <f t="shared" si="0"/>
        <v>0</v>
      </c>
      <c r="X13" t="b">
        <f t="shared" si="0"/>
        <v>0</v>
      </c>
      <c r="Y13" t="b">
        <f t="shared" si="0"/>
        <v>0</v>
      </c>
      <c r="Z13" t="b">
        <f t="shared" si="0"/>
        <v>0</v>
      </c>
      <c r="AA13" t="b">
        <f t="shared" si="0"/>
        <v>0</v>
      </c>
      <c r="AB13" t="b">
        <f t="shared" si="0"/>
        <v>0</v>
      </c>
      <c r="AC13" t="b">
        <f t="shared" si="0"/>
        <v>0</v>
      </c>
      <c r="AD13" t="b">
        <f t="shared" si="0"/>
        <v>0</v>
      </c>
      <c r="AE13" t="b">
        <f t="shared" si="0"/>
        <v>0</v>
      </c>
      <c r="AF13" t="b">
        <f t="shared" si="0"/>
        <v>0</v>
      </c>
      <c r="AG13" t="b">
        <f t="shared" si="0"/>
        <v>0</v>
      </c>
      <c r="AH13" t="b">
        <f t="shared" si="0"/>
        <v>0</v>
      </c>
      <c r="AI13" t="b">
        <f t="shared" si="0"/>
        <v>0</v>
      </c>
      <c r="AJ13" t="b">
        <f t="shared" si="0"/>
        <v>0</v>
      </c>
      <c r="AK13" t="b">
        <f t="shared" si="0"/>
        <v>1</v>
      </c>
      <c r="AL13" t="b">
        <f t="shared" si="0"/>
        <v>0</v>
      </c>
      <c r="AM13" t="b">
        <f t="shared" si="0"/>
        <v>0</v>
      </c>
      <c r="AN13" t="b">
        <f t="shared" si="0"/>
        <v>0</v>
      </c>
      <c r="AO13" t="b">
        <f t="shared" si="0"/>
        <v>0</v>
      </c>
      <c r="AP13" t="b">
        <f t="shared" si="0"/>
        <v>0</v>
      </c>
      <c r="AQ13" t="b">
        <f t="shared" si="0"/>
        <v>0</v>
      </c>
      <c r="AR13" t="b">
        <f t="shared" si="0"/>
        <v>0</v>
      </c>
      <c r="AS13" t="b">
        <f t="shared" si="0"/>
        <v>0</v>
      </c>
      <c r="AT13" t="b">
        <f t="shared" si="0"/>
        <v>0</v>
      </c>
      <c r="AU13" t="b">
        <f t="shared" si="0"/>
        <v>0</v>
      </c>
      <c r="AV13" t="b">
        <f t="shared" si="0"/>
        <v>0</v>
      </c>
      <c r="AW13" t="b">
        <f t="shared" si="0"/>
        <v>0</v>
      </c>
      <c r="AX13" t="b">
        <f t="shared" si="0"/>
        <v>0</v>
      </c>
      <c r="AY13" t="b">
        <f t="shared" si="0"/>
        <v>0</v>
      </c>
      <c r="AZ13" t="b">
        <f t="shared" si="0"/>
        <v>0</v>
      </c>
      <c r="BA13" t="b">
        <f t="shared" si="0"/>
        <v>0</v>
      </c>
      <c r="BB13" t="b">
        <f t="shared" si="0"/>
        <v>0</v>
      </c>
      <c r="BC13" t="b">
        <f t="shared" si="0"/>
        <v>1</v>
      </c>
      <c r="BD13" t="b">
        <f t="shared" si="0"/>
        <v>0</v>
      </c>
      <c r="BE13" t="b">
        <f t="shared" si="0"/>
        <v>0</v>
      </c>
      <c r="BF13" t="b">
        <f t="shared" si="0"/>
        <v>0</v>
      </c>
      <c r="BG13" t="b">
        <f t="shared" si="0"/>
        <v>0</v>
      </c>
      <c r="BH13" t="b">
        <f t="shared" si="0"/>
        <v>0</v>
      </c>
      <c r="BI13" t="b">
        <f t="shared" si="0"/>
        <v>0</v>
      </c>
      <c r="BJ13" t="b">
        <f t="shared" si="0"/>
        <v>0</v>
      </c>
      <c r="BK13" t="b">
        <f t="shared" si="0"/>
        <v>0</v>
      </c>
      <c r="BL13" t="b">
        <f t="shared" si="0"/>
        <v>0</v>
      </c>
      <c r="BM13" t="b">
        <f t="shared" si="0"/>
        <v>0</v>
      </c>
      <c r="BN13" t="b">
        <f t="shared" si="0"/>
        <v>0</v>
      </c>
      <c r="BO13" t="b">
        <f t="shared" ref="BO13:DF13" si="1">AND(BO6&lt;0,BO5&lt;0)</f>
        <v>0</v>
      </c>
      <c r="BP13" t="b">
        <f t="shared" si="1"/>
        <v>0</v>
      </c>
      <c r="BQ13" t="b">
        <f t="shared" si="1"/>
        <v>0</v>
      </c>
      <c r="BR13" t="b">
        <f t="shared" si="1"/>
        <v>0</v>
      </c>
      <c r="BS13" t="b">
        <f t="shared" si="1"/>
        <v>0</v>
      </c>
      <c r="BT13" t="b">
        <f t="shared" si="1"/>
        <v>0</v>
      </c>
      <c r="BU13" t="b">
        <f t="shared" si="1"/>
        <v>0</v>
      </c>
      <c r="BV13" t="b">
        <f t="shared" si="1"/>
        <v>0</v>
      </c>
      <c r="BW13" t="b">
        <f t="shared" si="1"/>
        <v>0</v>
      </c>
      <c r="BX13" t="b">
        <f t="shared" si="1"/>
        <v>0</v>
      </c>
      <c r="BY13" t="b">
        <f t="shared" si="1"/>
        <v>0</v>
      </c>
      <c r="BZ13" t="b">
        <f t="shared" si="1"/>
        <v>0</v>
      </c>
      <c r="CA13" t="b">
        <f t="shared" si="1"/>
        <v>0</v>
      </c>
      <c r="CB13" t="b">
        <f t="shared" si="1"/>
        <v>0</v>
      </c>
      <c r="CC13" t="b">
        <f t="shared" si="1"/>
        <v>0</v>
      </c>
      <c r="CD13" t="b">
        <f t="shared" si="1"/>
        <v>0</v>
      </c>
      <c r="CE13" t="b">
        <f t="shared" si="1"/>
        <v>0</v>
      </c>
      <c r="CF13" t="b">
        <f t="shared" si="1"/>
        <v>0</v>
      </c>
      <c r="CG13" t="b">
        <f t="shared" si="1"/>
        <v>0</v>
      </c>
      <c r="CH13" t="b">
        <f t="shared" si="1"/>
        <v>0</v>
      </c>
      <c r="CI13" t="b">
        <f t="shared" si="1"/>
        <v>1</v>
      </c>
      <c r="CJ13" t="b">
        <f t="shared" si="1"/>
        <v>0</v>
      </c>
      <c r="CK13" t="b">
        <f t="shared" si="1"/>
        <v>0</v>
      </c>
      <c r="CL13" t="b">
        <f t="shared" si="1"/>
        <v>0</v>
      </c>
      <c r="CM13" t="b">
        <f t="shared" si="1"/>
        <v>0</v>
      </c>
      <c r="CN13" t="b">
        <f t="shared" si="1"/>
        <v>0</v>
      </c>
      <c r="CO13" t="b">
        <f t="shared" si="1"/>
        <v>0</v>
      </c>
      <c r="CP13" t="b">
        <f t="shared" si="1"/>
        <v>0</v>
      </c>
      <c r="CQ13" t="b">
        <f t="shared" si="1"/>
        <v>0</v>
      </c>
      <c r="CR13" t="b">
        <f t="shared" si="1"/>
        <v>0</v>
      </c>
      <c r="CS13" t="b">
        <f t="shared" si="1"/>
        <v>0</v>
      </c>
      <c r="CT13" t="b">
        <f t="shared" si="1"/>
        <v>0</v>
      </c>
      <c r="CU13" t="b">
        <f t="shared" si="1"/>
        <v>0</v>
      </c>
      <c r="CV13" t="b">
        <f t="shared" si="1"/>
        <v>0</v>
      </c>
      <c r="CW13" t="b">
        <f t="shared" si="1"/>
        <v>0</v>
      </c>
      <c r="CX13" t="b">
        <f t="shared" si="1"/>
        <v>0</v>
      </c>
      <c r="CY13" t="b">
        <f t="shared" si="1"/>
        <v>0</v>
      </c>
      <c r="CZ13" t="b">
        <f t="shared" si="1"/>
        <v>0</v>
      </c>
      <c r="DA13" t="b">
        <f t="shared" si="1"/>
        <v>0</v>
      </c>
      <c r="DB13" t="b">
        <f t="shared" si="1"/>
        <v>0</v>
      </c>
      <c r="DC13" t="b">
        <f t="shared" si="1"/>
        <v>0</v>
      </c>
      <c r="DD13" t="b">
        <f t="shared" si="1"/>
        <v>0</v>
      </c>
      <c r="DE13" t="b">
        <f t="shared" si="1"/>
        <v>0</v>
      </c>
      <c r="DF13" t="b">
        <f t="shared" si="1"/>
        <v>0</v>
      </c>
    </row>
    <row r="14" customHeight="1" spans="2:2">
      <c r="B14">
        <f>COUNTIF(B13:DF13,TRUE)</f>
        <v>11</v>
      </c>
    </row>
    <row r="15" customHeight="1" spans="1:7">
      <c r="A15" s="5" t="b">
        <f>IF(AND(A$7&lt;3,A8&gt;1850,A8&lt;1900),A1)</f>
        <v>0</v>
      </c>
      <c r="B15" s="5" t="b">
        <f t="shared" ref="B15:G15" si="2">IF(AND(B$7&lt;3,B8&gt;1850,B8&lt;1900),B1)</f>
        <v>0</v>
      </c>
      <c r="C15" s="5" t="str">
        <f t="shared" si="2"/>
        <v>Helium</v>
      </c>
      <c r="D15" s="5" t="b">
        <f t="shared" si="2"/>
        <v>0</v>
      </c>
      <c r="E15" s="5" t="b">
        <f t="shared" si="2"/>
        <v>0</v>
      </c>
      <c r="F15" s="5" t="b">
        <f t="shared" si="2"/>
        <v>0</v>
      </c>
      <c r="G15" s="5" t="b">
        <f t="shared" si="2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Exercises</vt:lpstr>
      <vt:lpstr>ClassAge</vt:lpstr>
      <vt:lpstr>BloodGroup</vt:lpstr>
      <vt:lpstr>G2</vt:lpstr>
      <vt:lpstr>WorldPop</vt:lpstr>
      <vt:lpstr>Movies</vt:lpstr>
      <vt:lpstr>G3</vt:lpstr>
      <vt:lpstr>IPL2018</vt:lpstr>
      <vt:lpstr>PeriodicTable</vt:lpstr>
      <vt:lpstr>H2</vt:lpstr>
      <vt:lpstr>G1</vt:lpstr>
      <vt:lpstr>A1</vt:lpstr>
      <vt:lpstr>A2</vt:lpstr>
      <vt:lpstr>A3</vt:lpstr>
      <vt:lpstr>A4</vt:lpstr>
      <vt:lpstr>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katta manoj</dc:creator>
  <cp:lastModifiedBy>manoj kumar katta</cp:lastModifiedBy>
  <dcterms:created xsi:type="dcterms:W3CDTF">2018-06-15T12:24:00Z</dcterms:created>
  <dcterms:modified xsi:type="dcterms:W3CDTF">2018-06-17T17:19:46Z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