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 kumar\Desktop\training\Regression\"/>
    </mc:Choice>
  </mc:AlternateContent>
  <bookViews>
    <workbookView xWindow="0" yWindow="0" windowWidth="20490" windowHeight="8940" tabRatio="751" activeTab="3"/>
  </bookViews>
  <sheets>
    <sheet name="Train" sheetId="4" r:id="rId1"/>
    <sheet name="solver_tool" sheetId="6" r:id="rId2"/>
    <sheet name="Test" sheetId="3" r:id="rId3"/>
    <sheet name="Test-data" sheetId="9" r:id="rId4"/>
    <sheet name="Sheet2" sheetId="10" r:id="rId5"/>
    <sheet name="Data dictionary" sheetId="2" r:id="rId6"/>
  </sheets>
  <externalReferences>
    <externalReference r:id="rId7"/>
  </externalReferences>
  <definedNames>
    <definedName name="solver_adj" localSheetId="1" hidden="1">solver_tool!$AB$6:$AK$6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eg" localSheetId="0" hidden="1">1</definedName>
    <definedName name="solver_nod" localSheetId="1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opt" localSheetId="1" hidden="1">solver_tool!$AB$2</definedName>
    <definedName name="solver_opt" localSheetId="0" hidden="1">Train!$A$1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R36" i="9" l="1"/>
  <c r="Q36" i="9"/>
  <c r="P36" i="9"/>
  <c r="O36" i="9"/>
  <c r="M36" i="9"/>
  <c r="L36" i="9"/>
  <c r="K36" i="9"/>
  <c r="J36" i="9"/>
  <c r="R35" i="9"/>
  <c r="Q35" i="9"/>
  <c r="P35" i="9"/>
  <c r="O35" i="9"/>
  <c r="M35" i="9"/>
  <c r="L35" i="9"/>
  <c r="K35" i="9"/>
  <c r="J35" i="9"/>
  <c r="R34" i="9"/>
  <c r="Q34" i="9"/>
  <c r="P34" i="9"/>
  <c r="O34" i="9"/>
  <c r="M34" i="9"/>
  <c r="L34" i="9"/>
  <c r="K34" i="9"/>
  <c r="J34" i="9"/>
  <c r="R33" i="9"/>
  <c r="Q33" i="9"/>
  <c r="P33" i="9"/>
  <c r="O33" i="9"/>
  <c r="M33" i="9"/>
  <c r="L33" i="9"/>
  <c r="K33" i="9"/>
  <c r="J33" i="9"/>
  <c r="R32" i="9"/>
  <c r="Q32" i="9"/>
  <c r="P32" i="9"/>
  <c r="O32" i="9"/>
  <c r="M32" i="9"/>
  <c r="L32" i="9"/>
  <c r="K32" i="9"/>
  <c r="J32" i="9"/>
  <c r="R31" i="9"/>
  <c r="Q31" i="9"/>
  <c r="P31" i="9"/>
  <c r="O31" i="9"/>
  <c r="M31" i="9"/>
  <c r="L31" i="9"/>
  <c r="K31" i="9"/>
  <c r="J31" i="9"/>
  <c r="R30" i="9"/>
  <c r="Q30" i="9"/>
  <c r="P30" i="9"/>
  <c r="O30" i="9"/>
  <c r="M30" i="9"/>
  <c r="L30" i="9"/>
  <c r="K30" i="9"/>
  <c r="J30" i="9"/>
  <c r="R29" i="9"/>
  <c r="Q29" i="9"/>
  <c r="P29" i="9"/>
  <c r="O29" i="9"/>
  <c r="M29" i="9"/>
  <c r="L29" i="9"/>
  <c r="K29" i="9"/>
  <c r="J29" i="9"/>
  <c r="R28" i="9"/>
  <c r="Q28" i="9"/>
  <c r="P28" i="9"/>
  <c r="O28" i="9"/>
  <c r="M28" i="9"/>
  <c r="L28" i="9"/>
  <c r="K28" i="9"/>
  <c r="J28" i="9"/>
  <c r="R27" i="9"/>
  <c r="Q27" i="9"/>
  <c r="P27" i="9"/>
  <c r="O27" i="9"/>
  <c r="M27" i="9"/>
  <c r="L27" i="9"/>
  <c r="K27" i="9"/>
  <c r="J27" i="9"/>
  <c r="S27" i="9" s="1"/>
  <c r="T27" i="9" s="1"/>
  <c r="U27" i="9" s="1"/>
  <c r="R26" i="9"/>
  <c r="Q26" i="9"/>
  <c r="P26" i="9"/>
  <c r="O26" i="9"/>
  <c r="M26" i="9"/>
  <c r="L26" i="9"/>
  <c r="K26" i="9"/>
  <c r="J26" i="9"/>
  <c r="R25" i="9"/>
  <c r="Q25" i="9"/>
  <c r="P25" i="9"/>
  <c r="O25" i="9"/>
  <c r="M25" i="9"/>
  <c r="L25" i="9"/>
  <c r="K25" i="9"/>
  <c r="J25" i="9"/>
  <c r="AK24" i="9"/>
  <c r="AJ24" i="9"/>
  <c r="AI24" i="9"/>
  <c r="AH24" i="9"/>
  <c r="AG24" i="9"/>
  <c r="AF24" i="9"/>
  <c r="AE24" i="9"/>
  <c r="AD24" i="9"/>
  <c r="AC24" i="9"/>
  <c r="AB24" i="9"/>
  <c r="R24" i="9"/>
  <c r="Q24" i="9"/>
  <c r="P24" i="9"/>
  <c r="O24" i="9"/>
  <c r="M24" i="9"/>
  <c r="L24" i="9"/>
  <c r="K24" i="9"/>
  <c r="J24" i="9"/>
  <c r="R23" i="9"/>
  <c r="Q23" i="9"/>
  <c r="P23" i="9"/>
  <c r="O23" i="9"/>
  <c r="M23" i="9"/>
  <c r="L23" i="9"/>
  <c r="K23" i="9"/>
  <c r="J23" i="9"/>
  <c r="R22" i="9"/>
  <c r="Q22" i="9"/>
  <c r="P22" i="9"/>
  <c r="O22" i="9"/>
  <c r="M22" i="9"/>
  <c r="L22" i="9"/>
  <c r="K22" i="9"/>
  <c r="J22" i="9"/>
  <c r="R21" i="9"/>
  <c r="Q21" i="9"/>
  <c r="P21" i="9"/>
  <c r="O21" i="9"/>
  <c r="M21" i="9"/>
  <c r="L21" i="9"/>
  <c r="K21" i="9"/>
  <c r="J21" i="9"/>
  <c r="R20" i="9"/>
  <c r="Q20" i="9"/>
  <c r="P20" i="9"/>
  <c r="O20" i="9"/>
  <c r="M20" i="9"/>
  <c r="L20" i="9"/>
  <c r="K20" i="9"/>
  <c r="J20" i="9"/>
  <c r="R19" i="9"/>
  <c r="Q19" i="9"/>
  <c r="P19" i="9"/>
  <c r="O19" i="9"/>
  <c r="M19" i="9"/>
  <c r="L19" i="9"/>
  <c r="K19" i="9"/>
  <c r="J19" i="9"/>
  <c r="R18" i="9"/>
  <c r="Q18" i="9"/>
  <c r="P18" i="9"/>
  <c r="O18" i="9"/>
  <c r="M18" i="9"/>
  <c r="L18" i="9"/>
  <c r="K18" i="9"/>
  <c r="J18" i="9"/>
  <c r="R17" i="9"/>
  <c r="Q17" i="9"/>
  <c r="P17" i="9"/>
  <c r="O17" i="9"/>
  <c r="M17" i="9"/>
  <c r="L17" i="9"/>
  <c r="K17" i="9"/>
  <c r="J17" i="9"/>
  <c r="R16" i="9"/>
  <c r="Q16" i="9"/>
  <c r="P16" i="9"/>
  <c r="O16" i="9"/>
  <c r="M16" i="9"/>
  <c r="L16" i="9"/>
  <c r="K16" i="9"/>
  <c r="J16" i="9"/>
  <c r="R15" i="9"/>
  <c r="Q15" i="9"/>
  <c r="P15" i="9"/>
  <c r="O15" i="9"/>
  <c r="M15" i="9"/>
  <c r="L15" i="9"/>
  <c r="K15" i="9"/>
  <c r="J15" i="9"/>
  <c r="R14" i="9"/>
  <c r="Q14" i="9"/>
  <c r="P14" i="9"/>
  <c r="O14" i="9"/>
  <c r="M14" i="9"/>
  <c r="L14" i="9"/>
  <c r="K14" i="9"/>
  <c r="J14" i="9"/>
  <c r="R13" i="9"/>
  <c r="Q13" i="9"/>
  <c r="P13" i="9"/>
  <c r="O13" i="9"/>
  <c r="M13" i="9"/>
  <c r="L13" i="9"/>
  <c r="K13" i="9"/>
  <c r="J13" i="9"/>
  <c r="R12" i="9"/>
  <c r="Q12" i="9"/>
  <c r="P12" i="9"/>
  <c r="O12" i="9"/>
  <c r="M12" i="9"/>
  <c r="L12" i="9"/>
  <c r="K12" i="9"/>
  <c r="J12" i="9"/>
  <c r="R11" i="9"/>
  <c r="Q11" i="9"/>
  <c r="P11" i="9"/>
  <c r="O11" i="9"/>
  <c r="M11" i="9"/>
  <c r="L11" i="9"/>
  <c r="K11" i="9"/>
  <c r="J11" i="9"/>
  <c r="R10" i="9"/>
  <c r="Q10" i="9"/>
  <c r="P10" i="9"/>
  <c r="O10" i="9"/>
  <c r="M10" i="9"/>
  <c r="L10" i="9"/>
  <c r="K10" i="9"/>
  <c r="J10" i="9"/>
  <c r="R9" i="9"/>
  <c r="Q9" i="9"/>
  <c r="P9" i="9"/>
  <c r="O9" i="9"/>
  <c r="M9" i="9"/>
  <c r="L9" i="9"/>
  <c r="K9" i="9"/>
  <c r="J9" i="9"/>
  <c r="R8" i="9"/>
  <c r="Q8" i="9"/>
  <c r="P8" i="9"/>
  <c r="O8" i="9"/>
  <c r="M8" i="9"/>
  <c r="L8" i="9"/>
  <c r="K8" i="9"/>
  <c r="J8" i="9"/>
  <c r="R7" i="9"/>
  <c r="Q7" i="9"/>
  <c r="P7" i="9"/>
  <c r="O7" i="9"/>
  <c r="M7" i="9"/>
  <c r="L7" i="9"/>
  <c r="K7" i="9"/>
  <c r="J7" i="9"/>
  <c r="R6" i="9"/>
  <c r="Q6" i="9"/>
  <c r="P6" i="9"/>
  <c r="O6" i="9"/>
  <c r="M6" i="9"/>
  <c r="L6" i="9"/>
  <c r="K6" i="9"/>
  <c r="J6" i="9"/>
  <c r="R5" i="9"/>
  <c r="Q5" i="9"/>
  <c r="P5" i="9"/>
  <c r="O5" i="9"/>
  <c r="M5" i="9"/>
  <c r="L5" i="9"/>
  <c r="K5" i="9"/>
  <c r="J5" i="9"/>
  <c r="R4" i="9"/>
  <c r="Q4" i="9"/>
  <c r="P4" i="9"/>
  <c r="O4" i="9"/>
  <c r="M4" i="9"/>
  <c r="L4" i="9"/>
  <c r="K4" i="9"/>
  <c r="J4" i="9"/>
  <c r="R3" i="9"/>
  <c r="Q3" i="9"/>
  <c r="P3" i="9"/>
  <c r="O3" i="9"/>
  <c r="M3" i="9"/>
  <c r="L3" i="9"/>
  <c r="K3" i="9"/>
  <c r="J3" i="9"/>
  <c r="R2" i="9"/>
  <c r="Q2" i="9"/>
  <c r="P2" i="9"/>
  <c r="O2" i="9"/>
  <c r="M2" i="9"/>
  <c r="L2" i="9"/>
  <c r="K2" i="9"/>
  <c r="J2" i="9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2" i="10"/>
  <c r="AD24" i="6"/>
  <c r="AE24" i="6"/>
  <c r="AF24" i="6"/>
  <c r="AG24" i="6"/>
  <c r="AH24" i="6"/>
  <c r="AI24" i="6"/>
  <c r="AJ24" i="6"/>
  <c r="AK24" i="6"/>
  <c r="AL24" i="6"/>
  <c r="AC24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2" i="6"/>
  <c r="M3" i="6"/>
  <c r="M4" i="6"/>
  <c r="M5" i="6"/>
  <c r="T5" i="6" s="1"/>
  <c r="U5" i="6" s="1"/>
  <c r="M6" i="6"/>
  <c r="M7" i="6"/>
  <c r="M8" i="6"/>
  <c r="M9" i="6"/>
  <c r="M10" i="6"/>
  <c r="M11" i="6"/>
  <c r="M12" i="6"/>
  <c r="M13" i="6"/>
  <c r="M14" i="6"/>
  <c r="M15" i="6"/>
  <c r="M16" i="6"/>
  <c r="M17" i="6"/>
  <c r="T17" i="6" s="1"/>
  <c r="U17" i="6" s="1"/>
  <c r="M18" i="6"/>
  <c r="M19" i="6"/>
  <c r="M20" i="6"/>
  <c r="M21" i="6"/>
  <c r="T21" i="6" s="1"/>
  <c r="U21" i="6" s="1"/>
  <c r="M22" i="6"/>
  <c r="M23" i="6"/>
  <c r="M24" i="6"/>
  <c r="M25" i="6"/>
  <c r="M26" i="6"/>
  <c r="M27" i="6"/>
  <c r="M28" i="6"/>
  <c r="M29" i="6"/>
  <c r="M30" i="6"/>
  <c r="M31" i="6"/>
  <c r="M32" i="6"/>
  <c r="M33" i="6"/>
  <c r="T33" i="6" s="1"/>
  <c r="U33" i="6" s="1"/>
  <c r="V33" i="6" s="1"/>
  <c r="X33" i="6" s="1"/>
  <c r="Y33" i="6" s="1"/>
  <c r="M34" i="6"/>
  <c r="M35" i="6"/>
  <c r="M36" i="6"/>
  <c r="M37" i="6"/>
  <c r="T37" i="6" s="1"/>
  <c r="U37" i="6" s="1"/>
  <c r="M38" i="6"/>
  <c r="M39" i="6"/>
  <c r="M40" i="6"/>
  <c r="M41" i="6"/>
  <c r="M42" i="6"/>
  <c r="M43" i="6"/>
  <c r="M44" i="6"/>
  <c r="M45" i="6"/>
  <c r="T45" i="6" s="1"/>
  <c r="U45" i="6" s="1"/>
  <c r="M46" i="6"/>
  <c r="M47" i="6"/>
  <c r="M48" i="6"/>
  <c r="M49" i="6"/>
  <c r="T49" i="6" s="1"/>
  <c r="U49" i="6" s="1"/>
  <c r="M50" i="6"/>
  <c r="M51" i="6"/>
  <c r="M52" i="6"/>
  <c r="M53" i="6"/>
  <c r="M54" i="6"/>
  <c r="M55" i="6"/>
  <c r="M56" i="6"/>
  <c r="M57" i="6"/>
  <c r="T57" i="6" s="1"/>
  <c r="U57" i="6" s="1"/>
  <c r="M58" i="6"/>
  <c r="M59" i="6"/>
  <c r="M60" i="6"/>
  <c r="M61" i="6"/>
  <c r="T61" i="6" s="1"/>
  <c r="U61" i="6" s="1"/>
  <c r="V61" i="6" s="1"/>
  <c r="X61" i="6" s="1"/>
  <c r="Y61" i="6" s="1"/>
  <c r="M62" i="6"/>
  <c r="M63" i="6"/>
  <c r="M64" i="6"/>
  <c r="M65" i="6"/>
  <c r="M66" i="6"/>
  <c r="M67" i="6"/>
  <c r="M68" i="6"/>
  <c r="M69" i="6"/>
  <c r="M70" i="6"/>
  <c r="M71" i="6"/>
  <c r="M72" i="6"/>
  <c r="M73" i="6"/>
  <c r="T73" i="6" s="1"/>
  <c r="U73" i="6" s="1"/>
  <c r="M74" i="6"/>
  <c r="M75" i="6"/>
  <c r="M76" i="6"/>
  <c r="M77" i="6"/>
  <c r="M78" i="6"/>
  <c r="M79" i="6"/>
  <c r="M80" i="6"/>
  <c r="M81" i="6"/>
  <c r="M82" i="6"/>
  <c r="M2" i="6"/>
  <c r="L3" i="6"/>
  <c r="L4" i="6"/>
  <c r="L5" i="6"/>
  <c r="L6" i="6"/>
  <c r="L7" i="6"/>
  <c r="L8" i="6"/>
  <c r="L9" i="6"/>
  <c r="L10" i="6"/>
  <c r="L11" i="6"/>
  <c r="L12" i="6"/>
  <c r="T12" i="6" s="1"/>
  <c r="U12" i="6" s="1"/>
  <c r="L13" i="6"/>
  <c r="L14" i="6"/>
  <c r="L15" i="6"/>
  <c r="L16" i="6"/>
  <c r="T16" i="6" s="1"/>
  <c r="U16" i="6" s="1"/>
  <c r="L17" i="6"/>
  <c r="L18" i="6"/>
  <c r="L19" i="6"/>
  <c r="L20" i="6"/>
  <c r="L21" i="6"/>
  <c r="L22" i="6"/>
  <c r="L23" i="6"/>
  <c r="L24" i="6"/>
  <c r="L25" i="6"/>
  <c r="L26" i="6"/>
  <c r="L27" i="6"/>
  <c r="L28" i="6"/>
  <c r="T28" i="6" s="1"/>
  <c r="U28" i="6" s="1"/>
  <c r="L29" i="6"/>
  <c r="L30" i="6"/>
  <c r="L31" i="6"/>
  <c r="L32" i="6"/>
  <c r="T32" i="6" s="1"/>
  <c r="U32" i="6" s="1"/>
  <c r="L33" i="6"/>
  <c r="L34" i="6"/>
  <c r="L35" i="6"/>
  <c r="L36" i="6"/>
  <c r="L37" i="6"/>
  <c r="L38" i="6"/>
  <c r="L39" i="6"/>
  <c r="L40" i="6"/>
  <c r="L41" i="6"/>
  <c r="L42" i="6"/>
  <c r="L43" i="6"/>
  <c r="L44" i="6"/>
  <c r="T44" i="6" s="1"/>
  <c r="U44" i="6" s="1"/>
  <c r="L45" i="6"/>
  <c r="L46" i="6"/>
  <c r="L47" i="6"/>
  <c r="L48" i="6"/>
  <c r="L49" i="6"/>
  <c r="L50" i="6"/>
  <c r="L51" i="6"/>
  <c r="L52" i="6"/>
  <c r="L53" i="6"/>
  <c r="L54" i="6"/>
  <c r="L55" i="6"/>
  <c r="L56" i="6"/>
  <c r="T56" i="6" s="1"/>
  <c r="U56" i="6" s="1"/>
  <c r="L57" i="6"/>
  <c r="L58" i="6"/>
  <c r="L59" i="6"/>
  <c r="L60" i="6"/>
  <c r="L61" i="6"/>
  <c r="L62" i="6"/>
  <c r="L63" i="6"/>
  <c r="L64" i="6"/>
  <c r="L65" i="6"/>
  <c r="L66" i="6"/>
  <c r="L67" i="6"/>
  <c r="L68" i="6"/>
  <c r="T68" i="6" s="1"/>
  <c r="U68" i="6" s="1"/>
  <c r="L69" i="6"/>
  <c r="L70" i="6"/>
  <c r="L71" i="6"/>
  <c r="L72" i="6"/>
  <c r="L73" i="6"/>
  <c r="L74" i="6"/>
  <c r="L75" i="6"/>
  <c r="L76" i="6"/>
  <c r="L77" i="6"/>
  <c r="L78" i="6"/>
  <c r="L79" i="6"/>
  <c r="L80" i="6"/>
  <c r="T80" i="6" s="1"/>
  <c r="U80" i="6" s="1"/>
  <c r="L81" i="6"/>
  <c r="L82" i="6"/>
  <c r="L2" i="6"/>
  <c r="K3" i="6"/>
  <c r="T3" i="6" s="1"/>
  <c r="U3" i="6" s="1"/>
  <c r="V3" i="6" s="1"/>
  <c r="X3" i="6" s="1"/>
  <c r="Y3" i="6" s="1"/>
  <c r="K4" i="6"/>
  <c r="T4" i="6" s="1"/>
  <c r="U4" i="6" s="1"/>
  <c r="K5" i="6"/>
  <c r="K6" i="6"/>
  <c r="K7" i="6"/>
  <c r="T7" i="6" s="1"/>
  <c r="U7" i="6" s="1"/>
  <c r="V7" i="6" s="1"/>
  <c r="X7" i="6" s="1"/>
  <c r="Y7" i="6" s="1"/>
  <c r="K8" i="6"/>
  <c r="T8" i="6" s="1"/>
  <c r="U8" i="6" s="1"/>
  <c r="K9" i="6"/>
  <c r="T9" i="6" s="1"/>
  <c r="U9" i="6" s="1"/>
  <c r="K10" i="6"/>
  <c r="K11" i="6"/>
  <c r="T11" i="6" s="1"/>
  <c r="U11" i="6" s="1"/>
  <c r="V11" i="6" s="1"/>
  <c r="X11" i="6" s="1"/>
  <c r="Y11" i="6" s="1"/>
  <c r="K12" i="6"/>
  <c r="K13" i="6"/>
  <c r="T13" i="6" s="1"/>
  <c r="U13" i="6" s="1"/>
  <c r="K14" i="6"/>
  <c r="K15" i="6"/>
  <c r="T15" i="6" s="1"/>
  <c r="U15" i="6" s="1"/>
  <c r="V15" i="6" s="1"/>
  <c r="X15" i="6" s="1"/>
  <c r="Y15" i="6" s="1"/>
  <c r="K16" i="6"/>
  <c r="K17" i="6"/>
  <c r="K18" i="6"/>
  <c r="K19" i="6"/>
  <c r="T19" i="6" s="1"/>
  <c r="U19" i="6" s="1"/>
  <c r="V19" i="6" s="1"/>
  <c r="X19" i="6" s="1"/>
  <c r="Y19" i="6" s="1"/>
  <c r="K20" i="6"/>
  <c r="T20" i="6" s="1"/>
  <c r="U20" i="6" s="1"/>
  <c r="K21" i="6"/>
  <c r="K22" i="6"/>
  <c r="K23" i="6"/>
  <c r="T23" i="6" s="1"/>
  <c r="U23" i="6" s="1"/>
  <c r="K24" i="6"/>
  <c r="T24" i="6" s="1"/>
  <c r="U24" i="6" s="1"/>
  <c r="K25" i="6"/>
  <c r="T25" i="6" s="1"/>
  <c r="U25" i="6" s="1"/>
  <c r="K26" i="6"/>
  <c r="K27" i="6"/>
  <c r="T27" i="6" s="1"/>
  <c r="U27" i="6" s="1"/>
  <c r="V27" i="6" s="1"/>
  <c r="X27" i="6" s="1"/>
  <c r="Y27" i="6" s="1"/>
  <c r="K28" i="6"/>
  <c r="K29" i="6"/>
  <c r="T29" i="6" s="1"/>
  <c r="U29" i="6" s="1"/>
  <c r="K30" i="6"/>
  <c r="K31" i="6"/>
  <c r="T31" i="6" s="1"/>
  <c r="U31" i="6" s="1"/>
  <c r="V31" i="6" s="1"/>
  <c r="X31" i="6" s="1"/>
  <c r="Y31" i="6" s="1"/>
  <c r="K32" i="6"/>
  <c r="K33" i="6"/>
  <c r="K34" i="6"/>
  <c r="K35" i="6"/>
  <c r="T35" i="6" s="1"/>
  <c r="U35" i="6" s="1"/>
  <c r="K36" i="6"/>
  <c r="T36" i="6" s="1"/>
  <c r="U36" i="6" s="1"/>
  <c r="K37" i="6"/>
  <c r="K38" i="6"/>
  <c r="K39" i="6"/>
  <c r="T39" i="6" s="1"/>
  <c r="U39" i="6" s="1"/>
  <c r="K40" i="6"/>
  <c r="T40" i="6" s="1"/>
  <c r="U40" i="6" s="1"/>
  <c r="K41" i="6"/>
  <c r="T41" i="6" s="1"/>
  <c r="U41" i="6" s="1"/>
  <c r="K42" i="6"/>
  <c r="K43" i="6"/>
  <c r="K44" i="6"/>
  <c r="K45" i="6"/>
  <c r="K46" i="6"/>
  <c r="K47" i="6"/>
  <c r="T47" i="6" s="1"/>
  <c r="U47" i="6" s="1"/>
  <c r="V47" i="6" s="1"/>
  <c r="X47" i="6" s="1"/>
  <c r="Y47" i="6" s="1"/>
  <c r="K48" i="6"/>
  <c r="T48" i="6" s="1"/>
  <c r="U48" i="6" s="1"/>
  <c r="K49" i="6"/>
  <c r="K50" i="6"/>
  <c r="K51" i="6"/>
  <c r="T51" i="6" s="1"/>
  <c r="U51" i="6" s="1"/>
  <c r="K52" i="6"/>
  <c r="T52" i="6" s="1"/>
  <c r="U52" i="6" s="1"/>
  <c r="K53" i="6"/>
  <c r="T53" i="6" s="1"/>
  <c r="U53" i="6" s="1"/>
  <c r="K54" i="6"/>
  <c r="K55" i="6"/>
  <c r="K56" i="6"/>
  <c r="K57" i="6"/>
  <c r="K58" i="6"/>
  <c r="K59" i="6"/>
  <c r="T59" i="6" s="1"/>
  <c r="U59" i="6" s="1"/>
  <c r="V59" i="6" s="1"/>
  <c r="X59" i="6" s="1"/>
  <c r="Y59" i="6" s="1"/>
  <c r="K60" i="6"/>
  <c r="T60" i="6" s="1"/>
  <c r="U60" i="6" s="1"/>
  <c r="K61" i="6"/>
  <c r="K62" i="6"/>
  <c r="K63" i="6"/>
  <c r="T63" i="6" s="1"/>
  <c r="U63" i="6" s="1"/>
  <c r="V63" i="6" s="1"/>
  <c r="X63" i="6" s="1"/>
  <c r="Y63" i="6" s="1"/>
  <c r="K64" i="6"/>
  <c r="T64" i="6" s="1"/>
  <c r="U64" i="6" s="1"/>
  <c r="K65" i="6"/>
  <c r="T65" i="6" s="1"/>
  <c r="U65" i="6" s="1"/>
  <c r="K66" i="6"/>
  <c r="K67" i="6"/>
  <c r="T67" i="6" s="1"/>
  <c r="U67" i="6" s="1"/>
  <c r="K68" i="6"/>
  <c r="K69" i="6"/>
  <c r="T69" i="6" s="1"/>
  <c r="U69" i="6" s="1"/>
  <c r="K70" i="6"/>
  <c r="K71" i="6"/>
  <c r="K72" i="6"/>
  <c r="T72" i="6" s="1"/>
  <c r="U72" i="6" s="1"/>
  <c r="K73" i="6"/>
  <c r="K74" i="6"/>
  <c r="K75" i="6"/>
  <c r="T75" i="6" s="1"/>
  <c r="U75" i="6" s="1"/>
  <c r="V75" i="6" s="1"/>
  <c r="X75" i="6" s="1"/>
  <c r="Y75" i="6" s="1"/>
  <c r="K76" i="6"/>
  <c r="T76" i="6" s="1"/>
  <c r="U76" i="6" s="1"/>
  <c r="K77" i="6"/>
  <c r="T77" i="6" s="1"/>
  <c r="U77" i="6" s="1"/>
  <c r="K78" i="6"/>
  <c r="K79" i="6"/>
  <c r="T79" i="6" s="1"/>
  <c r="U79" i="6" s="1"/>
  <c r="V79" i="6" s="1"/>
  <c r="X79" i="6" s="1"/>
  <c r="Y79" i="6" s="1"/>
  <c r="K80" i="6"/>
  <c r="K81" i="6"/>
  <c r="T81" i="6" s="1"/>
  <c r="U81" i="6" s="1"/>
  <c r="K82" i="6"/>
  <c r="K2" i="6"/>
  <c r="T2" i="6" s="1"/>
  <c r="U2" i="6" s="1"/>
  <c r="V2" i="6" s="1"/>
  <c r="X2" i="6" s="1"/>
  <c r="S11" i="9" l="1"/>
  <c r="T11" i="9" s="1"/>
  <c r="U11" i="9" s="1"/>
  <c r="V11" i="9" s="1"/>
  <c r="S6" i="9"/>
  <c r="T6" i="9" s="1"/>
  <c r="U6" i="9" s="1"/>
  <c r="V6" i="9" s="1"/>
  <c r="S9" i="9"/>
  <c r="T9" i="9" s="1"/>
  <c r="U9" i="9" s="1"/>
  <c r="W9" i="9" s="1"/>
  <c r="X9" i="9" s="1"/>
  <c r="S8" i="9"/>
  <c r="T8" i="9" s="1"/>
  <c r="U8" i="9" s="1"/>
  <c r="W8" i="9" s="1"/>
  <c r="X8" i="9" s="1"/>
  <c r="S10" i="9"/>
  <c r="T10" i="9" s="1"/>
  <c r="U10" i="9" s="1"/>
  <c r="V10" i="9" s="1"/>
  <c r="S24" i="9"/>
  <c r="T24" i="9" s="1"/>
  <c r="U24" i="9" s="1"/>
  <c r="V24" i="9" s="1"/>
  <c r="S13" i="9"/>
  <c r="T13" i="9" s="1"/>
  <c r="U13" i="9" s="1"/>
  <c r="W13" i="9" s="1"/>
  <c r="X13" i="9" s="1"/>
  <c r="S15" i="9"/>
  <c r="T15" i="9" s="1"/>
  <c r="U15" i="9" s="1"/>
  <c r="W15" i="9" s="1"/>
  <c r="X15" i="9" s="1"/>
  <c r="S18" i="9"/>
  <c r="T18" i="9" s="1"/>
  <c r="U18" i="9" s="1"/>
  <c r="S25" i="9"/>
  <c r="T25" i="9" s="1"/>
  <c r="U25" i="9" s="1"/>
  <c r="W25" i="9" s="1"/>
  <c r="X25" i="9" s="1"/>
  <c r="S21" i="9"/>
  <c r="T21" i="9" s="1"/>
  <c r="U21" i="9" s="1"/>
  <c r="S22" i="9"/>
  <c r="T22" i="9" s="1"/>
  <c r="U22" i="9" s="1"/>
  <c r="V22" i="9" s="1"/>
  <c r="S29" i="9"/>
  <c r="T29" i="9" s="1"/>
  <c r="U29" i="9" s="1"/>
  <c r="V29" i="9" s="1"/>
  <c r="S30" i="9"/>
  <c r="T30" i="9" s="1"/>
  <c r="U30" i="9" s="1"/>
  <c r="V30" i="9" s="1"/>
  <c r="S32" i="9"/>
  <c r="T32" i="9" s="1"/>
  <c r="U32" i="9" s="1"/>
  <c r="V32" i="9" s="1"/>
  <c r="S33" i="9"/>
  <c r="T33" i="9" s="1"/>
  <c r="U33" i="9" s="1"/>
  <c r="V33" i="9" s="1"/>
  <c r="S34" i="9"/>
  <c r="T34" i="9" s="1"/>
  <c r="U34" i="9" s="1"/>
  <c r="V34" i="9" s="1"/>
  <c r="S36" i="9"/>
  <c r="T36" i="9" s="1"/>
  <c r="U36" i="9" s="1"/>
  <c r="V36" i="9" s="1"/>
  <c r="S14" i="9"/>
  <c r="T14" i="9" s="1"/>
  <c r="U14" i="9" s="1"/>
  <c r="V14" i="9" s="1"/>
  <c r="S16" i="9"/>
  <c r="T16" i="9" s="1"/>
  <c r="U16" i="9" s="1"/>
  <c r="W16" i="9" s="1"/>
  <c r="X16" i="9" s="1"/>
  <c r="S26" i="9"/>
  <c r="T26" i="9" s="1"/>
  <c r="U26" i="9" s="1"/>
  <c r="V26" i="9" s="1"/>
  <c r="S2" i="9"/>
  <c r="T2" i="9" s="1"/>
  <c r="U2" i="9" s="1"/>
  <c r="V2" i="9" s="1"/>
  <c r="S4" i="9"/>
  <c r="T4" i="9" s="1"/>
  <c r="U4" i="9" s="1"/>
  <c r="V4" i="9" s="1"/>
  <c r="S5" i="9"/>
  <c r="T5" i="9" s="1"/>
  <c r="U5" i="9" s="1"/>
  <c r="W5" i="9" s="1"/>
  <c r="X5" i="9" s="1"/>
  <c r="W10" i="9"/>
  <c r="X10" i="9" s="1"/>
  <c r="V13" i="9"/>
  <c r="W14" i="9"/>
  <c r="X14" i="9" s="1"/>
  <c r="V25" i="9"/>
  <c r="W27" i="9"/>
  <c r="X27" i="9" s="1"/>
  <c r="V27" i="9"/>
  <c r="W21" i="9"/>
  <c r="X21" i="9" s="1"/>
  <c r="V21" i="9"/>
  <c r="W32" i="9"/>
  <c r="X32" i="9" s="1"/>
  <c r="W4" i="9"/>
  <c r="X4" i="9" s="1"/>
  <c r="W11" i="9"/>
  <c r="X11" i="9" s="1"/>
  <c r="S31" i="9"/>
  <c r="T31" i="9" s="1"/>
  <c r="U31" i="9" s="1"/>
  <c r="W6" i="9"/>
  <c r="X6" i="9" s="1"/>
  <c r="S23" i="9"/>
  <c r="T23" i="9" s="1"/>
  <c r="U23" i="9" s="1"/>
  <c r="S3" i="9"/>
  <c r="T3" i="9" s="1"/>
  <c r="U3" i="9" s="1"/>
  <c r="S7" i="9"/>
  <c r="T7" i="9" s="1"/>
  <c r="U7" i="9" s="1"/>
  <c r="S12" i="9"/>
  <c r="T12" i="9" s="1"/>
  <c r="U12" i="9" s="1"/>
  <c r="S20" i="9"/>
  <c r="T20" i="9" s="1"/>
  <c r="U20" i="9" s="1"/>
  <c r="S28" i="9"/>
  <c r="T28" i="9" s="1"/>
  <c r="U28" i="9" s="1"/>
  <c r="S35" i="9"/>
  <c r="T35" i="9" s="1"/>
  <c r="U35" i="9" s="1"/>
  <c r="S17" i="9"/>
  <c r="T17" i="9" s="1"/>
  <c r="U17" i="9" s="1"/>
  <c r="S19" i="9"/>
  <c r="T19" i="9" s="1"/>
  <c r="U19" i="9" s="1"/>
  <c r="Y2" i="6"/>
  <c r="W79" i="6"/>
  <c r="W59" i="6"/>
  <c r="W47" i="6"/>
  <c r="W31" i="6"/>
  <c r="W27" i="6"/>
  <c r="V39" i="6"/>
  <c r="X39" i="6" s="1"/>
  <c r="Y39" i="6" s="1"/>
  <c r="V23" i="6"/>
  <c r="X23" i="6" s="1"/>
  <c r="Y23" i="6" s="1"/>
  <c r="W75" i="6"/>
  <c r="W63" i="6"/>
  <c r="V81" i="6"/>
  <c r="X81" i="6" s="1"/>
  <c r="Y81" i="6" s="1"/>
  <c r="V77" i="6"/>
  <c r="X77" i="6" s="1"/>
  <c r="Y77" i="6" s="1"/>
  <c r="V69" i="6"/>
  <c r="X69" i="6" s="1"/>
  <c r="Y69" i="6" s="1"/>
  <c r="V65" i="6"/>
  <c r="X65" i="6" s="1"/>
  <c r="Y65" i="6" s="1"/>
  <c r="V53" i="6"/>
  <c r="X53" i="6" s="1"/>
  <c r="Y53" i="6" s="1"/>
  <c r="V41" i="6"/>
  <c r="X41" i="6" s="1"/>
  <c r="Y41" i="6" s="1"/>
  <c r="V29" i="6"/>
  <c r="X29" i="6" s="1"/>
  <c r="Y29" i="6" s="1"/>
  <c r="V25" i="6"/>
  <c r="X25" i="6" s="1"/>
  <c r="Y25" i="6" s="1"/>
  <c r="V13" i="6"/>
  <c r="X13" i="6" s="1"/>
  <c r="Y13" i="6" s="1"/>
  <c r="V9" i="6"/>
  <c r="X9" i="6" s="1"/>
  <c r="Y9" i="6" s="1"/>
  <c r="V67" i="6"/>
  <c r="X67" i="6" s="1"/>
  <c r="Y67" i="6" s="1"/>
  <c r="V51" i="6"/>
  <c r="X51" i="6" s="1"/>
  <c r="Y51" i="6" s="1"/>
  <c r="V35" i="6"/>
  <c r="X35" i="6" s="1"/>
  <c r="Y35" i="6" s="1"/>
  <c r="W15" i="6"/>
  <c r="W7" i="6"/>
  <c r="V73" i="6"/>
  <c r="X73" i="6" s="1"/>
  <c r="Y73" i="6" s="1"/>
  <c r="V57" i="6"/>
  <c r="X57" i="6" s="1"/>
  <c r="Y57" i="6" s="1"/>
  <c r="V49" i="6"/>
  <c r="X49" i="6" s="1"/>
  <c r="Y49" i="6" s="1"/>
  <c r="V45" i="6"/>
  <c r="X45" i="6" s="1"/>
  <c r="Y45" i="6" s="1"/>
  <c r="V37" i="6"/>
  <c r="X37" i="6" s="1"/>
  <c r="Y37" i="6" s="1"/>
  <c r="V21" i="6"/>
  <c r="X21" i="6" s="1"/>
  <c r="Y21" i="6" s="1"/>
  <c r="V17" i="6"/>
  <c r="X17" i="6" s="1"/>
  <c r="Y17" i="6" s="1"/>
  <c r="V5" i="6"/>
  <c r="X5" i="6" s="1"/>
  <c r="Y5" i="6" s="1"/>
  <c r="W19" i="6"/>
  <c r="W11" i="6"/>
  <c r="W3" i="6"/>
  <c r="W61" i="6"/>
  <c r="W33" i="6"/>
  <c r="V80" i="6"/>
  <c r="X80" i="6" s="1"/>
  <c r="Y80" i="6" s="1"/>
  <c r="V76" i="6"/>
  <c r="X76" i="6" s="1"/>
  <c r="Y76" i="6" s="1"/>
  <c r="V72" i="6"/>
  <c r="X72" i="6" s="1"/>
  <c r="Y72" i="6" s="1"/>
  <c r="V68" i="6"/>
  <c r="X68" i="6" s="1"/>
  <c r="Y68" i="6" s="1"/>
  <c r="V64" i="6"/>
  <c r="X64" i="6" s="1"/>
  <c r="Y64" i="6" s="1"/>
  <c r="V60" i="6"/>
  <c r="X60" i="6" s="1"/>
  <c r="Y60" i="6" s="1"/>
  <c r="V56" i="6"/>
  <c r="X56" i="6" s="1"/>
  <c r="Y56" i="6" s="1"/>
  <c r="V52" i="6"/>
  <c r="X52" i="6" s="1"/>
  <c r="Y52" i="6" s="1"/>
  <c r="V48" i="6"/>
  <c r="X48" i="6" s="1"/>
  <c r="Y48" i="6" s="1"/>
  <c r="V44" i="6"/>
  <c r="X44" i="6" s="1"/>
  <c r="Y44" i="6" s="1"/>
  <c r="V40" i="6"/>
  <c r="X40" i="6" s="1"/>
  <c r="Y40" i="6" s="1"/>
  <c r="V36" i="6"/>
  <c r="X36" i="6" s="1"/>
  <c r="Y36" i="6" s="1"/>
  <c r="V32" i="6"/>
  <c r="X32" i="6" s="1"/>
  <c r="Y32" i="6" s="1"/>
  <c r="V28" i="6"/>
  <c r="X28" i="6" s="1"/>
  <c r="Y28" i="6" s="1"/>
  <c r="V24" i="6"/>
  <c r="X24" i="6" s="1"/>
  <c r="Y24" i="6" s="1"/>
  <c r="V20" i="6"/>
  <c r="X20" i="6" s="1"/>
  <c r="Y20" i="6" s="1"/>
  <c r="V16" i="6"/>
  <c r="X16" i="6" s="1"/>
  <c r="Y16" i="6" s="1"/>
  <c r="V12" i="6"/>
  <c r="X12" i="6" s="1"/>
  <c r="Y12" i="6" s="1"/>
  <c r="V8" i="6"/>
  <c r="X8" i="6" s="1"/>
  <c r="Y8" i="6" s="1"/>
  <c r="V4" i="6"/>
  <c r="X4" i="6" s="1"/>
  <c r="Y4" i="6" s="1"/>
  <c r="W2" i="6"/>
  <c r="T71" i="6"/>
  <c r="U71" i="6" s="1"/>
  <c r="T55" i="6"/>
  <c r="U55" i="6" s="1"/>
  <c r="T43" i="6"/>
  <c r="U43" i="6" s="1"/>
  <c r="T82" i="6"/>
  <c r="U82" i="6" s="1"/>
  <c r="T78" i="6"/>
  <c r="U78" i="6" s="1"/>
  <c r="T74" i="6"/>
  <c r="U74" i="6" s="1"/>
  <c r="T70" i="6"/>
  <c r="U70" i="6" s="1"/>
  <c r="T66" i="6"/>
  <c r="U66" i="6" s="1"/>
  <c r="T62" i="6"/>
  <c r="U62" i="6" s="1"/>
  <c r="T58" i="6"/>
  <c r="U58" i="6" s="1"/>
  <c r="T54" i="6"/>
  <c r="U54" i="6" s="1"/>
  <c r="T50" i="6"/>
  <c r="U50" i="6" s="1"/>
  <c r="T46" i="6"/>
  <c r="U46" i="6" s="1"/>
  <c r="T42" i="6"/>
  <c r="U42" i="6" s="1"/>
  <c r="T38" i="6"/>
  <c r="U38" i="6" s="1"/>
  <c r="T34" i="6"/>
  <c r="U34" i="6" s="1"/>
  <c r="T30" i="6"/>
  <c r="U30" i="6" s="1"/>
  <c r="T26" i="6"/>
  <c r="U26" i="6" s="1"/>
  <c r="T22" i="6"/>
  <c r="U22" i="6" s="1"/>
  <c r="T18" i="6"/>
  <c r="U18" i="6" s="1"/>
  <c r="T14" i="6"/>
  <c r="U14" i="6" s="1"/>
  <c r="T10" i="6"/>
  <c r="U10" i="6" s="1"/>
  <c r="T6" i="6"/>
  <c r="U6" i="6" s="1"/>
  <c r="W33" i="9" l="1"/>
  <c r="X33" i="9" s="1"/>
  <c r="V9" i="9"/>
  <c r="W24" i="9"/>
  <c r="X24" i="9" s="1"/>
  <c r="W2" i="9"/>
  <c r="X2" i="9" s="1"/>
  <c r="W22" i="9"/>
  <c r="X22" i="9" s="1"/>
  <c r="V16" i="9"/>
  <c r="V5" i="9"/>
  <c r="V15" i="9"/>
  <c r="V8" i="9"/>
  <c r="W34" i="9"/>
  <c r="X34" i="9" s="1"/>
  <c r="V18" i="9"/>
  <c r="W18" i="9"/>
  <c r="X18" i="9" s="1"/>
  <c r="W36" i="9"/>
  <c r="X36" i="9" s="1"/>
  <c r="W29" i="9"/>
  <c r="X29" i="9" s="1"/>
  <c r="W26" i="9"/>
  <c r="X26" i="9" s="1"/>
  <c r="W30" i="9"/>
  <c r="X30" i="9" s="1"/>
  <c r="W17" i="9"/>
  <c r="X17" i="9" s="1"/>
  <c r="V17" i="9"/>
  <c r="W35" i="9"/>
  <c r="X35" i="9" s="1"/>
  <c r="V35" i="9"/>
  <c r="V12" i="9"/>
  <c r="W12" i="9"/>
  <c r="X12" i="9" s="1"/>
  <c r="W7" i="9"/>
  <c r="X7" i="9" s="1"/>
  <c r="V7" i="9"/>
  <c r="V28" i="9"/>
  <c r="W28" i="9"/>
  <c r="X28" i="9" s="1"/>
  <c r="W3" i="9"/>
  <c r="X3" i="9" s="1"/>
  <c r="V3" i="9"/>
  <c r="V31" i="9"/>
  <c r="W31" i="9"/>
  <c r="X31" i="9" s="1"/>
  <c r="W19" i="9"/>
  <c r="X19" i="9" s="1"/>
  <c r="V19" i="9"/>
  <c r="W20" i="9"/>
  <c r="X20" i="9" s="1"/>
  <c r="V20" i="9"/>
  <c r="W23" i="9"/>
  <c r="X23" i="9" s="1"/>
  <c r="V23" i="9"/>
  <c r="W25" i="6"/>
  <c r="W65" i="6"/>
  <c r="W64" i="6"/>
  <c r="W9" i="6"/>
  <c r="W77" i="6"/>
  <c r="W8" i="6"/>
  <c r="W44" i="6"/>
  <c r="W80" i="6"/>
  <c r="W40" i="6"/>
  <c r="W41" i="6"/>
  <c r="V6" i="6"/>
  <c r="X6" i="6" s="1"/>
  <c r="Y6" i="6" s="1"/>
  <c r="V54" i="6"/>
  <c r="X54" i="6" s="1"/>
  <c r="Y54" i="6" s="1"/>
  <c r="W51" i="6"/>
  <c r="V10" i="6"/>
  <c r="X10" i="6" s="1"/>
  <c r="Y10" i="6" s="1"/>
  <c r="V26" i="6"/>
  <c r="X26" i="6" s="1"/>
  <c r="Y26" i="6" s="1"/>
  <c r="V42" i="6"/>
  <c r="X42" i="6" s="1"/>
  <c r="Y42" i="6" s="1"/>
  <c r="V58" i="6"/>
  <c r="X58" i="6" s="1"/>
  <c r="Y58" i="6" s="1"/>
  <c r="V74" i="6"/>
  <c r="X74" i="6" s="1"/>
  <c r="Y74" i="6" s="1"/>
  <c r="V55" i="6"/>
  <c r="X55" i="6" s="1"/>
  <c r="Y55" i="6" s="1"/>
  <c r="W68" i="6"/>
  <c r="W5" i="6"/>
  <c r="W45" i="6"/>
  <c r="W16" i="6"/>
  <c r="W20" i="6"/>
  <c r="W48" i="6"/>
  <c r="W72" i="6"/>
  <c r="W13" i="6"/>
  <c r="W29" i="6"/>
  <c r="W53" i="6"/>
  <c r="W69" i="6"/>
  <c r="W81" i="6"/>
  <c r="W35" i="6"/>
  <c r="V22" i="6"/>
  <c r="X22" i="6" s="1"/>
  <c r="Y22" i="6" s="1"/>
  <c r="V70" i="6"/>
  <c r="X70" i="6" s="1"/>
  <c r="Y70" i="6" s="1"/>
  <c r="V14" i="6"/>
  <c r="X14" i="6" s="1"/>
  <c r="Y14" i="6" s="1"/>
  <c r="V30" i="6"/>
  <c r="X30" i="6" s="1"/>
  <c r="Y30" i="6" s="1"/>
  <c r="V46" i="6"/>
  <c r="X46" i="6" s="1"/>
  <c r="Y46" i="6" s="1"/>
  <c r="V62" i="6"/>
  <c r="X62" i="6" s="1"/>
  <c r="Y62" i="6" s="1"/>
  <c r="V78" i="6"/>
  <c r="X78" i="6" s="1"/>
  <c r="Y78" i="6" s="1"/>
  <c r="V71" i="6"/>
  <c r="X71" i="6" s="1"/>
  <c r="Y71" i="6" s="1"/>
  <c r="W12" i="6"/>
  <c r="W17" i="6"/>
  <c r="W49" i="6"/>
  <c r="W32" i="6"/>
  <c r="W24" i="6"/>
  <c r="W52" i="6"/>
  <c r="W76" i="6"/>
  <c r="W23" i="6"/>
  <c r="W39" i="6"/>
  <c r="W67" i="6"/>
  <c r="V38" i="6"/>
  <c r="X38" i="6" s="1"/>
  <c r="Y38" i="6" s="1"/>
  <c r="V43" i="6"/>
  <c r="X43" i="6" s="1"/>
  <c r="Y43" i="6" s="1"/>
  <c r="W37" i="6"/>
  <c r="W73" i="6"/>
  <c r="V18" i="6"/>
  <c r="X18" i="6" s="1"/>
  <c r="Y18" i="6" s="1"/>
  <c r="V34" i="6"/>
  <c r="X34" i="6" s="1"/>
  <c r="Y34" i="6" s="1"/>
  <c r="V50" i="6"/>
  <c r="X50" i="6" s="1"/>
  <c r="Y50" i="6" s="1"/>
  <c r="V66" i="6"/>
  <c r="X66" i="6" s="1"/>
  <c r="Y66" i="6" s="1"/>
  <c r="V82" i="6"/>
  <c r="X82" i="6" s="1"/>
  <c r="Y82" i="6" s="1"/>
  <c r="W28" i="6"/>
  <c r="W21" i="6"/>
  <c r="W57" i="6"/>
  <c r="W56" i="6"/>
  <c r="W4" i="6"/>
  <c r="W36" i="6"/>
  <c r="W60" i="6"/>
  <c r="AC12" i="9" l="1"/>
  <c r="AA2" i="9"/>
  <c r="AC13" i="9"/>
  <c r="AC10" i="9"/>
  <c r="AC11" i="9"/>
  <c r="W58" i="6"/>
  <c r="W55" i="6"/>
  <c r="W26" i="6"/>
  <c r="W82" i="6"/>
  <c r="W50" i="6"/>
  <c r="W18" i="6"/>
  <c r="W43" i="6"/>
  <c r="W78" i="6"/>
  <c r="W46" i="6"/>
  <c r="W14" i="6"/>
  <c r="W22" i="6"/>
  <c r="W54" i="6"/>
  <c r="W74" i="6"/>
  <c r="W42" i="6"/>
  <c r="W10" i="6"/>
  <c r="W66" i="6"/>
  <c r="W34" i="6"/>
  <c r="W38" i="6"/>
  <c r="W71" i="6"/>
  <c r="W62" i="6"/>
  <c r="W30" i="6"/>
  <c r="W70" i="6"/>
  <c r="W6" i="6"/>
  <c r="AC14" i="9" l="1"/>
  <c r="AB2" i="6"/>
  <c r="AE12" i="9" l="1"/>
  <c r="AE10" i="9"/>
  <c r="AE13" i="9"/>
  <c r="AE11" i="9"/>
  <c r="S90" i="4" l="1" a="1"/>
  <c r="R91" i="4" a="1"/>
  <c r="R91" i="4" s="1"/>
  <c r="R92" i="4"/>
  <c r="R93" i="4"/>
  <c r="R94" i="4"/>
  <c r="R96" i="4"/>
  <c r="R97" i="4"/>
  <c r="R98" i="4"/>
  <c r="AO21" i="4"/>
  <c r="S5" i="4"/>
  <c r="T5" i="4"/>
  <c r="U5" i="4"/>
  <c r="V5" i="4"/>
  <c r="W5" i="4"/>
  <c r="X5" i="4"/>
  <c r="Y5" i="4"/>
  <c r="Z5" i="4"/>
  <c r="R5" i="4"/>
  <c r="R6" i="4" a="1"/>
  <c r="R99" i="4" l="1"/>
  <c r="R95" i="4"/>
  <c r="R6" i="4"/>
  <c r="V6" i="4"/>
  <c r="Z6" i="4"/>
  <c r="S7" i="4"/>
  <c r="W7" i="4"/>
  <c r="AA7" i="4"/>
  <c r="T8" i="4"/>
  <c r="X8" i="4"/>
  <c r="AB8" i="4"/>
  <c r="U9" i="4"/>
  <c r="Y9" i="4"/>
  <c r="R10" i="4"/>
  <c r="V10" i="4"/>
  <c r="Z10" i="4"/>
  <c r="S11" i="4"/>
  <c r="W11" i="4"/>
  <c r="AA11" i="4"/>
  <c r="T12" i="4"/>
  <c r="X12" i="4"/>
  <c r="AB12" i="4"/>
  <c r="U13" i="4"/>
  <c r="Y13" i="4"/>
  <c r="R14" i="4"/>
  <c r="V14" i="4"/>
  <c r="Z14" i="4"/>
  <c r="S15" i="4"/>
  <c r="W15" i="4"/>
  <c r="AA15" i="4"/>
  <c r="T16" i="4"/>
  <c r="X16" i="4"/>
  <c r="AB16" i="4"/>
  <c r="U17" i="4"/>
  <c r="Y17" i="4"/>
  <c r="R18" i="4"/>
  <c r="V18" i="4"/>
  <c r="Z18" i="4"/>
  <c r="S19" i="4"/>
  <c r="W19" i="4"/>
  <c r="AA19" i="4"/>
  <c r="T20" i="4"/>
  <c r="X20" i="4"/>
  <c r="AB20" i="4"/>
  <c r="U21" i="4"/>
  <c r="Y21" i="4"/>
  <c r="R22" i="4"/>
  <c r="V22" i="4"/>
  <c r="Z22" i="4"/>
  <c r="S23" i="4"/>
  <c r="W23" i="4"/>
  <c r="AA23" i="4"/>
  <c r="T24" i="4"/>
  <c r="X24" i="4"/>
  <c r="AB24" i="4"/>
  <c r="U25" i="4"/>
  <c r="Y25" i="4"/>
  <c r="R26" i="4"/>
  <c r="V26" i="4"/>
  <c r="Z26" i="4"/>
  <c r="S27" i="4"/>
  <c r="W27" i="4"/>
  <c r="AA27" i="4"/>
  <c r="T28" i="4"/>
  <c r="X28" i="4"/>
  <c r="AB28" i="4"/>
  <c r="U29" i="4"/>
  <c r="Y29" i="4"/>
  <c r="R30" i="4"/>
  <c r="V30" i="4"/>
  <c r="Z30" i="4"/>
  <c r="S31" i="4"/>
  <c r="W31" i="4"/>
  <c r="AA31" i="4"/>
  <c r="T32" i="4"/>
  <c r="X32" i="4"/>
  <c r="AB32" i="4"/>
  <c r="U33" i="4"/>
  <c r="Y33" i="4"/>
  <c r="R34" i="4"/>
  <c r="V34" i="4"/>
  <c r="Z34" i="4"/>
  <c r="S35" i="4"/>
  <c r="W35" i="4"/>
  <c r="AA35" i="4"/>
  <c r="T36" i="4"/>
  <c r="X36" i="4"/>
  <c r="S6" i="4"/>
  <c r="W6" i="4"/>
  <c r="AA6" i="4"/>
  <c r="T7" i="4"/>
  <c r="X7" i="4"/>
  <c r="AB7" i="4"/>
  <c r="U8" i="4"/>
  <c r="Y8" i="4"/>
  <c r="R9" i="4"/>
  <c r="V9" i="4"/>
  <c r="Z9" i="4"/>
  <c r="S10" i="4"/>
  <c r="W10" i="4"/>
  <c r="AA10" i="4"/>
  <c r="T11" i="4"/>
  <c r="X11" i="4"/>
  <c r="AB11" i="4"/>
  <c r="U12" i="4"/>
  <c r="Y12" i="4"/>
  <c r="R13" i="4"/>
  <c r="V13" i="4"/>
  <c r="Z13" i="4"/>
  <c r="S14" i="4"/>
  <c r="W14" i="4"/>
  <c r="AA14" i="4"/>
  <c r="T15" i="4"/>
  <c r="X15" i="4"/>
  <c r="AB15" i="4"/>
  <c r="U16" i="4"/>
  <c r="Y16" i="4"/>
  <c r="R17" i="4"/>
  <c r="V17" i="4"/>
  <c r="Z17" i="4"/>
  <c r="S18" i="4"/>
  <c r="W18" i="4"/>
  <c r="AA18" i="4"/>
  <c r="T19" i="4"/>
  <c r="X19" i="4"/>
  <c r="AB19" i="4"/>
  <c r="U20" i="4"/>
  <c r="Y20" i="4"/>
  <c r="R21" i="4"/>
  <c r="V21" i="4"/>
  <c r="Z21" i="4"/>
  <c r="S22" i="4"/>
  <c r="W22" i="4"/>
  <c r="AA22" i="4"/>
  <c r="T23" i="4"/>
  <c r="X23" i="4"/>
  <c r="AB23" i="4"/>
  <c r="U24" i="4"/>
  <c r="Y24" i="4"/>
  <c r="R25" i="4"/>
  <c r="V25" i="4"/>
  <c r="Z25" i="4"/>
  <c r="S26" i="4"/>
  <c r="W26" i="4"/>
  <c r="AA26" i="4"/>
  <c r="T27" i="4"/>
  <c r="X27" i="4"/>
  <c r="AB27" i="4"/>
  <c r="U28" i="4"/>
  <c r="Y28" i="4"/>
  <c r="R29" i="4"/>
  <c r="V29" i="4"/>
  <c r="Z29" i="4"/>
  <c r="S30" i="4"/>
  <c r="W30" i="4"/>
  <c r="AA30" i="4"/>
  <c r="T31" i="4"/>
  <c r="T6" i="4"/>
  <c r="U6" i="4"/>
  <c r="X6" i="4"/>
  <c r="U7" i="4"/>
  <c r="R8" i="4"/>
  <c r="Z8" i="4"/>
  <c r="W9" i="4"/>
  <c r="T10" i="4"/>
  <c r="AB10" i="4"/>
  <c r="Y11" i="4"/>
  <c r="V12" i="4"/>
  <c r="S13" i="4"/>
  <c r="AA13" i="4"/>
  <c r="X14" i="4"/>
  <c r="U15" i="4"/>
  <c r="R16" i="4"/>
  <c r="Z16" i="4"/>
  <c r="W17" i="4"/>
  <c r="T18" i="4"/>
  <c r="AB18" i="4"/>
  <c r="Y19" i="4"/>
  <c r="V20" i="4"/>
  <c r="S21" i="4"/>
  <c r="AA21" i="4"/>
  <c r="X22" i="4"/>
  <c r="U23" i="4"/>
  <c r="R24" i="4"/>
  <c r="Z24" i="4"/>
  <c r="W25" i="4"/>
  <c r="T26" i="4"/>
  <c r="AB26" i="4"/>
  <c r="Y27" i="4"/>
  <c r="V28" i="4"/>
  <c r="S29" i="4"/>
  <c r="AA29" i="4"/>
  <c r="X30" i="4"/>
  <c r="U31" i="4"/>
  <c r="Z31" i="4"/>
  <c r="U32" i="4"/>
  <c r="Z32" i="4"/>
  <c r="T33" i="4"/>
  <c r="Z33" i="4"/>
  <c r="T34" i="4"/>
  <c r="Y34" i="4"/>
  <c r="T35" i="4"/>
  <c r="Y35" i="4"/>
  <c r="S36" i="4"/>
  <c r="Y36" i="4"/>
  <c r="R37" i="4"/>
  <c r="V37" i="4"/>
  <c r="Z37" i="4"/>
  <c r="S38" i="4"/>
  <c r="W38" i="4"/>
  <c r="AA38" i="4"/>
  <c r="T39" i="4"/>
  <c r="X39" i="4"/>
  <c r="AB39" i="4"/>
  <c r="U40" i="4"/>
  <c r="Y40" i="4"/>
  <c r="R41" i="4"/>
  <c r="V41" i="4"/>
  <c r="Z41" i="4"/>
  <c r="S42" i="4"/>
  <c r="W42" i="4"/>
  <c r="AA42" i="4"/>
  <c r="T43" i="4"/>
  <c r="X43" i="4"/>
  <c r="AB43" i="4"/>
  <c r="U44" i="4"/>
  <c r="Y44" i="4"/>
  <c r="R45" i="4"/>
  <c r="V45" i="4"/>
  <c r="Z45" i="4"/>
  <c r="S46" i="4"/>
  <c r="W46" i="4"/>
  <c r="AA46" i="4"/>
  <c r="T47" i="4"/>
  <c r="X47" i="4"/>
  <c r="AB47" i="4"/>
  <c r="U48" i="4"/>
  <c r="Y48" i="4"/>
  <c r="R49" i="4"/>
  <c r="V49" i="4"/>
  <c r="Z49" i="4"/>
  <c r="S50" i="4"/>
  <c r="W50" i="4"/>
  <c r="AA50" i="4"/>
  <c r="T51" i="4"/>
  <c r="Y6" i="4"/>
  <c r="AB6" i="4"/>
  <c r="Y7" i="4"/>
  <c r="V8" i="4"/>
  <c r="S9" i="4"/>
  <c r="AA9" i="4"/>
  <c r="X10" i="4"/>
  <c r="U11" i="4"/>
  <c r="R12" i="4"/>
  <c r="Z12" i="4"/>
  <c r="W13" i="4"/>
  <c r="T14" i="4"/>
  <c r="AB14" i="4"/>
  <c r="Y15" i="4"/>
  <c r="V16" i="4"/>
  <c r="S17" i="4"/>
  <c r="AA17" i="4"/>
  <c r="X18" i="4"/>
  <c r="U19" i="4"/>
  <c r="R20" i="4"/>
  <c r="Z20" i="4"/>
  <c r="W21" i="4"/>
  <c r="T22" i="4"/>
  <c r="AB22" i="4"/>
  <c r="Y23" i="4"/>
  <c r="V24" i="4"/>
  <c r="S25" i="4"/>
  <c r="AA25" i="4"/>
  <c r="X26" i="4"/>
  <c r="U27" i="4"/>
  <c r="R28" i="4"/>
  <c r="Z28" i="4"/>
  <c r="W29" i="4"/>
  <c r="T30" i="4"/>
  <c r="AB30" i="4"/>
  <c r="X31" i="4"/>
  <c r="R32" i="4"/>
  <c r="W32" i="4"/>
  <c r="R33" i="4"/>
  <c r="W33" i="4"/>
  <c r="AB33" i="4"/>
  <c r="W34" i="4"/>
  <c r="AB34" i="4"/>
  <c r="V35" i="4"/>
  <c r="AB35" i="4"/>
  <c r="V36" i="4"/>
  <c r="AA36" i="4"/>
  <c r="T37" i="4"/>
  <c r="X37" i="4"/>
  <c r="AB37" i="4"/>
  <c r="U38" i="4"/>
  <c r="Y38" i="4"/>
  <c r="R39" i="4"/>
  <c r="V39" i="4"/>
  <c r="Z39" i="4"/>
  <c r="S40" i="4"/>
  <c r="W40" i="4"/>
  <c r="AA40" i="4"/>
  <c r="T41" i="4"/>
  <c r="X41" i="4"/>
  <c r="AB41" i="4"/>
  <c r="U42" i="4"/>
  <c r="Y42" i="4"/>
  <c r="R43" i="4"/>
  <c r="V43" i="4"/>
  <c r="Z43" i="4"/>
  <c r="S44" i="4"/>
  <c r="W44" i="4"/>
  <c r="AA44" i="4"/>
  <c r="T45" i="4"/>
  <c r="X45" i="4"/>
  <c r="AB45" i="4"/>
  <c r="U46" i="4"/>
  <c r="Y46" i="4"/>
  <c r="R47" i="4"/>
  <c r="V47" i="4"/>
  <c r="Z47" i="4"/>
  <c r="S48" i="4"/>
  <c r="W48" i="4"/>
  <c r="AA48" i="4"/>
  <c r="T49" i="4"/>
  <c r="X49" i="4"/>
  <c r="AB49" i="4"/>
  <c r="U50" i="4"/>
  <c r="Y50" i="4"/>
  <c r="R51" i="4"/>
  <c r="V7" i="4"/>
  <c r="AA8" i="4"/>
  <c r="AC8" i="4" s="1"/>
  <c r="AD8" i="4" s="1"/>
  <c r="U10" i="4"/>
  <c r="Z11" i="4"/>
  <c r="T13" i="4"/>
  <c r="Y14" i="4"/>
  <c r="S16" i="4"/>
  <c r="X17" i="4"/>
  <c r="R19" i="4"/>
  <c r="W20" i="4"/>
  <c r="AB21" i="4"/>
  <c r="V23" i="4"/>
  <c r="AA24" i="4"/>
  <c r="AC24" i="4" s="1"/>
  <c r="AD24" i="4" s="1"/>
  <c r="U26" i="4"/>
  <c r="Z27" i="4"/>
  <c r="T29" i="4"/>
  <c r="Y30" i="4"/>
  <c r="AB31" i="4"/>
  <c r="AA32" i="4"/>
  <c r="AC32" i="4" s="1"/>
  <c r="AD32" i="4" s="1"/>
  <c r="AA33" i="4"/>
  <c r="AC33" i="4" s="1"/>
  <c r="AD33" i="4" s="1"/>
  <c r="AA34" i="4"/>
  <c r="AC34" i="4" s="1"/>
  <c r="AD34" i="4" s="1"/>
  <c r="Z35" i="4"/>
  <c r="Z36" i="4"/>
  <c r="W37" i="4"/>
  <c r="T38" i="4"/>
  <c r="AB38" i="4"/>
  <c r="Y39" i="4"/>
  <c r="V40" i="4"/>
  <c r="S41" i="4"/>
  <c r="AA41" i="4"/>
  <c r="AC41" i="4" s="1"/>
  <c r="AD41" i="4" s="1"/>
  <c r="X42" i="4"/>
  <c r="U43" i="4"/>
  <c r="R44" i="4"/>
  <c r="Z44" i="4"/>
  <c r="W45" i="4"/>
  <c r="T46" i="4"/>
  <c r="AB46" i="4"/>
  <c r="Y47" i="4"/>
  <c r="V48" i="4"/>
  <c r="S49" i="4"/>
  <c r="AA49" i="4"/>
  <c r="AC49" i="4" s="1"/>
  <c r="AD49" i="4" s="1"/>
  <c r="X50" i="4"/>
  <c r="U51" i="4"/>
  <c r="Y51" i="4"/>
  <c r="R52" i="4"/>
  <c r="V52" i="4"/>
  <c r="Z52" i="4"/>
  <c r="S53" i="4"/>
  <c r="W53" i="4"/>
  <c r="AA53" i="4"/>
  <c r="T54" i="4"/>
  <c r="X54" i="4"/>
  <c r="AB54" i="4"/>
  <c r="U55" i="4"/>
  <c r="Y55" i="4"/>
  <c r="R56" i="4"/>
  <c r="V56" i="4"/>
  <c r="Z56" i="4"/>
  <c r="S57" i="4"/>
  <c r="W57" i="4"/>
  <c r="AA57" i="4"/>
  <c r="T58" i="4"/>
  <c r="X58" i="4"/>
  <c r="AB58" i="4"/>
  <c r="U59" i="4"/>
  <c r="Y59" i="4"/>
  <c r="R60" i="4"/>
  <c r="V60" i="4"/>
  <c r="Z60" i="4"/>
  <c r="S61" i="4"/>
  <c r="W61" i="4"/>
  <c r="AA61" i="4"/>
  <c r="T62" i="4"/>
  <c r="X62" i="4"/>
  <c r="AB62" i="4"/>
  <c r="U63" i="4"/>
  <c r="Y63" i="4"/>
  <c r="R64" i="4"/>
  <c r="V64" i="4"/>
  <c r="Z64" i="4"/>
  <c r="S65" i="4"/>
  <c r="W65" i="4"/>
  <c r="AA65" i="4"/>
  <c r="T66" i="4"/>
  <c r="X66" i="4"/>
  <c r="AB66" i="4"/>
  <c r="U67" i="4"/>
  <c r="Y67" i="4"/>
  <c r="R68" i="4"/>
  <c r="V68" i="4"/>
  <c r="Z68" i="4"/>
  <c r="S69" i="4"/>
  <c r="W69" i="4"/>
  <c r="AA69" i="4"/>
  <c r="T70" i="4"/>
  <c r="X70" i="4"/>
  <c r="AB70" i="4"/>
  <c r="U71" i="4"/>
  <c r="Y71" i="4"/>
  <c r="R72" i="4"/>
  <c r="V72" i="4"/>
  <c r="Z72" i="4"/>
  <c r="S73" i="4"/>
  <c r="W73" i="4"/>
  <c r="AA73" i="4"/>
  <c r="T74" i="4"/>
  <c r="X74" i="4"/>
  <c r="AB74" i="4"/>
  <c r="U75" i="4"/>
  <c r="Y75" i="4"/>
  <c r="R76" i="4"/>
  <c r="V76" i="4"/>
  <c r="Z76" i="4"/>
  <c r="S77" i="4"/>
  <c r="W77" i="4"/>
  <c r="AA77" i="4"/>
  <c r="T78" i="4"/>
  <c r="X78" i="4"/>
  <c r="AB78" i="4"/>
  <c r="U79" i="4"/>
  <c r="Y79" i="4"/>
  <c r="R80" i="4"/>
  <c r="V80" i="4"/>
  <c r="Z80" i="4"/>
  <c r="S81" i="4"/>
  <c r="W81" i="4"/>
  <c r="AA81" i="4"/>
  <c r="T82" i="4"/>
  <c r="X82" i="4"/>
  <c r="AB82" i="4"/>
  <c r="U83" i="4"/>
  <c r="Y83" i="4"/>
  <c r="R84" i="4"/>
  <c r="V84" i="4"/>
  <c r="Z84" i="4"/>
  <c r="S85" i="4"/>
  <c r="W85" i="4"/>
  <c r="AA85" i="4"/>
  <c r="T86" i="4"/>
  <c r="X86" i="4"/>
  <c r="AB86" i="4"/>
  <c r="Z7" i="4"/>
  <c r="T9" i="4"/>
  <c r="Y10" i="4"/>
  <c r="S12" i="4"/>
  <c r="X13" i="4"/>
  <c r="R15" i="4"/>
  <c r="W16" i="4"/>
  <c r="AB17" i="4"/>
  <c r="V19" i="4"/>
  <c r="AA20" i="4"/>
  <c r="AC20" i="4" s="1"/>
  <c r="AD20" i="4" s="1"/>
  <c r="U22" i="4"/>
  <c r="Z23" i="4"/>
  <c r="T25" i="4"/>
  <c r="Y26" i="4"/>
  <c r="S28" i="4"/>
  <c r="X29" i="4"/>
  <c r="R31" i="4"/>
  <c r="S32" i="4"/>
  <c r="S33" i="4"/>
  <c r="S34" i="4"/>
  <c r="R35" i="4"/>
  <c r="R36" i="4"/>
  <c r="Y37" i="4"/>
  <c r="V38" i="4"/>
  <c r="S39" i="4"/>
  <c r="AA39" i="4"/>
  <c r="AC39" i="4" s="1"/>
  <c r="AD39" i="4" s="1"/>
  <c r="X40" i="4"/>
  <c r="U41" i="4"/>
  <c r="R42" i="4"/>
  <c r="S8" i="4"/>
  <c r="X9" i="4"/>
  <c r="R11" i="4"/>
  <c r="W12" i="4"/>
  <c r="AB13" i="4"/>
  <c r="V15" i="4"/>
  <c r="AA16" i="4"/>
  <c r="AC16" i="4" s="1"/>
  <c r="AD16" i="4" s="1"/>
  <c r="U18" i="4"/>
  <c r="Z19" i="4"/>
  <c r="T21" i="4"/>
  <c r="Y22" i="4"/>
  <c r="S24" i="4"/>
  <c r="X25" i="4"/>
  <c r="R27" i="4"/>
  <c r="W28" i="4"/>
  <c r="AB29" i="4"/>
  <c r="V31" i="4"/>
  <c r="V32" i="4"/>
  <c r="V33" i="4"/>
  <c r="U34" i="4"/>
  <c r="U35" i="4"/>
  <c r="U36" i="4"/>
  <c r="S37" i="4"/>
  <c r="AA37" i="4"/>
  <c r="AC37" i="4" s="1"/>
  <c r="AD37" i="4" s="1"/>
  <c r="X38" i="4"/>
  <c r="U39" i="4"/>
  <c r="R40" i="4"/>
  <c r="Z40" i="4"/>
  <c r="W41" i="4"/>
  <c r="T42" i="4"/>
  <c r="AB42" i="4"/>
  <c r="Y43" i="4"/>
  <c r="V44" i="4"/>
  <c r="S45" i="4"/>
  <c r="AA45" i="4"/>
  <c r="AC45" i="4" s="1"/>
  <c r="AD45" i="4" s="1"/>
  <c r="X46" i="4"/>
  <c r="U47" i="4"/>
  <c r="R48" i="4"/>
  <c r="Z48" i="4"/>
  <c r="W49" i="4"/>
  <c r="T50" i="4"/>
  <c r="AB50" i="4"/>
  <c r="W51" i="4"/>
  <c r="AA51" i="4"/>
  <c r="T52" i="4"/>
  <c r="X52" i="4"/>
  <c r="AB52" i="4"/>
  <c r="U53" i="4"/>
  <c r="Y53" i="4"/>
  <c r="R54" i="4"/>
  <c r="V54" i="4"/>
  <c r="Z54" i="4"/>
  <c r="S55" i="4"/>
  <c r="W55" i="4"/>
  <c r="AA55" i="4"/>
  <c r="T56" i="4"/>
  <c r="X56" i="4"/>
  <c r="AB56" i="4"/>
  <c r="U57" i="4"/>
  <c r="Y57" i="4"/>
  <c r="R58" i="4"/>
  <c r="V58" i="4"/>
  <c r="Z58" i="4"/>
  <c r="S59" i="4"/>
  <c r="W59" i="4"/>
  <c r="AA59" i="4"/>
  <c r="T60" i="4"/>
  <c r="X60" i="4"/>
  <c r="AB60" i="4"/>
  <c r="U61" i="4"/>
  <c r="Y61" i="4"/>
  <c r="R62" i="4"/>
  <c r="V62" i="4"/>
  <c r="Z62" i="4"/>
  <c r="S63" i="4"/>
  <c r="W63" i="4"/>
  <c r="AA63" i="4"/>
  <c r="T64" i="4"/>
  <c r="X64" i="4"/>
  <c r="AB64" i="4"/>
  <c r="U65" i="4"/>
  <c r="Y65" i="4"/>
  <c r="R66" i="4"/>
  <c r="V66" i="4"/>
  <c r="Z66" i="4"/>
  <c r="S67" i="4"/>
  <c r="W67" i="4"/>
  <c r="AA67" i="4"/>
  <c r="T68" i="4"/>
  <c r="X68" i="4"/>
  <c r="AB68" i="4"/>
  <c r="U69" i="4"/>
  <c r="Y69" i="4"/>
  <c r="R70" i="4"/>
  <c r="V70" i="4"/>
  <c r="Z70" i="4"/>
  <c r="S71" i="4"/>
  <c r="W71" i="4"/>
  <c r="AA71" i="4"/>
  <c r="T72" i="4"/>
  <c r="X72" i="4"/>
  <c r="AB72" i="4"/>
  <c r="U73" i="4"/>
  <c r="Y73" i="4"/>
  <c r="R74" i="4"/>
  <c r="V74" i="4"/>
  <c r="Z74" i="4"/>
  <c r="S75" i="4"/>
  <c r="W75" i="4"/>
  <c r="AA75" i="4"/>
  <c r="T76" i="4"/>
  <c r="X76" i="4"/>
  <c r="AB76" i="4"/>
  <c r="U77" i="4"/>
  <c r="Y77" i="4"/>
  <c r="R78" i="4"/>
  <c r="V78" i="4"/>
  <c r="Z78" i="4"/>
  <c r="S79" i="4"/>
  <c r="W79" i="4"/>
  <c r="AA79" i="4"/>
  <c r="T80" i="4"/>
  <c r="X80" i="4"/>
  <c r="AB80" i="4"/>
  <c r="U81" i="4"/>
  <c r="Y81" i="4"/>
  <c r="R82" i="4"/>
  <c r="V82" i="4"/>
  <c r="Z82" i="4"/>
  <c r="S83" i="4"/>
  <c r="W83" i="4"/>
  <c r="AA83" i="4"/>
  <c r="T84" i="4"/>
  <c r="X84" i="4"/>
  <c r="AB84" i="4"/>
  <c r="U85" i="4"/>
  <c r="Y85" i="4"/>
  <c r="R86" i="4"/>
  <c r="V86" i="4"/>
  <c r="Z86" i="4"/>
  <c r="R7" i="4"/>
  <c r="W8" i="4"/>
  <c r="AB9" i="4"/>
  <c r="V11" i="4"/>
  <c r="AA12" i="4"/>
  <c r="AC12" i="4" s="1"/>
  <c r="AD12" i="4" s="1"/>
  <c r="U14" i="4"/>
  <c r="Z15" i="4"/>
  <c r="T17" i="4"/>
  <c r="Y18" i="4"/>
  <c r="S20" i="4"/>
  <c r="X21" i="4"/>
  <c r="R23" i="4"/>
  <c r="W24" i="4"/>
  <c r="AB25" i="4"/>
  <c r="V27" i="4"/>
  <c r="AA28" i="4"/>
  <c r="AC28" i="4" s="1"/>
  <c r="AD28" i="4" s="1"/>
  <c r="U30" i="4"/>
  <c r="Y31" i="4"/>
  <c r="Y32" i="4"/>
  <c r="X33" i="4"/>
  <c r="X34" i="4"/>
  <c r="X35" i="4"/>
  <c r="W36" i="4"/>
  <c r="U37" i="4"/>
  <c r="Z38" i="4"/>
  <c r="W39" i="4"/>
  <c r="T40" i="4"/>
  <c r="AB40" i="4"/>
  <c r="Y41" i="4"/>
  <c r="V42" i="4"/>
  <c r="T85" i="4"/>
  <c r="R38" i="4"/>
  <c r="AA43" i="4"/>
  <c r="AC43" i="4" s="1"/>
  <c r="AD43" i="4" s="1"/>
  <c r="U45" i="4"/>
  <c r="Z46" i="4"/>
  <c r="T48" i="4"/>
  <c r="Y49" i="4"/>
  <c r="S51" i="4"/>
  <c r="AB51" i="4"/>
  <c r="Y52" i="4"/>
  <c r="V53" i="4"/>
  <c r="S54" i="4"/>
  <c r="AA54" i="4"/>
  <c r="AC54" i="4" s="1"/>
  <c r="AD54" i="4" s="1"/>
  <c r="X55" i="4"/>
  <c r="U56" i="4"/>
  <c r="R57" i="4"/>
  <c r="Z57" i="4"/>
  <c r="W58" i="4"/>
  <c r="T59" i="4"/>
  <c r="AB59" i="4"/>
  <c r="Y60" i="4"/>
  <c r="V61" i="4"/>
  <c r="S62" i="4"/>
  <c r="AA62" i="4"/>
  <c r="AC62" i="4" s="1"/>
  <c r="AD62" i="4" s="1"/>
  <c r="X63" i="4"/>
  <c r="U64" i="4"/>
  <c r="R65" i="4"/>
  <c r="Z65" i="4"/>
  <c r="W66" i="4"/>
  <c r="T67" i="4"/>
  <c r="AB67" i="4"/>
  <c r="Y68" i="4"/>
  <c r="V69" i="4"/>
  <c r="S70" i="4"/>
  <c r="AA70" i="4"/>
  <c r="AC70" i="4" s="1"/>
  <c r="AD70" i="4" s="1"/>
  <c r="X71" i="4"/>
  <c r="U72" i="4"/>
  <c r="R73" i="4"/>
  <c r="Z73" i="4"/>
  <c r="W74" i="4"/>
  <c r="T75" i="4"/>
  <c r="AB75" i="4"/>
  <c r="Y76" i="4"/>
  <c r="V77" i="4"/>
  <c r="S78" i="4"/>
  <c r="AA78" i="4"/>
  <c r="AC78" i="4" s="1"/>
  <c r="AD78" i="4" s="1"/>
  <c r="X79" i="4"/>
  <c r="U80" i="4"/>
  <c r="R81" i="4"/>
  <c r="Z81" i="4"/>
  <c r="W82" i="4"/>
  <c r="T83" i="4"/>
  <c r="AB83" i="4"/>
  <c r="Y84" i="4"/>
  <c r="V85" i="4"/>
  <c r="S86" i="4"/>
  <c r="AA86" i="4"/>
  <c r="AC86" i="4" s="1"/>
  <c r="AD86" i="4" s="1"/>
  <c r="Z42" i="4"/>
  <c r="T44" i="4"/>
  <c r="Y45" i="4"/>
  <c r="S47" i="4"/>
  <c r="X48" i="4"/>
  <c r="R50" i="4"/>
  <c r="V51" i="4"/>
  <c r="S52" i="4"/>
  <c r="AA52" i="4"/>
  <c r="AC52" i="4" s="1"/>
  <c r="AD52" i="4" s="1"/>
  <c r="X53" i="4"/>
  <c r="U54" i="4"/>
  <c r="R55" i="4"/>
  <c r="Z55" i="4"/>
  <c r="W56" i="4"/>
  <c r="T57" i="4"/>
  <c r="AB57" i="4"/>
  <c r="Y58" i="4"/>
  <c r="V59" i="4"/>
  <c r="S60" i="4"/>
  <c r="AA60" i="4"/>
  <c r="AC60" i="4" s="1"/>
  <c r="AD60" i="4" s="1"/>
  <c r="X61" i="4"/>
  <c r="U62" i="4"/>
  <c r="R63" i="4"/>
  <c r="Z63" i="4"/>
  <c r="W64" i="4"/>
  <c r="T65" i="4"/>
  <c r="AB65" i="4"/>
  <c r="Y66" i="4"/>
  <c r="V67" i="4"/>
  <c r="S68" i="4"/>
  <c r="AA68" i="4"/>
  <c r="AC68" i="4" s="1"/>
  <c r="AD68" i="4" s="1"/>
  <c r="X69" i="4"/>
  <c r="U70" i="4"/>
  <c r="R71" i="4"/>
  <c r="Z71" i="4"/>
  <c r="W72" i="4"/>
  <c r="T73" i="4"/>
  <c r="AB73" i="4"/>
  <c r="Y74" i="4"/>
  <c r="V75" i="4"/>
  <c r="S76" i="4"/>
  <c r="AA76" i="4"/>
  <c r="AC76" i="4" s="1"/>
  <c r="AD76" i="4" s="1"/>
  <c r="X77" i="4"/>
  <c r="U78" i="4"/>
  <c r="R79" i="4"/>
  <c r="Z79" i="4"/>
  <c r="W80" i="4"/>
  <c r="T81" i="4"/>
  <c r="AB81" i="4"/>
  <c r="Y82" i="4"/>
  <c r="V83" i="4"/>
  <c r="S84" i="4"/>
  <c r="AA84" i="4"/>
  <c r="AC84" i="4" s="1"/>
  <c r="AD84" i="4" s="1"/>
  <c r="X85" i="4"/>
  <c r="U86" i="4"/>
  <c r="S43" i="4"/>
  <c r="X44" i="4"/>
  <c r="R46" i="4"/>
  <c r="W47" i="4"/>
  <c r="AB48" i="4"/>
  <c r="V50" i="4"/>
  <c r="X51" i="4"/>
  <c r="U52" i="4"/>
  <c r="R53" i="4"/>
  <c r="Z53" i="4"/>
  <c r="W54" i="4"/>
  <c r="T55" i="4"/>
  <c r="AB55" i="4"/>
  <c r="Y56" i="4"/>
  <c r="V57" i="4"/>
  <c r="S58" i="4"/>
  <c r="AA58" i="4"/>
  <c r="AC58" i="4" s="1"/>
  <c r="AD58" i="4" s="1"/>
  <c r="X59" i="4"/>
  <c r="U60" i="4"/>
  <c r="R61" i="4"/>
  <c r="Z61" i="4"/>
  <c r="W62" i="4"/>
  <c r="T63" i="4"/>
  <c r="AB63" i="4"/>
  <c r="Y64" i="4"/>
  <c r="V65" i="4"/>
  <c r="S66" i="4"/>
  <c r="AA66" i="4"/>
  <c r="AC66" i="4" s="1"/>
  <c r="AD66" i="4" s="1"/>
  <c r="X67" i="4"/>
  <c r="U68" i="4"/>
  <c r="R69" i="4"/>
  <c r="Z69" i="4"/>
  <c r="W70" i="4"/>
  <c r="T71" i="4"/>
  <c r="AB71" i="4"/>
  <c r="Y72" i="4"/>
  <c r="V73" i="4"/>
  <c r="S74" i="4"/>
  <c r="AA74" i="4"/>
  <c r="AC74" i="4" s="1"/>
  <c r="AD74" i="4" s="1"/>
  <c r="X75" i="4"/>
  <c r="U76" i="4"/>
  <c r="R77" i="4"/>
  <c r="Z77" i="4"/>
  <c r="W78" i="4"/>
  <c r="T79" i="4"/>
  <c r="AB79" i="4"/>
  <c r="Y80" i="4"/>
  <c r="V81" i="4"/>
  <c r="S82" i="4"/>
  <c r="AA82" i="4"/>
  <c r="AC82" i="4" s="1"/>
  <c r="AD82" i="4" s="1"/>
  <c r="X83" i="4"/>
  <c r="U84" i="4"/>
  <c r="R85" i="4"/>
  <c r="Z85" i="4"/>
  <c r="W86" i="4"/>
  <c r="AB36" i="4"/>
  <c r="W43" i="4"/>
  <c r="AB44" i="4"/>
  <c r="V46" i="4"/>
  <c r="AA47" i="4"/>
  <c r="AC47" i="4" s="1"/>
  <c r="AD47" i="4" s="1"/>
  <c r="U49" i="4"/>
  <c r="Z50" i="4"/>
  <c r="Z51" i="4"/>
  <c r="W52" i="4"/>
  <c r="T53" i="4"/>
  <c r="AB53" i="4"/>
  <c r="Y54" i="4"/>
  <c r="V55" i="4"/>
  <c r="S56" i="4"/>
  <c r="AA56" i="4"/>
  <c r="AC56" i="4" s="1"/>
  <c r="AD56" i="4" s="1"/>
  <c r="X57" i="4"/>
  <c r="U58" i="4"/>
  <c r="R59" i="4"/>
  <c r="Z59" i="4"/>
  <c r="W60" i="4"/>
  <c r="T61" i="4"/>
  <c r="AB61" i="4"/>
  <c r="Y62" i="4"/>
  <c r="V63" i="4"/>
  <c r="S64" i="4"/>
  <c r="AA64" i="4"/>
  <c r="AC64" i="4" s="1"/>
  <c r="AD64" i="4" s="1"/>
  <c r="X65" i="4"/>
  <c r="U66" i="4"/>
  <c r="R67" i="4"/>
  <c r="Z67" i="4"/>
  <c r="W68" i="4"/>
  <c r="T69" i="4"/>
  <c r="AB69" i="4"/>
  <c r="Y70" i="4"/>
  <c r="V71" i="4"/>
  <c r="S72" i="4"/>
  <c r="AA72" i="4"/>
  <c r="AC72" i="4" s="1"/>
  <c r="AD72" i="4" s="1"/>
  <c r="X73" i="4"/>
  <c r="U74" i="4"/>
  <c r="R75" i="4"/>
  <c r="Z75" i="4"/>
  <c r="W76" i="4"/>
  <c r="T77" i="4"/>
  <c r="AB77" i="4"/>
  <c r="Y78" i="4"/>
  <c r="V79" i="4"/>
  <c r="S80" i="4"/>
  <c r="AA80" i="4"/>
  <c r="AC80" i="4" s="1"/>
  <c r="AD80" i="4" s="1"/>
  <c r="X81" i="4"/>
  <c r="U82" i="4"/>
  <c r="R83" i="4"/>
  <c r="Z83" i="4"/>
  <c r="W84" i="4"/>
  <c r="AB85" i="4"/>
  <c r="Y86" i="4"/>
  <c r="AL7" i="4" a="1"/>
  <c r="AL14" i="4" l="1"/>
  <c r="S97" i="4" s="1"/>
  <c r="AL8" i="4"/>
  <c r="S91" i="4" s="1"/>
  <c r="AL13" i="4"/>
  <c r="S96" i="4" s="1"/>
  <c r="AL7" i="4"/>
  <c r="S90" i="4" s="1"/>
  <c r="AL12" i="4"/>
  <c r="S95" i="4" s="1"/>
  <c r="AL11" i="4"/>
  <c r="S94" i="4" s="1"/>
  <c r="AL16" i="4"/>
  <c r="S99" i="4" s="1"/>
  <c r="AL10" i="4"/>
  <c r="S93" i="4" s="1"/>
  <c r="AL15" i="4"/>
  <c r="S98" i="4" s="1"/>
  <c r="AL9" i="4"/>
  <c r="S92" i="4" s="1"/>
  <c r="AC83" i="4"/>
  <c r="AD83" i="4" s="1"/>
  <c r="AC67" i="4"/>
  <c r="AD67" i="4" s="1"/>
  <c r="AC51" i="4"/>
  <c r="AD51" i="4" s="1"/>
  <c r="AC85" i="4"/>
  <c r="AD85" i="4" s="1"/>
  <c r="AC69" i="4"/>
  <c r="AD69" i="4" s="1"/>
  <c r="AC53" i="4"/>
  <c r="AD53" i="4" s="1"/>
  <c r="AC48" i="4"/>
  <c r="AD48" i="4" s="1"/>
  <c r="AC25" i="4"/>
  <c r="AD25" i="4" s="1"/>
  <c r="AC46" i="4"/>
  <c r="AD46" i="4" s="1"/>
  <c r="AC21" i="4"/>
  <c r="AD21" i="4" s="1"/>
  <c r="AC26" i="4"/>
  <c r="AD26" i="4" s="1"/>
  <c r="AC10" i="4"/>
  <c r="AD10" i="4" s="1"/>
  <c r="AC35" i="4"/>
  <c r="AD35" i="4" s="1"/>
  <c r="AC19" i="4"/>
  <c r="AD19" i="4" s="1"/>
  <c r="AC71" i="4"/>
  <c r="AD71" i="4" s="1"/>
  <c r="AC55" i="4"/>
  <c r="AD55" i="4" s="1"/>
  <c r="AC73" i="4"/>
  <c r="AD73" i="4" s="1"/>
  <c r="AC57" i="4"/>
  <c r="AD57" i="4" s="1"/>
  <c r="AC36" i="4"/>
  <c r="AD36" i="4" s="1"/>
  <c r="AC50" i="4"/>
  <c r="AD50" i="4" s="1"/>
  <c r="AC29" i="4"/>
  <c r="AD29" i="4" s="1"/>
  <c r="AC30" i="4"/>
  <c r="AD30" i="4" s="1"/>
  <c r="AC14" i="4"/>
  <c r="AD14" i="4" s="1"/>
  <c r="AC23" i="4"/>
  <c r="AD23" i="4" s="1"/>
  <c r="AC7" i="4"/>
  <c r="AD7" i="4" s="1"/>
  <c r="AC75" i="4"/>
  <c r="AD75" i="4" s="1"/>
  <c r="AC59" i="4"/>
  <c r="AD59" i="4" s="1"/>
  <c r="AC77" i="4"/>
  <c r="AD77" i="4" s="1"/>
  <c r="AC61" i="4"/>
  <c r="AD61" i="4" s="1"/>
  <c r="AC40" i="4"/>
  <c r="AD40" i="4" s="1"/>
  <c r="AC9" i="4"/>
  <c r="AD9" i="4" s="1"/>
  <c r="AB87" i="4"/>
  <c r="BF8" i="4" s="1"/>
  <c r="AC38" i="4"/>
  <c r="AD38" i="4" s="1"/>
  <c r="AC18" i="4"/>
  <c r="AD18" i="4" s="1"/>
  <c r="AC27" i="4"/>
  <c r="AD27" i="4" s="1"/>
  <c r="AC11" i="4"/>
  <c r="AD11" i="4" s="1"/>
  <c r="AO9" i="4"/>
  <c r="AC79" i="4"/>
  <c r="AD79" i="4" s="1"/>
  <c r="AC63" i="4"/>
  <c r="AD63" i="4" s="1"/>
  <c r="AC81" i="4"/>
  <c r="AD81" i="4" s="1"/>
  <c r="AC65" i="4"/>
  <c r="AD65" i="4" s="1"/>
  <c r="AC44" i="4"/>
  <c r="AD44" i="4" s="1"/>
  <c r="AC17" i="4"/>
  <c r="AD17" i="4" s="1"/>
  <c r="AC42" i="4"/>
  <c r="AD42" i="4" s="1"/>
  <c r="AC13" i="4"/>
  <c r="AD13" i="4" s="1"/>
  <c r="AC22" i="4"/>
  <c r="AD22" i="4" s="1"/>
  <c r="AA87" i="4"/>
  <c r="AC6" i="4"/>
  <c r="AC31" i="4"/>
  <c r="AD31" i="4" s="1"/>
  <c r="AC15" i="4"/>
  <c r="AD15" i="4" s="1"/>
  <c r="W98" i="4"/>
  <c r="W99" i="4"/>
  <c r="W94" i="4"/>
  <c r="W90" i="4"/>
  <c r="W95" i="4"/>
  <c r="AE10" i="4"/>
  <c r="AE11" i="4"/>
  <c r="AE20" i="4"/>
  <c r="AE28" i="4"/>
  <c r="AE40" i="4"/>
  <c r="AE44" i="4"/>
  <c r="AE79" i="4"/>
  <c r="AE7" i="4"/>
  <c r="AE9" i="4"/>
  <c r="AE14" i="4"/>
  <c r="AE15" i="4"/>
  <c r="AE19" i="4"/>
  <c r="AE23" i="4"/>
  <c r="AE27" i="4"/>
  <c r="AE31" i="4"/>
  <c r="AE35" i="4"/>
  <c r="AE39" i="4"/>
  <c r="AE43" i="4"/>
  <c r="AE48" i="4"/>
  <c r="AE53" i="4"/>
  <c r="AE58" i="4"/>
  <c r="AE62" i="4"/>
  <c r="AE63" i="4"/>
  <c r="AE68" i="4"/>
  <c r="AE73" i="4"/>
  <c r="AE77" i="4"/>
  <c r="AE82" i="4"/>
  <c r="AE83" i="4"/>
  <c r="AE13" i="4"/>
  <c r="AE18" i="4"/>
  <c r="AE22" i="4"/>
  <c r="AE26" i="4"/>
  <c r="AE30" i="4"/>
  <c r="AE38" i="4"/>
  <c r="AE42" i="4"/>
  <c r="AE46" i="4"/>
  <c r="AE52" i="4"/>
  <c r="AE57" i="4"/>
  <c r="AE61" i="4"/>
  <c r="AE66" i="4"/>
  <c r="AE72" i="4"/>
  <c r="AE76" i="4"/>
  <c r="AE81" i="4"/>
  <c r="AE86" i="4"/>
  <c r="AE34" i="4"/>
  <c r="AE47" i="4"/>
  <c r="AE67" i="4"/>
  <c r="AE8" i="4"/>
  <c r="AE12" i="4"/>
  <c r="AE17" i="4"/>
  <c r="AE21" i="4"/>
  <c r="AE25" i="4"/>
  <c r="AE29" i="4"/>
  <c r="AE33" i="4"/>
  <c r="AE37" i="4"/>
  <c r="AE41" i="4"/>
  <c r="AE45" i="4"/>
  <c r="AE50" i="4"/>
  <c r="AE51" i="4"/>
  <c r="AE56" i="4"/>
  <c r="AE60" i="4"/>
  <c r="AE65" i="4"/>
  <c r="AE70" i="4"/>
  <c r="AE71" i="4"/>
  <c r="AE75" i="4"/>
  <c r="AE80" i="4"/>
  <c r="AE85" i="4"/>
  <c r="AE16" i="4"/>
  <c r="AE24" i="4"/>
  <c r="AE32" i="4"/>
  <c r="AE36" i="4"/>
  <c r="AE49" i="4"/>
  <c r="AE54" i="4"/>
  <c r="AE55" i="4"/>
  <c r="AE59" i="4"/>
  <c r="AE64" i="4"/>
  <c r="AE69" i="4"/>
  <c r="AE74" i="4"/>
  <c r="AE78" i="4"/>
  <c r="AE84" i="4"/>
  <c r="AE6" i="4"/>
  <c r="W96" i="4"/>
  <c r="W91" i="4"/>
  <c r="W97" i="4"/>
  <c r="W92" i="4"/>
  <c r="W93" i="4"/>
  <c r="AC87" i="4" l="1"/>
  <c r="AO19" i="4"/>
  <c r="AD6" i="4"/>
  <c r="BE6" i="4"/>
  <c r="BF6" i="4"/>
  <c r="BF7" i="4" s="1"/>
  <c r="BF10" i="4" s="1"/>
  <c r="AO5" i="4"/>
  <c r="BE8" i="4"/>
  <c r="AF74" i="4"/>
  <c r="AI74" i="4"/>
  <c r="AH74" i="4"/>
  <c r="AH55" i="4"/>
  <c r="AI55" i="4"/>
  <c r="AF55" i="4"/>
  <c r="AG55" i="4" s="1"/>
  <c r="AJ55" i="4" s="1"/>
  <c r="AH32" i="4"/>
  <c r="AI32" i="4"/>
  <c r="AF32" i="4"/>
  <c r="AG32" i="4" s="1"/>
  <c r="AJ32" i="4" s="1"/>
  <c r="AH80" i="4"/>
  <c r="AF80" i="4"/>
  <c r="AG80" i="4" s="1"/>
  <c r="AJ80" i="4" s="1"/>
  <c r="AI80" i="4"/>
  <c r="AH65" i="4"/>
  <c r="AF65" i="4"/>
  <c r="AG65" i="4" s="1"/>
  <c r="AJ65" i="4" s="1"/>
  <c r="AI65" i="4"/>
  <c r="AH50" i="4"/>
  <c r="AI50" i="4"/>
  <c r="AF50" i="4"/>
  <c r="AG50" i="4" s="1"/>
  <c r="AJ50" i="4" s="1"/>
  <c r="AH33" i="4"/>
  <c r="AF33" i="4"/>
  <c r="AG33" i="4" s="1"/>
  <c r="AJ33" i="4" s="1"/>
  <c r="AI33" i="4"/>
  <c r="AH17" i="4"/>
  <c r="AI17" i="4"/>
  <c r="AF17" i="4"/>
  <c r="AG17" i="4" s="1"/>
  <c r="AJ17" i="4" s="1"/>
  <c r="AH47" i="4"/>
  <c r="AI47" i="4"/>
  <c r="AF47" i="4"/>
  <c r="AG47" i="4" s="1"/>
  <c r="AJ47" i="4" s="1"/>
  <c r="AH76" i="4"/>
  <c r="AF76" i="4"/>
  <c r="AG76" i="4" s="1"/>
  <c r="AJ76" i="4" s="1"/>
  <c r="AI76" i="4"/>
  <c r="AH57" i="4"/>
  <c r="AI57" i="4"/>
  <c r="AF57" i="4"/>
  <c r="AG57" i="4" s="1"/>
  <c r="AJ57" i="4" s="1"/>
  <c r="AH38" i="4"/>
  <c r="AF38" i="4"/>
  <c r="AG38" i="4" s="1"/>
  <c r="AJ38" i="4" s="1"/>
  <c r="AI38" i="4"/>
  <c r="AH18" i="4"/>
  <c r="AI18" i="4"/>
  <c r="AF18" i="4"/>
  <c r="AG18" i="4" s="1"/>
  <c r="AJ18" i="4" s="1"/>
  <c r="AH77" i="4"/>
  <c r="AF77" i="4"/>
  <c r="AG77" i="4" s="1"/>
  <c r="AJ77" i="4" s="1"/>
  <c r="AI77" i="4"/>
  <c r="AH62" i="4"/>
  <c r="AI62" i="4"/>
  <c r="AF62" i="4"/>
  <c r="AG62" i="4" s="1"/>
  <c r="AJ62" i="4" s="1"/>
  <c r="AH43" i="4"/>
  <c r="AI43" i="4"/>
  <c r="AF43" i="4"/>
  <c r="AG43" i="4" s="1"/>
  <c r="AJ43" i="4" s="1"/>
  <c r="AH27" i="4"/>
  <c r="AF27" i="4"/>
  <c r="AG27" i="4" s="1"/>
  <c r="AJ27" i="4" s="1"/>
  <c r="AI27" i="4"/>
  <c r="AH14" i="4"/>
  <c r="AF14" i="4"/>
  <c r="AG14" i="4" s="1"/>
  <c r="AJ14" i="4" s="1"/>
  <c r="AI14" i="4"/>
  <c r="AH44" i="4"/>
  <c r="AF44" i="4"/>
  <c r="AG44" i="4" s="1"/>
  <c r="AJ44" i="4" s="1"/>
  <c r="AI44" i="4"/>
  <c r="AH11" i="4"/>
  <c r="AI11" i="4"/>
  <c r="AF11" i="4"/>
  <c r="AG11" i="4" s="1"/>
  <c r="AJ11" i="4" s="1"/>
  <c r="AI6" i="4"/>
  <c r="AF6" i="4"/>
  <c r="AH6" i="4"/>
  <c r="AF69" i="4"/>
  <c r="AG69" i="4" s="1"/>
  <c r="AJ69" i="4" s="1"/>
  <c r="AI69" i="4"/>
  <c r="AH69" i="4"/>
  <c r="AH54" i="4"/>
  <c r="AI54" i="4"/>
  <c r="AF54" i="4"/>
  <c r="AG54" i="4" s="1"/>
  <c r="AJ54" i="4" s="1"/>
  <c r="AH24" i="4"/>
  <c r="AI24" i="4"/>
  <c r="AF24" i="4"/>
  <c r="AG24" i="4" s="1"/>
  <c r="AJ24" i="4" s="1"/>
  <c r="AH75" i="4"/>
  <c r="AF75" i="4"/>
  <c r="AG75" i="4" s="1"/>
  <c r="AJ75" i="4" s="1"/>
  <c r="AI75" i="4"/>
  <c r="AH60" i="4"/>
  <c r="AI60" i="4"/>
  <c r="AF60" i="4"/>
  <c r="AG60" i="4" s="1"/>
  <c r="AJ60" i="4" s="1"/>
  <c r="AH45" i="4"/>
  <c r="AF45" i="4"/>
  <c r="AG45" i="4" s="1"/>
  <c r="AJ45" i="4" s="1"/>
  <c r="AI45" i="4"/>
  <c r="AH29" i="4"/>
  <c r="AF29" i="4"/>
  <c r="AG29" i="4" s="1"/>
  <c r="AJ29" i="4" s="1"/>
  <c r="AI29" i="4"/>
  <c r="AH12" i="4"/>
  <c r="AI12" i="4"/>
  <c r="AF12" i="4"/>
  <c r="AG12" i="4" s="1"/>
  <c r="AJ12" i="4" s="1"/>
  <c r="AH34" i="4"/>
  <c r="AI34" i="4"/>
  <c r="AF34" i="4"/>
  <c r="AG34" i="4" s="1"/>
  <c r="AJ34" i="4" s="1"/>
  <c r="AF72" i="4"/>
  <c r="AG72" i="4" s="1"/>
  <c r="AJ72" i="4" s="1"/>
  <c r="AI72" i="4"/>
  <c r="AH72" i="4"/>
  <c r="AH52" i="4"/>
  <c r="AI52" i="4"/>
  <c r="AF52" i="4"/>
  <c r="AG52" i="4" s="1"/>
  <c r="AJ52" i="4" s="1"/>
  <c r="AH30" i="4"/>
  <c r="AI30" i="4"/>
  <c r="AF30" i="4"/>
  <c r="AG30" i="4" s="1"/>
  <c r="AJ30" i="4" s="1"/>
  <c r="AH13" i="4"/>
  <c r="AI13" i="4"/>
  <c r="AF13" i="4"/>
  <c r="AG13" i="4" s="1"/>
  <c r="AJ13" i="4" s="1"/>
  <c r="AF73" i="4"/>
  <c r="AG73" i="4" s="1"/>
  <c r="AJ73" i="4" s="1"/>
  <c r="AI73" i="4"/>
  <c r="AH73" i="4"/>
  <c r="AH58" i="4"/>
  <c r="AI58" i="4"/>
  <c r="AF58" i="4"/>
  <c r="AG58" i="4" s="1"/>
  <c r="AJ58" i="4" s="1"/>
  <c r="AI39" i="4"/>
  <c r="AH39" i="4"/>
  <c r="AF39" i="4"/>
  <c r="AG39" i="4" s="1"/>
  <c r="AJ39" i="4" s="1"/>
  <c r="AI23" i="4"/>
  <c r="AH23" i="4"/>
  <c r="AF23" i="4"/>
  <c r="AG23" i="4" s="1"/>
  <c r="AJ23" i="4" s="1"/>
  <c r="AI9" i="4"/>
  <c r="AF9" i="4"/>
  <c r="AG9" i="4" s="1"/>
  <c r="AJ9" i="4" s="1"/>
  <c r="AH9" i="4"/>
  <c r="AI40" i="4"/>
  <c r="AH40" i="4"/>
  <c r="AF40" i="4"/>
  <c r="AG40" i="4" s="1"/>
  <c r="AJ40" i="4" s="1"/>
  <c r="AH10" i="4"/>
  <c r="AF10" i="4"/>
  <c r="AG10" i="4" s="1"/>
  <c r="AJ10" i="4" s="1"/>
  <c r="AI10" i="4"/>
  <c r="AF84" i="4"/>
  <c r="AG84" i="4" s="1"/>
  <c r="AJ84" i="4" s="1"/>
  <c r="AH84" i="4"/>
  <c r="AI84" i="4"/>
  <c r="AH64" i="4"/>
  <c r="AI64" i="4"/>
  <c r="AF64" i="4"/>
  <c r="AG64" i="4" s="1"/>
  <c r="AJ64" i="4" s="1"/>
  <c r="AH49" i="4"/>
  <c r="AI49" i="4"/>
  <c r="AF49" i="4"/>
  <c r="AG49" i="4" s="1"/>
  <c r="AJ49" i="4" s="1"/>
  <c r="AH16" i="4"/>
  <c r="AI16" i="4"/>
  <c r="AF16" i="4"/>
  <c r="AG16" i="4" s="1"/>
  <c r="AJ16" i="4" s="1"/>
  <c r="AF71" i="4"/>
  <c r="AG71" i="4" s="1"/>
  <c r="AJ71" i="4" s="1"/>
  <c r="AH71" i="4"/>
  <c r="AI71" i="4"/>
  <c r="AH56" i="4"/>
  <c r="AF56" i="4"/>
  <c r="AG56" i="4" s="1"/>
  <c r="AJ56" i="4" s="1"/>
  <c r="AI56" i="4"/>
  <c r="AH41" i="4"/>
  <c r="AF41" i="4"/>
  <c r="AG41" i="4" s="1"/>
  <c r="AJ41" i="4" s="1"/>
  <c r="AI41" i="4"/>
  <c r="AH25" i="4"/>
  <c r="AF25" i="4"/>
  <c r="AG25" i="4" s="1"/>
  <c r="AJ25" i="4" s="1"/>
  <c r="AI25" i="4"/>
  <c r="AI8" i="4"/>
  <c r="AF8" i="4"/>
  <c r="AG8" i="4" s="1"/>
  <c r="AJ8" i="4" s="1"/>
  <c r="AH8" i="4"/>
  <c r="AI86" i="4"/>
  <c r="AF86" i="4"/>
  <c r="AH86" i="4"/>
  <c r="AH66" i="4"/>
  <c r="AI66" i="4"/>
  <c r="AF66" i="4"/>
  <c r="AG66" i="4" s="1"/>
  <c r="AJ66" i="4" s="1"/>
  <c r="AH46" i="4"/>
  <c r="AI46" i="4"/>
  <c r="AF46" i="4"/>
  <c r="AG46" i="4" s="1"/>
  <c r="AJ46" i="4" s="1"/>
  <c r="AH26" i="4"/>
  <c r="AI26" i="4"/>
  <c r="AF26" i="4"/>
  <c r="AG26" i="4" s="1"/>
  <c r="AJ26" i="4" s="1"/>
  <c r="AF83" i="4"/>
  <c r="AG83" i="4" s="1"/>
  <c r="AJ83" i="4" s="1"/>
  <c r="AI83" i="4"/>
  <c r="AH83" i="4"/>
  <c r="AF68" i="4"/>
  <c r="AI68" i="4"/>
  <c r="AH68" i="4"/>
  <c r="AH53" i="4"/>
  <c r="AF53" i="4"/>
  <c r="AG53" i="4" s="1"/>
  <c r="AJ53" i="4" s="1"/>
  <c r="AI53" i="4"/>
  <c r="AH35" i="4"/>
  <c r="AF35" i="4"/>
  <c r="AG35" i="4" s="1"/>
  <c r="AJ35" i="4" s="1"/>
  <c r="AI35" i="4"/>
  <c r="AI19" i="4"/>
  <c r="AH19" i="4"/>
  <c r="AF19" i="4"/>
  <c r="AG19" i="4" s="1"/>
  <c r="AJ19" i="4" s="1"/>
  <c r="AI7" i="4"/>
  <c r="AF7" i="4"/>
  <c r="AG7" i="4" s="1"/>
  <c r="AJ7" i="4" s="1"/>
  <c r="AH7" i="4"/>
  <c r="AH28" i="4"/>
  <c r="AI28" i="4"/>
  <c r="AF28" i="4"/>
  <c r="AG28" i="4" s="1"/>
  <c r="AJ28" i="4" s="1"/>
  <c r="AH78" i="4"/>
  <c r="AI78" i="4"/>
  <c r="AF78" i="4"/>
  <c r="AG78" i="4" s="1"/>
  <c r="AJ78" i="4" s="1"/>
  <c r="AH59" i="4"/>
  <c r="AI59" i="4"/>
  <c r="AF59" i="4"/>
  <c r="AG59" i="4" s="1"/>
  <c r="AJ59" i="4" s="1"/>
  <c r="AH36" i="4"/>
  <c r="AI36" i="4"/>
  <c r="AF36" i="4"/>
  <c r="AG36" i="4" s="1"/>
  <c r="AJ36" i="4" s="1"/>
  <c r="AF85" i="4"/>
  <c r="AG85" i="4" s="1"/>
  <c r="AJ85" i="4" s="1"/>
  <c r="AI85" i="4"/>
  <c r="AH85" i="4"/>
  <c r="AH70" i="4"/>
  <c r="AI70" i="4"/>
  <c r="AF70" i="4"/>
  <c r="AG70" i="4" s="1"/>
  <c r="AJ70" i="4" s="1"/>
  <c r="AH51" i="4"/>
  <c r="AI51" i="4"/>
  <c r="AF51" i="4"/>
  <c r="AG51" i="4" s="1"/>
  <c r="AJ51" i="4" s="1"/>
  <c r="AH37" i="4"/>
  <c r="AF37" i="4"/>
  <c r="AG37" i="4" s="1"/>
  <c r="AJ37" i="4" s="1"/>
  <c r="AI37" i="4"/>
  <c r="AI21" i="4"/>
  <c r="AH21" i="4"/>
  <c r="AF21" i="4"/>
  <c r="AG21" i="4" s="1"/>
  <c r="AJ21" i="4" s="1"/>
  <c r="AH67" i="4"/>
  <c r="AF67" i="4"/>
  <c r="AG67" i="4" s="1"/>
  <c r="AJ67" i="4" s="1"/>
  <c r="AI67" i="4"/>
  <c r="AH81" i="4"/>
  <c r="AI81" i="4"/>
  <c r="AF81" i="4"/>
  <c r="AG81" i="4" s="1"/>
  <c r="AJ81" i="4" s="1"/>
  <c r="AH61" i="4"/>
  <c r="AI61" i="4"/>
  <c r="AF61" i="4"/>
  <c r="AG61" i="4" s="1"/>
  <c r="AJ61" i="4" s="1"/>
  <c r="AH42" i="4"/>
  <c r="AF42" i="4"/>
  <c r="AG42" i="4" s="1"/>
  <c r="AJ42" i="4" s="1"/>
  <c r="AI42" i="4"/>
  <c r="AI22" i="4"/>
  <c r="AH22" i="4"/>
  <c r="AF22" i="4"/>
  <c r="AG22" i="4" s="1"/>
  <c r="AJ22" i="4" s="1"/>
  <c r="AH82" i="4"/>
  <c r="AI82" i="4"/>
  <c r="AF82" i="4"/>
  <c r="AG82" i="4" s="1"/>
  <c r="AJ82" i="4" s="1"/>
  <c r="AH63" i="4"/>
  <c r="AI63" i="4"/>
  <c r="AF63" i="4"/>
  <c r="AG63" i="4" s="1"/>
  <c r="AJ63" i="4" s="1"/>
  <c r="AH48" i="4"/>
  <c r="AF48" i="4"/>
  <c r="AG48" i="4" s="1"/>
  <c r="AJ48" i="4" s="1"/>
  <c r="AI48" i="4"/>
  <c r="AH31" i="4"/>
  <c r="AF31" i="4"/>
  <c r="AG31" i="4" s="1"/>
  <c r="AJ31" i="4" s="1"/>
  <c r="AI31" i="4"/>
  <c r="AH15" i="4"/>
  <c r="AF15" i="4"/>
  <c r="AG15" i="4" s="1"/>
  <c r="AJ15" i="4" s="1"/>
  <c r="AI15" i="4"/>
  <c r="AH79" i="4"/>
  <c r="AI79" i="4"/>
  <c r="AF79" i="4"/>
  <c r="AG79" i="4" s="1"/>
  <c r="AJ79" i="4" s="1"/>
  <c r="AI20" i="4"/>
  <c r="AH20" i="4"/>
  <c r="AF20" i="4"/>
  <c r="AG20" i="4" s="1"/>
  <c r="AJ20" i="4" s="1"/>
  <c r="BI7" i="4" a="1"/>
  <c r="BJ9" i="4" l="1"/>
  <c r="BK14" i="4"/>
  <c r="BI20" i="4"/>
  <c r="BI28" i="4"/>
  <c r="BK42" i="4"/>
  <c r="BJ57" i="4"/>
  <c r="BJ81" i="4"/>
  <c r="BI11" i="4"/>
  <c r="BJ16" i="4"/>
  <c r="BK21" i="4"/>
  <c r="BI27" i="4"/>
  <c r="BJ32" i="4"/>
  <c r="BK37" i="4"/>
  <c r="BI43" i="4"/>
  <c r="BJ48" i="4"/>
  <c r="BK53" i="4"/>
  <c r="BI59" i="4"/>
  <c r="BJ64" i="4"/>
  <c r="BK69" i="4"/>
  <c r="BI75" i="4"/>
  <c r="BJ80" i="4"/>
  <c r="BK85" i="4"/>
  <c r="BI60" i="4"/>
  <c r="BI76" i="4"/>
  <c r="BK8" i="4"/>
  <c r="BI14" i="4"/>
  <c r="BJ19" i="4"/>
  <c r="BK24" i="4"/>
  <c r="BI30" i="4"/>
  <c r="BJ35" i="4"/>
  <c r="BK40" i="4"/>
  <c r="BI46" i="4"/>
  <c r="BJ51" i="4"/>
  <c r="BK56" i="4"/>
  <c r="BI62" i="4"/>
  <c r="BJ67" i="4"/>
  <c r="BK72" i="4"/>
  <c r="BI78" i="4"/>
  <c r="BJ83" i="4"/>
  <c r="BK10" i="4"/>
  <c r="BI16" i="4"/>
  <c r="BJ21" i="4"/>
  <c r="BI32" i="4"/>
  <c r="BJ45" i="4"/>
  <c r="BK62" i="4"/>
  <c r="BI7" i="4"/>
  <c r="BJ12" i="4"/>
  <c r="BK17" i="4"/>
  <c r="BI23" i="4"/>
  <c r="BJ28" i="4"/>
  <c r="BK33" i="4"/>
  <c r="BI39" i="4"/>
  <c r="BJ44" i="4"/>
  <c r="BK49" i="4"/>
  <c r="BI55" i="4"/>
  <c r="BJ60" i="4"/>
  <c r="BK65" i="4"/>
  <c r="BI71" i="4"/>
  <c r="BJ76" i="4"/>
  <c r="BK81" i="4"/>
  <c r="BI87" i="4"/>
  <c r="BI64" i="4"/>
  <c r="BI80" i="4"/>
  <c r="BI10" i="4"/>
  <c r="BJ15" i="4"/>
  <c r="BK20" i="4"/>
  <c r="BI26" i="4"/>
  <c r="BJ31" i="4"/>
  <c r="BK36" i="4"/>
  <c r="BI42" i="4"/>
  <c r="BJ47" i="4"/>
  <c r="BK52" i="4"/>
  <c r="BI58" i="4"/>
  <c r="BJ63" i="4"/>
  <c r="BK68" i="4"/>
  <c r="BI74" i="4"/>
  <c r="BJ79" i="4"/>
  <c r="BI12" i="4"/>
  <c r="BJ17" i="4"/>
  <c r="BI24" i="4"/>
  <c r="BK34" i="4"/>
  <c r="BJ49" i="4"/>
  <c r="BI68" i="4"/>
  <c r="BJ8" i="4"/>
  <c r="BK13" i="4"/>
  <c r="BI19" i="4"/>
  <c r="BJ24" i="4"/>
  <c r="BK29" i="4"/>
  <c r="BI35" i="4"/>
  <c r="BJ40" i="4"/>
  <c r="BK45" i="4"/>
  <c r="BI51" i="4"/>
  <c r="BJ56" i="4"/>
  <c r="BK61" i="4"/>
  <c r="BI67" i="4"/>
  <c r="BJ72" i="4"/>
  <c r="BK77" i="4"/>
  <c r="BI83" i="4"/>
  <c r="BI40" i="4"/>
  <c r="BJ69" i="4"/>
  <c r="BK82" i="4"/>
  <c r="BJ11" i="4"/>
  <c r="BK16" i="4"/>
  <c r="BI22" i="4"/>
  <c r="BJ27" i="4"/>
  <c r="BK32" i="4"/>
  <c r="BI38" i="4"/>
  <c r="BJ43" i="4"/>
  <c r="BK48" i="4"/>
  <c r="BI54" i="4"/>
  <c r="BJ59" i="4"/>
  <c r="BK64" i="4"/>
  <c r="BI70" i="4"/>
  <c r="BJ75" i="4"/>
  <c r="BK80" i="4"/>
  <c r="BI86" i="4"/>
  <c r="BJ13" i="4"/>
  <c r="BK18" i="4"/>
  <c r="BJ25" i="4"/>
  <c r="BK38" i="4"/>
  <c r="BI52" i="4"/>
  <c r="BK74" i="4"/>
  <c r="BK9" i="4"/>
  <c r="BI15" i="4"/>
  <c r="BJ20" i="4"/>
  <c r="BK25" i="4"/>
  <c r="BI31" i="4"/>
  <c r="BJ36" i="4"/>
  <c r="BK41" i="4"/>
  <c r="BI47" i="4"/>
  <c r="BJ52" i="4"/>
  <c r="BK57" i="4"/>
  <c r="BI63" i="4"/>
  <c r="BJ68" i="4"/>
  <c r="BK73" i="4"/>
  <c r="BI79" i="4"/>
  <c r="BJ84" i="4"/>
  <c r="BK54" i="4"/>
  <c r="BI72" i="4"/>
  <c r="BJ7" i="4"/>
  <c r="BL7" i="4" s="1"/>
  <c r="BK12" i="4"/>
  <c r="BI18" i="4"/>
  <c r="BJ23" i="4"/>
  <c r="BK28" i="4"/>
  <c r="BI34" i="4"/>
  <c r="BJ39" i="4"/>
  <c r="BK44" i="4"/>
  <c r="BI50" i="4"/>
  <c r="BJ55" i="4"/>
  <c r="BK60" i="4"/>
  <c r="BI66" i="4"/>
  <c r="BJ71" i="4"/>
  <c r="BK76" i="4"/>
  <c r="BI82" i="4"/>
  <c r="BJ87" i="4"/>
  <c r="BI9" i="4"/>
  <c r="BJ14" i="4"/>
  <c r="BK19" i="4"/>
  <c r="BI25" i="4"/>
  <c r="BJ30" i="4"/>
  <c r="BK35" i="4"/>
  <c r="BI41" i="4"/>
  <c r="BJ46" i="4"/>
  <c r="BK51" i="4"/>
  <c r="BI57" i="4"/>
  <c r="BJ62" i="4"/>
  <c r="BK67" i="4"/>
  <c r="BI73" i="4"/>
  <c r="BJ78" i="4"/>
  <c r="BK83" i="4"/>
  <c r="BI8" i="4"/>
  <c r="BK30" i="4"/>
  <c r="BJ41" i="4"/>
  <c r="BK50" i="4"/>
  <c r="BJ61" i="4"/>
  <c r="BJ73" i="4"/>
  <c r="BK86" i="4"/>
  <c r="BJ10" i="4"/>
  <c r="BK15" i="4"/>
  <c r="BI21" i="4"/>
  <c r="BJ26" i="4"/>
  <c r="BK31" i="4"/>
  <c r="BI37" i="4"/>
  <c r="BJ42" i="4"/>
  <c r="BK47" i="4"/>
  <c r="BI53" i="4"/>
  <c r="BJ58" i="4"/>
  <c r="BK63" i="4"/>
  <c r="BI69" i="4"/>
  <c r="BJ74" i="4"/>
  <c r="BK79" i="4"/>
  <c r="BI85" i="4"/>
  <c r="BK22" i="4"/>
  <c r="BJ33" i="4"/>
  <c r="BI44" i="4"/>
  <c r="BJ53" i="4"/>
  <c r="BJ65" i="4"/>
  <c r="BJ77" i="4"/>
  <c r="BJ85" i="4"/>
  <c r="BK84" i="4"/>
  <c r="BK11" i="4"/>
  <c r="BI17" i="4"/>
  <c r="BJ22" i="4"/>
  <c r="BK27" i="4"/>
  <c r="BI33" i="4"/>
  <c r="BJ38" i="4"/>
  <c r="BK43" i="4"/>
  <c r="BI49" i="4"/>
  <c r="BJ54" i="4"/>
  <c r="BK59" i="4"/>
  <c r="BI65" i="4"/>
  <c r="BJ70" i="4"/>
  <c r="BK75" i="4"/>
  <c r="BI81" i="4"/>
  <c r="BJ86" i="4"/>
  <c r="BK26" i="4"/>
  <c r="BI36" i="4"/>
  <c r="BK46" i="4"/>
  <c r="BI56" i="4"/>
  <c r="BK66" i="4"/>
  <c r="BK78" i="4"/>
  <c r="BK7" i="4"/>
  <c r="BM7" i="4" s="1"/>
  <c r="BI13" i="4"/>
  <c r="BJ18" i="4"/>
  <c r="BK23" i="4"/>
  <c r="BI29" i="4"/>
  <c r="BJ34" i="4"/>
  <c r="BK39" i="4"/>
  <c r="BI45" i="4"/>
  <c r="BJ50" i="4"/>
  <c r="BK55" i="4"/>
  <c r="BI61" i="4"/>
  <c r="BJ66" i="4"/>
  <c r="BK71" i="4"/>
  <c r="BI77" i="4"/>
  <c r="BJ82" i="4"/>
  <c r="BK87" i="4"/>
  <c r="BJ29" i="4"/>
  <c r="BJ37" i="4"/>
  <c r="BI48" i="4"/>
  <c r="BK58" i="4"/>
  <c r="BK70" i="4"/>
  <c r="BI84" i="4"/>
  <c r="BG6" i="4"/>
  <c r="BE10" i="4"/>
  <c r="BG8" i="4"/>
  <c r="BG10" i="4" s="1"/>
  <c r="BE7" i="4"/>
  <c r="BG7" i="4" s="1"/>
  <c r="AG86" i="4"/>
  <c r="AJ86" i="4" s="1"/>
  <c r="AI87" i="4"/>
  <c r="AH87" i="4"/>
  <c r="AO6" i="4" s="1"/>
  <c r="AG68" i="4"/>
  <c r="AJ68" i="4" s="1"/>
  <c r="AG6" i="4"/>
  <c r="AJ6" i="4" s="1"/>
  <c r="AF87" i="4"/>
  <c r="AG74" i="4"/>
  <c r="AJ74" i="4" s="1"/>
  <c r="BL8" i="4" l="1"/>
  <c r="BM8" i="4"/>
  <c r="AG87" i="4"/>
  <c r="AO14" i="4"/>
  <c r="AO8" i="4"/>
  <c r="AO10" i="4" s="1"/>
  <c r="AO12" i="4" s="1"/>
  <c r="AO15" i="4"/>
  <c r="AO16" i="4" s="1"/>
  <c r="AJ87" i="4"/>
  <c r="AO18" i="4" s="1"/>
  <c r="AO20" i="4" s="1"/>
  <c r="AO22" i="4" s="1"/>
  <c r="AQ6" i="4" a="1"/>
  <c r="BM9" i="4" l="1"/>
  <c r="BL9" i="4"/>
  <c r="AV7" i="4"/>
  <c r="AR9" i="4"/>
  <c r="AX10" i="4"/>
  <c r="AT12" i="4"/>
  <c r="AZ13" i="4"/>
  <c r="AV15" i="4"/>
  <c r="AX7" i="4"/>
  <c r="AZ10" i="4"/>
  <c r="AR14" i="4"/>
  <c r="AU7" i="4"/>
  <c r="AW10" i="4"/>
  <c r="AY13" i="4"/>
  <c r="AU6" i="4"/>
  <c r="AQ8" i="4"/>
  <c r="AW9" i="4"/>
  <c r="AS11" i="4"/>
  <c r="AY12" i="4"/>
  <c r="AU14" i="4"/>
  <c r="AR6" i="4"/>
  <c r="AX9" i="4"/>
  <c r="AZ12" i="4"/>
  <c r="AW6" i="4"/>
  <c r="AU9" i="4"/>
  <c r="AW12" i="4"/>
  <c r="AY15" i="4"/>
  <c r="AT6" i="4"/>
  <c r="AZ7" i="4"/>
  <c r="AV9" i="4"/>
  <c r="AR11" i="4"/>
  <c r="AX12" i="4"/>
  <c r="AT14" i="4"/>
  <c r="AZ15" i="4"/>
  <c r="AZ14" i="4"/>
  <c r="AZ11" i="4"/>
  <c r="AZ9" i="4"/>
  <c r="AZ8" i="4"/>
  <c r="AQ6" i="4"/>
  <c r="AS6" i="4"/>
  <c r="AV6" i="4"/>
  <c r="AX6" i="4"/>
  <c r="AY6" i="4"/>
  <c r="AZ6" i="4"/>
  <c r="AQ7" i="4"/>
  <c r="AR7" i="4"/>
  <c r="AS7" i="4"/>
  <c r="AT7" i="4"/>
  <c r="AW7" i="4"/>
  <c r="AY7" i="4"/>
  <c r="AR8" i="4"/>
  <c r="AS8" i="4"/>
  <c r="AT8" i="4"/>
  <c r="AU8" i="4"/>
  <c r="AV8" i="4"/>
  <c r="AW8" i="4"/>
  <c r="AX8" i="4"/>
  <c r="AY8" i="4"/>
  <c r="AQ9" i="4"/>
  <c r="AS9" i="4"/>
  <c r="AT9" i="4"/>
  <c r="AY9" i="4"/>
  <c r="AQ10" i="4"/>
  <c r="AR10" i="4"/>
  <c r="AS10" i="4"/>
  <c r="AT10" i="4"/>
  <c r="AU10" i="4"/>
  <c r="AV10" i="4"/>
  <c r="AY10" i="4"/>
  <c r="AQ11" i="4"/>
  <c r="AT11" i="4"/>
  <c r="AU11" i="4"/>
  <c r="AV11" i="4"/>
  <c r="AW11" i="4"/>
  <c r="AX11" i="4"/>
  <c r="AY11" i="4"/>
  <c r="AQ12" i="4"/>
  <c r="AR12" i="4"/>
  <c r="AS12" i="4"/>
  <c r="AU12" i="4"/>
  <c r="AV12" i="4"/>
  <c r="AQ13" i="4"/>
  <c r="AR13" i="4"/>
  <c r="AS13" i="4"/>
  <c r="AT13" i="4"/>
  <c r="AU13" i="4"/>
  <c r="AV13" i="4"/>
  <c r="AW13" i="4"/>
  <c r="AX13" i="4"/>
  <c r="AQ14" i="4"/>
  <c r="AS14" i="4"/>
  <c r="AV14" i="4"/>
  <c r="AW14" i="4"/>
  <c r="AX14" i="4"/>
  <c r="AY14" i="4"/>
  <c r="AQ15" i="4"/>
  <c r="AR15" i="4"/>
  <c r="AS15" i="4"/>
  <c r="AT15" i="4"/>
  <c r="AU15" i="4"/>
  <c r="AW15" i="4"/>
  <c r="AX15" i="4"/>
  <c r="BB6" i="4" a="1"/>
  <c r="T90" i="4" a="1"/>
  <c r="BB7" i="4" l="1"/>
  <c r="BB13" i="4"/>
  <c r="BB6" i="4"/>
  <c r="BB11" i="4"/>
  <c r="BB8" i="4"/>
  <c r="BB10" i="4"/>
  <c r="BB15" i="4"/>
  <c r="BB12" i="4"/>
  <c r="BB14" i="4"/>
  <c r="BB9" i="4"/>
  <c r="BL10" i="4"/>
  <c r="BM10" i="4"/>
  <c r="T91" i="4"/>
  <c r="T90" i="4"/>
  <c r="T92" i="4"/>
  <c r="T96" i="4"/>
  <c r="T97" i="4"/>
  <c r="T94" i="4"/>
  <c r="T95" i="4"/>
  <c r="Y95" i="4" s="1"/>
  <c r="T93" i="4"/>
  <c r="T98" i="4"/>
  <c r="T99" i="4"/>
  <c r="Y98" i="4"/>
  <c r="X99" i="4"/>
  <c r="Y94" i="4"/>
  <c r="U96" i="4"/>
  <c r="V96" i="4" s="1"/>
  <c r="U91" i="4"/>
  <c r="V91" i="4" s="1"/>
  <c r="X97" i="4"/>
  <c r="U92" i="4"/>
  <c r="V92" i="4"/>
  <c r="Y93" i="4"/>
  <c r="U99" i="4"/>
  <c r="V99" i="4" s="1"/>
  <c r="U94" i="4"/>
  <c r="V94" i="4" s="1"/>
  <c r="U90" i="4"/>
  <c r="V90" i="4" s="1"/>
  <c r="U95" i="4"/>
  <c r="V95" i="4" s="1"/>
  <c r="X96" i="4"/>
  <c r="Y91" i="4"/>
  <c r="Y97" i="4"/>
  <c r="U93" i="4"/>
  <c r="V93" i="4"/>
  <c r="X98" i="4"/>
  <c r="Y99" i="4"/>
  <c r="X95" i="4"/>
  <c r="X92" i="4"/>
  <c r="U98" i="4"/>
  <c r="V98" i="4"/>
  <c r="X94" i="4"/>
  <c r="Y96" i="4"/>
  <c r="X91" i="4"/>
  <c r="U97" i="4"/>
  <c r="V97" i="4" s="1"/>
  <c r="Y92" i="4"/>
  <c r="X93" i="4"/>
  <c r="BL11" i="4" l="1"/>
  <c r="BM11" i="4"/>
  <c r="BL12" i="4" l="1"/>
  <c r="BM12" i="4"/>
  <c r="BL13" i="4" l="1"/>
  <c r="BM13" i="4"/>
  <c r="BL14" i="4" l="1"/>
  <c r="BM14" i="4"/>
  <c r="BL15" i="4" l="1"/>
  <c r="BM15" i="4"/>
  <c r="BM16" i="4" l="1"/>
  <c r="BL16" i="4"/>
  <c r="BL17" i="4" l="1"/>
  <c r="BM17" i="4"/>
  <c r="BM18" i="4" l="1"/>
  <c r="BL18" i="4"/>
  <c r="BL19" i="4" l="1"/>
  <c r="BM19" i="4"/>
  <c r="BL20" i="4" l="1"/>
  <c r="BM20" i="4"/>
  <c r="BM21" i="4" l="1"/>
  <c r="BL21" i="4"/>
  <c r="BM22" i="4" l="1"/>
  <c r="BL22" i="4"/>
  <c r="BM23" i="4" l="1"/>
  <c r="BL23" i="4"/>
  <c r="BL24" i="4" l="1"/>
  <c r="BM24" i="4"/>
  <c r="BM25" i="4" l="1"/>
  <c r="BL25" i="4"/>
  <c r="BM26" i="4" l="1"/>
  <c r="BL26" i="4"/>
  <c r="BM27" i="4" l="1"/>
  <c r="BL27" i="4"/>
  <c r="BL28" i="4" l="1"/>
  <c r="BM28" i="4"/>
  <c r="BM29" i="4" l="1"/>
  <c r="BL29" i="4"/>
  <c r="BM30" i="4" l="1"/>
  <c r="BL30" i="4"/>
  <c r="BL31" i="4" l="1"/>
  <c r="BM31" i="4"/>
  <c r="BM32" i="4" l="1"/>
  <c r="BL32" i="4"/>
  <c r="BM33" i="4" l="1"/>
  <c r="BL33" i="4"/>
  <c r="BL34" i="4" l="1"/>
  <c r="BM34" i="4"/>
  <c r="BM35" i="4" l="1"/>
  <c r="BL35" i="4"/>
  <c r="BL36" i="4" l="1"/>
  <c r="BM36" i="4"/>
  <c r="BM37" i="4" l="1"/>
  <c r="BL37" i="4"/>
  <c r="BL38" i="4" l="1"/>
  <c r="BM38" i="4"/>
  <c r="BM39" i="4" l="1"/>
  <c r="BL39" i="4"/>
  <c r="BM40" i="4" l="1"/>
  <c r="BL40" i="4"/>
  <c r="BL41" i="4" l="1"/>
  <c r="BM41" i="4"/>
  <c r="BM42" i="4" l="1"/>
  <c r="BL42" i="4"/>
  <c r="BM43" i="4" l="1"/>
  <c r="BL43" i="4"/>
  <c r="BL44" i="4" l="1"/>
  <c r="BM44" i="4"/>
  <c r="BM45" i="4" l="1"/>
  <c r="BL45" i="4"/>
  <c r="BM46" i="4" l="1"/>
  <c r="BL46" i="4"/>
  <c r="BL47" i="4" l="1"/>
  <c r="BM47" i="4"/>
  <c r="BM48" i="4" l="1"/>
  <c r="BL48" i="4"/>
  <c r="BM49" i="4" l="1"/>
  <c r="BL49" i="4"/>
  <c r="BM50" i="4" l="1"/>
  <c r="BL50" i="4"/>
  <c r="BL51" i="4" l="1"/>
  <c r="BM51" i="4"/>
  <c r="BM52" i="4" l="1"/>
  <c r="BL52" i="4"/>
  <c r="BL53" i="4" l="1"/>
  <c r="BM53" i="4"/>
  <c r="BM54" i="4" l="1"/>
  <c r="BL54" i="4"/>
  <c r="BL55" i="4" l="1"/>
  <c r="BM55" i="4"/>
  <c r="BM56" i="4" l="1"/>
  <c r="BL56" i="4"/>
  <c r="BL57" i="4" l="1"/>
  <c r="BM57" i="4"/>
  <c r="BM58" i="4" l="1"/>
  <c r="BL58" i="4"/>
  <c r="BL59" i="4" l="1"/>
  <c r="BM59" i="4"/>
  <c r="BM60" i="4" l="1"/>
  <c r="BL60" i="4"/>
  <c r="BL61" i="4" l="1"/>
  <c r="BM61" i="4"/>
  <c r="BM62" i="4" l="1"/>
  <c r="BL62" i="4"/>
  <c r="BL63" i="4" l="1"/>
  <c r="BM63" i="4"/>
  <c r="BM64" i="4" l="1"/>
  <c r="BL64" i="4"/>
  <c r="BL65" i="4" l="1"/>
  <c r="BM65" i="4"/>
  <c r="BM66" i="4" l="1"/>
  <c r="BL66" i="4"/>
  <c r="BL67" i="4" l="1"/>
  <c r="BM67" i="4"/>
  <c r="BM68" i="4" l="1"/>
  <c r="BL68" i="4"/>
  <c r="BL69" i="4" l="1"/>
  <c r="BM69" i="4"/>
  <c r="BM70" i="4" l="1"/>
  <c r="BL70" i="4"/>
  <c r="BL71" i="4" l="1"/>
  <c r="BM71" i="4"/>
  <c r="BM72" i="4" l="1"/>
  <c r="BL72" i="4"/>
  <c r="BL73" i="4" l="1"/>
  <c r="BM73" i="4"/>
  <c r="BM74" i="4" l="1"/>
  <c r="BL74" i="4"/>
  <c r="BL75" i="4" l="1"/>
  <c r="BM75" i="4"/>
  <c r="BM76" i="4" l="1"/>
  <c r="BL76" i="4"/>
  <c r="BL77" i="4" l="1"/>
  <c r="BM77" i="4"/>
  <c r="BM78" i="4" l="1"/>
  <c r="BL78" i="4"/>
  <c r="BL79" i="4" l="1"/>
  <c r="BM79" i="4"/>
  <c r="BM80" i="4" l="1"/>
  <c r="BL80" i="4"/>
  <c r="BL81" i="4" l="1"/>
  <c r="BM81" i="4"/>
  <c r="BM82" i="4" l="1"/>
  <c r="BL82" i="4"/>
  <c r="BL83" i="4" l="1"/>
  <c r="BM83" i="4"/>
  <c r="BM84" i="4" l="1"/>
  <c r="BL84" i="4"/>
  <c r="BL85" i="4" l="1"/>
  <c r="BM85" i="4"/>
  <c r="BM86" i="4" l="1"/>
  <c r="BL86" i="4"/>
  <c r="BL87" i="4" l="1"/>
  <c r="BN86" i="4"/>
  <c r="BM87" i="4"/>
  <c r="BO86" i="4"/>
  <c r="BO6" i="4" l="1"/>
  <c r="BO87" i="4"/>
  <c r="BO7" i="4"/>
  <c r="BO8" i="4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N87" i="4"/>
  <c r="BP86" i="4" s="1"/>
  <c r="BN6" i="4"/>
  <c r="BP6" i="4" s="1"/>
  <c r="BN7" i="4"/>
  <c r="BN8" i="4"/>
  <c r="BN9" i="4"/>
  <c r="BP9" i="4" s="1"/>
  <c r="BN10" i="4"/>
  <c r="BP10" i="4" s="1"/>
  <c r="BN11" i="4"/>
  <c r="BN12" i="4"/>
  <c r="BN13" i="4"/>
  <c r="BP13" i="4" s="1"/>
  <c r="BN14" i="4"/>
  <c r="BP14" i="4" s="1"/>
  <c r="BN15" i="4"/>
  <c r="BN16" i="4"/>
  <c r="BN17" i="4"/>
  <c r="BP17" i="4" s="1"/>
  <c r="BN18" i="4"/>
  <c r="BP18" i="4" s="1"/>
  <c r="BN19" i="4"/>
  <c r="BN20" i="4"/>
  <c r="BN21" i="4"/>
  <c r="BP21" i="4" s="1"/>
  <c r="BN22" i="4"/>
  <c r="BP22" i="4" s="1"/>
  <c r="BN23" i="4"/>
  <c r="BN24" i="4"/>
  <c r="BN25" i="4"/>
  <c r="BP25" i="4" s="1"/>
  <c r="BN26" i="4"/>
  <c r="BP26" i="4" s="1"/>
  <c r="BN27" i="4"/>
  <c r="BN28" i="4"/>
  <c r="BN29" i="4"/>
  <c r="BP29" i="4" s="1"/>
  <c r="BN30" i="4"/>
  <c r="BP30" i="4" s="1"/>
  <c r="BN31" i="4"/>
  <c r="BN32" i="4"/>
  <c r="BN33" i="4"/>
  <c r="BP33" i="4" s="1"/>
  <c r="BN34" i="4"/>
  <c r="BP34" i="4" s="1"/>
  <c r="BN35" i="4"/>
  <c r="BN36" i="4"/>
  <c r="BN37" i="4"/>
  <c r="BP37" i="4" s="1"/>
  <c r="BN38" i="4"/>
  <c r="BP38" i="4" s="1"/>
  <c r="BN39" i="4"/>
  <c r="BN40" i="4"/>
  <c r="BN41" i="4"/>
  <c r="BP41" i="4" s="1"/>
  <c r="BN42" i="4"/>
  <c r="BP42" i="4" s="1"/>
  <c r="BN43" i="4"/>
  <c r="BN44" i="4"/>
  <c r="BN45" i="4"/>
  <c r="BP45" i="4" s="1"/>
  <c r="BN46" i="4"/>
  <c r="BP46" i="4" s="1"/>
  <c r="BN47" i="4"/>
  <c r="BN48" i="4"/>
  <c r="BN49" i="4"/>
  <c r="BP49" i="4" s="1"/>
  <c r="BN50" i="4"/>
  <c r="BP50" i="4" s="1"/>
  <c r="BN51" i="4"/>
  <c r="BN52" i="4"/>
  <c r="BN53" i="4"/>
  <c r="BP53" i="4" s="1"/>
  <c r="BN54" i="4"/>
  <c r="BP54" i="4" s="1"/>
  <c r="BN55" i="4"/>
  <c r="BN56" i="4"/>
  <c r="BN57" i="4"/>
  <c r="BP57" i="4" s="1"/>
  <c r="BN58" i="4"/>
  <c r="BP58" i="4" s="1"/>
  <c r="BN59" i="4"/>
  <c r="BN60" i="4"/>
  <c r="BN61" i="4"/>
  <c r="BP61" i="4" s="1"/>
  <c r="BN62" i="4"/>
  <c r="BP62" i="4" s="1"/>
  <c r="BN63" i="4"/>
  <c r="BN64" i="4"/>
  <c r="BN65" i="4"/>
  <c r="BP65" i="4" s="1"/>
  <c r="BN66" i="4"/>
  <c r="BP66" i="4" s="1"/>
  <c r="BN67" i="4"/>
  <c r="BN68" i="4"/>
  <c r="BN69" i="4"/>
  <c r="BP69" i="4" s="1"/>
  <c r="BN70" i="4"/>
  <c r="BP70" i="4" s="1"/>
  <c r="BN71" i="4"/>
  <c r="BN72" i="4"/>
  <c r="BN73" i="4"/>
  <c r="BP73" i="4" s="1"/>
  <c r="BN74" i="4"/>
  <c r="BP74" i="4" s="1"/>
  <c r="BN75" i="4"/>
  <c r="BN76" i="4"/>
  <c r="BN77" i="4"/>
  <c r="BP77" i="4" s="1"/>
  <c r="BN78" i="4"/>
  <c r="BP78" i="4" s="1"/>
  <c r="BN79" i="4"/>
  <c r="BN80" i="4"/>
  <c r="BN81" i="4"/>
  <c r="BP81" i="4" s="1"/>
  <c r="BN82" i="4"/>
  <c r="BP82" i="4" s="1"/>
  <c r="BN83" i="4"/>
  <c r="BN84" i="4"/>
  <c r="BN85" i="4"/>
  <c r="BP85" i="4" s="1"/>
  <c r="BP83" i="4" l="1"/>
  <c r="BP79" i="4"/>
  <c r="BP75" i="4"/>
  <c r="BP71" i="4"/>
  <c r="BP67" i="4"/>
  <c r="BP63" i="4"/>
  <c r="BP59" i="4"/>
  <c r="BP55" i="4"/>
  <c r="BP51" i="4"/>
  <c r="BP47" i="4"/>
  <c r="BP43" i="4"/>
  <c r="BP39" i="4"/>
  <c r="BP84" i="4"/>
  <c r="BP80" i="4"/>
  <c r="BP76" i="4"/>
  <c r="BP72" i="4"/>
  <c r="BP68" i="4"/>
  <c r="BP64" i="4"/>
  <c r="BP60" i="4"/>
  <c r="BP56" i="4"/>
  <c r="BP52" i="4"/>
  <c r="BP48" i="4"/>
  <c r="BP44" i="4"/>
  <c r="BP40" i="4"/>
  <c r="BP35" i="4"/>
  <c r="BP36" i="4"/>
  <c r="BP31" i="4"/>
  <c r="BP32" i="4"/>
  <c r="BP27" i="4"/>
  <c r="BP28" i="4"/>
  <c r="BP23" i="4"/>
  <c r="BP24" i="4"/>
  <c r="BP19" i="4"/>
  <c r="BP20" i="4"/>
  <c r="BP15" i="4"/>
  <c r="BP16" i="4"/>
  <c r="BP11" i="4"/>
  <c r="BP12" i="4"/>
  <c r="BP7" i="4"/>
  <c r="BP88" i="4" s="1"/>
  <c r="BP8" i="4"/>
  <c r="BP87" i="4"/>
  <c r="AD12" i="6" l="1"/>
  <c r="AD11" i="6" l="1"/>
  <c r="AD10" i="6"/>
  <c r="AD13" i="6"/>
  <c r="AD14" i="6" l="1"/>
  <c r="AF12" i="6" s="1"/>
  <c r="AF10" i="6" l="1"/>
  <c r="AF13" i="6"/>
  <c r="AF11" i="6"/>
</calcChain>
</file>

<file path=xl/sharedStrings.xml><?xml version="1.0" encoding="utf-8"?>
<sst xmlns="http://schemas.openxmlformats.org/spreadsheetml/2006/main" count="193" uniqueCount="91">
  <si>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</si>
  <si>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</si>
  <si>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</si>
  <si>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</si>
  <si>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</si>
  <si>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</si>
  <si>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</si>
  <si>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</si>
  <si>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</si>
  <si>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</si>
  <si>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Patient_ID</t>
  </si>
  <si>
    <t>Attribute Information:</t>
  </si>
  <si>
    <t>Quantitative Attributes: </t>
  </si>
  <si>
    <t>Age (years) </t>
  </si>
  <si>
    <t>BMI (kg/m2) </t>
  </si>
  <si>
    <t>Glucose (mg/dL) </t>
  </si>
  <si>
    <t>Insulin (µU/mL) </t>
  </si>
  <si>
    <t>HOMA </t>
  </si>
  <si>
    <t>Leptin (ng/mL) </t>
  </si>
  <si>
    <t>Adiponectin (µg/mL) </t>
  </si>
  <si>
    <t>Resistin (ng/mL) </t>
  </si>
  <si>
    <t>MCP-1(pg/dL) </t>
  </si>
  <si>
    <t>Classification Labels: </t>
  </si>
  <si>
    <t>0=Healthy controls </t>
  </si>
  <si>
    <t>1=Patients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</si>
  <si>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</si>
  <si>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</si>
  <si>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</si>
  <si>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</si>
  <si>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</si>
  <si>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</si>
  <si>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</si>
  <si>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</si>
  <si>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</si>
  <si>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</si>
  <si>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</si>
  <si>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</si>
  <si>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</si>
  <si>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</si>
  <si>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</si>
  <si>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</si>
  <si>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</si>
  <si>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</si>
  <si>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</si>
  <si>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</si>
  <si>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</si>
  <si>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</si>
  <si>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</si>
  <si>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</si>
  <si>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</si>
  <si>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</si>
  <si>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</si>
  <si>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</si>
  <si>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</si>
  <si>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</si>
  <si>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</si>
  <si>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</si>
  <si>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</si>
  <si>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</si>
  <si>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</si>
  <si>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</si>
  <si>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</si>
  <si>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</si>
  <si>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</si>
  <si>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</si>
  <si>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</si>
  <si>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</si>
  <si>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</si>
  <si>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ln(Age)</t>
  </si>
  <si>
    <t>ln(BMI)</t>
  </si>
  <si>
    <t>ln(glucose)</t>
  </si>
  <si>
    <t>ln(Leptin)</t>
  </si>
  <si>
    <t>ln(Resisitin)</t>
  </si>
  <si>
    <t>ln(MCP.1)</t>
  </si>
  <si>
    <t>Constants</t>
  </si>
  <si>
    <t>Logit</t>
  </si>
  <si>
    <t>ln(</t>
  </si>
  <si>
    <t>ln(Adiponectin)</t>
  </si>
  <si>
    <t>ln(Insulin)</t>
  </si>
  <si>
    <t>e^L</t>
  </si>
  <si>
    <t>e^L/(1+e^L)</t>
  </si>
  <si>
    <t>Sum of likelihoood</t>
  </si>
  <si>
    <t>Likelihood</t>
  </si>
  <si>
    <t>pred</t>
  </si>
  <si>
    <t>C+</t>
  </si>
  <si>
    <t>C-</t>
  </si>
  <si>
    <t>H+</t>
  </si>
  <si>
    <t>H-</t>
  </si>
  <si>
    <t>Probaility</t>
  </si>
  <si>
    <t>ln(Glucose)</t>
  </si>
  <si>
    <t>ln(age)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</si>
</sst>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indexed="8"/>
      <name val="Calibri"/>
      <charset val="134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  <font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right"/>
    </xf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4" fillId="0" borderId="0" xfId="0" applyFont="1"/>
    <xf numFmtId="2" fontId="0" fillId="0" borderId="0" xfId="0" applyNumberFormat="1"/>
    <xf numFmtId="0" fontId="0" fillId="0" borderId="0" xfId="0" applyNumberFormat="1"/>
    <xf numFmtId="2" fontId="4" fillId="0" borderId="0" xfId="0" applyNumberFormat="1" applyFont="1"/>
    <xf numFmtId="1" fontId="4" fillId="0" borderId="0" xfId="0" applyNumberFormat="1" applyFont="1"/>
    <xf numFmtId="0" fontId="0" fillId="2" borderId="0" xfId="0" applyFill="1"/>
    <xf numFmtId="0" fontId="4" fillId="0" borderId="0" xfId="0" applyNumberFormat="1" applyFont="1"/>
    <xf numFmtId="0" fontId="0" fillId="0" borderId="0" xfId="0" applyNumberFormat="1" applyFill="1" applyBorder="1"/>
    <xf numFmtId="0" fontId="4" fillId="0" borderId="0" xfId="0" applyNumberFormat="1" applyFont="1" applyFill="1" applyBorder="1"/>
    <xf numFmtId="9" fontId="0" fillId="0" borderId="0" xfId="1" applyFont="1"/>
    <xf numFmtId="9" fontId="6" fillId="0" borderId="0" xfId="0" applyNumberFormat="1" applyFont="1" applyAlignment="1">
      <alignment wrapText="1"/>
    </xf>
    <xf numFmtId="0" fontId="7" fillId="2" borderId="0" xfId="0" applyFont="1" applyFill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Train!$BN$6:$BN$87</c:f>
              <c:numCache>
                <c:formatCode>General</c:formatCode>
                <c:ptCount val="82"/>
                <c:pt idx="0">
                  <c:v>1</c:v>
                </c:pt>
                <c:pt idx="1">
                  <c:v>0.97368421052631582</c:v>
                </c:pt>
                <c:pt idx="2">
                  <c:v>0.94736842105263164</c:v>
                </c:pt>
                <c:pt idx="3">
                  <c:v>0.92105263157894735</c:v>
                </c:pt>
                <c:pt idx="4">
                  <c:v>0.89473684210526316</c:v>
                </c:pt>
                <c:pt idx="5">
                  <c:v>0.86842105263157898</c:v>
                </c:pt>
                <c:pt idx="6">
                  <c:v>0.86842105263157898</c:v>
                </c:pt>
                <c:pt idx="7">
                  <c:v>0.86842105263157898</c:v>
                </c:pt>
                <c:pt idx="8">
                  <c:v>0.84210526315789469</c:v>
                </c:pt>
                <c:pt idx="9">
                  <c:v>0.84210526315789469</c:v>
                </c:pt>
                <c:pt idx="10">
                  <c:v>0.81578947368421051</c:v>
                </c:pt>
                <c:pt idx="11">
                  <c:v>0.81578947368421051</c:v>
                </c:pt>
                <c:pt idx="12">
                  <c:v>0.78947368421052633</c:v>
                </c:pt>
                <c:pt idx="13">
                  <c:v>0.76315789473684215</c:v>
                </c:pt>
                <c:pt idx="14">
                  <c:v>0.73684210526315796</c:v>
                </c:pt>
                <c:pt idx="15">
                  <c:v>0.71052631578947367</c:v>
                </c:pt>
                <c:pt idx="16">
                  <c:v>0.68421052631578949</c:v>
                </c:pt>
                <c:pt idx="17">
                  <c:v>0.65789473684210531</c:v>
                </c:pt>
                <c:pt idx="18">
                  <c:v>0.63157894736842102</c:v>
                </c:pt>
                <c:pt idx="19">
                  <c:v>0.60526315789473684</c:v>
                </c:pt>
                <c:pt idx="20">
                  <c:v>0.57894736842105265</c:v>
                </c:pt>
                <c:pt idx="21">
                  <c:v>0.55263157894736836</c:v>
                </c:pt>
                <c:pt idx="22">
                  <c:v>0.52631578947368429</c:v>
                </c:pt>
                <c:pt idx="23">
                  <c:v>0.5</c:v>
                </c:pt>
                <c:pt idx="24">
                  <c:v>0.47368421052631582</c:v>
                </c:pt>
                <c:pt idx="25">
                  <c:v>0.44736842105263153</c:v>
                </c:pt>
                <c:pt idx="26">
                  <c:v>0.42105263157894735</c:v>
                </c:pt>
                <c:pt idx="27">
                  <c:v>0.42105263157894735</c:v>
                </c:pt>
                <c:pt idx="28">
                  <c:v>0.42105263157894735</c:v>
                </c:pt>
                <c:pt idx="29">
                  <c:v>0.39473684210526316</c:v>
                </c:pt>
                <c:pt idx="30">
                  <c:v>0.39473684210526316</c:v>
                </c:pt>
                <c:pt idx="31">
                  <c:v>0.36842105263157898</c:v>
                </c:pt>
                <c:pt idx="32">
                  <c:v>0.34210526315789469</c:v>
                </c:pt>
                <c:pt idx="33">
                  <c:v>0.31578947368421051</c:v>
                </c:pt>
                <c:pt idx="34">
                  <c:v>0.31578947368421051</c:v>
                </c:pt>
                <c:pt idx="35">
                  <c:v>0.31578947368421051</c:v>
                </c:pt>
                <c:pt idx="36">
                  <c:v>0.28947368421052633</c:v>
                </c:pt>
                <c:pt idx="37">
                  <c:v>0.26315789473684215</c:v>
                </c:pt>
                <c:pt idx="38">
                  <c:v>0.23684210526315785</c:v>
                </c:pt>
                <c:pt idx="39">
                  <c:v>0.21052631578947367</c:v>
                </c:pt>
                <c:pt idx="40">
                  <c:v>0.18421052631578949</c:v>
                </c:pt>
                <c:pt idx="41">
                  <c:v>0.18421052631578949</c:v>
                </c:pt>
                <c:pt idx="42">
                  <c:v>0.15789473684210531</c:v>
                </c:pt>
                <c:pt idx="43">
                  <c:v>0.13157894736842102</c:v>
                </c:pt>
                <c:pt idx="44">
                  <c:v>0.13157894736842102</c:v>
                </c:pt>
                <c:pt idx="45">
                  <c:v>0.13157894736842102</c:v>
                </c:pt>
                <c:pt idx="46">
                  <c:v>0.13157894736842102</c:v>
                </c:pt>
                <c:pt idx="47">
                  <c:v>0.13157894736842102</c:v>
                </c:pt>
                <c:pt idx="48">
                  <c:v>0.13157894736842102</c:v>
                </c:pt>
                <c:pt idx="49">
                  <c:v>0.13157894736842102</c:v>
                </c:pt>
                <c:pt idx="50">
                  <c:v>0.10526315789473684</c:v>
                </c:pt>
                <c:pt idx="51">
                  <c:v>0.10526315789473684</c:v>
                </c:pt>
                <c:pt idx="52">
                  <c:v>7.8947368421052655E-2</c:v>
                </c:pt>
                <c:pt idx="53">
                  <c:v>7.8947368421052655E-2</c:v>
                </c:pt>
                <c:pt idx="54">
                  <c:v>5.2631578947368474E-2</c:v>
                </c:pt>
                <c:pt idx="55">
                  <c:v>5.2631578947368474E-2</c:v>
                </c:pt>
                <c:pt idx="56">
                  <c:v>5.2631578947368474E-2</c:v>
                </c:pt>
                <c:pt idx="57">
                  <c:v>5.2631578947368474E-2</c:v>
                </c:pt>
                <c:pt idx="58">
                  <c:v>2.6315789473684181E-2</c:v>
                </c:pt>
                <c:pt idx="59">
                  <c:v>2.6315789473684181E-2</c:v>
                </c:pt>
                <c:pt idx="60">
                  <c:v>2.6315789473684181E-2</c:v>
                </c:pt>
                <c:pt idx="61">
                  <c:v>2.6315789473684181E-2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xVal>
          <c:yVal>
            <c:numRef>
              <c:f>Train!$BO$6:$BO$87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0.97674418604651159</c:v>
                </c:pt>
                <c:pt idx="7">
                  <c:v>0.95348837209302328</c:v>
                </c:pt>
                <c:pt idx="8">
                  <c:v>0.95348837209302328</c:v>
                </c:pt>
                <c:pt idx="9">
                  <c:v>0.93023255813953487</c:v>
                </c:pt>
                <c:pt idx="10">
                  <c:v>0.93023255813953487</c:v>
                </c:pt>
                <c:pt idx="11">
                  <c:v>0.90697674418604657</c:v>
                </c:pt>
                <c:pt idx="12">
                  <c:v>0.90697674418604657</c:v>
                </c:pt>
                <c:pt idx="13">
                  <c:v>0.90697674418604657</c:v>
                </c:pt>
                <c:pt idx="14">
                  <c:v>0.90697674418604657</c:v>
                </c:pt>
                <c:pt idx="15">
                  <c:v>0.90697674418604657</c:v>
                </c:pt>
                <c:pt idx="16">
                  <c:v>0.90697674418604657</c:v>
                </c:pt>
                <c:pt idx="17">
                  <c:v>0.90697674418604657</c:v>
                </c:pt>
                <c:pt idx="18">
                  <c:v>0.90697674418604657</c:v>
                </c:pt>
                <c:pt idx="19">
                  <c:v>0.90697674418604657</c:v>
                </c:pt>
                <c:pt idx="20">
                  <c:v>0.90697674418604657</c:v>
                </c:pt>
                <c:pt idx="21">
                  <c:v>0.90697674418604657</c:v>
                </c:pt>
                <c:pt idx="22">
                  <c:v>0.90697674418604657</c:v>
                </c:pt>
                <c:pt idx="23">
                  <c:v>0.90697674418604657</c:v>
                </c:pt>
                <c:pt idx="24">
                  <c:v>0.90697674418604657</c:v>
                </c:pt>
                <c:pt idx="25">
                  <c:v>0.90697674418604657</c:v>
                </c:pt>
                <c:pt idx="26">
                  <c:v>0.90697674418604657</c:v>
                </c:pt>
                <c:pt idx="27">
                  <c:v>0.88372093023255816</c:v>
                </c:pt>
                <c:pt idx="28">
                  <c:v>0.86046511627906974</c:v>
                </c:pt>
                <c:pt idx="29">
                  <c:v>0.86046511627906974</c:v>
                </c:pt>
                <c:pt idx="30">
                  <c:v>0.83720930232558133</c:v>
                </c:pt>
                <c:pt idx="31">
                  <c:v>0.83720930232558133</c:v>
                </c:pt>
                <c:pt idx="32">
                  <c:v>0.83720930232558133</c:v>
                </c:pt>
                <c:pt idx="33">
                  <c:v>0.83720930232558133</c:v>
                </c:pt>
                <c:pt idx="34">
                  <c:v>0.81395348837209303</c:v>
                </c:pt>
                <c:pt idx="35">
                  <c:v>0.79069767441860461</c:v>
                </c:pt>
                <c:pt idx="36">
                  <c:v>0.79069767441860461</c:v>
                </c:pt>
                <c:pt idx="37">
                  <c:v>0.79069767441860461</c:v>
                </c:pt>
                <c:pt idx="38">
                  <c:v>0.79069767441860461</c:v>
                </c:pt>
                <c:pt idx="39">
                  <c:v>0.79069767441860461</c:v>
                </c:pt>
                <c:pt idx="40">
                  <c:v>0.79069767441860461</c:v>
                </c:pt>
                <c:pt idx="41">
                  <c:v>0.76744186046511631</c:v>
                </c:pt>
                <c:pt idx="42">
                  <c:v>0.76744186046511631</c:v>
                </c:pt>
                <c:pt idx="43">
                  <c:v>0.76744186046511631</c:v>
                </c:pt>
                <c:pt idx="44">
                  <c:v>0.7441860465116279</c:v>
                </c:pt>
                <c:pt idx="45">
                  <c:v>0.72093023255813948</c:v>
                </c:pt>
                <c:pt idx="46">
                  <c:v>0.69767441860465118</c:v>
                </c:pt>
                <c:pt idx="47">
                  <c:v>0.67441860465116277</c:v>
                </c:pt>
                <c:pt idx="48">
                  <c:v>0.65116279069767447</c:v>
                </c:pt>
                <c:pt idx="49">
                  <c:v>0.62790697674418605</c:v>
                </c:pt>
                <c:pt idx="50">
                  <c:v>0.62790697674418605</c:v>
                </c:pt>
                <c:pt idx="51">
                  <c:v>0.60465116279069764</c:v>
                </c:pt>
                <c:pt idx="52">
                  <c:v>0.60465116279069764</c:v>
                </c:pt>
                <c:pt idx="53">
                  <c:v>0.58139534883720922</c:v>
                </c:pt>
                <c:pt idx="54">
                  <c:v>0.58139534883720922</c:v>
                </c:pt>
                <c:pt idx="55">
                  <c:v>0.55813953488372092</c:v>
                </c:pt>
                <c:pt idx="56">
                  <c:v>0.53488372093023262</c:v>
                </c:pt>
                <c:pt idx="57">
                  <c:v>0.51162790697674421</c:v>
                </c:pt>
                <c:pt idx="58">
                  <c:v>0.51162790697674421</c:v>
                </c:pt>
                <c:pt idx="59">
                  <c:v>0.48837209302325579</c:v>
                </c:pt>
                <c:pt idx="60">
                  <c:v>0.46511627906976749</c:v>
                </c:pt>
                <c:pt idx="61">
                  <c:v>0.44186046511627908</c:v>
                </c:pt>
                <c:pt idx="62">
                  <c:v>0.44186046511627908</c:v>
                </c:pt>
                <c:pt idx="63">
                  <c:v>0.41860465116279066</c:v>
                </c:pt>
                <c:pt idx="64">
                  <c:v>0.39534883720930236</c:v>
                </c:pt>
                <c:pt idx="65">
                  <c:v>0.37209302325581395</c:v>
                </c:pt>
                <c:pt idx="66">
                  <c:v>0.34883720930232553</c:v>
                </c:pt>
                <c:pt idx="67">
                  <c:v>0.32558139534883723</c:v>
                </c:pt>
                <c:pt idx="68">
                  <c:v>0.30232558139534882</c:v>
                </c:pt>
                <c:pt idx="69">
                  <c:v>0.27906976744186052</c:v>
                </c:pt>
                <c:pt idx="70">
                  <c:v>0.2558139534883721</c:v>
                </c:pt>
                <c:pt idx="71">
                  <c:v>0.23255813953488369</c:v>
                </c:pt>
                <c:pt idx="72">
                  <c:v>0.20930232558139539</c:v>
                </c:pt>
                <c:pt idx="73">
                  <c:v>0.18604651162790697</c:v>
                </c:pt>
                <c:pt idx="74">
                  <c:v>0.16279069767441856</c:v>
                </c:pt>
                <c:pt idx="75">
                  <c:v>0.13953488372093026</c:v>
                </c:pt>
                <c:pt idx="76">
                  <c:v>0.11627906976744184</c:v>
                </c:pt>
                <c:pt idx="77">
                  <c:v>9.3023255813953543E-2</c:v>
                </c:pt>
                <c:pt idx="78">
                  <c:v>6.9767441860465129E-2</c:v>
                </c:pt>
                <c:pt idx="79">
                  <c:v>4.6511627906976716E-2</c:v>
                </c:pt>
                <c:pt idx="80">
                  <c:v>2.3255813953488413E-2</c:v>
                </c:pt>
                <c:pt idx="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F-4CCA-8DFD-8D3EF9B1C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092431"/>
        <c:axId val="1945085359"/>
      </c:scatterChart>
      <c:valAx>
        <c:axId val="1945092431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5085359"/>
        <c:crosses val="autoZero"/>
        <c:crossBetween val="midCat"/>
      </c:valAx>
      <c:valAx>
        <c:axId val="1945085359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5092431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1</xdr:row>
      <xdr:rowOff>152400</xdr:rowOff>
    </xdr:from>
    <xdr:to>
      <xdr:col>16</xdr:col>
      <xdr:colOff>285750</xdr:colOff>
      <xdr:row>11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oj%20kumar/Downloads/Programs/RealStats%20(1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9"/>
  <sheetViews>
    <sheetView topLeftCell="AP2" workbookViewId="0">
      <selection activeCell="BE13" sqref="BE13"/>
    </sheetView>
  </sheetViews>
  <sheetFormatPr defaultColWidth="9" defaultRowHeight="15"/>
  <cols>
    <col min="56" max="56" width="10.28515625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8">
      <c r="A2" s="5">
        <v>48</v>
      </c>
      <c r="B2" s="5">
        <v>23.5</v>
      </c>
      <c r="C2" s="5">
        <v>70</v>
      </c>
      <c r="D2" s="6">
        <v>2.7069999999999999</v>
      </c>
      <c r="E2" s="6">
        <v>0.46740866666666703</v>
      </c>
      <c r="F2" s="6">
        <v>8.8071000000000002</v>
      </c>
      <c r="G2" s="6">
        <v>9.7024000000000008</v>
      </c>
      <c r="H2" s="6">
        <v>7.9958499999999999</v>
      </c>
      <c r="I2" s="5">
        <v>417.11399999999998</v>
      </c>
      <c r="J2" s="5">
        <v>0</v>
      </c>
    </row>
    <row r="3" spans="1:68">
      <c r="A3" s="5">
        <v>68</v>
      </c>
      <c r="B3" s="5">
        <v>21.367521367521402</v>
      </c>
      <c r="C3" s="5">
        <v>77</v>
      </c>
      <c r="D3" s="6">
        <v>3.226</v>
      </c>
      <c r="E3" s="6">
        <v>0.612724933333333</v>
      </c>
      <c r="F3" s="6">
        <v>9.8826999999999998</v>
      </c>
      <c r="G3" s="6">
        <v>7.1695599999999997</v>
      </c>
      <c r="H3" s="6">
        <v>12.766</v>
      </c>
      <c r="I3" s="5">
        <v>928.22</v>
      </c>
      <c r="J3" s="5">
        <v>0</v>
      </c>
      <c r="R3" t="s">
        <v>25</v>
      </c>
      <c r="BD3" t="s">
        <v>57</v>
      </c>
      <c r="BI3" t="s">
        <v>62</v>
      </c>
    </row>
    <row r="4" spans="1:68" ht="15.75" thickBot="1">
      <c r="A4" s="5">
        <v>86</v>
      </c>
      <c r="B4" s="5">
        <v>21.1111111111111</v>
      </c>
      <c r="C4" s="5">
        <v>92</v>
      </c>
      <c r="D4" s="6">
        <v>3.5489999999999999</v>
      </c>
      <c r="E4" s="6">
        <v>0.80538639999999995</v>
      </c>
      <c r="F4" s="6">
        <v>6.6993999999999998</v>
      </c>
      <c r="G4" s="6">
        <v>4.8192399999999997</v>
      </c>
      <c r="H4" s="6">
        <v>10.57635</v>
      </c>
      <c r="I4" s="5">
        <v>773.92</v>
      </c>
      <c r="J4" s="5">
        <v>0</v>
      </c>
    </row>
    <row r="5" spans="1:68" ht="15.75" thickTop="1">
      <c r="A5" s="5">
        <v>49</v>
      </c>
      <c r="B5" s="5">
        <v>22.8544576872143</v>
      </c>
      <c r="C5" s="5">
        <v>92</v>
      </c>
      <c r="D5" s="6">
        <v>3.226</v>
      </c>
      <c r="E5" s="6">
        <v>0.73208693333333297</v>
      </c>
      <c r="F5" s="6">
        <v>6.8316999999999997</v>
      </c>
      <c r="G5" s="6">
        <v>13.67975</v>
      </c>
      <c r="H5" s="6">
        <v>10.317600000000001</v>
      </c>
      <c r="I5" s="5">
        <v>530.41</v>
      </c>
      <c r="J5" s="5">
        <v>0</v>
      </c>
      <c r="R5" s="17" t="str">
        <f>A1</f>
        <v>Age</v>
      </c>
      <c r="S5" s="17" t="str">
        <f t="shared" ref="S5:Z5" si="0">B1</f>
        <v>BMI</v>
      </c>
      <c r="T5" s="17" t="str">
        <f t="shared" si="0"/>
        <v>Glucose</v>
      </c>
      <c r="U5" s="17" t="str">
        <f t="shared" si="0"/>
        <v>Insulin</v>
      </c>
      <c r="V5" s="17" t="str">
        <f t="shared" si="0"/>
        <v>HOMA</v>
      </c>
      <c r="W5" s="17" t="str">
        <f t="shared" si="0"/>
        <v>Leptin</v>
      </c>
      <c r="X5" s="17" t="str">
        <f t="shared" si="0"/>
        <v>Adiponectin</v>
      </c>
      <c r="Y5" s="17" t="str">
        <f t="shared" si="0"/>
        <v>Resistin</v>
      </c>
      <c r="Z5" s="17" t="str">
        <f t="shared" si="0"/>
        <v>MCP.1</v>
      </c>
      <c r="AA5" s="17" t="s">
        <v>26</v>
      </c>
      <c r="AB5" s="17" t="s">
        <v>27</v>
      </c>
      <c r="AC5" s="17" t="s">
        <v>28</v>
      </c>
      <c r="AD5" s="17" t="s">
        <v>29</v>
      </c>
      <c r="AE5" s="17" t="s">
        <v>30</v>
      </c>
      <c r="AF5" s="17" t="s">
        <v>31</v>
      </c>
      <c r="AG5" s="17" t="s">
        <v>32</v>
      </c>
      <c r="AH5" s="17" t="s">
        <v>33</v>
      </c>
      <c r="AI5" s="17" t="s">
        <v>34</v>
      </c>
      <c r="AJ5" s="17" t="s">
        <v>35</v>
      </c>
      <c r="AL5" t="s">
        <v>36</v>
      </c>
      <c r="AN5" t="s">
        <v>37</v>
      </c>
      <c r="AO5" s="19">
        <f>AA87*LN(AA87/AC87)+AB87*LN(AB87/AC87)</f>
        <v>-55.990502484041698</v>
      </c>
      <c r="AQ5" t="s">
        <v>48</v>
      </c>
      <c r="BB5" t="s">
        <v>56</v>
      </c>
      <c r="BE5" s="25" t="s">
        <v>58</v>
      </c>
      <c r="BF5" s="25" t="s">
        <v>59</v>
      </c>
      <c r="BI5" s="23" t="s">
        <v>30</v>
      </c>
      <c r="BJ5" s="23" t="s">
        <v>27</v>
      </c>
      <c r="BK5" s="23" t="s">
        <v>26</v>
      </c>
      <c r="BL5" s="23" t="s">
        <v>63</v>
      </c>
      <c r="BM5" s="23" t="s">
        <v>64</v>
      </c>
      <c r="BN5" s="23" t="s">
        <v>65</v>
      </c>
      <c r="BO5" s="23" t="s">
        <v>66</v>
      </c>
      <c r="BP5" s="23" t="s">
        <v>67</v>
      </c>
    </row>
    <row r="6" spans="1:68">
      <c r="A6" s="5">
        <v>89</v>
      </c>
      <c r="B6" s="5">
        <v>22.7</v>
      </c>
      <c r="C6" s="5">
        <v>77</v>
      </c>
      <c r="D6" s="6">
        <v>4.6900000000000004</v>
      </c>
      <c r="E6" s="6">
        <v>0.89078733333333404</v>
      </c>
      <c r="F6" s="6">
        <v>6.9640000000000004</v>
      </c>
      <c r="G6" s="6">
        <v>5.5898649999999996</v>
      </c>
      <c r="H6" s="6">
        <v>12.9361</v>
      </c>
      <c r="I6" s="5">
        <v>1256.0830000000001</v>
      </c>
      <c r="J6" s="5">
        <v>0</v>
      </c>
      <c r="R6">
        <f t="array" ref="R6:AB86">[1]!LogitSummary(A2:J82)</f>
        <v>25</v>
      </c>
      <c r="S6">
        <v>22.86</v>
      </c>
      <c r="T6">
        <v>82</v>
      </c>
      <c r="U6">
        <v>4.09</v>
      </c>
      <c r="V6">
        <v>0.82727066666666704</v>
      </c>
      <c r="W6">
        <v>20.45</v>
      </c>
      <c r="X6">
        <v>23.67</v>
      </c>
      <c r="Y6">
        <v>5.14</v>
      </c>
      <c r="Z6">
        <v>313.73</v>
      </c>
      <c r="AA6" s="11">
        <v>0</v>
      </c>
      <c r="AB6" s="12">
        <v>1</v>
      </c>
      <c r="AC6" s="13">
        <f>AA6+AB6</f>
        <v>1</v>
      </c>
      <c r="AD6">
        <f>IF(AC6=0,"",AA6/AC6)</f>
        <v>0</v>
      </c>
      <c r="AE6">
        <f>1/(1+EXP(-$AL$7-MMULT(R6:Z6,$AL$8:$AL$16)))</f>
        <v>0.57963759692162364</v>
      </c>
      <c r="AF6" s="8">
        <f>AC6*AE6</f>
        <v>0.57963759692162364</v>
      </c>
      <c r="AG6" s="10">
        <f>AC6-AF6</f>
        <v>0.42036240307837636</v>
      </c>
      <c r="AH6" s="8">
        <f>IFERROR(AC6*(AD6*LN(AE6)+(1-AD6)*LN(1-AE6)),0)</f>
        <v>-0.86663807528594139</v>
      </c>
      <c r="AI6" s="10">
        <f>100*IF(AE6&gt;=$BE$12,AA6/AC6,AB6/AC6)</f>
        <v>0</v>
      </c>
      <c r="AJ6">
        <f>IFERROR((AA6-AF6)^2/AF6+(AB6-AG6)^2/AG6,0)</f>
        <v>1.3788997129068903</v>
      </c>
      <c r="AN6" t="s">
        <v>38</v>
      </c>
      <c r="AO6" s="21">
        <f>AH87</f>
        <v>-38.047381933284996</v>
      </c>
      <c r="AQ6" s="8">
        <f t="array" ref="AQ6:AZ15">MINVERSE(MMULT(TRANSPOSE([1]!DESIGN(R6:Z86)),AE6:AE86*(1-AE6:AE86)*AC6:AC86*[1]!DESIGN(R6:Z86)))</f>
        <v>15.303115198794035</v>
      </c>
      <c r="AR6" s="9">
        <v>-1.4673822765606149E-2</v>
      </c>
      <c r="AS6" s="9">
        <v>-0.12534651703877647</v>
      </c>
      <c r="AT6" s="9">
        <v>-0.11322751458508538</v>
      </c>
      <c r="AU6" s="9">
        <v>-0.50929785548665574</v>
      </c>
      <c r="AV6" s="9">
        <v>2.2273409732847438</v>
      </c>
      <c r="AW6" s="9">
        <v>2.2476825446897511E-2</v>
      </c>
      <c r="AX6" s="9">
        <v>-7.4801796522661876E-2</v>
      </c>
      <c r="AY6" s="9">
        <v>-1.4361412940709738E-2</v>
      </c>
      <c r="AZ6" s="10">
        <v>-4.546538702090415E-4</v>
      </c>
      <c r="BB6" s="19">
        <f t="array" ref="BB6:BB15">MMULT(AQ6:AZ15,MMULT(TRANSPOSE([1]!DESIGN(R6:Z86)),AC6:AC86*(AD6:AD86-AE6:AE86)))</f>
        <v>7.9158883531009424E-15</v>
      </c>
      <c r="BD6" t="s">
        <v>31</v>
      </c>
      <c r="BE6" s="8">
        <f>SUMIF(AE6:AE86,"&gt;="&amp;BE12,AA6:AA86)</f>
        <v>43</v>
      </c>
      <c r="BF6" s="10">
        <f>SUMIF(AE6:AE86,"&gt;="&amp;BE12,AB6:AB86)</f>
        <v>34</v>
      </c>
      <c r="BG6">
        <f>BE6+BF6</f>
        <v>77</v>
      </c>
      <c r="BL6">
        <v>0</v>
      </c>
      <c r="BM6">
        <v>0</v>
      </c>
      <c r="BN6">
        <f>1-BL6/BL$87</f>
        <v>1</v>
      </c>
      <c r="BO6">
        <f>1-BM6/BM$87</f>
        <v>1</v>
      </c>
      <c r="BP6">
        <f>(BN6-BN7)*BO6</f>
        <v>2.6315789473684181E-2</v>
      </c>
    </row>
    <row r="7" spans="1:68">
      <c r="A7" s="5">
        <v>76</v>
      </c>
      <c r="B7" s="5">
        <v>23.8</v>
      </c>
      <c r="C7" s="5">
        <v>118</v>
      </c>
      <c r="D7" s="6">
        <v>6.47</v>
      </c>
      <c r="E7" s="6">
        <v>1.88320133333333</v>
      </c>
      <c r="F7" s="6">
        <v>4.3109999999999999</v>
      </c>
      <c r="G7" s="6">
        <v>13.25132</v>
      </c>
      <c r="H7" s="6">
        <v>5.1041999999999996</v>
      </c>
      <c r="I7" s="5">
        <v>280.69400000000002</v>
      </c>
      <c r="J7" s="5">
        <v>0</v>
      </c>
      <c r="R7">
        <v>29</v>
      </c>
      <c r="S7">
        <v>23.01</v>
      </c>
      <c r="T7">
        <v>82</v>
      </c>
      <c r="U7">
        <v>5.6630000000000003</v>
      </c>
      <c r="V7">
        <v>1.1454361333333301</v>
      </c>
      <c r="W7">
        <v>35.590000000000003</v>
      </c>
      <c r="X7">
        <v>26.72</v>
      </c>
      <c r="Y7">
        <v>4.58</v>
      </c>
      <c r="Z7">
        <v>174.8</v>
      </c>
      <c r="AA7" s="11">
        <v>0</v>
      </c>
      <c r="AB7" s="12">
        <v>1</v>
      </c>
      <c r="AC7" s="13">
        <f t="shared" ref="AC7:AC70" si="1">AA7+AB7</f>
        <v>1</v>
      </c>
      <c r="AD7">
        <f t="shared" ref="AD7:AD70" si="2">IF(AC7=0,"",AA7/AC7)</f>
        <v>0</v>
      </c>
      <c r="AE7">
        <f t="shared" ref="AE7:AE70" si="3">1/(1+EXP(-$AL$7-MMULT(R7:Z7,$AL$8:$AL$16)))</f>
        <v>0.49517464702882802</v>
      </c>
      <c r="AF7" s="11">
        <f t="shared" ref="AF7:AF70" si="4">AC7*AE7</f>
        <v>0.49517464702882802</v>
      </c>
      <c r="AG7" s="13">
        <f t="shared" ref="AG7:AG70" si="5">AC7-AF7</f>
        <v>0.50482535297117193</v>
      </c>
      <c r="AH7" s="11">
        <f t="shared" ref="AH7:AH70" si="6">IFERROR(AC7*(AD7*LN(AE7)+(1-AD7)*LN(1-AE7)),0)</f>
        <v>-0.68354274522238401</v>
      </c>
      <c r="AI7" s="13">
        <f t="shared" ref="AI7:AI70" si="7">100*IF(AE7&gt;=$BE$12,AA7/AC7,AB7/AC7)</f>
        <v>0</v>
      </c>
      <c r="AJ7">
        <f t="shared" ref="AJ7:AJ70" si="8">IFERROR((AA7-AF7)^2/AF7+(AB7-AG7)^2/AG7,0)</f>
        <v>0.98088307988981893</v>
      </c>
      <c r="AL7" s="19">
        <f t="array" ref="AL7:AL16">[1]!LogitCoeff(R6:AB86,,,,,20)</f>
        <v>-2.8534691142980018</v>
      </c>
      <c r="AQ7" s="11">
        <v>-1.4673822765605998E-2</v>
      </c>
      <c r="AR7" s="12">
        <v>3.9573215580005313E-4</v>
      </c>
      <c r="AS7" s="12">
        <v>4.8474956239091138E-4</v>
      </c>
      <c r="AT7" s="12">
        <v>-2.2431702015335511E-4</v>
      </c>
      <c r="AU7" s="12">
        <v>-4.7017702754872416E-4</v>
      </c>
      <c r="AV7" s="12">
        <v>1.5138883453374263E-3</v>
      </c>
      <c r="AW7" s="12">
        <v>-3.790162953562294E-5</v>
      </c>
      <c r="AX7" s="12">
        <v>2.4689304552223505E-4</v>
      </c>
      <c r="AY7" s="12">
        <v>2.5403060290156826E-5</v>
      </c>
      <c r="AZ7" s="13">
        <v>-2.3522212038626574E-6</v>
      </c>
      <c r="BB7" s="20">
        <v>4.1548328847796403E-17</v>
      </c>
      <c r="BD7" t="s">
        <v>32</v>
      </c>
      <c r="BE7" s="14">
        <f>BE8-BE6</f>
        <v>0</v>
      </c>
      <c r="BF7" s="16">
        <f>BF8-BF6</f>
        <v>4</v>
      </c>
      <c r="BG7">
        <f t="shared" ref="BG7:BG8" si="9">BE7+BF7</f>
        <v>4</v>
      </c>
      <c r="BI7">
        <f t="array" ref="BI7:BK87">[1]!SelectCols(AA6:AE86,"5,2,1",1)</f>
        <v>1.9346375008297275E-2</v>
      </c>
      <c r="BJ7">
        <v>1</v>
      </c>
      <c r="BK7">
        <v>0</v>
      </c>
      <c r="BL7">
        <f>BL6+BJ7</f>
        <v>1</v>
      </c>
      <c r="BM7">
        <f>BM6+BK7</f>
        <v>0</v>
      </c>
      <c r="BN7">
        <f t="shared" ref="BN7:BN70" si="10">1-BL7/BL$87</f>
        <v>0.97368421052631582</v>
      </c>
      <c r="BO7">
        <f t="shared" ref="BO7:BO70" si="11">1-BM7/BM$87</f>
        <v>1</v>
      </c>
      <c r="BP7">
        <f t="shared" ref="BP7:BP70" si="12">(BN7-BN8)*BO7</f>
        <v>2.6315789473684181E-2</v>
      </c>
    </row>
    <row r="8" spans="1:68">
      <c r="A8" s="5">
        <v>75</v>
      </c>
      <c r="B8" s="5">
        <v>23</v>
      </c>
      <c r="C8" s="5">
        <v>83</v>
      </c>
      <c r="D8" s="6">
        <v>4.952</v>
      </c>
      <c r="E8" s="6">
        <v>1.0138394666666699</v>
      </c>
      <c r="F8" s="6">
        <v>17.126999999999999</v>
      </c>
      <c r="G8" s="6">
        <v>11.578989999999999</v>
      </c>
      <c r="H8" s="6">
        <v>7.0913000000000004</v>
      </c>
      <c r="I8" s="5">
        <v>318.30200000000002</v>
      </c>
      <c r="J8" s="5">
        <v>0</v>
      </c>
      <c r="R8">
        <v>29</v>
      </c>
      <c r="S8">
        <v>32.270787765785798</v>
      </c>
      <c r="T8">
        <v>84</v>
      </c>
      <c r="U8">
        <v>5.81</v>
      </c>
      <c r="V8">
        <v>1.203832</v>
      </c>
      <c r="W8">
        <v>45.619599999999998</v>
      </c>
      <c r="X8">
        <v>6.2096349999999996</v>
      </c>
      <c r="Y8">
        <v>24.603300000000001</v>
      </c>
      <c r="Z8">
        <v>904.98099999999999</v>
      </c>
      <c r="AA8" s="11">
        <v>0</v>
      </c>
      <c r="AB8" s="12">
        <v>1</v>
      </c>
      <c r="AC8" s="13">
        <f t="shared" si="1"/>
        <v>1</v>
      </c>
      <c r="AD8">
        <f t="shared" si="2"/>
        <v>0</v>
      </c>
      <c r="AE8">
        <f t="shared" si="3"/>
        <v>0.39488144398032354</v>
      </c>
      <c r="AF8" s="11">
        <f t="shared" si="4"/>
        <v>0.39488144398032354</v>
      </c>
      <c r="AG8" s="13">
        <f t="shared" si="5"/>
        <v>0.60511855601967646</v>
      </c>
      <c r="AH8" s="11">
        <f t="shared" si="6"/>
        <v>-0.50233087978591806</v>
      </c>
      <c r="AI8" s="13">
        <f t="shared" si="7"/>
        <v>0</v>
      </c>
      <c r="AJ8">
        <f t="shared" si="8"/>
        <v>0.65256872401626254</v>
      </c>
      <c r="AL8" s="20">
        <v>-3.3090881404485024E-2</v>
      </c>
      <c r="AN8" t="s">
        <v>39</v>
      </c>
      <c r="AO8" s="19">
        <f>2*(AO6-AO5)</f>
        <v>35.886241101513406</v>
      </c>
      <c r="AQ8" s="11">
        <v>-0.12534651703877742</v>
      </c>
      <c r="AR8" s="12">
        <v>4.8474956239092124E-4</v>
      </c>
      <c r="AS8" s="12">
        <v>7.680850029145171E-3</v>
      </c>
      <c r="AT8" s="12">
        <v>-7.7080305953129962E-4</v>
      </c>
      <c r="AU8" s="12">
        <v>-7.4391505322869648E-3</v>
      </c>
      <c r="AV8" s="12">
        <v>2.5670990006652586E-2</v>
      </c>
      <c r="AW8" s="12">
        <v>-9.7254121564775036E-4</v>
      </c>
      <c r="AX8" s="12">
        <v>8.908629746294174E-4</v>
      </c>
      <c r="AY8" s="12">
        <v>-3.3975435555880234E-5</v>
      </c>
      <c r="AZ8" s="13">
        <v>-2.4454771341205809E-5</v>
      </c>
      <c r="BB8" s="20">
        <v>-1.0250910613414572E-16</v>
      </c>
      <c r="BE8">
        <f>AA87</f>
        <v>43</v>
      </c>
      <c r="BF8">
        <f>AB87</f>
        <v>38</v>
      </c>
      <c r="BG8">
        <f t="shared" si="9"/>
        <v>81</v>
      </c>
      <c r="BI8">
        <v>4.0413072969052048E-2</v>
      </c>
      <c r="BJ8">
        <v>1</v>
      </c>
      <c r="BK8">
        <v>0</v>
      </c>
      <c r="BL8">
        <f t="shared" ref="BL8:BL71" si="13">BL7+BJ8</f>
        <v>2</v>
      </c>
      <c r="BM8">
        <f t="shared" ref="BM8:BM71" si="14">BM7+BK8</f>
        <v>0</v>
      </c>
      <c r="BN8">
        <f t="shared" si="10"/>
        <v>0.94736842105263164</v>
      </c>
      <c r="BO8">
        <f t="shared" si="11"/>
        <v>1</v>
      </c>
      <c r="BP8">
        <f t="shared" si="12"/>
        <v>2.6315789473684292E-2</v>
      </c>
    </row>
    <row r="9" spans="1:68">
      <c r="A9" s="5">
        <v>29</v>
      </c>
      <c r="B9" s="5">
        <v>23.01</v>
      </c>
      <c r="C9" s="5">
        <v>82</v>
      </c>
      <c r="D9" s="6">
        <v>5.6630000000000003</v>
      </c>
      <c r="E9" s="6">
        <v>1.1454361333333301</v>
      </c>
      <c r="F9" s="6">
        <v>35.590000000000003</v>
      </c>
      <c r="G9" s="6">
        <v>26.72</v>
      </c>
      <c r="H9" s="6">
        <v>4.58</v>
      </c>
      <c r="I9" s="5">
        <v>174.8</v>
      </c>
      <c r="J9" s="5">
        <v>0</v>
      </c>
      <c r="R9">
        <v>32</v>
      </c>
      <c r="S9">
        <v>36.512637429510299</v>
      </c>
      <c r="T9">
        <v>87</v>
      </c>
      <c r="U9">
        <v>14.026</v>
      </c>
      <c r="V9">
        <v>3.0099795999999999</v>
      </c>
      <c r="W9">
        <v>49.372700000000002</v>
      </c>
      <c r="X9">
        <v>5.0999999999999996</v>
      </c>
      <c r="Y9">
        <v>17.102229999999999</v>
      </c>
      <c r="Z9">
        <v>588.46</v>
      </c>
      <c r="AA9" s="11">
        <v>0</v>
      </c>
      <c r="AB9" s="12">
        <v>1</v>
      </c>
      <c r="AC9" s="13">
        <f t="shared" si="1"/>
        <v>1</v>
      </c>
      <c r="AD9">
        <f t="shared" si="2"/>
        <v>0</v>
      </c>
      <c r="AE9">
        <f t="shared" si="3"/>
        <v>0.22696049941952928</v>
      </c>
      <c r="AF9" s="11">
        <f t="shared" si="4"/>
        <v>0.22696049941952928</v>
      </c>
      <c r="AG9" s="13">
        <f t="shared" si="5"/>
        <v>0.77303950058047066</v>
      </c>
      <c r="AH9" s="11">
        <f t="shared" si="6"/>
        <v>-0.2574251313374602</v>
      </c>
      <c r="AI9" s="13">
        <f t="shared" si="7"/>
        <v>0</v>
      </c>
      <c r="AJ9">
        <f t="shared" si="8"/>
        <v>0.29359495763037469</v>
      </c>
      <c r="AL9" s="20">
        <v>-0.21079736420873868</v>
      </c>
      <c r="AN9" t="s">
        <v>40</v>
      </c>
      <c r="AO9" s="20">
        <f>COUNT(R6:Z6)</f>
        <v>9</v>
      </c>
      <c r="AQ9" s="11">
        <v>-0.11322751458508561</v>
      </c>
      <c r="AR9" s="12">
        <v>-2.2431702015335509E-4</v>
      </c>
      <c r="AS9" s="12">
        <v>-7.7080305953129669E-4</v>
      </c>
      <c r="AT9" s="12">
        <v>1.5388275737429596E-3</v>
      </c>
      <c r="AU9" s="12">
        <v>7.177294055564643E-3</v>
      </c>
      <c r="AV9" s="12">
        <v>-3.0318690865946841E-2</v>
      </c>
      <c r="AW9" s="12">
        <v>-2.0950101259912474E-5</v>
      </c>
      <c r="AX9" s="12">
        <v>7.4920706610445307E-5</v>
      </c>
      <c r="AY9" s="12">
        <v>2.8064129280414693E-5</v>
      </c>
      <c r="AZ9" s="13">
        <v>7.9079820595357032E-6</v>
      </c>
      <c r="BB9" s="20">
        <v>-7.8236076392285887E-17</v>
      </c>
      <c r="BI9">
        <v>5.7041973628629103E-2</v>
      </c>
      <c r="BJ9">
        <v>1</v>
      </c>
      <c r="BK9">
        <v>0</v>
      </c>
      <c r="BL9">
        <f t="shared" si="13"/>
        <v>3</v>
      </c>
      <c r="BM9">
        <f t="shared" si="14"/>
        <v>0</v>
      </c>
      <c r="BN9">
        <f t="shared" si="10"/>
        <v>0.92105263157894735</v>
      </c>
      <c r="BO9">
        <f t="shared" si="11"/>
        <v>1</v>
      </c>
      <c r="BP9">
        <f t="shared" si="12"/>
        <v>2.6315789473684181E-2</v>
      </c>
    </row>
    <row r="10" spans="1:68">
      <c r="A10" s="5">
        <v>25</v>
      </c>
      <c r="B10" s="5">
        <v>22.86</v>
      </c>
      <c r="C10" s="5">
        <v>82</v>
      </c>
      <c r="D10" s="6">
        <v>4.09</v>
      </c>
      <c r="E10" s="6">
        <v>0.82727066666666704</v>
      </c>
      <c r="F10" s="6">
        <v>20.45</v>
      </c>
      <c r="G10" s="6">
        <v>23.67</v>
      </c>
      <c r="H10" s="6">
        <v>5.14</v>
      </c>
      <c r="I10" s="5">
        <v>313.73</v>
      </c>
      <c r="J10" s="5">
        <v>0</v>
      </c>
      <c r="R10">
        <v>34</v>
      </c>
      <c r="S10">
        <v>24.2424242424242</v>
      </c>
      <c r="T10">
        <v>92</v>
      </c>
      <c r="U10">
        <v>21.699000000000002</v>
      </c>
      <c r="V10">
        <v>4.9242264000000002</v>
      </c>
      <c r="W10">
        <v>16.735299999999999</v>
      </c>
      <c r="X10">
        <v>21.823744999999999</v>
      </c>
      <c r="Y10">
        <v>12.065340000000001</v>
      </c>
      <c r="Z10">
        <v>481.94900000000001</v>
      </c>
      <c r="AA10" s="11">
        <v>1</v>
      </c>
      <c r="AB10" s="12">
        <v>0</v>
      </c>
      <c r="AC10" s="13">
        <f t="shared" si="1"/>
        <v>1</v>
      </c>
      <c r="AD10">
        <f t="shared" si="2"/>
        <v>1</v>
      </c>
      <c r="AE10">
        <f t="shared" si="3"/>
        <v>0.93982080139048296</v>
      </c>
      <c r="AF10" s="11">
        <f t="shared" si="4"/>
        <v>0.93982080139048296</v>
      </c>
      <c r="AG10" s="13">
        <f t="shared" si="5"/>
        <v>6.0179198609517037E-2</v>
      </c>
      <c r="AH10" s="11">
        <f t="shared" si="6"/>
        <v>-6.2066058710230659E-2</v>
      </c>
      <c r="AI10" s="13">
        <f t="shared" si="7"/>
        <v>100</v>
      </c>
      <c r="AJ10">
        <f t="shared" si="8"/>
        <v>6.4032631029746045E-2</v>
      </c>
      <c r="AL10" s="20">
        <v>9.2796315263980286E-2</v>
      </c>
      <c r="AN10" t="s">
        <v>41</v>
      </c>
      <c r="AO10" s="20">
        <f>CHIDIST(AO8,AO9)</f>
        <v>4.1532186552623218E-5</v>
      </c>
      <c r="AQ10" s="11">
        <v>-0.50929785548665674</v>
      </c>
      <c r="AR10" s="12">
        <v>-4.7017702754874026E-4</v>
      </c>
      <c r="AS10" s="12">
        <v>-7.4391505322868859E-3</v>
      </c>
      <c r="AT10" s="12">
        <v>7.1772940555646439E-3</v>
      </c>
      <c r="AU10" s="12">
        <v>7.1838704355227337E-2</v>
      </c>
      <c r="AV10" s="12">
        <v>-0.27877015279302786</v>
      </c>
      <c r="AW10" s="12">
        <v>6.5584673903314346E-4</v>
      </c>
      <c r="AX10" s="12">
        <v>5.7074962549411544E-4</v>
      </c>
      <c r="AY10" s="12">
        <v>1.2277002857682246E-4</v>
      </c>
      <c r="AZ10" s="13">
        <v>7.8428334173685382E-6</v>
      </c>
      <c r="BB10" s="20">
        <v>-2.955774853159117E-16</v>
      </c>
      <c r="BD10" t="s">
        <v>60</v>
      </c>
      <c r="BE10" s="26">
        <f>BE6/BE8</f>
        <v>1</v>
      </c>
      <c r="BF10" s="27">
        <f>BF7/BF8</f>
        <v>0.10526315789473684</v>
      </c>
      <c r="BG10">
        <f>(BE6+BF7)/BG8</f>
        <v>0.58024691358024694</v>
      </c>
      <c r="BI10">
        <v>6.7525636824987328E-2</v>
      </c>
      <c r="BJ10">
        <v>1</v>
      </c>
      <c r="BK10">
        <v>0</v>
      </c>
      <c r="BL10">
        <f t="shared" si="13"/>
        <v>4</v>
      </c>
      <c r="BM10">
        <f t="shared" si="14"/>
        <v>0</v>
      </c>
      <c r="BN10">
        <f t="shared" si="10"/>
        <v>0.89473684210526316</v>
      </c>
      <c r="BO10">
        <f t="shared" si="11"/>
        <v>1</v>
      </c>
      <c r="BP10">
        <f t="shared" si="12"/>
        <v>2.6315789473684181E-2</v>
      </c>
    </row>
    <row r="11" spans="1:68">
      <c r="A11" s="5">
        <v>38</v>
      </c>
      <c r="B11" s="5">
        <v>23.34</v>
      </c>
      <c r="C11" s="5">
        <v>75</v>
      </c>
      <c r="D11" s="6">
        <v>5.782</v>
      </c>
      <c r="E11" s="6">
        <v>1.0696699999999999</v>
      </c>
      <c r="F11" s="6">
        <v>15.26</v>
      </c>
      <c r="G11" s="6">
        <v>17.95</v>
      </c>
      <c r="H11" s="6">
        <v>9.35</v>
      </c>
      <c r="I11" s="5">
        <v>165.02</v>
      </c>
      <c r="J11" s="5">
        <v>0</v>
      </c>
      <c r="R11">
        <v>34</v>
      </c>
      <c r="S11">
        <v>31.975014872099901</v>
      </c>
      <c r="T11">
        <v>87</v>
      </c>
      <c r="U11">
        <v>4.53</v>
      </c>
      <c r="V11">
        <v>0.97213799999999995</v>
      </c>
      <c r="W11">
        <v>28.7502</v>
      </c>
      <c r="X11">
        <v>7.64276</v>
      </c>
      <c r="Y11">
        <v>5.6259199999999998</v>
      </c>
      <c r="Z11">
        <v>572.78300000000002</v>
      </c>
      <c r="AA11" s="11">
        <v>0</v>
      </c>
      <c r="AB11" s="12">
        <v>1</v>
      </c>
      <c r="AC11" s="13">
        <f t="shared" si="1"/>
        <v>1</v>
      </c>
      <c r="AD11">
        <f t="shared" si="2"/>
        <v>0</v>
      </c>
      <c r="AE11">
        <f t="shared" si="3"/>
        <v>0.16945268551463438</v>
      </c>
      <c r="AF11" s="11">
        <f t="shared" si="4"/>
        <v>0.16945268551463438</v>
      </c>
      <c r="AG11" s="13">
        <f t="shared" si="5"/>
        <v>0.83054731448536567</v>
      </c>
      <c r="AH11" s="11">
        <f t="shared" si="6"/>
        <v>-0.18567038046745324</v>
      </c>
      <c r="AI11" s="13">
        <f t="shared" si="7"/>
        <v>0</v>
      </c>
      <c r="AJ11">
        <f t="shared" si="8"/>
        <v>0.20402532469764567</v>
      </c>
      <c r="AL11" s="20">
        <v>0.23521298657207573</v>
      </c>
      <c r="AN11" t="s">
        <v>42</v>
      </c>
      <c r="AO11" s="20">
        <v>0.05</v>
      </c>
      <c r="AQ11" s="11">
        <v>2.2273409732847482</v>
      </c>
      <c r="AR11" s="12">
        <v>1.5138883453374851E-3</v>
      </c>
      <c r="AS11" s="12">
        <v>2.5670990006652326E-2</v>
      </c>
      <c r="AT11" s="12">
        <v>-3.0318690865946848E-2</v>
      </c>
      <c r="AU11" s="12">
        <v>-0.27877015279302786</v>
      </c>
      <c r="AV11" s="12">
        <v>1.1249069458907019</v>
      </c>
      <c r="AW11" s="12">
        <v>-3.1829881003334766E-3</v>
      </c>
      <c r="AX11" s="12">
        <v>-1.2648112544971243E-3</v>
      </c>
      <c r="AY11" s="12">
        <v>3.9192364676545355E-4</v>
      </c>
      <c r="AZ11" s="13">
        <v>-4.4373419193542464E-5</v>
      </c>
      <c r="BB11" s="20">
        <v>1.348900479304157E-15</v>
      </c>
      <c r="BI11">
        <v>0.10734414636683595</v>
      </c>
      <c r="BJ11">
        <v>1</v>
      </c>
      <c r="BK11">
        <v>0</v>
      </c>
      <c r="BL11">
        <f t="shared" si="13"/>
        <v>5</v>
      </c>
      <c r="BM11">
        <f t="shared" si="14"/>
        <v>0</v>
      </c>
      <c r="BN11">
        <f t="shared" si="10"/>
        <v>0.86842105263157898</v>
      </c>
      <c r="BO11">
        <f t="shared" si="11"/>
        <v>1</v>
      </c>
      <c r="BP11">
        <f t="shared" si="12"/>
        <v>0</v>
      </c>
    </row>
    <row r="12" spans="1:68">
      <c r="A12" s="5">
        <v>47</v>
      </c>
      <c r="B12" s="5">
        <v>22.03</v>
      </c>
      <c r="C12" s="5">
        <v>84</v>
      </c>
      <c r="D12" s="6">
        <v>2.8690000000000002</v>
      </c>
      <c r="E12" s="6">
        <v>0.59</v>
      </c>
      <c r="F12" s="6">
        <v>26.65</v>
      </c>
      <c r="G12" s="6">
        <v>38.04</v>
      </c>
      <c r="H12" s="6">
        <v>3.32</v>
      </c>
      <c r="I12" s="5">
        <v>191.72</v>
      </c>
      <c r="J12" s="5">
        <v>0</v>
      </c>
      <c r="R12">
        <v>35</v>
      </c>
      <c r="S12">
        <v>30.276816608996501</v>
      </c>
      <c r="T12">
        <v>84</v>
      </c>
      <c r="U12">
        <v>4.3760000000000003</v>
      </c>
      <c r="V12">
        <v>0.90670720000000005</v>
      </c>
      <c r="W12">
        <v>39.2134</v>
      </c>
      <c r="X12">
        <v>9.0481850000000001</v>
      </c>
      <c r="Y12">
        <v>16.437059999999999</v>
      </c>
      <c r="Z12">
        <v>733.79700000000003</v>
      </c>
      <c r="AA12" s="11">
        <v>0</v>
      </c>
      <c r="AB12" s="12">
        <v>1</v>
      </c>
      <c r="AC12" s="13">
        <f t="shared" si="1"/>
        <v>1</v>
      </c>
      <c r="AD12">
        <f t="shared" si="2"/>
        <v>0</v>
      </c>
      <c r="AE12">
        <f t="shared" si="3"/>
        <v>0.29806471084429975</v>
      </c>
      <c r="AF12" s="11">
        <f t="shared" si="4"/>
        <v>0.29806471084429975</v>
      </c>
      <c r="AG12" s="13">
        <f t="shared" si="5"/>
        <v>0.70193528915570025</v>
      </c>
      <c r="AH12" s="11">
        <f t="shared" si="6"/>
        <v>-0.35391405989511254</v>
      </c>
      <c r="AI12" s="13">
        <f t="shared" si="7"/>
        <v>0</v>
      </c>
      <c r="AJ12">
        <f t="shared" si="8"/>
        <v>0.42463274813098095</v>
      </c>
      <c r="AL12" s="20">
        <v>-0.64851611619277294</v>
      </c>
      <c r="AN12" t="s">
        <v>43</v>
      </c>
      <c r="AO12" s="22" t="str">
        <f>IF(AO10&lt;AO11,"yes","no")</f>
        <v>yes</v>
      </c>
      <c r="AQ12" s="11">
        <v>2.2476825446897507E-2</v>
      </c>
      <c r="AR12" s="12">
        <v>-3.790162953562498E-5</v>
      </c>
      <c r="AS12" s="12">
        <v>-9.7254121564775502E-4</v>
      </c>
      <c r="AT12" s="12">
        <v>-2.0950101259909635E-5</v>
      </c>
      <c r="AU12" s="12">
        <v>6.558467390331736E-4</v>
      </c>
      <c r="AV12" s="12">
        <v>-3.1829881003335907E-3</v>
      </c>
      <c r="AW12" s="12">
        <v>4.2490024496073315E-4</v>
      </c>
      <c r="AX12" s="12">
        <v>-2.1633896968364065E-4</v>
      </c>
      <c r="AY12" s="12">
        <v>-1.5117621533091693E-4</v>
      </c>
      <c r="AZ12" s="13">
        <v>3.9025741928537619E-6</v>
      </c>
      <c r="BB12" s="20">
        <v>2.1091073924101909E-17</v>
      </c>
      <c r="BD12" t="s">
        <v>61</v>
      </c>
      <c r="BE12" s="28">
        <v>0.1</v>
      </c>
      <c r="BI12">
        <v>0.12570102208258005</v>
      </c>
      <c r="BJ12">
        <v>0</v>
      </c>
      <c r="BK12">
        <v>1</v>
      </c>
      <c r="BL12">
        <f t="shared" si="13"/>
        <v>5</v>
      </c>
      <c r="BM12">
        <f t="shared" si="14"/>
        <v>1</v>
      </c>
      <c r="BN12">
        <f t="shared" si="10"/>
        <v>0.86842105263157898</v>
      </c>
      <c r="BO12">
        <f t="shared" si="11"/>
        <v>0.97674418604651159</v>
      </c>
      <c r="BP12">
        <f t="shared" si="12"/>
        <v>0</v>
      </c>
    </row>
    <row r="13" spans="1:68">
      <c r="A13" s="5">
        <v>61</v>
      </c>
      <c r="B13" s="5">
        <v>32.0389593745995</v>
      </c>
      <c r="C13" s="5">
        <v>85</v>
      </c>
      <c r="D13" s="6">
        <v>18.077000000000002</v>
      </c>
      <c r="E13" s="6">
        <v>3.79014433333333</v>
      </c>
      <c r="F13" s="6">
        <v>30.7729</v>
      </c>
      <c r="G13" s="6">
        <v>7.7802550000000004</v>
      </c>
      <c r="H13" s="6">
        <v>13.683920000000001</v>
      </c>
      <c r="I13" s="5">
        <v>444.39499999999998</v>
      </c>
      <c r="J13" s="5">
        <v>0</v>
      </c>
      <c r="R13">
        <v>35</v>
      </c>
      <c r="S13">
        <v>35.250761095978199</v>
      </c>
      <c r="T13">
        <v>90</v>
      </c>
      <c r="U13">
        <v>6.8170000000000002</v>
      </c>
      <c r="V13">
        <v>1.513374</v>
      </c>
      <c r="W13">
        <v>50.609400000000001</v>
      </c>
      <c r="X13">
        <v>6.9668950000000001</v>
      </c>
      <c r="Y13">
        <v>22.037030000000001</v>
      </c>
      <c r="Z13">
        <v>667.928</v>
      </c>
      <c r="AA13" s="11">
        <v>0</v>
      </c>
      <c r="AB13" s="12">
        <v>1</v>
      </c>
      <c r="AC13" s="13">
        <f t="shared" si="1"/>
        <v>1</v>
      </c>
      <c r="AD13">
        <f t="shared" si="2"/>
        <v>0</v>
      </c>
      <c r="AE13">
        <f t="shared" si="3"/>
        <v>0.24779814276200257</v>
      </c>
      <c r="AF13" s="11">
        <f t="shared" si="4"/>
        <v>0.24779814276200257</v>
      </c>
      <c r="AG13" s="13">
        <f t="shared" si="5"/>
        <v>0.75220185723799737</v>
      </c>
      <c r="AH13" s="11">
        <f t="shared" si="6"/>
        <v>-0.28475056387423853</v>
      </c>
      <c r="AI13" s="13">
        <f t="shared" si="7"/>
        <v>0</v>
      </c>
      <c r="AJ13">
        <f t="shared" si="8"/>
        <v>0.32943037879737513</v>
      </c>
      <c r="AL13" s="20">
        <v>-1.524941928816205E-2</v>
      </c>
      <c r="AQ13" s="11">
        <v>-7.4801796522661348E-2</v>
      </c>
      <c r="AR13" s="12">
        <v>2.4689304552223549E-4</v>
      </c>
      <c r="AS13" s="12">
        <v>8.9086297462940449E-4</v>
      </c>
      <c r="AT13" s="12">
        <v>7.4920706610441756E-5</v>
      </c>
      <c r="AU13" s="12">
        <v>5.7074962549410037E-4</v>
      </c>
      <c r="AV13" s="12">
        <v>-1.2648112544970543E-3</v>
      </c>
      <c r="AW13" s="12">
        <v>-2.1633896968363829E-4</v>
      </c>
      <c r="AX13" s="12">
        <v>2.3403115906845931E-3</v>
      </c>
      <c r="AY13" s="12">
        <v>3.8829496193052928E-4</v>
      </c>
      <c r="AZ13" s="13">
        <v>4.8247882745830149E-6</v>
      </c>
      <c r="BB13" s="20">
        <v>-2.7492200720787644E-17</v>
      </c>
      <c r="BI13">
        <v>0.13593735697374601</v>
      </c>
      <c r="BJ13">
        <v>0</v>
      </c>
      <c r="BK13">
        <v>1</v>
      </c>
      <c r="BL13">
        <f t="shared" si="13"/>
        <v>5</v>
      </c>
      <c r="BM13">
        <f t="shared" si="14"/>
        <v>2</v>
      </c>
      <c r="BN13">
        <f t="shared" si="10"/>
        <v>0.86842105263157898</v>
      </c>
      <c r="BO13">
        <f t="shared" si="11"/>
        <v>0.95348837209302328</v>
      </c>
      <c r="BP13">
        <f t="shared" si="12"/>
        <v>2.5091799265605955E-2</v>
      </c>
    </row>
    <row r="14" spans="1:68">
      <c r="A14" s="5">
        <v>64</v>
      </c>
      <c r="B14" s="5">
        <v>34.529722800833198</v>
      </c>
      <c r="C14" s="5">
        <v>95</v>
      </c>
      <c r="D14" s="6">
        <v>4.4269999999999996</v>
      </c>
      <c r="E14" s="6">
        <v>1.0373936666666701</v>
      </c>
      <c r="F14" s="6">
        <v>21.2117</v>
      </c>
      <c r="G14" s="6">
        <v>5.4626200000000003</v>
      </c>
      <c r="H14" s="6">
        <v>6.7018800000000001</v>
      </c>
      <c r="I14" s="5">
        <v>252.44900000000001</v>
      </c>
      <c r="J14" s="5">
        <v>0</v>
      </c>
      <c r="R14">
        <v>36</v>
      </c>
      <c r="S14">
        <v>28.576675849403099</v>
      </c>
      <c r="T14">
        <v>86</v>
      </c>
      <c r="U14">
        <v>4.3449999999999998</v>
      </c>
      <c r="V14">
        <v>0.921719333333333</v>
      </c>
      <c r="W14">
        <v>15.1248</v>
      </c>
      <c r="X14">
        <v>8.6</v>
      </c>
      <c r="Y14">
        <v>9.1539000000000001</v>
      </c>
      <c r="Z14">
        <v>534.22400000000005</v>
      </c>
      <c r="AA14" s="11">
        <v>0</v>
      </c>
      <c r="AB14" s="12">
        <v>1</v>
      </c>
      <c r="AC14" s="13">
        <f t="shared" si="1"/>
        <v>1</v>
      </c>
      <c r="AD14">
        <f t="shared" si="2"/>
        <v>0</v>
      </c>
      <c r="AE14">
        <f t="shared" si="3"/>
        <v>0.34502401462286186</v>
      </c>
      <c r="AF14" s="11">
        <f t="shared" si="4"/>
        <v>0.34502401462286186</v>
      </c>
      <c r="AG14" s="13">
        <f t="shared" si="5"/>
        <v>0.65497598537713819</v>
      </c>
      <c r="AH14" s="11">
        <f t="shared" si="6"/>
        <v>-0.42315670756536328</v>
      </c>
      <c r="AI14" s="13">
        <f t="shared" si="7"/>
        <v>0</v>
      </c>
      <c r="AJ14">
        <f t="shared" si="8"/>
        <v>0.52677353418415096</v>
      </c>
      <c r="AL14" s="20">
        <v>2.0190958565647173E-2</v>
      </c>
      <c r="AN14" t="s">
        <v>44</v>
      </c>
      <c r="AO14" s="19">
        <f>1-AO6/AO5</f>
        <v>0.32046721773698705</v>
      </c>
      <c r="AQ14" s="11">
        <v>-1.4361412940709478E-2</v>
      </c>
      <c r="AR14" s="12">
        <v>2.5403060290157239E-5</v>
      </c>
      <c r="AS14" s="12">
        <v>-3.3975435555881915E-5</v>
      </c>
      <c r="AT14" s="12">
        <v>2.8064129280411959E-5</v>
      </c>
      <c r="AU14" s="12">
        <v>1.2277002857681381E-4</v>
      </c>
      <c r="AV14" s="12">
        <v>3.9192364676549481E-4</v>
      </c>
      <c r="AW14" s="12">
        <v>-1.5117621533091666E-4</v>
      </c>
      <c r="AX14" s="12">
        <v>3.8829496193052934E-4</v>
      </c>
      <c r="AY14" s="12">
        <v>8.0151943702265829E-4</v>
      </c>
      <c r="AZ14" s="13">
        <v>-4.2844947362315049E-6</v>
      </c>
      <c r="BB14" s="20">
        <v>1.7158971922844036E-18</v>
      </c>
      <c r="BI14">
        <v>0.14201074514702614</v>
      </c>
      <c r="BJ14">
        <v>1</v>
      </c>
      <c r="BK14">
        <v>0</v>
      </c>
      <c r="BL14">
        <f t="shared" si="13"/>
        <v>6</v>
      </c>
      <c r="BM14">
        <f t="shared" si="14"/>
        <v>2</v>
      </c>
      <c r="BN14">
        <f t="shared" si="10"/>
        <v>0.84210526315789469</v>
      </c>
      <c r="BO14">
        <f t="shared" si="11"/>
        <v>0.95348837209302328</v>
      </c>
      <c r="BP14">
        <f t="shared" si="12"/>
        <v>0</v>
      </c>
    </row>
    <row r="15" spans="1:68">
      <c r="A15" s="5">
        <v>32</v>
      </c>
      <c r="B15" s="5">
        <v>36.512637429510299</v>
      </c>
      <c r="C15" s="5">
        <v>87</v>
      </c>
      <c r="D15" s="6">
        <v>14.026</v>
      </c>
      <c r="E15" s="6">
        <v>3.0099795999999999</v>
      </c>
      <c r="F15" s="6">
        <v>49.372700000000002</v>
      </c>
      <c r="G15" s="6">
        <v>5.0999999999999996</v>
      </c>
      <c r="H15" s="6">
        <v>17.102229999999999</v>
      </c>
      <c r="I15" s="5">
        <v>588.46</v>
      </c>
      <c r="J15" s="5">
        <v>0</v>
      </c>
      <c r="R15">
        <v>36</v>
      </c>
      <c r="S15">
        <v>34.174889999572798</v>
      </c>
      <c r="T15">
        <v>80</v>
      </c>
      <c r="U15">
        <v>6.59</v>
      </c>
      <c r="V15">
        <v>1.30042666666667</v>
      </c>
      <c r="W15">
        <v>10.280900000000001</v>
      </c>
      <c r="X15">
        <v>5.0659150000000004</v>
      </c>
      <c r="Y15">
        <v>15.721869999999999</v>
      </c>
      <c r="Z15">
        <v>581.31299999999999</v>
      </c>
      <c r="AA15" s="11">
        <v>0</v>
      </c>
      <c r="AB15" s="12">
        <v>1</v>
      </c>
      <c r="AC15" s="13">
        <f t="shared" si="1"/>
        <v>1</v>
      </c>
      <c r="AD15">
        <f t="shared" si="2"/>
        <v>0</v>
      </c>
      <c r="AE15">
        <f t="shared" si="3"/>
        <v>0.16110921196380645</v>
      </c>
      <c r="AF15" s="11">
        <f t="shared" si="4"/>
        <v>0.16110921196380645</v>
      </c>
      <c r="AG15" s="13">
        <f t="shared" si="5"/>
        <v>0.83889078803619355</v>
      </c>
      <c r="AH15" s="11">
        <f t="shared" si="6"/>
        <v>-0.1756747501936444</v>
      </c>
      <c r="AI15" s="13">
        <f t="shared" si="7"/>
        <v>0</v>
      </c>
      <c r="AJ15">
        <f t="shared" si="8"/>
        <v>0.19205028146864747</v>
      </c>
      <c r="AL15" s="20">
        <v>6.0352887811191025E-2</v>
      </c>
      <c r="AN15" t="s">
        <v>45</v>
      </c>
      <c r="AO15" s="20">
        <f>1-EXP((-2/AC87)*(AO6-AO5))</f>
        <v>0.35791848541843163</v>
      </c>
      <c r="AQ15" s="14">
        <v>-4.5465387020905625E-4</v>
      </c>
      <c r="AR15" s="15">
        <v>-2.3522212038626849E-6</v>
      </c>
      <c r="AS15" s="15">
        <v>-2.4454771341206087E-5</v>
      </c>
      <c r="AT15" s="15">
        <v>7.9079820595359421E-6</v>
      </c>
      <c r="AU15" s="15">
        <v>7.8428334173709167E-6</v>
      </c>
      <c r="AV15" s="15">
        <v>-4.4373419193551829E-5</v>
      </c>
      <c r="AW15" s="15">
        <v>3.902574192853789E-6</v>
      </c>
      <c r="AX15" s="15">
        <v>4.8247882745829801E-6</v>
      </c>
      <c r="AY15" s="15">
        <v>-4.2844947362315049E-6</v>
      </c>
      <c r="AZ15" s="16">
        <v>8.4467890036499957E-7</v>
      </c>
      <c r="BB15" s="21">
        <v>-1.1576473993681713E-18</v>
      </c>
      <c r="BI15">
        <v>0.14353049015406336</v>
      </c>
      <c r="BJ15">
        <v>0</v>
      </c>
      <c r="BK15">
        <v>1</v>
      </c>
      <c r="BL15">
        <f t="shared" si="13"/>
        <v>6</v>
      </c>
      <c r="BM15">
        <f t="shared" si="14"/>
        <v>3</v>
      </c>
      <c r="BN15">
        <f t="shared" si="10"/>
        <v>0.84210526315789469</v>
      </c>
      <c r="BO15">
        <f t="shared" si="11"/>
        <v>0.93023255813953487</v>
      </c>
      <c r="BP15">
        <f t="shared" si="12"/>
        <v>2.4479804161566681E-2</v>
      </c>
    </row>
    <row r="16" spans="1:68">
      <c r="A16" s="5">
        <v>36</v>
      </c>
      <c r="B16" s="5">
        <v>28.576675849403099</v>
      </c>
      <c r="C16" s="5">
        <v>86</v>
      </c>
      <c r="D16" s="6">
        <v>4.3449999999999998</v>
      </c>
      <c r="E16" s="6">
        <v>0.921719333333333</v>
      </c>
      <c r="F16" s="6">
        <v>15.1248</v>
      </c>
      <c r="G16" s="6">
        <v>8.6</v>
      </c>
      <c r="H16" s="6">
        <v>9.1539000000000001</v>
      </c>
      <c r="I16" s="5">
        <v>534.22400000000005</v>
      </c>
      <c r="J16" s="5">
        <v>0</v>
      </c>
      <c r="R16">
        <v>38</v>
      </c>
      <c r="S16">
        <v>22.4996371026274</v>
      </c>
      <c r="T16">
        <v>95</v>
      </c>
      <c r="U16">
        <v>5.2610000000000001</v>
      </c>
      <c r="V16">
        <v>1.23282766666667</v>
      </c>
      <c r="W16">
        <v>8.4380000000000006</v>
      </c>
      <c r="X16">
        <v>4.7719199999999997</v>
      </c>
      <c r="Y16">
        <v>15.73606</v>
      </c>
      <c r="Z16">
        <v>199.05500000000001</v>
      </c>
      <c r="AA16" s="11">
        <v>1</v>
      </c>
      <c r="AB16" s="12">
        <v>0</v>
      </c>
      <c r="AC16" s="13">
        <f t="shared" si="1"/>
        <v>1</v>
      </c>
      <c r="AD16">
        <f t="shared" si="2"/>
        <v>1</v>
      </c>
      <c r="AE16">
        <f t="shared" si="3"/>
        <v>0.81961365117587315</v>
      </c>
      <c r="AF16" s="11">
        <f t="shared" si="4"/>
        <v>0.81961365117587315</v>
      </c>
      <c r="AG16" s="13">
        <f t="shared" si="5"/>
        <v>0.18038634882412685</v>
      </c>
      <c r="AH16" s="11">
        <f t="shared" si="6"/>
        <v>-0.19892220685581585</v>
      </c>
      <c r="AI16" s="13">
        <f t="shared" si="7"/>
        <v>100</v>
      </c>
      <c r="AJ16">
        <f t="shared" si="8"/>
        <v>0.22008704780030494</v>
      </c>
      <c r="AL16" s="21">
        <v>9.8731696614352458E-4</v>
      </c>
      <c r="AN16" t="s">
        <v>46</v>
      </c>
      <c r="AO16" s="21">
        <f>AO15/(1-EXP(2*AO5/AC87))</f>
        <v>0.4778331033881435</v>
      </c>
      <c r="BI16">
        <v>0.14634210988838731</v>
      </c>
      <c r="BJ16">
        <v>1</v>
      </c>
      <c r="BK16">
        <v>0</v>
      </c>
      <c r="BL16">
        <f t="shared" si="13"/>
        <v>7</v>
      </c>
      <c r="BM16">
        <f t="shared" si="14"/>
        <v>3</v>
      </c>
      <c r="BN16">
        <f t="shared" si="10"/>
        <v>0.81578947368421051</v>
      </c>
      <c r="BO16">
        <f t="shared" si="11"/>
        <v>0.93023255813953487</v>
      </c>
      <c r="BP16">
        <f t="shared" si="12"/>
        <v>0</v>
      </c>
    </row>
    <row r="17" spans="1:68">
      <c r="A17" s="5">
        <v>34</v>
      </c>
      <c r="B17" s="5">
        <v>31.975014872099901</v>
      </c>
      <c r="C17" s="5">
        <v>87</v>
      </c>
      <c r="D17" s="6">
        <v>4.53</v>
      </c>
      <c r="E17" s="6">
        <v>0.97213799999999995</v>
      </c>
      <c r="F17" s="6">
        <v>28.7502</v>
      </c>
      <c r="G17" s="6">
        <v>7.64276</v>
      </c>
      <c r="H17" s="6">
        <v>5.6259199999999998</v>
      </c>
      <c r="I17" s="5">
        <v>572.78300000000002</v>
      </c>
      <c r="J17" s="5">
        <v>0</v>
      </c>
      <c r="R17">
        <v>38</v>
      </c>
      <c r="S17">
        <v>23.34</v>
      </c>
      <c r="T17">
        <v>75</v>
      </c>
      <c r="U17">
        <v>5.782</v>
      </c>
      <c r="V17">
        <v>1.0696699999999999</v>
      </c>
      <c r="W17">
        <v>15.26</v>
      </c>
      <c r="X17">
        <v>17.95</v>
      </c>
      <c r="Y17">
        <v>9.35</v>
      </c>
      <c r="Z17">
        <v>165.02</v>
      </c>
      <c r="AA17" s="11">
        <v>0</v>
      </c>
      <c r="AB17" s="12">
        <v>1</v>
      </c>
      <c r="AC17" s="13">
        <f t="shared" si="1"/>
        <v>1</v>
      </c>
      <c r="AD17">
        <f t="shared" si="2"/>
        <v>0</v>
      </c>
      <c r="AE17">
        <f t="shared" si="3"/>
        <v>0.3663382809509898</v>
      </c>
      <c r="AF17" s="11">
        <f t="shared" si="4"/>
        <v>0.3663382809509898</v>
      </c>
      <c r="AG17" s="13">
        <f t="shared" si="5"/>
        <v>0.63366171904901014</v>
      </c>
      <c r="AH17" s="11">
        <f t="shared" si="6"/>
        <v>-0.45624003311074751</v>
      </c>
      <c r="AI17" s="13">
        <f t="shared" si="7"/>
        <v>0</v>
      </c>
      <c r="AJ17">
        <f t="shared" si="8"/>
        <v>0.57812910254510042</v>
      </c>
      <c r="BI17">
        <v>0.15664762095983034</v>
      </c>
      <c r="BJ17">
        <v>0</v>
      </c>
      <c r="BK17">
        <v>1</v>
      </c>
      <c r="BL17">
        <f t="shared" si="13"/>
        <v>7</v>
      </c>
      <c r="BM17">
        <f t="shared" si="14"/>
        <v>4</v>
      </c>
      <c r="BN17">
        <f t="shared" si="10"/>
        <v>0.81578947368421051</v>
      </c>
      <c r="BO17">
        <f t="shared" si="11"/>
        <v>0.90697674418604657</v>
      </c>
      <c r="BP17">
        <f t="shared" si="12"/>
        <v>2.3867809057527514E-2</v>
      </c>
    </row>
    <row r="18" spans="1:68">
      <c r="A18" s="5">
        <v>29</v>
      </c>
      <c r="B18" s="5">
        <v>32.270787765785798</v>
      </c>
      <c r="C18" s="5">
        <v>84</v>
      </c>
      <c r="D18" s="6">
        <v>5.81</v>
      </c>
      <c r="E18" s="6">
        <v>1.203832</v>
      </c>
      <c r="F18" s="6">
        <v>45.619599999999998</v>
      </c>
      <c r="G18" s="6">
        <v>6.2096349999999996</v>
      </c>
      <c r="H18" s="6">
        <v>24.603300000000001</v>
      </c>
      <c r="I18" s="5">
        <v>904.98099999999999</v>
      </c>
      <c r="J18" s="5">
        <v>0</v>
      </c>
      <c r="R18">
        <v>40</v>
      </c>
      <c r="S18">
        <v>30.836530531750899</v>
      </c>
      <c r="T18">
        <v>128</v>
      </c>
      <c r="U18">
        <v>41.893999999999998</v>
      </c>
      <c r="V18">
        <v>13.2273322666667</v>
      </c>
      <c r="W18">
        <v>31.038499999999999</v>
      </c>
      <c r="X18">
        <v>6.1609949999999998</v>
      </c>
      <c r="Y18">
        <v>17.555029999999999</v>
      </c>
      <c r="Z18">
        <v>638.26099999999997</v>
      </c>
      <c r="AA18" s="11">
        <v>1</v>
      </c>
      <c r="AB18" s="12">
        <v>0</v>
      </c>
      <c r="AC18" s="13">
        <f t="shared" si="1"/>
        <v>1</v>
      </c>
      <c r="AD18">
        <f t="shared" si="2"/>
        <v>1</v>
      </c>
      <c r="AE18">
        <f t="shared" si="3"/>
        <v>0.97848340439780246</v>
      </c>
      <c r="AF18" s="11">
        <f t="shared" si="4"/>
        <v>0.97848340439780246</v>
      </c>
      <c r="AG18" s="13">
        <f t="shared" si="5"/>
        <v>2.1516595602197541E-2</v>
      </c>
      <c r="AH18" s="11">
        <f t="shared" si="6"/>
        <v>-2.1751452537351959E-2</v>
      </c>
      <c r="AI18" s="13">
        <f t="shared" si="7"/>
        <v>100</v>
      </c>
      <c r="AJ18">
        <f t="shared" si="8"/>
        <v>2.1989739943969421E-2</v>
      </c>
      <c r="AN18" t="s">
        <v>47</v>
      </c>
      <c r="AO18" s="19">
        <f>AJ87</f>
        <v>72.879795421343644</v>
      </c>
      <c r="BI18">
        <v>0.16110921196380645</v>
      </c>
      <c r="BJ18">
        <v>1</v>
      </c>
      <c r="BK18">
        <v>0</v>
      </c>
      <c r="BL18">
        <f t="shared" si="13"/>
        <v>8</v>
      </c>
      <c r="BM18">
        <f t="shared" si="14"/>
        <v>4</v>
      </c>
      <c r="BN18">
        <f t="shared" si="10"/>
        <v>0.78947368421052633</v>
      </c>
      <c r="BO18">
        <f t="shared" si="11"/>
        <v>0.90697674418604657</v>
      </c>
      <c r="BP18">
        <f t="shared" si="12"/>
        <v>2.3867809057527514E-2</v>
      </c>
    </row>
    <row r="19" spans="1:68">
      <c r="A19" s="5">
        <v>35</v>
      </c>
      <c r="B19" s="5">
        <v>30.276816608996501</v>
      </c>
      <c r="C19" s="5">
        <v>84</v>
      </c>
      <c r="D19" s="6">
        <v>4.3760000000000003</v>
      </c>
      <c r="E19" s="6">
        <v>0.90670720000000005</v>
      </c>
      <c r="F19" s="6">
        <v>39.2134</v>
      </c>
      <c r="G19" s="6">
        <v>9.0481850000000001</v>
      </c>
      <c r="H19" s="6">
        <v>16.437059999999999</v>
      </c>
      <c r="I19" s="5">
        <v>733.79700000000003</v>
      </c>
      <c r="J19" s="5">
        <v>0</v>
      </c>
      <c r="R19">
        <v>41</v>
      </c>
      <c r="S19">
        <v>26.672763298277701</v>
      </c>
      <c r="T19">
        <v>97</v>
      </c>
      <c r="U19">
        <v>22.033000000000001</v>
      </c>
      <c r="V19">
        <v>5.2717624666666696</v>
      </c>
      <c r="W19">
        <v>44.7059</v>
      </c>
      <c r="X19">
        <v>13.494865000000001</v>
      </c>
      <c r="Y19">
        <v>27.8325</v>
      </c>
      <c r="Z19">
        <v>783.79600000000005</v>
      </c>
      <c r="AA19" s="11">
        <v>1</v>
      </c>
      <c r="AB19" s="12">
        <v>0</v>
      </c>
      <c r="AC19" s="13">
        <f t="shared" si="1"/>
        <v>1</v>
      </c>
      <c r="AD19">
        <f t="shared" si="2"/>
        <v>1</v>
      </c>
      <c r="AE19">
        <f t="shared" si="3"/>
        <v>0.95150046786080944</v>
      </c>
      <c r="AF19" s="11">
        <f t="shared" si="4"/>
        <v>0.95150046786080944</v>
      </c>
      <c r="AG19" s="13">
        <f t="shared" si="5"/>
        <v>4.849953213919056E-2</v>
      </c>
      <c r="AH19" s="11">
        <f t="shared" si="6"/>
        <v>-4.9715100537373318E-2</v>
      </c>
      <c r="AI19" s="13">
        <f t="shared" si="7"/>
        <v>100</v>
      </c>
      <c r="AJ19">
        <f t="shared" si="8"/>
        <v>5.0971632466170612E-2</v>
      </c>
      <c r="AN19" t="s">
        <v>40</v>
      </c>
      <c r="AO19" s="20">
        <f>COUNT(AC6:AC86)-2</f>
        <v>79</v>
      </c>
      <c r="BI19">
        <v>0.16655613552346724</v>
      </c>
      <c r="BJ19">
        <v>1</v>
      </c>
      <c r="BK19">
        <v>0</v>
      </c>
      <c r="BL19">
        <f t="shared" si="13"/>
        <v>9</v>
      </c>
      <c r="BM19">
        <f t="shared" si="14"/>
        <v>4</v>
      </c>
      <c r="BN19">
        <f t="shared" si="10"/>
        <v>0.76315789473684215</v>
      </c>
      <c r="BO19">
        <f t="shared" si="11"/>
        <v>0.90697674418604657</v>
      </c>
      <c r="BP19">
        <f t="shared" si="12"/>
        <v>2.3867809057527514E-2</v>
      </c>
    </row>
    <row r="20" spans="1:68">
      <c r="A20" s="5">
        <v>45</v>
      </c>
      <c r="B20" s="5">
        <v>37.035608194128301</v>
      </c>
      <c r="C20" s="5">
        <v>83</v>
      </c>
      <c r="D20" s="6">
        <v>6.76</v>
      </c>
      <c r="E20" s="6">
        <v>1.38399733333333</v>
      </c>
      <c r="F20" s="6">
        <v>39.980200000000004</v>
      </c>
      <c r="G20" s="6">
        <v>4.6171249999999997</v>
      </c>
      <c r="H20" s="6">
        <v>8.7044800000000002</v>
      </c>
      <c r="I20" s="5">
        <v>586.173</v>
      </c>
      <c r="J20" s="5">
        <v>0</v>
      </c>
      <c r="R20">
        <v>42</v>
      </c>
      <c r="S20">
        <v>21.359914560341799</v>
      </c>
      <c r="T20">
        <v>93</v>
      </c>
      <c r="U20">
        <v>2.9990000000000001</v>
      </c>
      <c r="V20">
        <v>0.68797059999999999</v>
      </c>
      <c r="W20">
        <v>19.082599999999999</v>
      </c>
      <c r="X20">
        <v>8.4629150000000006</v>
      </c>
      <c r="Y20">
        <v>17.376149999999999</v>
      </c>
      <c r="Z20">
        <v>321.91899999999998</v>
      </c>
      <c r="AA20" s="11">
        <v>1</v>
      </c>
      <c r="AB20" s="12">
        <v>0</v>
      </c>
      <c r="AC20" s="13">
        <f t="shared" si="1"/>
        <v>1</v>
      </c>
      <c r="AD20">
        <f t="shared" si="2"/>
        <v>1</v>
      </c>
      <c r="AE20">
        <f t="shared" si="3"/>
        <v>0.8005625383820727</v>
      </c>
      <c r="AF20" s="11">
        <f t="shared" si="4"/>
        <v>0.8005625383820727</v>
      </c>
      <c r="AG20" s="13">
        <f t="shared" si="5"/>
        <v>0.1994374616179273</v>
      </c>
      <c r="AH20" s="11">
        <f t="shared" si="6"/>
        <v>-0.22244062544690302</v>
      </c>
      <c r="AI20" s="13">
        <f t="shared" si="7"/>
        <v>100</v>
      </c>
      <c r="AJ20">
        <f t="shared" si="8"/>
        <v>0.2491216514090055</v>
      </c>
      <c r="AN20" t="s">
        <v>41</v>
      </c>
      <c r="AO20" s="20">
        <f>CHIDIST(AO18,AO19)</f>
        <v>0.67243701628815011</v>
      </c>
      <c r="BI20">
        <v>0.16945268551463438</v>
      </c>
      <c r="BJ20">
        <v>1</v>
      </c>
      <c r="BK20">
        <v>0</v>
      </c>
      <c r="BL20">
        <f t="shared" si="13"/>
        <v>10</v>
      </c>
      <c r="BM20">
        <f t="shared" si="14"/>
        <v>4</v>
      </c>
      <c r="BN20">
        <f t="shared" si="10"/>
        <v>0.73684210526315796</v>
      </c>
      <c r="BO20">
        <f t="shared" si="11"/>
        <v>0.90697674418604657</v>
      </c>
      <c r="BP20">
        <f t="shared" si="12"/>
        <v>2.3867809057527615E-2</v>
      </c>
    </row>
    <row r="21" spans="1:68">
      <c r="A21" s="5">
        <v>50</v>
      </c>
      <c r="B21" s="5">
        <v>38.5787585355503</v>
      </c>
      <c r="C21" s="5">
        <v>106</v>
      </c>
      <c r="D21" s="6">
        <v>6.7030000000000003</v>
      </c>
      <c r="E21" s="6">
        <v>1.7526110666666701</v>
      </c>
      <c r="F21" s="6">
        <v>46.640099999999997</v>
      </c>
      <c r="G21" s="6">
        <v>4.6676450000000003</v>
      </c>
      <c r="H21" s="6">
        <v>11.78388</v>
      </c>
      <c r="I21" s="5">
        <v>887.16</v>
      </c>
      <c r="J21" s="5">
        <v>0</v>
      </c>
      <c r="R21">
        <v>42</v>
      </c>
      <c r="S21">
        <v>29.296875</v>
      </c>
      <c r="T21">
        <v>98</v>
      </c>
      <c r="U21">
        <v>4.1719999999999997</v>
      </c>
      <c r="V21">
        <v>1.0085114666666699</v>
      </c>
      <c r="W21">
        <v>12.261699999999999</v>
      </c>
      <c r="X21">
        <v>6.6955850000000003</v>
      </c>
      <c r="Y21">
        <v>53.671700000000001</v>
      </c>
      <c r="Z21">
        <v>1041.8430000000001</v>
      </c>
      <c r="AA21" s="11">
        <v>1</v>
      </c>
      <c r="AB21" s="12">
        <v>0</v>
      </c>
      <c r="AC21" s="13">
        <f t="shared" si="1"/>
        <v>1</v>
      </c>
      <c r="AD21">
        <f t="shared" si="2"/>
        <v>1</v>
      </c>
      <c r="AE21">
        <f t="shared" si="3"/>
        <v>0.96152083126107302</v>
      </c>
      <c r="AF21" s="11">
        <f t="shared" si="4"/>
        <v>0.96152083126107302</v>
      </c>
      <c r="AG21" s="13">
        <f t="shared" si="5"/>
        <v>3.8479168738926983E-2</v>
      </c>
      <c r="AH21" s="11">
        <f t="shared" si="6"/>
        <v>-3.9239048809862481E-2</v>
      </c>
      <c r="AI21" s="13">
        <f t="shared" si="7"/>
        <v>100</v>
      </c>
      <c r="AJ21">
        <f t="shared" si="8"/>
        <v>4.0019069257667579E-2</v>
      </c>
      <c r="AN21" t="s">
        <v>42</v>
      </c>
      <c r="AO21" s="20">
        <f>AO11</f>
        <v>0.05</v>
      </c>
      <c r="BI21">
        <v>0.17217495773269353</v>
      </c>
      <c r="BJ21">
        <v>1</v>
      </c>
      <c r="BK21">
        <v>0</v>
      </c>
      <c r="BL21">
        <f t="shared" si="13"/>
        <v>11</v>
      </c>
      <c r="BM21">
        <f t="shared" si="14"/>
        <v>4</v>
      </c>
      <c r="BN21">
        <f t="shared" si="10"/>
        <v>0.71052631578947367</v>
      </c>
      <c r="BO21">
        <f t="shared" si="11"/>
        <v>0.90697674418604657</v>
      </c>
      <c r="BP21">
        <f t="shared" si="12"/>
        <v>2.3867809057527514E-2</v>
      </c>
    </row>
    <row r="22" spans="1:68">
      <c r="A22" s="5">
        <v>66</v>
      </c>
      <c r="B22" s="5">
        <v>31.4465408805031</v>
      </c>
      <c r="C22" s="5">
        <v>90</v>
      </c>
      <c r="D22" s="6">
        <v>9.2449999999999992</v>
      </c>
      <c r="E22" s="6">
        <v>2.0523899999999999</v>
      </c>
      <c r="F22" s="6">
        <v>45.962400000000002</v>
      </c>
      <c r="G22" s="6">
        <v>10.355259999999999</v>
      </c>
      <c r="H22" s="6">
        <v>23.381900000000002</v>
      </c>
      <c r="I22" s="5">
        <v>1102.1099999999999</v>
      </c>
      <c r="J22" s="5">
        <v>0</v>
      </c>
      <c r="R22">
        <v>43</v>
      </c>
      <c r="S22">
        <v>31.25</v>
      </c>
      <c r="T22">
        <v>103</v>
      </c>
      <c r="U22">
        <v>4.3280000000000003</v>
      </c>
      <c r="V22">
        <v>1.0996005333333301</v>
      </c>
      <c r="W22">
        <v>25.781600000000001</v>
      </c>
      <c r="X22">
        <v>12.718959999999999</v>
      </c>
      <c r="Y22">
        <v>38.653100000000002</v>
      </c>
      <c r="Z22">
        <v>775.322</v>
      </c>
      <c r="AA22" s="11">
        <v>1</v>
      </c>
      <c r="AB22" s="12">
        <v>0</v>
      </c>
      <c r="AC22" s="13">
        <f t="shared" si="1"/>
        <v>1</v>
      </c>
      <c r="AD22">
        <f t="shared" si="2"/>
        <v>1</v>
      </c>
      <c r="AE22">
        <f t="shared" si="3"/>
        <v>0.87665057542680713</v>
      </c>
      <c r="AF22" s="11">
        <f t="shared" si="4"/>
        <v>0.87665057542680713</v>
      </c>
      <c r="AG22" s="13">
        <f t="shared" si="5"/>
        <v>0.12334942457319287</v>
      </c>
      <c r="AH22" s="11">
        <f t="shared" si="6"/>
        <v>-0.1316467976733478</v>
      </c>
      <c r="AI22" s="13">
        <f t="shared" si="7"/>
        <v>100</v>
      </c>
      <c r="AJ22">
        <f t="shared" si="8"/>
        <v>0.1407053483232345</v>
      </c>
      <c r="AN22" t="s">
        <v>43</v>
      </c>
      <c r="AO22" s="22" t="str">
        <f>IF(AO20&lt;AO21,"yes","no")</f>
        <v>no</v>
      </c>
      <c r="BI22">
        <v>0.19880830645763573</v>
      </c>
      <c r="BJ22">
        <v>1</v>
      </c>
      <c r="BK22">
        <v>0</v>
      </c>
      <c r="BL22">
        <f t="shared" si="13"/>
        <v>12</v>
      </c>
      <c r="BM22">
        <f t="shared" si="14"/>
        <v>4</v>
      </c>
      <c r="BN22">
        <f t="shared" si="10"/>
        <v>0.68421052631578949</v>
      </c>
      <c r="BO22">
        <f t="shared" si="11"/>
        <v>0.90697674418604657</v>
      </c>
      <c r="BP22">
        <f t="shared" si="12"/>
        <v>2.3867809057527514E-2</v>
      </c>
    </row>
    <row r="23" spans="1:68">
      <c r="A23" s="5">
        <v>35</v>
      </c>
      <c r="B23" s="5">
        <v>35.250761095978199</v>
      </c>
      <c r="C23" s="5">
        <v>90</v>
      </c>
      <c r="D23" s="6">
        <v>6.8170000000000002</v>
      </c>
      <c r="E23" s="6">
        <v>1.513374</v>
      </c>
      <c r="F23" s="6">
        <v>50.609400000000001</v>
      </c>
      <c r="G23" s="6">
        <v>6.9668950000000001</v>
      </c>
      <c r="H23" s="6">
        <v>22.037030000000001</v>
      </c>
      <c r="I23" s="5">
        <v>667.928</v>
      </c>
      <c r="J23" s="5">
        <v>0</v>
      </c>
      <c r="R23">
        <v>43</v>
      </c>
      <c r="S23">
        <v>34.422173616838201</v>
      </c>
      <c r="T23">
        <v>89</v>
      </c>
      <c r="U23">
        <v>23.193999999999999</v>
      </c>
      <c r="V23">
        <v>5.0918561333333301</v>
      </c>
      <c r="W23">
        <v>31.212800000000001</v>
      </c>
      <c r="X23">
        <v>8.3009550000000001</v>
      </c>
      <c r="Y23">
        <v>6.7102599999999999</v>
      </c>
      <c r="Z23">
        <v>960.24599999999998</v>
      </c>
      <c r="AA23" s="11">
        <v>0</v>
      </c>
      <c r="AB23" s="12">
        <v>1</v>
      </c>
      <c r="AC23" s="13">
        <f t="shared" si="1"/>
        <v>1</v>
      </c>
      <c r="AD23">
        <f t="shared" si="2"/>
        <v>0</v>
      </c>
      <c r="AE23">
        <f t="shared" si="3"/>
        <v>0.48112115975570996</v>
      </c>
      <c r="AF23" s="11">
        <f t="shared" si="4"/>
        <v>0.48112115975570996</v>
      </c>
      <c r="AG23" s="13">
        <f t="shared" si="5"/>
        <v>0.5188788402442901</v>
      </c>
      <c r="AH23" s="11">
        <f t="shared" si="6"/>
        <v>-0.65608487153915984</v>
      </c>
      <c r="AI23" s="13">
        <f t="shared" si="7"/>
        <v>0</v>
      </c>
      <c r="AJ23">
        <f t="shared" si="8"/>
        <v>0.92723218300672328</v>
      </c>
      <c r="BI23">
        <v>0.20779232033232825</v>
      </c>
      <c r="BJ23">
        <v>1</v>
      </c>
      <c r="BK23">
        <v>0</v>
      </c>
      <c r="BL23">
        <f t="shared" si="13"/>
        <v>13</v>
      </c>
      <c r="BM23">
        <f t="shared" si="14"/>
        <v>4</v>
      </c>
      <c r="BN23">
        <f t="shared" si="10"/>
        <v>0.65789473684210531</v>
      </c>
      <c r="BO23">
        <f t="shared" si="11"/>
        <v>0.90697674418604657</v>
      </c>
      <c r="BP23">
        <f t="shared" si="12"/>
        <v>2.3867809057527615E-2</v>
      </c>
    </row>
    <row r="24" spans="1:68">
      <c r="A24" s="5">
        <v>36</v>
      </c>
      <c r="B24" s="5">
        <v>34.174889999572798</v>
      </c>
      <c r="C24" s="5">
        <v>80</v>
      </c>
      <c r="D24" s="6">
        <v>6.59</v>
      </c>
      <c r="E24" s="6">
        <v>1.30042666666667</v>
      </c>
      <c r="F24" s="6">
        <v>10.280900000000001</v>
      </c>
      <c r="G24" s="6">
        <v>5.0659150000000004</v>
      </c>
      <c r="H24" s="6">
        <v>15.721869999999999</v>
      </c>
      <c r="I24" s="5">
        <v>581.31299999999999</v>
      </c>
      <c r="J24" s="5">
        <v>0</v>
      </c>
      <c r="R24">
        <v>44</v>
      </c>
      <c r="S24">
        <v>27.8876170655567</v>
      </c>
      <c r="T24">
        <v>99</v>
      </c>
      <c r="U24">
        <v>9.2080000000000002</v>
      </c>
      <c r="V24">
        <v>2.2485936</v>
      </c>
      <c r="W24">
        <v>12.675700000000001</v>
      </c>
      <c r="X24">
        <v>5.4781700000000004</v>
      </c>
      <c r="Y24">
        <v>23.033059999999999</v>
      </c>
      <c r="Z24">
        <v>407.20600000000002</v>
      </c>
      <c r="AA24" s="11">
        <v>1</v>
      </c>
      <c r="AB24" s="12">
        <v>0</v>
      </c>
      <c r="AC24" s="13">
        <f t="shared" si="1"/>
        <v>1</v>
      </c>
      <c r="AD24">
        <f t="shared" si="2"/>
        <v>1</v>
      </c>
      <c r="AE24">
        <f t="shared" si="3"/>
        <v>0.80467736109050869</v>
      </c>
      <c r="AF24" s="11">
        <f t="shared" si="4"/>
        <v>0.80467736109050869</v>
      </c>
      <c r="AG24" s="13">
        <f t="shared" si="5"/>
        <v>0.19532263890949131</v>
      </c>
      <c r="AH24" s="11">
        <f t="shared" si="6"/>
        <v>-0.21731387557921295</v>
      </c>
      <c r="AI24" s="13">
        <f t="shared" si="7"/>
        <v>100</v>
      </c>
      <c r="AJ24">
        <f t="shared" si="8"/>
        <v>0.24273410481536056</v>
      </c>
      <c r="BI24">
        <v>0.22107935698355657</v>
      </c>
      <c r="BJ24">
        <v>1</v>
      </c>
      <c r="BK24">
        <v>0</v>
      </c>
      <c r="BL24">
        <f t="shared" si="13"/>
        <v>14</v>
      </c>
      <c r="BM24">
        <f t="shared" si="14"/>
        <v>4</v>
      </c>
      <c r="BN24">
        <f t="shared" si="10"/>
        <v>0.63157894736842102</v>
      </c>
      <c r="BO24">
        <f t="shared" si="11"/>
        <v>0.90697674418604657</v>
      </c>
      <c r="BP24">
        <f t="shared" si="12"/>
        <v>2.3867809057527514E-2</v>
      </c>
    </row>
    <row r="25" spans="1:68">
      <c r="A25" s="5">
        <v>66</v>
      </c>
      <c r="B25" s="5">
        <v>36.2122788761707</v>
      </c>
      <c r="C25" s="5">
        <v>101</v>
      </c>
      <c r="D25" s="6">
        <v>15.532999999999999</v>
      </c>
      <c r="E25" s="6">
        <v>3.8697880666666702</v>
      </c>
      <c r="F25" s="6">
        <v>74.706900000000005</v>
      </c>
      <c r="G25" s="6">
        <v>7.5395500000000002</v>
      </c>
      <c r="H25" s="6">
        <v>22.320239999999998</v>
      </c>
      <c r="I25" s="5">
        <v>864.96799999999996</v>
      </c>
      <c r="J25" s="5">
        <v>0</v>
      </c>
      <c r="R25">
        <v>45</v>
      </c>
      <c r="S25">
        <v>20.260000000000002</v>
      </c>
      <c r="T25">
        <v>92</v>
      </c>
      <c r="U25">
        <v>3.44</v>
      </c>
      <c r="V25">
        <v>0.78065066666666705</v>
      </c>
      <c r="W25">
        <v>7.65</v>
      </c>
      <c r="X25">
        <v>16.670000000000002</v>
      </c>
      <c r="Y25">
        <v>7.84</v>
      </c>
      <c r="Z25">
        <v>193.87</v>
      </c>
      <c r="AA25" s="11">
        <v>1</v>
      </c>
      <c r="AB25" s="12">
        <v>0</v>
      </c>
      <c r="AC25" s="13">
        <f t="shared" si="1"/>
        <v>1</v>
      </c>
      <c r="AD25">
        <f t="shared" si="2"/>
        <v>1</v>
      </c>
      <c r="AE25">
        <f t="shared" si="3"/>
        <v>0.75237488836993383</v>
      </c>
      <c r="AF25" s="11">
        <f t="shared" si="4"/>
        <v>0.75237488836993383</v>
      </c>
      <c r="AG25" s="13">
        <f t="shared" si="5"/>
        <v>0.24762511163006617</v>
      </c>
      <c r="AH25" s="11">
        <f t="shared" si="6"/>
        <v>-0.28452055748446231</v>
      </c>
      <c r="AI25" s="13">
        <f t="shared" si="7"/>
        <v>100</v>
      </c>
      <c r="AJ25">
        <f t="shared" si="8"/>
        <v>0.32912463647818058</v>
      </c>
      <c r="BI25">
        <v>0.22696049941952928</v>
      </c>
      <c r="BJ25">
        <v>1</v>
      </c>
      <c r="BK25">
        <v>0</v>
      </c>
      <c r="BL25">
        <f t="shared" si="13"/>
        <v>15</v>
      </c>
      <c r="BM25">
        <f t="shared" si="14"/>
        <v>4</v>
      </c>
      <c r="BN25">
        <f t="shared" si="10"/>
        <v>0.60526315789473684</v>
      </c>
      <c r="BO25">
        <f t="shared" si="11"/>
        <v>0.90697674418604657</v>
      </c>
      <c r="BP25">
        <f t="shared" si="12"/>
        <v>2.3867809057527514E-2</v>
      </c>
    </row>
    <row r="26" spans="1:68">
      <c r="A26" s="5">
        <v>53</v>
      </c>
      <c r="B26" s="5">
        <v>36.7901662049861</v>
      </c>
      <c r="C26" s="5">
        <v>101</v>
      </c>
      <c r="D26" s="6">
        <v>10.175000000000001</v>
      </c>
      <c r="E26" s="6">
        <v>2.5349316666666701</v>
      </c>
      <c r="F26" s="6">
        <v>27.184100000000001</v>
      </c>
      <c r="G26" s="6">
        <v>20.03</v>
      </c>
      <c r="H26" s="6">
        <v>10.26309</v>
      </c>
      <c r="I26" s="5">
        <v>695.75400000000002</v>
      </c>
      <c r="J26" s="5">
        <v>0</v>
      </c>
      <c r="R26">
        <v>45</v>
      </c>
      <c r="S26">
        <v>20.829995193077998</v>
      </c>
      <c r="T26">
        <v>74</v>
      </c>
      <c r="U26">
        <v>4.5599999999999996</v>
      </c>
      <c r="V26">
        <v>0.83235199999999998</v>
      </c>
      <c r="W26">
        <v>7.7529000000000003</v>
      </c>
      <c r="X26">
        <v>8.2374050000000008</v>
      </c>
      <c r="Y26">
        <v>28.032299999999999</v>
      </c>
      <c r="Z26">
        <v>382.95499999999998</v>
      </c>
      <c r="AA26" s="11">
        <v>1</v>
      </c>
      <c r="AB26" s="12">
        <v>0</v>
      </c>
      <c r="AC26" s="13">
        <f t="shared" si="1"/>
        <v>1</v>
      </c>
      <c r="AD26">
        <f t="shared" si="2"/>
        <v>1</v>
      </c>
      <c r="AE26">
        <f t="shared" si="3"/>
        <v>0.68659753750815056</v>
      </c>
      <c r="AF26" s="11">
        <f t="shared" si="4"/>
        <v>0.68659753750815056</v>
      </c>
      <c r="AG26" s="13">
        <f t="shared" si="5"/>
        <v>0.31340246249184944</v>
      </c>
      <c r="AH26" s="11">
        <f t="shared" si="6"/>
        <v>-0.37600698446635972</v>
      </c>
      <c r="AI26" s="13">
        <f t="shared" si="7"/>
        <v>100</v>
      </c>
      <c r="AJ26">
        <f t="shared" si="8"/>
        <v>0.45645730631262138</v>
      </c>
      <c r="BI26">
        <v>0.24031490257935498</v>
      </c>
      <c r="BJ26">
        <v>1</v>
      </c>
      <c r="BK26">
        <v>0</v>
      </c>
      <c r="BL26">
        <f t="shared" si="13"/>
        <v>16</v>
      </c>
      <c r="BM26">
        <f t="shared" si="14"/>
        <v>4</v>
      </c>
      <c r="BN26">
        <f t="shared" si="10"/>
        <v>0.57894736842105265</v>
      </c>
      <c r="BO26">
        <f t="shared" si="11"/>
        <v>0.90697674418604657</v>
      </c>
      <c r="BP26">
        <f t="shared" si="12"/>
        <v>2.3867809057527615E-2</v>
      </c>
    </row>
    <row r="27" spans="1:68">
      <c r="A27" s="5">
        <v>43</v>
      </c>
      <c r="B27" s="5">
        <v>34.422173616838201</v>
      </c>
      <c r="C27" s="5">
        <v>89</v>
      </c>
      <c r="D27" s="6">
        <v>23.193999999999999</v>
      </c>
      <c r="E27" s="6">
        <v>5.0918561333333301</v>
      </c>
      <c r="F27" s="6">
        <v>31.212800000000001</v>
      </c>
      <c r="G27" s="6">
        <v>8.3009550000000001</v>
      </c>
      <c r="H27" s="6">
        <v>6.7102599999999999</v>
      </c>
      <c r="I27" s="5">
        <v>960.24599999999998</v>
      </c>
      <c r="J27" s="5">
        <v>0</v>
      </c>
      <c r="R27">
        <v>45</v>
      </c>
      <c r="S27">
        <v>21.3039485766759</v>
      </c>
      <c r="T27">
        <v>102</v>
      </c>
      <c r="U27">
        <v>13.852</v>
      </c>
      <c r="V27">
        <v>3.4851632000000001</v>
      </c>
      <c r="W27">
        <v>7.6475999999999997</v>
      </c>
      <c r="X27">
        <v>21.056625</v>
      </c>
      <c r="Y27">
        <v>23.034079999999999</v>
      </c>
      <c r="Z27">
        <v>552.44399999999996</v>
      </c>
      <c r="AA27" s="11">
        <v>1</v>
      </c>
      <c r="AB27" s="12">
        <v>0</v>
      </c>
      <c r="AC27" s="13">
        <f t="shared" si="1"/>
        <v>1</v>
      </c>
      <c r="AD27">
        <f t="shared" si="2"/>
        <v>1</v>
      </c>
      <c r="AE27">
        <f t="shared" si="3"/>
        <v>0.97964727000913143</v>
      </c>
      <c r="AF27" s="11">
        <f t="shared" si="4"/>
        <v>0.97964727000913143</v>
      </c>
      <c r="AG27" s="13">
        <f t="shared" si="5"/>
        <v>2.0352729990868568E-2</v>
      </c>
      <c r="AH27" s="11">
        <f t="shared" si="6"/>
        <v>-2.0562700669462083E-2</v>
      </c>
      <c r="AI27" s="13">
        <f t="shared" si="7"/>
        <v>100</v>
      </c>
      <c r="AJ27">
        <f t="shared" si="8"/>
        <v>2.0775569548291455E-2</v>
      </c>
      <c r="BI27">
        <v>0.24779814276200257</v>
      </c>
      <c r="BJ27">
        <v>1</v>
      </c>
      <c r="BK27">
        <v>0</v>
      </c>
      <c r="BL27">
        <f t="shared" si="13"/>
        <v>17</v>
      </c>
      <c r="BM27">
        <f t="shared" si="14"/>
        <v>4</v>
      </c>
      <c r="BN27">
        <f t="shared" si="10"/>
        <v>0.55263157894736836</v>
      </c>
      <c r="BO27">
        <f t="shared" si="11"/>
        <v>0.90697674418604657</v>
      </c>
      <c r="BP27">
        <f t="shared" si="12"/>
        <v>2.3867809057527414E-2</v>
      </c>
    </row>
    <row r="28" spans="1:68">
      <c r="A28" s="5">
        <v>67</v>
      </c>
      <c r="B28" s="5">
        <v>29.606767261088201</v>
      </c>
      <c r="C28" s="5">
        <v>79</v>
      </c>
      <c r="D28" s="6">
        <v>5.819</v>
      </c>
      <c r="E28" s="6">
        <v>1.1339291333333299</v>
      </c>
      <c r="F28" s="6">
        <v>21.903300000000002</v>
      </c>
      <c r="G28" s="6">
        <v>2.19428</v>
      </c>
      <c r="H28" s="6">
        <v>4.2074999999999996</v>
      </c>
      <c r="I28" s="5">
        <v>585.30700000000002</v>
      </c>
      <c r="J28" s="5">
        <v>0</v>
      </c>
      <c r="R28">
        <v>45</v>
      </c>
      <c r="S28">
        <v>23.1404958677686</v>
      </c>
      <c r="T28">
        <v>116</v>
      </c>
      <c r="U28">
        <v>4.9020000000000001</v>
      </c>
      <c r="V28">
        <v>1.4026255999999999</v>
      </c>
      <c r="W28">
        <v>17.997299999999999</v>
      </c>
      <c r="X28">
        <v>4.2947050000000004</v>
      </c>
      <c r="Y28">
        <v>5.2633000000000001</v>
      </c>
      <c r="Z28">
        <v>518.58600000000001</v>
      </c>
      <c r="AA28" s="11">
        <v>1</v>
      </c>
      <c r="AB28" s="12">
        <v>0</v>
      </c>
      <c r="AC28" s="13">
        <f t="shared" si="1"/>
        <v>1</v>
      </c>
      <c r="AD28">
        <f t="shared" si="2"/>
        <v>1</v>
      </c>
      <c r="AE28">
        <f t="shared" si="3"/>
        <v>0.91902530499943047</v>
      </c>
      <c r="AF28" s="11">
        <f t="shared" si="4"/>
        <v>0.91902530499943047</v>
      </c>
      <c r="AG28" s="13">
        <f t="shared" si="5"/>
        <v>8.097469500056953E-2</v>
      </c>
      <c r="AH28" s="11">
        <f t="shared" si="6"/>
        <v>-8.444162164163424E-2</v>
      </c>
      <c r="AI28" s="13">
        <f t="shared" si="7"/>
        <v>100</v>
      </c>
      <c r="AJ28">
        <f t="shared" si="8"/>
        <v>8.8109320341967848E-2</v>
      </c>
      <c r="BI28">
        <v>0.27058944657583506</v>
      </c>
      <c r="BJ28">
        <v>1</v>
      </c>
      <c r="BK28">
        <v>0</v>
      </c>
      <c r="BL28">
        <f t="shared" si="13"/>
        <v>18</v>
      </c>
      <c r="BM28">
        <f t="shared" si="14"/>
        <v>4</v>
      </c>
      <c r="BN28">
        <f t="shared" si="10"/>
        <v>0.52631578947368429</v>
      </c>
      <c r="BO28">
        <f t="shared" si="11"/>
        <v>0.90697674418604657</v>
      </c>
      <c r="BP28">
        <f t="shared" si="12"/>
        <v>2.3867809057527615E-2</v>
      </c>
    </row>
    <row r="29" spans="1:68">
      <c r="A29" s="5">
        <v>69</v>
      </c>
      <c r="B29" s="5">
        <v>35.0927015294738</v>
      </c>
      <c r="C29" s="5">
        <v>101</v>
      </c>
      <c r="D29" s="6">
        <v>5.6459999999999999</v>
      </c>
      <c r="E29" s="6">
        <v>1.4066068</v>
      </c>
      <c r="F29" s="6">
        <v>83.482100000000003</v>
      </c>
      <c r="G29" s="6">
        <v>6.7969850000000003</v>
      </c>
      <c r="H29" s="6">
        <v>82.1</v>
      </c>
      <c r="I29" s="5">
        <v>263.49900000000002</v>
      </c>
      <c r="J29" s="5">
        <v>0</v>
      </c>
      <c r="R29">
        <v>45</v>
      </c>
      <c r="S29">
        <v>26.85</v>
      </c>
      <c r="T29">
        <v>92</v>
      </c>
      <c r="U29">
        <v>3.33</v>
      </c>
      <c r="V29">
        <v>0.75568800000000003</v>
      </c>
      <c r="W29">
        <v>54.68</v>
      </c>
      <c r="X29">
        <v>12.1</v>
      </c>
      <c r="Y29">
        <v>10.96</v>
      </c>
      <c r="Z29">
        <v>268.23</v>
      </c>
      <c r="AA29" s="11">
        <v>1</v>
      </c>
      <c r="AB29" s="12">
        <v>0</v>
      </c>
      <c r="AC29" s="13">
        <f t="shared" si="1"/>
        <v>1</v>
      </c>
      <c r="AD29">
        <f t="shared" si="2"/>
        <v>1</v>
      </c>
      <c r="AE29">
        <f t="shared" si="3"/>
        <v>0.3025349553567131</v>
      </c>
      <c r="AF29" s="11">
        <f t="shared" si="4"/>
        <v>0.3025349553567131</v>
      </c>
      <c r="AG29" s="13">
        <f t="shared" si="5"/>
        <v>0.69746504464328685</v>
      </c>
      <c r="AH29" s="11">
        <f t="shared" si="6"/>
        <v>-1.1955584532889687</v>
      </c>
      <c r="AI29" s="13">
        <f t="shared" si="7"/>
        <v>100</v>
      </c>
      <c r="AJ29">
        <f t="shared" si="8"/>
        <v>2.3054031684402201</v>
      </c>
      <c r="BI29">
        <v>0.27998017610734699</v>
      </c>
      <c r="BJ29">
        <v>1</v>
      </c>
      <c r="BK29">
        <v>0</v>
      </c>
      <c r="BL29">
        <f t="shared" si="13"/>
        <v>19</v>
      </c>
      <c r="BM29">
        <f t="shared" si="14"/>
        <v>4</v>
      </c>
      <c r="BN29">
        <f t="shared" si="10"/>
        <v>0.5</v>
      </c>
      <c r="BO29">
        <f t="shared" si="11"/>
        <v>0.90697674418604657</v>
      </c>
      <c r="BP29">
        <f t="shared" si="12"/>
        <v>2.3867809057527514E-2</v>
      </c>
    </row>
    <row r="30" spans="1:68">
      <c r="A30" s="5">
        <v>60</v>
      </c>
      <c r="B30" s="5">
        <v>26.349292079780898</v>
      </c>
      <c r="C30" s="5">
        <v>103</v>
      </c>
      <c r="D30" s="6">
        <v>5.1379999999999999</v>
      </c>
      <c r="E30" s="6">
        <v>1.3053945333333301</v>
      </c>
      <c r="F30" s="6">
        <v>24.299800000000001</v>
      </c>
      <c r="G30" s="6">
        <v>2.19428</v>
      </c>
      <c r="H30" s="6">
        <v>20.253499999999999</v>
      </c>
      <c r="I30" s="5">
        <v>378.99599999999998</v>
      </c>
      <c r="J30" s="5">
        <v>0</v>
      </c>
      <c r="R30">
        <v>45</v>
      </c>
      <c r="S30">
        <v>29.384756657483901</v>
      </c>
      <c r="T30">
        <v>90</v>
      </c>
      <c r="U30">
        <v>4.7130000000000001</v>
      </c>
      <c r="V30">
        <v>1.046286</v>
      </c>
      <c r="W30">
        <v>23.847899999999999</v>
      </c>
      <c r="X30">
        <v>6.6442449999999997</v>
      </c>
      <c r="Y30">
        <v>15.55625</v>
      </c>
      <c r="Z30">
        <v>621.27300000000002</v>
      </c>
      <c r="AA30" s="11">
        <v>1</v>
      </c>
      <c r="AB30" s="12">
        <v>0</v>
      </c>
      <c r="AC30" s="13">
        <f t="shared" si="1"/>
        <v>1</v>
      </c>
      <c r="AD30">
        <f t="shared" si="2"/>
        <v>1</v>
      </c>
      <c r="AE30">
        <f t="shared" si="3"/>
        <v>0.39356551628642639</v>
      </c>
      <c r="AF30" s="11">
        <f t="shared" si="4"/>
        <v>0.39356551628642639</v>
      </c>
      <c r="AG30" s="13">
        <f t="shared" si="5"/>
        <v>0.60643448371357356</v>
      </c>
      <c r="AH30" s="11">
        <f t="shared" si="6"/>
        <v>-0.93250772870302046</v>
      </c>
      <c r="AI30" s="13">
        <f t="shared" si="7"/>
        <v>100</v>
      </c>
      <c r="AJ30">
        <f t="shared" si="8"/>
        <v>1.5408730150845504</v>
      </c>
      <c r="BI30">
        <v>0.28080610736674499</v>
      </c>
      <c r="BJ30">
        <v>1</v>
      </c>
      <c r="BK30">
        <v>0</v>
      </c>
      <c r="BL30">
        <f t="shared" si="13"/>
        <v>20</v>
      </c>
      <c r="BM30">
        <f t="shared" si="14"/>
        <v>4</v>
      </c>
      <c r="BN30">
        <f t="shared" si="10"/>
        <v>0.47368421052631582</v>
      </c>
      <c r="BO30">
        <f t="shared" si="11"/>
        <v>0.90697674418604657</v>
      </c>
      <c r="BP30">
        <f t="shared" si="12"/>
        <v>2.3867809057527615E-2</v>
      </c>
    </row>
    <row r="31" spans="1:68">
      <c r="A31" s="5">
        <v>77</v>
      </c>
      <c r="B31" s="5">
        <v>35.587929240374599</v>
      </c>
      <c r="C31" s="5">
        <v>76</v>
      </c>
      <c r="D31" s="6">
        <v>3.8809999999999998</v>
      </c>
      <c r="E31" s="6">
        <v>0.72755813333333297</v>
      </c>
      <c r="F31" s="6">
        <v>21.786300000000001</v>
      </c>
      <c r="G31" s="6">
        <v>8.1255500000000005</v>
      </c>
      <c r="H31" s="6">
        <v>17.261500000000002</v>
      </c>
      <c r="I31" s="5">
        <v>618.27200000000005</v>
      </c>
      <c r="J31" s="5">
        <v>0</v>
      </c>
      <c r="R31">
        <v>45</v>
      </c>
      <c r="S31">
        <v>37.035608194128301</v>
      </c>
      <c r="T31">
        <v>83</v>
      </c>
      <c r="U31">
        <v>6.76</v>
      </c>
      <c r="V31">
        <v>1.38399733333333</v>
      </c>
      <c r="W31">
        <v>39.980200000000004</v>
      </c>
      <c r="X31">
        <v>4.6171249999999997</v>
      </c>
      <c r="Y31">
        <v>8.7044800000000002</v>
      </c>
      <c r="Z31">
        <v>586.173</v>
      </c>
      <c r="AA31" s="11">
        <v>0</v>
      </c>
      <c r="AB31" s="12">
        <v>1</v>
      </c>
      <c r="AC31" s="13">
        <f t="shared" si="1"/>
        <v>1</v>
      </c>
      <c r="AD31">
        <f t="shared" si="2"/>
        <v>0</v>
      </c>
      <c r="AE31">
        <f t="shared" si="3"/>
        <v>4.0413072969052048E-2</v>
      </c>
      <c r="AF31" s="11">
        <f t="shared" si="4"/>
        <v>4.0413072969052048E-2</v>
      </c>
      <c r="AG31" s="13">
        <f t="shared" si="5"/>
        <v>0.95958692703094794</v>
      </c>
      <c r="AH31" s="11">
        <f t="shared" si="6"/>
        <v>-4.1252371461889016E-2</v>
      </c>
      <c r="AI31" s="13">
        <f t="shared" si="7"/>
        <v>100</v>
      </c>
      <c r="AJ31">
        <f t="shared" si="8"/>
        <v>4.2115072465705519E-2</v>
      </c>
      <c r="BI31">
        <v>0.29207414739650289</v>
      </c>
      <c r="BJ31">
        <v>1</v>
      </c>
      <c r="BK31">
        <v>0</v>
      </c>
      <c r="BL31">
        <f t="shared" si="13"/>
        <v>21</v>
      </c>
      <c r="BM31">
        <f t="shared" si="14"/>
        <v>4</v>
      </c>
      <c r="BN31">
        <f t="shared" si="10"/>
        <v>0.44736842105263153</v>
      </c>
      <c r="BO31">
        <f t="shared" si="11"/>
        <v>0.90697674418604657</v>
      </c>
      <c r="BP31">
        <f t="shared" si="12"/>
        <v>2.3867809057527514E-2</v>
      </c>
    </row>
    <row r="32" spans="1:68">
      <c r="A32" s="5">
        <v>76</v>
      </c>
      <c r="B32" s="5">
        <v>27.2</v>
      </c>
      <c r="C32" s="5">
        <v>94</v>
      </c>
      <c r="D32" s="6">
        <v>14.07</v>
      </c>
      <c r="E32" s="6">
        <v>3.2623639999999998</v>
      </c>
      <c r="F32" s="6">
        <v>35.890999999999998</v>
      </c>
      <c r="G32" s="6">
        <v>9.3466299999999993</v>
      </c>
      <c r="H32" s="6">
        <v>8.4155999999999995</v>
      </c>
      <c r="I32" s="5">
        <v>377.22699999999998</v>
      </c>
      <c r="J32" s="5">
        <v>0</v>
      </c>
      <c r="R32">
        <v>46</v>
      </c>
      <c r="S32">
        <v>20.83</v>
      </c>
      <c r="T32">
        <v>88</v>
      </c>
      <c r="U32">
        <v>3.42</v>
      </c>
      <c r="V32">
        <v>0.74236800000000003</v>
      </c>
      <c r="W32">
        <v>12.87</v>
      </c>
      <c r="X32">
        <v>18.55</v>
      </c>
      <c r="Y32">
        <v>13.56</v>
      </c>
      <c r="Z32">
        <v>301.20999999999998</v>
      </c>
      <c r="AA32" s="11">
        <v>1</v>
      </c>
      <c r="AB32" s="12">
        <v>0</v>
      </c>
      <c r="AC32" s="13">
        <f t="shared" si="1"/>
        <v>1</v>
      </c>
      <c r="AD32">
        <f t="shared" si="2"/>
        <v>1</v>
      </c>
      <c r="AE32">
        <f t="shared" si="3"/>
        <v>0.73430295294803027</v>
      </c>
      <c r="AF32" s="11">
        <f t="shared" si="4"/>
        <v>0.73430295294803027</v>
      </c>
      <c r="AG32" s="13">
        <f t="shared" si="5"/>
        <v>0.26569704705196973</v>
      </c>
      <c r="AH32" s="11">
        <f t="shared" si="6"/>
        <v>-0.30883359308634167</v>
      </c>
      <c r="AI32" s="13">
        <f t="shared" si="7"/>
        <v>100</v>
      </c>
      <c r="AJ32">
        <f t="shared" si="8"/>
        <v>0.36183573276570252</v>
      </c>
      <c r="BI32">
        <v>0.29806471084429975</v>
      </c>
      <c r="BJ32">
        <v>1</v>
      </c>
      <c r="BK32">
        <v>0</v>
      </c>
      <c r="BL32">
        <f t="shared" si="13"/>
        <v>22</v>
      </c>
      <c r="BM32">
        <f t="shared" si="14"/>
        <v>4</v>
      </c>
      <c r="BN32">
        <f t="shared" si="10"/>
        <v>0.42105263157894735</v>
      </c>
      <c r="BO32">
        <f t="shared" si="11"/>
        <v>0.90697674418604657</v>
      </c>
      <c r="BP32">
        <f t="shared" si="12"/>
        <v>0</v>
      </c>
    </row>
    <row r="33" spans="1:68">
      <c r="A33" s="5">
        <v>71</v>
      </c>
      <c r="B33" s="5">
        <v>30.3</v>
      </c>
      <c r="C33" s="5">
        <v>102</v>
      </c>
      <c r="D33" s="6">
        <v>8.34</v>
      </c>
      <c r="E33" s="6">
        <v>2.098344</v>
      </c>
      <c r="F33" s="6">
        <v>56.502000000000002</v>
      </c>
      <c r="G33" s="6">
        <v>8.1300000000000008</v>
      </c>
      <c r="H33" s="6">
        <v>4.2988999999999997</v>
      </c>
      <c r="I33" s="5">
        <v>200.976</v>
      </c>
      <c r="J33" s="5">
        <v>0</v>
      </c>
      <c r="R33">
        <v>46</v>
      </c>
      <c r="S33">
        <v>33.18</v>
      </c>
      <c r="T33">
        <v>92</v>
      </c>
      <c r="U33">
        <v>5.75</v>
      </c>
      <c r="V33">
        <v>1.3048666666666699</v>
      </c>
      <c r="W33">
        <v>18.690000000000001</v>
      </c>
      <c r="X33">
        <v>9.16</v>
      </c>
      <c r="Y33">
        <v>8.89</v>
      </c>
      <c r="Z33">
        <v>209.19</v>
      </c>
      <c r="AA33" s="11">
        <v>1</v>
      </c>
      <c r="AB33" s="12">
        <v>0</v>
      </c>
      <c r="AC33" s="13">
        <f t="shared" si="1"/>
        <v>1</v>
      </c>
      <c r="AD33">
        <f t="shared" si="2"/>
        <v>1</v>
      </c>
      <c r="AE33">
        <f t="shared" si="3"/>
        <v>0.15664762095983034</v>
      </c>
      <c r="AF33" s="11">
        <f t="shared" si="4"/>
        <v>0.15664762095983034</v>
      </c>
      <c r="AG33" s="13">
        <f t="shared" si="5"/>
        <v>0.84335237904016969</v>
      </c>
      <c r="AH33" s="11">
        <f t="shared" si="6"/>
        <v>-1.8537564486776807</v>
      </c>
      <c r="AI33" s="13">
        <f t="shared" si="7"/>
        <v>100</v>
      </c>
      <c r="AJ33">
        <f t="shared" si="8"/>
        <v>5.3837547858861718</v>
      </c>
      <c r="BI33">
        <v>0.29999157951271405</v>
      </c>
      <c r="BJ33">
        <v>0</v>
      </c>
      <c r="BK33">
        <v>1</v>
      </c>
      <c r="BL33">
        <f t="shared" si="13"/>
        <v>22</v>
      </c>
      <c r="BM33">
        <f t="shared" si="14"/>
        <v>5</v>
      </c>
      <c r="BN33">
        <f t="shared" si="10"/>
        <v>0.42105263157894735</v>
      </c>
      <c r="BO33">
        <f t="shared" si="11"/>
        <v>0.88372093023255816</v>
      </c>
      <c r="BP33">
        <f t="shared" si="12"/>
        <v>0</v>
      </c>
    </row>
    <row r="34" spans="1:68">
      <c r="A34" s="5">
        <v>66</v>
      </c>
      <c r="B34" s="5">
        <v>27.7</v>
      </c>
      <c r="C34" s="5">
        <v>90</v>
      </c>
      <c r="D34" s="6">
        <v>6.0419999999999998</v>
      </c>
      <c r="E34" s="6">
        <v>1.341324</v>
      </c>
      <c r="F34" s="6">
        <v>24.846</v>
      </c>
      <c r="G34" s="6">
        <v>7.6520549999999998</v>
      </c>
      <c r="H34" s="6">
        <v>6.7051999999999996</v>
      </c>
      <c r="I34" s="5">
        <v>225.88</v>
      </c>
      <c r="J34" s="5">
        <v>0</v>
      </c>
      <c r="R34">
        <v>47</v>
      </c>
      <c r="S34">
        <v>22.03</v>
      </c>
      <c r="T34">
        <v>84</v>
      </c>
      <c r="U34">
        <v>2.8690000000000002</v>
      </c>
      <c r="V34">
        <v>0.59</v>
      </c>
      <c r="W34">
        <v>26.65</v>
      </c>
      <c r="X34">
        <v>38.04</v>
      </c>
      <c r="Y34">
        <v>3.32</v>
      </c>
      <c r="Z34">
        <v>191.72</v>
      </c>
      <c r="AA34" s="11">
        <v>0</v>
      </c>
      <c r="AB34" s="12">
        <v>1</v>
      </c>
      <c r="AC34" s="13">
        <f t="shared" si="1"/>
        <v>1</v>
      </c>
      <c r="AD34">
        <f t="shared" si="2"/>
        <v>0</v>
      </c>
      <c r="AE34">
        <f t="shared" si="3"/>
        <v>0.44665692449831224</v>
      </c>
      <c r="AF34" s="11">
        <f t="shared" si="4"/>
        <v>0.44665692449831224</v>
      </c>
      <c r="AG34" s="13">
        <f t="shared" si="5"/>
        <v>0.55334307550168771</v>
      </c>
      <c r="AH34" s="11">
        <f t="shared" si="6"/>
        <v>-0.59177708012629615</v>
      </c>
      <c r="AI34" s="13">
        <f t="shared" si="7"/>
        <v>0</v>
      </c>
      <c r="AJ34">
        <f t="shared" si="8"/>
        <v>0.80719709755715552</v>
      </c>
      <c r="BI34">
        <v>0.3025349553567131</v>
      </c>
      <c r="BJ34">
        <v>0</v>
      </c>
      <c r="BK34">
        <v>1</v>
      </c>
      <c r="BL34">
        <f t="shared" si="13"/>
        <v>22</v>
      </c>
      <c r="BM34">
        <f t="shared" si="14"/>
        <v>6</v>
      </c>
      <c r="BN34">
        <f t="shared" si="10"/>
        <v>0.42105263157894735</v>
      </c>
      <c r="BO34">
        <f t="shared" si="11"/>
        <v>0.86046511627906974</v>
      </c>
      <c r="BP34">
        <f t="shared" si="12"/>
        <v>2.2643818849449177E-2</v>
      </c>
    </row>
    <row r="35" spans="1:68">
      <c r="A35" s="5">
        <v>75</v>
      </c>
      <c r="B35" s="5">
        <v>25.7</v>
      </c>
      <c r="C35" s="5">
        <v>94</v>
      </c>
      <c r="D35" s="6">
        <v>8.0790000000000006</v>
      </c>
      <c r="E35" s="6">
        <v>1.8732508000000001</v>
      </c>
      <c r="F35" s="6">
        <v>65.926000000000002</v>
      </c>
      <c r="G35" s="6">
        <v>3.7412200000000002</v>
      </c>
      <c r="H35" s="6">
        <v>4.4968500000000002</v>
      </c>
      <c r="I35" s="5">
        <v>206.80199999999999</v>
      </c>
      <c r="J35" s="5">
        <v>0</v>
      </c>
      <c r="R35">
        <v>48</v>
      </c>
      <c r="S35">
        <v>23.5</v>
      </c>
      <c r="T35">
        <v>70</v>
      </c>
      <c r="U35">
        <v>2.7069999999999999</v>
      </c>
      <c r="V35">
        <v>0.46740866666666703</v>
      </c>
      <c r="W35">
        <v>8.8071000000000002</v>
      </c>
      <c r="X35">
        <v>9.7024000000000008</v>
      </c>
      <c r="Y35">
        <v>7.9958499999999999</v>
      </c>
      <c r="Z35">
        <v>417.11399999999998</v>
      </c>
      <c r="AA35" s="11">
        <v>0</v>
      </c>
      <c r="AB35" s="12">
        <v>1</v>
      </c>
      <c r="AC35" s="13">
        <f t="shared" si="1"/>
        <v>1</v>
      </c>
      <c r="AD35">
        <f t="shared" si="2"/>
        <v>0</v>
      </c>
      <c r="AE35">
        <f t="shared" si="3"/>
        <v>0.16655613552346724</v>
      </c>
      <c r="AF35" s="11">
        <f t="shared" si="4"/>
        <v>0.16655613552346724</v>
      </c>
      <c r="AG35" s="13">
        <f t="shared" si="5"/>
        <v>0.83344386447653274</v>
      </c>
      <c r="AH35" s="11">
        <f t="shared" si="6"/>
        <v>-0.1821889282176738</v>
      </c>
      <c r="AI35" s="13">
        <f t="shared" si="7"/>
        <v>0</v>
      </c>
      <c r="AJ35">
        <f t="shared" si="8"/>
        <v>0.19984085626219994</v>
      </c>
      <c r="BI35">
        <v>0.33990652705464713</v>
      </c>
      <c r="BJ35">
        <v>1</v>
      </c>
      <c r="BK35">
        <v>0</v>
      </c>
      <c r="BL35">
        <f t="shared" si="13"/>
        <v>23</v>
      </c>
      <c r="BM35">
        <f t="shared" si="14"/>
        <v>6</v>
      </c>
      <c r="BN35">
        <f t="shared" si="10"/>
        <v>0.39473684210526316</v>
      </c>
      <c r="BO35">
        <f t="shared" si="11"/>
        <v>0.86046511627906974</v>
      </c>
      <c r="BP35">
        <f t="shared" si="12"/>
        <v>0</v>
      </c>
    </row>
    <row r="36" spans="1:68">
      <c r="A36" s="5">
        <v>69</v>
      </c>
      <c r="B36" s="5">
        <v>29.4</v>
      </c>
      <c r="C36" s="5">
        <v>89</v>
      </c>
      <c r="D36" s="6">
        <v>10.704000000000001</v>
      </c>
      <c r="E36" s="6">
        <v>2.3498847999999999</v>
      </c>
      <c r="F36" s="6">
        <v>45.271999999999998</v>
      </c>
      <c r="G36" s="6">
        <v>8.2863000000000007</v>
      </c>
      <c r="H36" s="6">
        <v>4.53</v>
      </c>
      <c r="I36" s="5">
        <v>215.76900000000001</v>
      </c>
      <c r="J36" s="5">
        <v>0</v>
      </c>
      <c r="R36">
        <v>48</v>
      </c>
      <c r="S36">
        <v>28.125</v>
      </c>
      <c r="T36">
        <v>90</v>
      </c>
      <c r="U36">
        <v>2.54</v>
      </c>
      <c r="V36">
        <v>0.56388000000000005</v>
      </c>
      <c r="W36">
        <v>15.532500000000001</v>
      </c>
      <c r="X36">
        <v>10.22231</v>
      </c>
      <c r="Y36">
        <v>16.110320000000002</v>
      </c>
      <c r="Z36">
        <v>1698.44</v>
      </c>
      <c r="AA36" s="11">
        <v>1</v>
      </c>
      <c r="AB36" s="12">
        <v>0</v>
      </c>
      <c r="AC36" s="13">
        <f t="shared" si="1"/>
        <v>1</v>
      </c>
      <c r="AD36">
        <f t="shared" si="2"/>
        <v>1</v>
      </c>
      <c r="AE36">
        <f t="shared" si="3"/>
        <v>0.69670505253087689</v>
      </c>
      <c r="AF36" s="11">
        <f t="shared" si="4"/>
        <v>0.69670505253087689</v>
      </c>
      <c r="AG36" s="13">
        <f t="shared" si="5"/>
        <v>0.30329494746912311</v>
      </c>
      <c r="AH36" s="11">
        <f t="shared" si="6"/>
        <v>-0.36139312488268466</v>
      </c>
      <c r="AI36" s="13">
        <f t="shared" si="7"/>
        <v>100</v>
      </c>
      <c r="AJ36">
        <f t="shared" si="8"/>
        <v>0.43532761297964256</v>
      </c>
      <c r="BI36">
        <v>0.34010039766259886</v>
      </c>
      <c r="BJ36">
        <v>0</v>
      </c>
      <c r="BK36">
        <v>1</v>
      </c>
      <c r="BL36">
        <f t="shared" si="13"/>
        <v>23</v>
      </c>
      <c r="BM36">
        <f t="shared" si="14"/>
        <v>7</v>
      </c>
      <c r="BN36">
        <f t="shared" si="10"/>
        <v>0.39473684210526316</v>
      </c>
      <c r="BO36">
        <f t="shared" si="11"/>
        <v>0.83720930232558133</v>
      </c>
      <c r="BP36">
        <f t="shared" si="12"/>
        <v>2.203182374541001E-2</v>
      </c>
    </row>
    <row r="37" spans="1:68">
      <c r="A37" s="5">
        <v>85</v>
      </c>
      <c r="B37" s="5">
        <v>26.6</v>
      </c>
      <c r="C37" s="5">
        <v>96</v>
      </c>
      <c r="D37" s="6">
        <v>4.4619999999999997</v>
      </c>
      <c r="E37" s="6">
        <v>1.0566016</v>
      </c>
      <c r="F37" s="6">
        <v>7.85</v>
      </c>
      <c r="G37" s="6">
        <v>7.9317000000000002</v>
      </c>
      <c r="H37" s="6">
        <v>9.6135000000000002</v>
      </c>
      <c r="I37" s="5">
        <v>232.006</v>
      </c>
      <c r="J37" s="5">
        <v>0</v>
      </c>
      <c r="R37">
        <v>48</v>
      </c>
      <c r="S37">
        <v>31.25</v>
      </c>
      <c r="T37">
        <v>199</v>
      </c>
      <c r="U37">
        <v>12.162000000000001</v>
      </c>
      <c r="V37">
        <v>5.9699204000000003</v>
      </c>
      <c r="W37">
        <v>18.131399999999999</v>
      </c>
      <c r="X37">
        <v>4.1041049999999997</v>
      </c>
      <c r="Y37">
        <v>53.630800000000001</v>
      </c>
      <c r="Z37">
        <v>1698.44</v>
      </c>
      <c r="AA37" s="11">
        <v>1</v>
      </c>
      <c r="AB37" s="12">
        <v>0</v>
      </c>
      <c r="AC37" s="13">
        <f t="shared" si="1"/>
        <v>1</v>
      </c>
      <c r="AD37">
        <f t="shared" si="2"/>
        <v>1</v>
      </c>
      <c r="AE37">
        <f t="shared" si="3"/>
        <v>0.99998557211318706</v>
      </c>
      <c r="AF37" s="11">
        <f t="shared" si="4"/>
        <v>0.99998557211318706</v>
      </c>
      <c r="AG37" s="13">
        <f t="shared" si="5"/>
        <v>1.4427886812939938E-5</v>
      </c>
      <c r="AH37" s="11">
        <f t="shared" si="6"/>
        <v>-1.4427990895900015E-5</v>
      </c>
      <c r="AI37" s="13">
        <f t="shared" si="7"/>
        <v>100</v>
      </c>
      <c r="AJ37">
        <f t="shared" si="8"/>
        <v>1.4428094979861234E-5</v>
      </c>
      <c r="BI37">
        <v>0.34502401462286186</v>
      </c>
      <c r="BJ37">
        <v>1</v>
      </c>
      <c r="BK37">
        <v>0</v>
      </c>
      <c r="BL37">
        <f t="shared" si="13"/>
        <v>24</v>
      </c>
      <c r="BM37">
        <f t="shared" si="14"/>
        <v>7</v>
      </c>
      <c r="BN37">
        <f t="shared" si="10"/>
        <v>0.36842105263157898</v>
      </c>
      <c r="BO37">
        <f t="shared" si="11"/>
        <v>0.83720930232558133</v>
      </c>
      <c r="BP37">
        <f t="shared" si="12"/>
        <v>2.2031823745410104E-2</v>
      </c>
    </row>
    <row r="38" spans="1:68">
      <c r="A38" s="5">
        <v>76</v>
      </c>
      <c r="B38" s="5">
        <v>27.1</v>
      </c>
      <c r="C38" s="5">
        <v>110</v>
      </c>
      <c r="D38" s="6">
        <v>26.210999999999999</v>
      </c>
      <c r="E38" s="6">
        <v>7.1119180000000002</v>
      </c>
      <c r="F38" s="6">
        <v>21.777999999999999</v>
      </c>
      <c r="G38" s="6">
        <v>4.9356350000000004</v>
      </c>
      <c r="H38" s="6">
        <v>8.4939499999999999</v>
      </c>
      <c r="I38" s="5">
        <v>45.843000000000004</v>
      </c>
      <c r="J38" s="5">
        <v>0</v>
      </c>
      <c r="R38">
        <v>49</v>
      </c>
      <c r="S38">
        <v>20.956607495069001</v>
      </c>
      <c r="T38">
        <v>94</v>
      </c>
      <c r="U38">
        <v>12.305</v>
      </c>
      <c r="V38">
        <v>2.8531193333333298</v>
      </c>
      <c r="W38">
        <v>11.240600000000001</v>
      </c>
      <c r="X38">
        <v>8.4121749999999995</v>
      </c>
      <c r="Y38">
        <v>23.117699999999999</v>
      </c>
      <c r="Z38">
        <v>573.63</v>
      </c>
      <c r="AA38" s="11">
        <v>1</v>
      </c>
      <c r="AB38" s="12">
        <v>0</v>
      </c>
      <c r="AC38" s="13">
        <f t="shared" si="1"/>
        <v>1</v>
      </c>
      <c r="AD38">
        <f t="shared" si="2"/>
        <v>1</v>
      </c>
      <c r="AE38">
        <f t="shared" si="3"/>
        <v>0.94450392158683283</v>
      </c>
      <c r="AF38" s="11">
        <f t="shared" si="4"/>
        <v>0.94450392158683283</v>
      </c>
      <c r="AG38" s="13">
        <f t="shared" si="5"/>
        <v>5.5496078413167171E-2</v>
      </c>
      <c r="AH38" s="11">
        <f t="shared" si="6"/>
        <v>-5.7095440025017923E-2</v>
      </c>
      <c r="AI38" s="13">
        <f t="shared" si="7"/>
        <v>100</v>
      </c>
      <c r="AJ38">
        <f t="shared" si="8"/>
        <v>5.8756853354224162E-2</v>
      </c>
      <c r="BI38">
        <v>0.3663382809509898</v>
      </c>
      <c r="BJ38">
        <v>1</v>
      </c>
      <c r="BK38">
        <v>0</v>
      </c>
      <c r="BL38">
        <f t="shared" si="13"/>
        <v>25</v>
      </c>
      <c r="BM38">
        <f t="shared" si="14"/>
        <v>7</v>
      </c>
      <c r="BN38">
        <f t="shared" si="10"/>
        <v>0.34210526315789469</v>
      </c>
      <c r="BO38">
        <f t="shared" si="11"/>
        <v>0.83720930232558133</v>
      </c>
      <c r="BP38">
        <f t="shared" si="12"/>
        <v>2.203182374541001E-2</v>
      </c>
    </row>
    <row r="39" spans="1:68">
      <c r="A39" s="5">
        <v>77</v>
      </c>
      <c r="B39" s="5">
        <v>25.9</v>
      </c>
      <c r="C39" s="5">
        <v>85</v>
      </c>
      <c r="D39" s="6">
        <v>4.58</v>
      </c>
      <c r="E39" s="6">
        <v>0.96027333333333298</v>
      </c>
      <c r="F39" s="6">
        <v>13.74</v>
      </c>
      <c r="G39" s="6">
        <v>9.7532599999999992</v>
      </c>
      <c r="H39" s="6">
        <v>11.773999999999999</v>
      </c>
      <c r="I39" s="5">
        <v>488.82900000000001</v>
      </c>
      <c r="J39" s="5">
        <v>0</v>
      </c>
      <c r="R39">
        <v>49</v>
      </c>
      <c r="S39">
        <v>21.367521367521402</v>
      </c>
      <c r="T39">
        <v>78</v>
      </c>
      <c r="U39">
        <v>2.64</v>
      </c>
      <c r="V39">
        <v>0.50793600000000005</v>
      </c>
      <c r="W39">
        <v>6.3338999999999999</v>
      </c>
      <c r="X39">
        <v>3.886145</v>
      </c>
      <c r="Y39">
        <v>22.942540000000001</v>
      </c>
      <c r="Z39">
        <v>737.67200000000003</v>
      </c>
      <c r="AA39" s="11">
        <v>1</v>
      </c>
      <c r="AB39" s="12">
        <v>0</v>
      </c>
      <c r="AC39" s="13">
        <f t="shared" si="1"/>
        <v>1</v>
      </c>
      <c r="AD39">
        <f t="shared" si="2"/>
        <v>1</v>
      </c>
      <c r="AE39">
        <f t="shared" si="3"/>
        <v>0.65596680273895203</v>
      </c>
      <c r="AF39" s="11">
        <f t="shared" si="4"/>
        <v>0.65596680273895203</v>
      </c>
      <c r="AG39" s="13">
        <f t="shared" si="5"/>
        <v>0.34403319726104797</v>
      </c>
      <c r="AH39" s="11">
        <f t="shared" si="6"/>
        <v>-0.42164509689941942</v>
      </c>
      <c r="AI39" s="13">
        <f t="shared" si="7"/>
        <v>100</v>
      </c>
      <c r="AJ39">
        <f t="shared" si="8"/>
        <v>0.52446739046024426</v>
      </c>
      <c r="BI39">
        <v>0.38612481120687653</v>
      </c>
      <c r="BJ39">
        <v>1</v>
      </c>
      <c r="BK39">
        <v>0</v>
      </c>
      <c r="BL39">
        <f t="shared" si="13"/>
        <v>26</v>
      </c>
      <c r="BM39">
        <f t="shared" si="14"/>
        <v>7</v>
      </c>
      <c r="BN39">
        <f t="shared" si="10"/>
        <v>0.31578947368421051</v>
      </c>
      <c r="BO39">
        <f t="shared" si="11"/>
        <v>0.83720930232558133</v>
      </c>
      <c r="BP39">
        <f t="shared" si="12"/>
        <v>0</v>
      </c>
    </row>
    <row r="40" spans="1:68">
      <c r="A40" s="5">
        <v>45</v>
      </c>
      <c r="B40" s="5">
        <v>21.3039485766759</v>
      </c>
      <c r="C40" s="5">
        <v>102</v>
      </c>
      <c r="D40" s="6">
        <v>13.852</v>
      </c>
      <c r="E40" s="6">
        <v>3.4851632000000001</v>
      </c>
      <c r="F40" s="6">
        <v>7.6475999999999997</v>
      </c>
      <c r="G40" s="6">
        <v>21.056625</v>
      </c>
      <c r="H40" s="6">
        <v>23.034079999999999</v>
      </c>
      <c r="I40" s="5">
        <v>552.44399999999996</v>
      </c>
      <c r="J40" s="5">
        <v>1</v>
      </c>
      <c r="R40">
        <v>49</v>
      </c>
      <c r="S40">
        <v>22.8544576872143</v>
      </c>
      <c r="T40">
        <v>92</v>
      </c>
      <c r="U40">
        <v>3.226</v>
      </c>
      <c r="V40">
        <v>0.73208693333333297</v>
      </c>
      <c r="W40">
        <v>6.8316999999999997</v>
      </c>
      <c r="X40">
        <v>13.67975</v>
      </c>
      <c r="Y40">
        <v>10.317600000000001</v>
      </c>
      <c r="Z40">
        <v>530.41</v>
      </c>
      <c r="AA40" s="11">
        <v>0</v>
      </c>
      <c r="AB40" s="12">
        <v>1</v>
      </c>
      <c r="AC40" s="13">
        <f t="shared" si="1"/>
        <v>1</v>
      </c>
      <c r="AD40">
        <f t="shared" si="2"/>
        <v>0</v>
      </c>
      <c r="AE40">
        <f t="shared" si="3"/>
        <v>0.69996133229202528</v>
      </c>
      <c r="AF40" s="11">
        <f t="shared" si="4"/>
        <v>0.69996133229202528</v>
      </c>
      <c r="AG40" s="13">
        <f t="shared" si="5"/>
        <v>0.30003866770797472</v>
      </c>
      <c r="AH40" s="11">
        <f t="shared" si="6"/>
        <v>-1.2038439202719269</v>
      </c>
      <c r="AI40" s="13">
        <f t="shared" si="7"/>
        <v>0</v>
      </c>
      <c r="AJ40">
        <f t="shared" si="8"/>
        <v>2.3329037475039458</v>
      </c>
      <c r="BI40">
        <v>0.38614889521163498</v>
      </c>
      <c r="BJ40">
        <v>0</v>
      </c>
      <c r="BK40">
        <v>1</v>
      </c>
      <c r="BL40">
        <f t="shared" si="13"/>
        <v>26</v>
      </c>
      <c r="BM40">
        <f t="shared" si="14"/>
        <v>8</v>
      </c>
      <c r="BN40">
        <f t="shared" si="10"/>
        <v>0.31578947368421051</v>
      </c>
      <c r="BO40">
        <f t="shared" si="11"/>
        <v>0.81395348837209303</v>
      </c>
      <c r="BP40">
        <f t="shared" si="12"/>
        <v>0</v>
      </c>
    </row>
    <row r="41" spans="1:68">
      <c r="A41" s="5">
        <v>45</v>
      </c>
      <c r="B41" s="5">
        <v>20.829995193077998</v>
      </c>
      <c r="C41" s="5">
        <v>74</v>
      </c>
      <c r="D41" s="6">
        <v>4.5599999999999996</v>
      </c>
      <c r="E41" s="6">
        <v>0.83235199999999998</v>
      </c>
      <c r="F41" s="6">
        <v>7.7529000000000003</v>
      </c>
      <c r="G41" s="6">
        <v>8.2374050000000008</v>
      </c>
      <c r="H41" s="6">
        <v>28.032299999999999</v>
      </c>
      <c r="I41" s="5">
        <v>382.95499999999998</v>
      </c>
      <c r="J41" s="5">
        <v>1</v>
      </c>
      <c r="R41">
        <v>49</v>
      </c>
      <c r="S41">
        <v>29.7777777777778</v>
      </c>
      <c r="T41">
        <v>70</v>
      </c>
      <c r="U41">
        <v>8.3960000000000008</v>
      </c>
      <c r="V41">
        <v>1.44970933333333</v>
      </c>
      <c r="W41">
        <v>51.338700000000003</v>
      </c>
      <c r="X41">
        <v>10.73174</v>
      </c>
      <c r="Y41">
        <v>20.76801</v>
      </c>
      <c r="Z41">
        <v>602.48599999999999</v>
      </c>
      <c r="AA41" s="11">
        <v>1</v>
      </c>
      <c r="AB41" s="12">
        <v>0</v>
      </c>
      <c r="AC41" s="13">
        <f t="shared" si="1"/>
        <v>1</v>
      </c>
      <c r="AD41">
        <f t="shared" si="2"/>
        <v>1</v>
      </c>
      <c r="AE41">
        <f t="shared" si="3"/>
        <v>0.12570102208258005</v>
      </c>
      <c r="AF41" s="11">
        <f t="shared" si="4"/>
        <v>0.12570102208258005</v>
      </c>
      <c r="AG41" s="13">
        <f t="shared" si="5"/>
        <v>0.87429897791741995</v>
      </c>
      <c r="AH41" s="11">
        <f t="shared" si="6"/>
        <v>-2.0738490322926597</v>
      </c>
      <c r="AI41" s="13">
        <f t="shared" si="7"/>
        <v>100</v>
      </c>
      <c r="AJ41">
        <f t="shared" si="8"/>
        <v>6.9553847966569755</v>
      </c>
      <c r="BI41">
        <v>0.39356551628642639</v>
      </c>
      <c r="BJ41">
        <v>0</v>
      </c>
      <c r="BK41">
        <v>1</v>
      </c>
      <c r="BL41">
        <f t="shared" si="13"/>
        <v>26</v>
      </c>
      <c r="BM41">
        <f t="shared" si="14"/>
        <v>9</v>
      </c>
      <c r="BN41">
        <f t="shared" si="10"/>
        <v>0.31578947368421051</v>
      </c>
      <c r="BO41">
        <f t="shared" si="11"/>
        <v>0.79069767441860461</v>
      </c>
      <c r="BP41">
        <f t="shared" si="12"/>
        <v>2.0807833537331677E-2</v>
      </c>
    </row>
    <row r="42" spans="1:68">
      <c r="A42" s="5">
        <v>49</v>
      </c>
      <c r="B42" s="5">
        <v>20.956607495069001</v>
      </c>
      <c r="C42" s="5">
        <v>94</v>
      </c>
      <c r="D42" s="6">
        <v>12.305</v>
      </c>
      <c r="E42" s="6">
        <v>2.8531193333333298</v>
      </c>
      <c r="F42" s="6">
        <v>11.240600000000001</v>
      </c>
      <c r="G42" s="6">
        <v>8.4121749999999995</v>
      </c>
      <c r="H42" s="6">
        <v>23.117699999999999</v>
      </c>
      <c r="I42" s="5">
        <v>573.63</v>
      </c>
      <c r="J42" s="5">
        <v>1</v>
      </c>
      <c r="R42">
        <v>50</v>
      </c>
      <c r="S42">
        <v>38.5787585355503</v>
      </c>
      <c r="T42">
        <v>106</v>
      </c>
      <c r="U42">
        <v>6.7030000000000003</v>
      </c>
      <c r="V42">
        <v>1.7526110666666701</v>
      </c>
      <c r="W42">
        <v>46.640099999999997</v>
      </c>
      <c r="X42">
        <v>4.6676450000000003</v>
      </c>
      <c r="Y42">
        <v>11.78388</v>
      </c>
      <c r="Z42">
        <v>887.16</v>
      </c>
      <c r="AA42" s="11">
        <v>0</v>
      </c>
      <c r="AB42" s="12">
        <v>1</v>
      </c>
      <c r="AC42" s="13">
        <f t="shared" si="1"/>
        <v>1</v>
      </c>
      <c r="AD42">
        <f t="shared" si="2"/>
        <v>0</v>
      </c>
      <c r="AE42">
        <f t="shared" si="3"/>
        <v>0.19880830645763573</v>
      </c>
      <c r="AF42" s="11">
        <f t="shared" si="4"/>
        <v>0.19880830645763573</v>
      </c>
      <c r="AG42" s="13">
        <f t="shared" si="5"/>
        <v>0.8011916935423643</v>
      </c>
      <c r="AH42" s="11">
        <f t="shared" si="6"/>
        <v>-0.22165504276498046</v>
      </c>
      <c r="AI42" s="13">
        <f t="shared" si="7"/>
        <v>0</v>
      </c>
      <c r="AJ42">
        <f t="shared" si="8"/>
        <v>0.2481407484126936</v>
      </c>
      <c r="BI42">
        <v>0.39488144398032354</v>
      </c>
      <c r="BJ42">
        <v>1</v>
      </c>
      <c r="BK42">
        <v>0</v>
      </c>
      <c r="BL42">
        <f t="shared" si="13"/>
        <v>27</v>
      </c>
      <c r="BM42">
        <f t="shared" si="14"/>
        <v>9</v>
      </c>
      <c r="BN42">
        <f t="shared" si="10"/>
        <v>0.28947368421052633</v>
      </c>
      <c r="BO42">
        <f t="shared" si="11"/>
        <v>0.79069767441860461</v>
      </c>
      <c r="BP42">
        <f t="shared" si="12"/>
        <v>2.0807833537331677E-2</v>
      </c>
    </row>
    <row r="43" spans="1:68">
      <c r="A43" s="5">
        <v>34</v>
      </c>
      <c r="B43" s="5">
        <v>24.2424242424242</v>
      </c>
      <c r="C43" s="5">
        <v>92</v>
      </c>
      <c r="D43" s="6">
        <v>21.699000000000002</v>
      </c>
      <c r="E43" s="6">
        <v>4.9242264000000002</v>
      </c>
      <c r="F43" s="6">
        <v>16.735299999999999</v>
      </c>
      <c r="G43" s="6">
        <v>21.823744999999999</v>
      </c>
      <c r="H43" s="6">
        <v>12.065340000000001</v>
      </c>
      <c r="I43" s="5">
        <v>481.94900000000001</v>
      </c>
      <c r="J43" s="5">
        <v>1</v>
      </c>
      <c r="R43">
        <v>51</v>
      </c>
      <c r="S43">
        <v>18.37</v>
      </c>
      <c r="T43">
        <v>105</v>
      </c>
      <c r="U43">
        <v>6.03</v>
      </c>
      <c r="V43">
        <v>1.5617700000000001</v>
      </c>
      <c r="W43">
        <v>9.6199999999999992</v>
      </c>
      <c r="X43">
        <v>12.76</v>
      </c>
      <c r="Y43">
        <v>3.21</v>
      </c>
      <c r="Z43">
        <v>513.66</v>
      </c>
      <c r="AA43" s="11">
        <v>1</v>
      </c>
      <c r="AB43" s="12">
        <v>0</v>
      </c>
      <c r="AC43" s="13">
        <f t="shared" si="1"/>
        <v>1</v>
      </c>
      <c r="AD43">
        <f t="shared" si="2"/>
        <v>1</v>
      </c>
      <c r="AE43">
        <f t="shared" si="3"/>
        <v>0.92740389966973502</v>
      </c>
      <c r="AF43" s="11">
        <f t="shared" si="4"/>
        <v>0.92740389966973502</v>
      </c>
      <c r="AG43" s="13">
        <f t="shared" si="5"/>
        <v>7.2596100330264979E-2</v>
      </c>
      <c r="AH43" s="11">
        <f t="shared" si="6"/>
        <v>-7.5366102084582415E-2</v>
      </c>
      <c r="AI43" s="13">
        <f t="shared" si="7"/>
        <v>100</v>
      </c>
      <c r="AJ43">
        <f t="shared" si="8"/>
        <v>7.827883876282786E-2</v>
      </c>
      <c r="BI43">
        <v>0.39648141100085554</v>
      </c>
      <c r="BJ43">
        <v>1</v>
      </c>
      <c r="BK43">
        <v>0</v>
      </c>
      <c r="BL43">
        <f t="shared" si="13"/>
        <v>28</v>
      </c>
      <c r="BM43">
        <f t="shared" si="14"/>
        <v>9</v>
      </c>
      <c r="BN43">
        <f t="shared" si="10"/>
        <v>0.26315789473684215</v>
      </c>
      <c r="BO43">
        <f t="shared" si="11"/>
        <v>0.79069767441860461</v>
      </c>
      <c r="BP43">
        <f t="shared" si="12"/>
        <v>2.0807833537331764E-2</v>
      </c>
    </row>
    <row r="44" spans="1:68">
      <c r="A44" s="5">
        <v>42</v>
      </c>
      <c r="B44" s="5">
        <v>21.359914560341799</v>
      </c>
      <c r="C44" s="5">
        <v>93</v>
      </c>
      <c r="D44" s="6">
        <v>2.9990000000000001</v>
      </c>
      <c r="E44" s="6">
        <v>0.68797059999999999</v>
      </c>
      <c r="F44" s="6">
        <v>19.082599999999999</v>
      </c>
      <c r="G44" s="6">
        <v>8.4629150000000006</v>
      </c>
      <c r="H44" s="6">
        <v>17.376149999999999</v>
      </c>
      <c r="I44" s="5">
        <v>321.91899999999998</v>
      </c>
      <c r="J44" s="5">
        <v>1</v>
      </c>
      <c r="R44">
        <v>52</v>
      </c>
      <c r="S44">
        <v>30.8012486992716</v>
      </c>
      <c r="T44">
        <v>87</v>
      </c>
      <c r="U44">
        <v>30.212</v>
      </c>
      <c r="V44">
        <v>6.4834952000000001</v>
      </c>
      <c r="W44">
        <v>29.273900000000001</v>
      </c>
      <c r="X44">
        <v>6.2685399999999998</v>
      </c>
      <c r="Y44">
        <v>24.245909999999999</v>
      </c>
      <c r="Z44">
        <v>764.66700000000003</v>
      </c>
      <c r="AA44" s="11">
        <v>1</v>
      </c>
      <c r="AB44" s="12">
        <v>0</v>
      </c>
      <c r="AC44" s="13">
        <f t="shared" si="1"/>
        <v>1</v>
      </c>
      <c r="AD44">
        <f t="shared" si="2"/>
        <v>1</v>
      </c>
      <c r="AE44">
        <f t="shared" si="3"/>
        <v>0.85891450193990515</v>
      </c>
      <c r="AF44" s="11">
        <f t="shared" si="4"/>
        <v>0.85891450193990515</v>
      </c>
      <c r="AG44" s="13">
        <f t="shared" si="5"/>
        <v>0.14108549806009485</v>
      </c>
      <c r="AH44" s="11">
        <f t="shared" si="6"/>
        <v>-0.15208589403545705</v>
      </c>
      <c r="AI44" s="13">
        <f t="shared" si="7"/>
        <v>100</v>
      </c>
      <c r="AJ44">
        <f t="shared" si="8"/>
        <v>0.16426023514732324</v>
      </c>
      <c r="BI44">
        <v>0.44665692449831224</v>
      </c>
      <c r="BJ44">
        <v>1</v>
      </c>
      <c r="BK44">
        <v>0</v>
      </c>
      <c r="BL44">
        <f t="shared" si="13"/>
        <v>29</v>
      </c>
      <c r="BM44">
        <f t="shared" si="14"/>
        <v>9</v>
      </c>
      <c r="BN44">
        <f t="shared" si="10"/>
        <v>0.23684210526315785</v>
      </c>
      <c r="BO44">
        <f t="shared" si="11"/>
        <v>0.79069767441860461</v>
      </c>
      <c r="BP44">
        <f t="shared" si="12"/>
        <v>2.0807833537331677E-2</v>
      </c>
    </row>
    <row r="45" spans="1:68">
      <c r="A45" s="5">
        <v>68</v>
      </c>
      <c r="B45" s="5">
        <v>21.0828132906055</v>
      </c>
      <c r="C45" s="5">
        <v>102</v>
      </c>
      <c r="D45" s="6">
        <v>6.2</v>
      </c>
      <c r="E45" s="6">
        <v>1.55992</v>
      </c>
      <c r="F45" s="6">
        <v>9.6994000000000007</v>
      </c>
      <c r="G45" s="6">
        <v>8.5746549999999999</v>
      </c>
      <c r="H45" s="6">
        <v>13.74244</v>
      </c>
      <c r="I45" s="5">
        <v>448.79899999999998</v>
      </c>
      <c r="J45" s="5">
        <v>1</v>
      </c>
      <c r="R45">
        <v>53</v>
      </c>
      <c r="S45">
        <v>36.7901662049861</v>
      </c>
      <c r="T45">
        <v>101</v>
      </c>
      <c r="U45">
        <v>10.175000000000001</v>
      </c>
      <c r="V45">
        <v>2.5349316666666701</v>
      </c>
      <c r="W45">
        <v>27.184100000000001</v>
      </c>
      <c r="X45">
        <v>20.03</v>
      </c>
      <c r="Y45">
        <v>10.26309</v>
      </c>
      <c r="Z45">
        <v>695.75400000000002</v>
      </c>
      <c r="AA45" s="11">
        <v>0</v>
      </c>
      <c r="AB45" s="12">
        <v>1</v>
      </c>
      <c r="AC45" s="13">
        <f t="shared" si="1"/>
        <v>1</v>
      </c>
      <c r="AD45">
        <f t="shared" si="2"/>
        <v>0</v>
      </c>
      <c r="AE45">
        <f t="shared" si="3"/>
        <v>0.27998017610734699</v>
      </c>
      <c r="AF45" s="11">
        <f t="shared" si="4"/>
        <v>0.27998017610734699</v>
      </c>
      <c r="AG45" s="13">
        <f t="shared" si="5"/>
        <v>0.72001982389265295</v>
      </c>
      <c r="AH45" s="11">
        <f t="shared" si="6"/>
        <v>-0.32847653416682698</v>
      </c>
      <c r="AI45" s="13">
        <f t="shared" si="7"/>
        <v>0</v>
      </c>
      <c r="AJ45">
        <f t="shared" si="8"/>
        <v>0.38885064940807657</v>
      </c>
      <c r="BI45">
        <v>0.48112115975570996</v>
      </c>
      <c r="BJ45">
        <v>1</v>
      </c>
      <c r="BK45">
        <v>0</v>
      </c>
      <c r="BL45">
        <f t="shared" si="13"/>
        <v>30</v>
      </c>
      <c r="BM45">
        <f t="shared" si="14"/>
        <v>9</v>
      </c>
      <c r="BN45">
        <f t="shared" si="10"/>
        <v>0.21052631578947367</v>
      </c>
      <c r="BO45">
        <f t="shared" si="11"/>
        <v>0.79069767441860461</v>
      </c>
      <c r="BP45">
        <f t="shared" si="12"/>
        <v>2.0807833537331677E-2</v>
      </c>
    </row>
    <row r="46" spans="1:68">
      <c r="A46" s="5">
        <v>38</v>
      </c>
      <c r="B46" s="5">
        <v>22.4996371026274</v>
      </c>
      <c r="C46" s="5">
        <v>95</v>
      </c>
      <c r="D46" s="6">
        <v>5.2610000000000001</v>
      </c>
      <c r="E46" s="6">
        <v>1.23282766666667</v>
      </c>
      <c r="F46" s="6">
        <v>8.4380000000000006</v>
      </c>
      <c r="G46" s="6">
        <v>4.7719199999999997</v>
      </c>
      <c r="H46" s="6">
        <v>15.73606</v>
      </c>
      <c r="I46" s="5">
        <v>199.05500000000001</v>
      </c>
      <c r="J46" s="5">
        <v>1</v>
      </c>
      <c r="R46">
        <v>55</v>
      </c>
      <c r="S46">
        <v>31.975014872099901</v>
      </c>
      <c r="T46">
        <v>92</v>
      </c>
      <c r="U46">
        <v>16.635000000000002</v>
      </c>
      <c r="V46">
        <v>3.7750360000000001</v>
      </c>
      <c r="W46">
        <v>37.223399999999998</v>
      </c>
      <c r="X46">
        <v>11.018454999999999</v>
      </c>
      <c r="Y46">
        <v>7.1651400000000001</v>
      </c>
      <c r="Z46">
        <v>483.37700000000001</v>
      </c>
      <c r="AA46" s="11">
        <v>1</v>
      </c>
      <c r="AB46" s="12">
        <v>0</v>
      </c>
      <c r="AC46" s="13">
        <f t="shared" si="1"/>
        <v>1</v>
      </c>
      <c r="AD46">
        <f t="shared" si="2"/>
        <v>1</v>
      </c>
      <c r="AE46">
        <f t="shared" si="3"/>
        <v>0.29999157951271405</v>
      </c>
      <c r="AF46" s="11">
        <f t="shared" si="4"/>
        <v>0.29999157951271405</v>
      </c>
      <c r="AG46" s="13">
        <f t="shared" si="5"/>
        <v>0.70000842048728595</v>
      </c>
      <c r="AH46" s="11">
        <f t="shared" si="6"/>
        <v>-1.2040008730108109</v>
      </c>
      <c r="AI46" s="13">
        <f t="shared" si="7"/>
        <v>100</v>
      </c>
      <c r="AJ46">
        <f t="shared" si="8"/>
        <v>2.3334268969293475</v>
      </c>
      <c r="BI46">
        <v>0.49517464702882802</v>
      </c>
      <c r="BJ46">
        <v>1</v>
      </c>
      <c r="BK46">
        <v>0</v>
      </c>
      <c r="BL46">
        <f t="shared" si="13"/>
        <v>31</v>
      </c>
      <c r="BM46">
        <f t="shared" si="14"/>
        <v>9</v>
      </c>
      <c r="BN46">
        <f t="shared" si="10"/>
        <v>0.18421052631578949</v>
      </c>
      <c r="BO46">
        <f t="shared" si="11"/>
        <v>0.79069767441860461</v>
      </c>
      <c r="BP46">
        <f t="shared" si="12"/>
        <v>0</v>
      </c>
    </row>
    <row r="47" spans="1:68">
      <c r="A47" s="5">
        <v>69</v>
      </c>
      <c r="B47" s="5">
        <v>21.5138585105239</v>
      </c>
      <c r="C47" s="5">
        <v>112</v>
      </c>
      <c r="D47" s="6">
        <v>6.6829999999999998</v>
      </c>
      <c r="E47" s="6">
        <v>1.8462901333333299</v>
      </c>
      <c r="F47" s="6">
        <v>32.58</v>
      </c>
      <c r="G47" s="6">
        <v>4.1380249999999998</v>
      </c>
      <c r="H47" s="6">
        <v>15.69876</v>
      </c>
      <c r="I47" s="5">
        <v>713.23900000000003</v>
      </c>
      <c r="J47" s="5">
        <v>1</v>
      </c>
      <c r="R47">
        <v>58</v>
      </c>
      <c r="S47">
        <v>29.1545189504373</v>
      </c>
      <c r="T47">
        <v>139</v>
      </c>
      <c r="U47">
        <v>16.582000000000001</v>
      </c>
      <c r="V47">
        <v>5.6854150666666703</v>
      </c>
      <c r="W47">
        <v>22.888400000000001</v>
      </c>
      <c r="X47">
        <v>10.26266</v>
      </c>
      <c r="Y47">
        <v>13.973990000000001</v>
      </c>
      <c r="Z47">
        <v>923.88599999999997</v>
      </c>
      <c r="AA47" s="11">
        <v>1</v>
      </c>
      <c r="AB47" s="12">
        <v>0</v>
      </c>
      <c r="AC47" s="13">
        <f t="shared" si="1"/>
        <v>1</v>
      </c>
      <c r="AD47">
        <f t="shared" si="2"/>
        <v>1</v>
      </c>
      <c r="AE47">
        <f t="shared" si="3"/>
        <v>0.97827202956467685</v>
      </c>
      <c r="AF47" s="11">
        <f t="shared" si="4"/>
        <v>0.97827202956467685</v>
      </c>
      <c r="AG47" s="13">
        <f t="shared" si="5"/>
        <v>2.1727970435323152E-2</v>
      </c>
      <c r="AH47" s="11">
        <f t="shared" si="6"/>
        <v>-2.1967498784398527E-2</v>
      </c>
      <c r="AI47" s="13">
        <f t="shared" si="7"/>
        <v>100</v>
      </c>
      <c r="AJ47">
        <f t="shared" si="8"/>
        <v>2.2210560844708932E-2</v>
      </c>
      <c r="BI47">
        <v>0.51698850839059174</v>
      </c>
      <c r="BJ47">
        <v>0</v>
      </c>
      <c r="BK47">
        <v>1</v>
      </c>
      <c r="BL47">
        <f t="shared" si="13"/>
        <v>31</v>
      </c>
      <c r="BM47">
        <f t="shared" si="14"/>
        <v>10</v>
      </c>
      <c r="BN47">
        <f t="shared" si="10"/>
        <v>0.18421052631578949</v>
      </c>
      <c r="BO47">
        <f t="shared" si="11"/>
        <v>0.76744186046511631</v>
      </c>
      <c r="BP47">
        <f t="shared" si="12"/>
        <v>2.0195838433292514E-2</v>
      </c>
    </row>
    <row r="48" spans="1:68">
      <c r="A48" s="5">
        <v>49</v>
      </c>
      <c r="B48" s="5">
        <v>21.367521367521402</v>
      </c>
      <c r="C48" s="5">
        <v>78</v>
      </c>
      <c r="D48" s="6">
        <v>2.64</v>
      </c>
      <c r="E48" s="6">
        <v>0.50793600000000005</v>
      </c>
      <c r="F48" s="6">
        <v>6.3338999999999999</v>
      </c>
      <c r="G48" s="6">
        <v>3.886145</v>
      </c>
      <c r="H48" s="6">
        <v>22.942540000000001</v>
      </c>
      <c r="I48" s="5">
        <v>737.67200000000003</v>
      </c>
      <c r="J48" s="5">
        <v>1</v>
      </c>
      <c r="R48">
        <v>59</v>
      </c>
      <c r="S48">
        <v>28.672626075223501</v>
      </c>
      <c r="T48">
        <v>77</v>
      </c>
      <c r="U48">
        <v>3.1880000000000002</v>
      </c>
      <c r="V48">
        <v>0.60550746666666699</v>
      </c>
      <c r="W48">
        <v>17.021999999999998</v>
      </c>
      <c r="X48">
        <v>16.440480000000001</v>
      </c>
      <c r="Y48">
        <v>31.6904</v>
      </c>
      <c r="Z48">
        <v>910.48900000000003</v>
      </c>
      <c r="AA48" s="11">
        <v>1</v>
      </c>
      <c r="AB48" s="12">
        <v>0</v>
      </c>
      <c r="AC48" s="13">
        <f t="shared" si="1"/>
        <v>1</v>
      </c>
      <c r="AD48">
        <f t="shared" si="2"/>
        <v>1</v>
      </c>
      <c r="AE48">
        <f t="shared" si="3"/>
        <v>0.38614889521163498</v>
      </c>
      <c r="AF48" s="11">
        <f t="shared" si="4"/>
        <v>0.38614889521163498</v>
      </c>
      <c r="AG48" s="13">
        <f t="shared" si="5"/>
        <v>0.61385110478836502</v>
      </c>
      <c r="AH48" s="11">
        <f t="shared" si="6"/>
        <v>-0.95153224500517941</v>
      </c>
      <c r="AI48" s="13">
        <f t="shared" si="7"/>
        <v>100</v>
      </c>
      <c r="AJ48">
        <f t="shared" si="8"/>
        <v>1.589674636908994</v>
      </c>
      <c r="BI48">
        <v>0.52443927623880982</v>
      </c>
      <c r="BJ48">
        <v>1</v>
      </c>
      <c r="BK48">
        <v>0</v>
      </c>
      <c r="BL48">
        <f t="shared" si="13"/>
        <v>32</v>
      </c>
      <c r="BM48">
        <f t="shared" si="14"/>
        <v>10</v>
      </c>
      <c r="BN48">
        <f t="shared" si="10"/>
        <v>0.15789473684210531</v>
      </c>
      <c r="BO48">
        <f t="shared" si="11"/>
        <v>0.76744186046511631</v>
      </c>
      <c r="BP48">
        <f t="shared" si="12"/>
        <v>2.0195838433292597E-2</v>
      </c>
    </row>
    <row r="49" spans="1:68">
      <c r="A49" s="5">
        <v>45</v>
      </c>
      <c r="B49" s="5">
        <v>23.1404958677686</v>
      </c>
      <c r="C49" s="5">
        <v>116</v>
      </c>
      <c r="D49" s="6">
        <v>4.9020000000000001</v>
      </c>
      <c r="E49" s="6">
        <v>1.4026255999999999</v>
      </c>
      <c r="F49" s="6">
        <v>17.997299999999999</v>
      </c>
      <c r="G49" s="6">
        <v>4.2947050000000004</v>
      </c>
      <c r="H49" s="6">
        <v>5.2633000000000001</v>
      </c>
      <c r="I49" s="5">
        <v>518.58600000000001</v>
      </c>
      <c r="J49" s="5">
        <v>1</v>
      </c>
      <c r="R49">
        <v>60</v>
      </c>
      <c r="S49">
        <v>26.349292079780898</v>
      </c>
      <c r="T49">
        <v>103</v>
      </c>
      <c r="U49">
        <v>5.1379999999999999</v>
      </c>
      <c r="V49">
        <v>1.3053945333333301</v>
      </c>
      <c r="W49">
        <v>24.299800000000001</v>
      </c>
      <c r="X49">
        <v>2.19428</v>
      </c>
      <c r="Y49">
        <v>20.253499999999999</v>
      </c>
      <c r="Z49">
        <v>378.99599999999998</v>
      </c>
      <c r="AA49" s="11">
        <v>0</v>
      </c>
      <c r="AB49" s="12">
        <v>1</v>
      </c>
      <c r="AC49" s="13">
        <f t="shared" si="1"/>
        <v>1</v>
      </c>
      <c r="AD49">
        <f t="shared" si="2"/>
        <v>0</v>
      </c>
      <c r="AE49">
        <f t="shared" si="3"/>
        <v>0.68932922962961973</v>
      </c>
      <c r="AF49" s="11">
        <f t="shared" si="4"/>
        <v>0.68932922962961973</v>
      </c>
      <c r="AG49" s="13">
        <f t="shared" si="5"/>
        <v>0.31067077037038027</v>
      </c>
      <c r="AH49" s="11">
        <f t="shared" si="6"/>
        <v>-1.1690215437051805</v>
      </c>
      <c r="AI49" s="13">
        <f t="shared" si="7"/>
        <v>0</v>
      </c>
      <c r="AJ49">
        <f t="shared" si="8"/>
        <v>2.2188416013769321</v>
      </c>
      <c r="BI49">
        <v>0.57963759692162364</v>
      </c>
      <c r="BJ49">
        <v>1</v>
      </c>
      <c r="BK49">
        <v>0</v>
      </c>
      <c r="BL49">
        <f t="shared" si="13"/>
        <v>33</v>
      </c>
      <c r="BM49">
        <f t="shared" si="14"/>
        <v>10</v>
      </c>
      <c r="BN49">
        <f t="shared" si="10"/>
        <v>0.13157894736842102</v>
      </c>
      <c r="BO49">
        <f t="shared" si="11"/>
        <v>0.76744186046511631</v>
      </c>
      <c r="BP49">
        <f t="shared" si="12"/>
        <v>0</v>
      </c>
    </row>
    <row r="50" spans="1:68">
      <c r="A50" s="5">
        <v>64</v>
      </c>
      <c r="B50" s="5">
        <v>22.2222222222222</v>
      </c>
      <c r="C50" s="5">
        <v>98</v>
      </c>
      <c r="D50" s="6">
        <v>5.7</v>
      </c>
      <c r="E50" s="6">
        <v>1.37788</v>
      </c>
      <c r="F50" s="6">
        <v>12.1905</v>
      </c>
      <c r="G50" s="6">
        <v>4.7839850000000004</v>
      </c>
      <c r="H50" s="6">
        <v>13.91245</v>
      </c>
      <c r="I50" s="5">
        <v>395.976</v>
      </c>
      <c r="J50" s="5">
        <v>1</v>
      </c>
      <c r="R50">
        <v>60</v>
      </c>
      <c r="S50">
        <v>31.231409875074402</v>
      </c>
      <c r="T50">
        <v>131</v>
      </c>
      <c r="U50">
        <v>30.13</v>
      </c>
      <c r="V50">
        <v>9.7360073333333297</v>
      </c>
      <c r="W50">
        <v>37.843000000000004</v>
      </c>
      <c r="X50">
        <v>8.4044299999999996</v>
      </c>
      <c r="Y50">
        <v>11.50005</v>
      </c>
      <c r="Z50">
        <v>396.02100000000002</v>
      </c>
      <c r="AA50" s="11">
        <v>1</v>
      </c>
      <c r="AB50" s="12">
        <v>0</v>
      </c>
      <c r="AC50" s="13">
        <f t="shared" si="1"/>
        <v>1</v>
      </c>
      <c r="AD50">
        <f t="shared" si="2"/>
        <v>1</v>
      </c>
      <c r="AE50">
        <f t="shared" si="3"/>
        <v>0.89885578590179949</v>
      </c>
      <c r="AF50" s="11">
        <f t="shared" si="4"/>
        <v>0.89885578590179949</v>
      </c>
      <c r="AG50" s="13">
        <f t="shared" si="5"/>
        <v>0.10114421409820051</v>
      </c>
      <c r="AH50" s="11">
        <f t="shared" si="6"/>
        <v>-0.10663267350559047</v>
      </c>
      <c r="AI50" s="13">
        <f t="shared" si="7"/>
        <v>100</v>
      </c>
      <c r="AJ50">
        <f t="shared" si="8"/>
        <v>0.11252551931534274</v>
      </c>
      <c r="BI50">
        <v>0.58385863776972613</v>
      </c>
      <c r="BJ50">
        <v>0</v>
      </c>
      <c r="BK50">
        <v>1</v>
      </c>
      <c r="BL50">
        <f t="shared" si="13"/>
        <v>33</v>
      </c>
      <c r="BM50">
        <f t="shared" si="14"/>
        <v>11</v>
      </c>
      <c r="BN50">
        <f t="shared" si="10"/>
        <v>0.13157894736842102</v>
      </c>
      <c r="BO50">
        <f t="shared" si="11"/>
        <v>0.7441860465116279</v>
      </c>
      <c r="BP50">
        <f t="shared" si="12"/>
        <v>0</v>
      </c>
    </row>
    <row r="51" spans="1:68">
      <c r="A51" s="5">
        <v>46</v>
      </c>
      <c r="B51" s="5">
        <v>20.83</v>
      </c>
      <c r="C51" s="5">
        <v>88</v>
      </c>
      <c r="D51" s="6">
        <v>3.42</v>
      </c>
      <c r="E51" s="6">
        <v>0.74236800000000003</v>
      </c>
      <c r="F51" s="6">
        <v>12.87</v>
      </c>
      <c r="G51" s="6">
        <v>18.55</v>
      </c>
      <c r="H51" s="6">
        <v>13.56</v>
      </c>
      <c r="I51" s="5">
        <v>301.20999999999998</v>
      </c>
      <c r="J51" s="5">
        <v>1</v>
      </c>
      <c r="R51">
        <v>61</v>
      </c>
      <c r="S51">
        <v>32.0389593745995</v>
      </c>
      <c r="T51">
        <v>85</v>
      </c>
      <c r="U51">
        <v>18.077000000000002</v>
      </c>
      <c r="V51">
        <v>3.79014433333333</v>
      </c>
      <c r="W51">
        <v>30.7729</v>
      </c>
      <c r="X51">
        <v>7.7802550000000004</v>
      </c>
      <c r="Y51">
        <v>13.683920000000001</v>
      </c>
      <c r="Z51">
        <v>444.39499999999998</v>
      </c>
      <c r="AA51" s="11">
        <v>0</v>
      </c>
      <c r="AB51" s="12">
        <v>1</v>
      </c>
      <c r="AC51" s="13">
        <f t="shared" si="1"/>
        <v>1</v>
      </c>
      <c r="AD51">
        <f t="shared" si="2"/>
        <v>0</v>
      </c>
      <c r="AE51">
        <f t="shared" si="3"/>
        <v>0.27058944657583506</v>
      </c>
      <c r="AF51" s="11">
        <f t="shared" si="4"/>
        <v>0.27058944657583506</v>
      </c>
      <c r="AG51" s="13">
        <f t="shared" si="5"/>
        <v>0.72941055342416494</v>
      </c>
      <c r="AH51" s="11">
        <f t="shared" si="6"/>
        <v>-0.31551853207476471</v>
      </c>
      <c r="AI51" s="13">
        <f t="shared" si="7"/>
        <v>0</v>
      </c>
      <c r="AJ51">
        <f t="shared" si="8"/>
        <v>0.37097001860690459</v>
      </c>
      <c r="BI51">
        <v>0.59765775684239153</v>
      </c>
      <c r="BJ51">
        <v>0</v>
      </c>
      <c r="BK51">
        <v>1</v>
      </c>
      <c r="BL51">
        <f t="shared" si="13"/>
        <v>33</v>
      </c>
      <c r="BM51">
        <f t="shared" si="14"/>
        <v>12</v>
      </c>
      <c r="BN51">
        <f t="shared" si="10"/>
        <v>0.13157894736842102</v>
      </c>
      <c r="BO51">
        <f t="shared" si="11"/>
        <v>0.72093023255813948</v>
      </c>
      <c r="BP51">
        <f t="shared" si="12"/>
        <v>0</v>
      </c>
    </row>
    <row r="52" spans="1:68">
      <c r="A52" s="5">
        <v>45</v>
      </c>
      <c r="B52" s="5">
        <v>20.260000000000002</v>
      </c>
      <c r="C52" s="5">
        <v>92</v>
      </c>
      <c r="D52" s="6">
        <v>3.44</v>
      </c>
      <c r="E52" s="6">
        <v>0.78065066666666705</v>
      </c>
      <c r="F52" s="6">
        <v>7.65</v>
      </c>
      <c r="G52" s="6">
        <v>16.670000000000002</v>
      </c>
      <c r="H52" s="6">
        <v>7.84</v>
      </c>
      <c r="I52" s="5">
        <v>193.87</v>
      </c>
      <c r="J52" s="5">
        <v>1</v>
      </c>
      <c r="R52">
        <v>62</v>
      </c>
      <c r="S52">
        <v>26.84</v>
      </c>
      <c r="T52">
        <v>100</v>
      </c>
      <c r="U52">
        <v>4.53</v>
      </c>
      <c r="V52">
        <v>1.1173999999999999</v>
      </c>
      <c r="W52">
        <v>12.45</v>
      </c>
      <c r="X52">
        <v>21.42</v>
      </c>
      <c r="Y52">
        <v>7.32</v>
      </c>
      <c r="Z52">
        <v>330.16</v>
      </c>
      <c r="AA52" s="11">
        <v>1</v>
      </c>
      <c r="AB52" s="12">
        <v>0</v>
      </c>
      <c r="AC52" s="13">
        <f t="shared" si="1"/>
        <v>1</v>
      </c>
      <c r="AD52">
        <f t="shared" si="2"/>
        <v>1</v>
      </c>
      <c r="AE52">
        <f t="shared" si="3"/>
        <v>0.51698850839059174</v>
      </c>
      <c r="AF52" s="11">
        <f t="shared" si="4"/>
        <v>0.51698850839059174</v>
      </c>
      <c r="AG52" s="13">
        <f t="shared" si="5"/>
        <v>0.48301149160940826</v>
      </c>
      <c r="AH52" s="11">
        <f t="shared" si="6"/>
        <v>-0.65973463220509077</v>
      </c>
      <c r="AI52" s="13">
        <f t="shared" si="7"/>
        <v>100</v>
      </c>
      <c r="AJ52">
        <f t="shared" si="8"/>
        <v>0.93427897094472101</v>
      </c>
      <c r="BI52">
        <v>0.65596680273895203</v>
      </c>
      <c r="BJ52">
        <v>0</v>
      </c>
      <c r="BK52">
        <v>1</v>
      </c>
      <c r="BL52">
        <f t="shared" si="13"/>
        <v>33</v>
      </c>
      <c r="BM52">
        <f t="shared" si="14"/>
        <v>13</v>
      </c>
      <c r="BN52">
        <f t="shared" si="10"/>
        <v>0.13157894736842102</v>
      </c>
      <c r="BO52">
        <f t="shared" si="11"/>
        <v>0.69767441860465118</v>
      </c>
      <c r="BP52">
        <f t="shared" si="12"/>
        <v>0</v>
      </c>
    </row>
    <row r="53" spans="1:68">
      <c r="A53" s="5">
        <v>51</v>
      </c>
      <c r="B53" s="5">
        <v>18.37</v>
      </c>
      <c r="C53" s="5">
        <v>105</v>
      </c>
      <c r="D53" s="6">
        <v>6.03</v>
      </c>
      <c r="E53" s="6">
        <v>1.5617700000000001</v>
      </c>
      <c r="F53" s="6">
        <v>9.6199999999999992</v>
      </c>
      <c r="G53" s="6">
        <v>12.76</v>
      </c>
      <c r="H53" s="6">
        <v>3.21</v>
      </c>
      <c r="I53" s="5">
        <v>513.66</v>
      </c>
      <c r="J53" s="5">
        <v>1</v>
      </c>
      <c r="R53">
        <v>64</v>
      </c>
      <c r="S53">
        <v>22.2222222222222</v>
      </c>
      <c r="T53">
        <v>98</v>
      </c>
      <c r="U53">
        <v>5.7</v>
      </c>
      <c r="V53">
        <v>1.37788</v>
      </c>
      <c r="W53">
        <v>12.1905</v>
      </c>
      <c r="X53">
        <v>4.7839850000000004</v>
      </c>
      <c r="Y53">
        <v>13.91245</v>
      </c>
      <c r="Z53">
        <v>395.976</v>
      </c>
      <c r="AA53" s="11">
        <v>1</v>
      </c>
      <c r="AB53" s="12">
        <v>0</v>
      </c>
      <c r="AC53" s="13">
        <f t="shared" si="1"/>
        <v>1</v>
      </c>
      <c r="AD53">
        <f t="shared" si="2"/>
        <v>1</v>
      </c>
      <c r="AE53">
        <f t="shared" si="3"/>
        <v>0.73629692071814024</v>
      </c>
      <c r="AF53" s="11">
        <f t="shared" si="4"/>
        <v>0.73629692071814024</v>
      </c>
      <c r="AG53" s="13">
        <f t="shared" si="5"/>
        <v>0.26370307928185976</v>
      </c>
      <c r="AH53" s="11">
        <f t="shared" si="6"/>
        <v>-0.30612181671842437</v>
      </c>
      <c r="AI53" s="13">
        <f t="shared" si="7"/>
        <v>100</v>
      </c>
      <c r="AJ53">
        <f t="shared" si="8"/>
        <v>0.35814774157232582</v>
      </c>
      <c r="BI53">
        <v>0.66041920038222779</v>
      </c>
      <c r="BJ53">
        <v>0</v>
      </c>
      <c r="BK53">
        <v>1</v>
      </c>
      <c r="BL53">
        <f t="shared" si="13"/>
        <v>33</v>
      </c>
      <c r="BM53">
        <f t="shared" si="14"/>
        <v>14</v>
      </c>
      <c r="BN53">
        <f t="shared" si="10"/>
        <v>0.13157894736842102</v>
      </c>
      <c r="BO53">
        <f t="shared" si="11"/>
        <v>0.67441860465116277</v>
      </c>
      <c r="BP53">
        <f t="shared" si="12"/>
        <v>0</v>
      </c>
    </row>
    <row r="54" spans="1:68">
      <c r="A54" s="5">
        <v>72</v>
      </c>
      <c r="B54" s="5">
        <v>23.62</v>
      </c>
      <c r="C54" s="5">
        <v>105</v>
      </c>
      <c r="D54" s="6">
        <v>4.42</v>
      </c>
      <c r="E54" s="6">
        <v>1.1447799999999999</v>
      </c>
      <c r="F54" s="6">
        <v>21.78</v>
      </c>
      <c r="G54" s="6">
        <v>17.86</v>
      </c>
      <c r="H54" s="6">
        <v>4.82</v>
      </c>
      <c r="I54" s="5">
        <v>195.94</v>
      </c>
      <c r="J54" s="5">
        <v>1</v>
      </c>
      <c r="R54">
        <v>64</v>
      </c>
      <c r="S54">
        <v>34.529722800833198</v>
      </c>
      <c r="T54">
        <v>95</v>
      </c>
      <c r="U54">
        <v>4.4269999999999996</v>
      </c>
      <c r="V54">
        <v>1.0373936666666701</v>
      </c>
      <c r="W54">
        <v>21.2117</v>
      </c>
      <c r="X54">
        <v>5.4626200000000003</v>
      </c>
      <c r="Y54">
        <v>6.7018800000000001</v>
      </c>
      <c r="Z54">
        <v>252.44900000000001</v>
      </c>
      <c r="AA54" s="11">
        <v>0</v>
      </c>
      <c r="AB54" s="12">
        <v>1</v>
      </c>
      <c r="AC54" s="13">
        <f t="shared" si="1"/>
        <v>1</v>
      </c>
      <c r="AD54">
        <f t="shared" si="2"/>
        <v>0</v>
      </c>
      <c r="AE54">
        <f t="shared" si="3"/>
        <v>6.7525636824987328E-2</v>
      </c>
      <c r="AF54" s="11">
        <f t="shared" si="4"/>
        <v>6.7525636824987328E-2</v>
      </c>
      <c r="AG54" s="13">
        <f t="shared" si="5"/>
        <v>0.93247436317501264</v>
      </c>
      <c r="AH54" s="11">
        <f t="shared" si="6"/>
        <v>-6.9913620415807162E-2</v>
      </c>
      <c r="AI54" s="13">
        <f t="shared" si="7"/>
        <v>100</v>
      </c>
      <c r="AJ54">
        <f t="shared" si="8"/>
        <v>7.2415542444584827E-2</v>
      </c>
      <c r="BI54">
        <v>0.6632263100111857</v>
      </c>
      <c r="BJ54">
        <v>0</v>
      </c>
      <c r="BK54">
        <v>1</v>
      </c>
      <c r="BL54">
        <f t="shared" si="13"/>
        <v>33</v>
      </c>
      <c r="BM54">
        <f t="shared" si="14"/>
        <v>15</v>
      </c>
      <c r="BN54">
        <f t="shared" si="10"/>
        <v>0.13157894736842102</v>
      </c>
      <c r="BO54">
        <f t="shared" si="11"/>
        <v>0.65116279069767447</v>
      </c>
      <c r="BP54">
        <f t="shared" si="12"/>
        <v>0</v>
      </c>
    </row>
    <row r="55" spans="1:68">
      <c r="A55" s="5">
        <v>55</v>
      </c>
      <c r="B55" s="5">
        <v>31.975014872099901</v>
      </c>
      <c r="C55" s="5">
        <v>92</v>
      </c>
      <c r="D55" s="6">
        <v>16.635000000000002</v>
      </c>
      <c r="E55" s="6">
        <v>3.7750360000000001</v>
      </c>
      <c r="F55" s="6">
        <v>37.223399999999998</v>
      </c>
      <c r="G55" s="6">
        <v>11.018454999999999</v>
      </c>
      <c r="H55" s="6">
        <v>7.1651400000000001</v>
      </c>
      <c r="I55" s="5">
        <v>483.37700000000001</v>
      </c>
      <c r="J55" s="5">
        <v>1</v>
      </c>
      <c r="R55">
        <v>65</v>
      </c>
      <c r="S55">
        <v>29.666548000474702</v>
      </c>
      <c r="T55">
        <v>85</v>
      </c>
      <c r="U55">
        <v>14.648999999999999</v>
      </c>
      <c r="V55">
        <v>3.0714070000000002</v>
      </c>
      <c r="W55">
        <v>26.5166</v>
      </c>
      <c r="X55">
        <v>7.28287</v>
      </c>
      <c r="Y55">
        <v>19.463239999999999</v>
      </c>
      <c r="Z55">
        <v>1698.44</v>
      </c>
      <c r="AA55" s="11">
        <v>1</v>
      </c>
      <c r="AB55" s="12">
        <v>0</v>
      </c>
      <c r="AC55" s="13">
        <f t="shared" si="1"/>
        <v>1</v>
      </c>
      <c r="AD55">
        <f t="shared" si="2"/>
        <v>1</v>
      </c>
      <c r="AE55">
        <f t="shared" si="3"/>
        <v>0.6632263100111857</v>
      </c>
      <c r="AF55" s="11">
        <f t="shared" si="4"/>
        <v>0.6632263100111857</v>
      </c>
      <c r="AG55" s="13">
        <f t="shared" si="5"/>
        <v>0.3367736899888143</v>
      </c>
      <c r="AH55" s="11">
        <f t="shared" si="6"/>
        <v>-0.41063900464035941</v>
      </c>
      <c r="AI55" s="13">
        <f t="shared" si="7"/>
        <v>100</v>
      </c>
      <c r="AJ55">
        <f t="shared" si="8"/>
        <v>0.50778095637239484</v>
      </c>
      <c r="BI55">
        <v>0.68659753750815056</v>
      </c>
      <c r="BJ55">
        <v>0</v>
      </c>
      <c r="BK55">
        <v>1</v>
      </c>
      <c r="BL55">
        <f t="shared" si="13"/>
        <v>33</v>
      </c>
      <c r="BM55">
        <f t="shared" si="14"/>
        <v>16</v>
      </c>
      <c r="BN55">
        <f t="shared" si="10"/>
        <v>0.13157894736842102</v>
      </c>
      <c r="BO55">
        <f t="shared" si="11"/>
        <v>0.62790697674418605</v>
      </c>
      <c r="BP55">
        <f t="shared" si="12"/>
        <v>1.652386780905751E-2</v>
      </c>
    </row>
    <row r="56" spans="1:68">
      <c r="A56" s="5">
        <v>43</v>
      </c>
      <c r="B56" s="5">
        <v>31.25</v>
      </c>
      <c r="C56" s="5">
        <v>103</v>
      </c>
      <c r="D56" s="6">
        <v>4.3280000000000003</v>
      </c>
      <c r="E56" s="6">
        <v>1.0996005333333301</v>
      </c>
      <c r="F56" s="6">
        <v>25.781600000000001</v>
      </c>
      <c r="G56" s="6">
        <v>12.718959999999999</v>
      </c>
      <c r="H56" s="6">
        <v>38.653100000000002</v>
      </c>
      <c r="I56" s="5">
        <v>775.322</v>
      </c>
      <c r="J56" s="5">
        <v>1</v>
      </c>
      <c r="R56">
        <v>65</v>
      </c>
      <c r="S56">
        <v>32.049999999999997</v>
      </c>
      <c r="T56">
        <v>97</v>
      </c>
      <c r="U56">
        <v>5.73</v>
      </c>
      <c r="V56">
        <v>1.3709979999999999</v>
      </c>
      <c r="W56">
        <v>61.48</v>
      </c>
      <c r="X56">
        <v>22.54</v>
      </c>
      <c r="Y56">
        <v>10.33</v>
      </c>
      <c r="Z56">
        <v>314.05</v>
      </c>
      <c r="AA56" s="11">
        <v>1</v>
      </c>
      <c r="AB56" s="12">
        <v>0</v>
      </c>
      <c r="AC56" s="13">
        <f t="shared" si="1"/>
        <v>1</v>
      </c>
      <c r="AD56">
        <f t="shared" si="2"/>
        <v>1</v>
      </c>
      <c r="AE56">
        <f t="shared" si="3"/>
        <v>0.13593735697374601</v>
      </c>
      <c r="AF56" s="11">
        <f t="shared" si="4"/>
        <v>0.13593735697374601</v>
      </c>
      <c r="AG56" s="13">
        <f t="shared" si="5"/>
        <v>0.86406264302625402</v>
      </c>
      <c r="AH56" s="11">
        <f t="shared" si="6"/>
        <v>-1.9955611098468431</v>
      </c>
      <c r="AI56" s="13">
        <f t="shared" si="7"/>
        <v>100</v>
      </c>
      <c r="AJ56">
        <f t="shared" si="8"/>
        <v>6.356329579021704</v>
      </c>
      <c r="BI56">
        <v>0.68932922962961973</v>
      </c>
      <c r="BJ56">
        <v>1</v>
      </c>
      <c r="BK56">
        <v>0</v>
      </c>
      <c r="BL56">
        <f t="shared" si="13"/>
        <v>34</v>
      </c>
      <c r="BM56">
        <f t="shared" si="14"/>
        <v>16</v>
      </c>
      <c r="BN56">
        <f t="shared" si="10"/>
        <v>0.10526315789473684</v>
      </c>
      <c r="BO56">
        <f t="shared" si="11"/>
        <v>0.62790697674418605</v>
      </c>
      <c r="BP56">
        <f t="shared" si="12"/>
        <v>0</v>
      </c>
    </row>
    <row r="57" spans="1:68">
      <c r="A57" s="5">
        <v>86</v>
      </c>
      <c r="B57" s="5">
        <v>26.6666666666667</v>
      </c>
      <c r="C57" s="5">
        <v>201</v>
      </c>
      <c r="D57" s="6">
        <v>41.610999999999997</v>
      </c>
      <c r="E57" s="6">
        <v>20.630733800000002</v>
      </c>
      <c r="F57" s="6">
        <v>47.646999999999998</v>
      </c>
      <c r="G57" s="6">
        <v>5.3571350000000004</v>
      </c>
      <c r="H57" s="6">
        <v>24.370100000000001</v>
      </c>
      <c r="I57" s="5">
        <v>1698.44</v>
      </c>
      <c r="J57" s="5">
        <v>1</v>
      </c>
      <c r="R57">
        <v>66</v>
      </c>
      <c r="S57">
        <v>26.5625</v>
      </c>
      <c r="T57">
        <v>89</v>
      </c>
      <c r="U57">
        <v>6.524</v>
      </c>
      <c r="V57">
        <v>1.4322354666666699</v>
      </c>
      <c r="W57">
        <v>14.9084</v>
      </c>
      <c r="X57">
        <v>8.4299599999999995</v>
      </c>
      <c r="Y57">
        <v>14.919219999999999</v>
      </c>
      <c r="Z57">
        <v>269.48700000000002</v>
      </c>
      <c r="AA57" s="11">
        <v>1</v>
      </c>
      <c r="AB57" s="12">
        <v>0</v>
      </c>
      <c r="AC57" s="13">
        <f t="shared" si="1"/>
        <v>1</v>
      </c>
      <c r="AD57">
        <f t="shared" si="2"/>
        <v>1</v>
      </c>
      <c r="AE57">
        <f t="shared" si="3"/>
        <v>0.34010039766259886</v>
      </c>
      <c r="AF57" s="11">
        <f t="shared" si="4"/>
        <v>0.34010039766259886</v>
      </c>
      <c r="AG57" s="13">
        <f t="shared" si="5"/>
        <v>0.65989960233740108</v>
      </c>
      <c r="AH57" s="11">
        <f t="shared" si="6"/>
        <v>-1.0785144177176895</v>
      </c>
      <c r="AI57" s="13">
        <f t="shared" si="7"/>
        <v>100</v>
      </c>
      <c r="AJ57">
        <f t="shared" si="8"/>
        <v>1.9403082350761118</v>
      </c>
      <c r="BI57">
        <v>0.69670505253087689</v>
      </c>
      <c r="BJ57">
        <v>0</v>
      </c>
      <c r="BK57">
        <v>1</v>
      </c>
      <c r="BL57">
        <f t="shared" si="13"/>
        <v>34</v>
      </c>
      <c r="BM57">
        <f t="shared" si="14"/>
        <v>17</v>
      </c>
      <c r="BN57">
        <f t="shared" si="10"/>
        <v>0.10526315789473684</v>
      </c>
      <c r="BO57">
        <f t="shared" si="11"/>
        <v>0.60465116279069764</v>
      </c>
      <c r="BP57">
        <f t="shared" si="12"/>
        <v>1.5911872705018343E-2</v>
      </c>
    </row>
    <row r="58" spans="1:68">
      <c r="A58" s="5">
        <v>41</v>
      </c>
      <c r="B58" s="5">
        <v>26.672763298277701</v>
      </c>
      <c r="C58" s="5">
        <v>97</v>
      </c>
      <c r="D58" s="6">
        <v>22.033000000000001</v>
      </c>
      <c r="E58" s="6">
        <v>5.2717624666666696</v>
      </c>
      <c r="F58" s="6">
        <v>44.7059</v>
      </c>
      <c r="G58" s="6">
        <v>13.494865000000001</v>
      </c>
      <c r="H58" s="6">
        <v>27.8325</v>
      </c>
      <c r="I58" s="5">
        <v>783.79600000000005</v>
      </c>
      <c r="J58" s="5">
        <v>1</v>
      </c>
      <c r="R58">
        <v>66</v>
      </c>
      <c r="S58">
        <v>27.7</v>
      </c>
      <c r="T58">
        <v>90</v>
      </c>
      <c r="U58">
        <v>6.0419999999999998</v>
      </c>
      <c r="V58">
        <v>1.341324</v>
      </c>
      <c r="W58">
        <v>24.846</v>
      </c>
      <c r="X58">
        <v>7.6520549999999998</v>
      </c>
      <c r="Y58">
        <v>6.7051999999999996</v>
      </c>
      <c r="Z58">
        <v>225.88</v>
      </c>
      <c r="AA58" s="11">
        <v>0</v>
      </c>
      <c r="AB58" s="12">
        <v>1</v>
      </c>
      <c r="AC58" s="13">
        <f t="shared" si="1"/>
        <v>1</v>
      </c>
      <c r="AD58">
        <f t="shared" si="2"/>
        <v>0</v>
      </c>
      <c r="AE58">
        <f t="shared" si="3"/>
        <v>0.17217495773269353</v>
      </c>
      <c r="AF58" s="11">
        <f t="shared" si="4"/>
        <v>0.17217495773269353</v>
      </c>
      <c r="AG58" s="13">
        <f t="shared" si="5"/>
        <v>0.82782504226730647</v>
      </c>
      <c r="AH58" s="11">
        <f t="shared" si="6"/>
        <v>-0.18895344853374096</v>
      </c>
      <c r="AI58" s="13">
        <f t="shared" si="7"/>
        <v>0</v>
      </c>
      <c r="AJ58">
        <f t="shared" si="8"/>
        <v>0.2079847177141784</v>
      </c>
      <c r="BI58">
        <v>0.69996133229202528</v>
      </c>
      <c r="BJ58">
        <v>1</v>
      </c>
      <c r="BK58">
        <v>0</v>
      </c>
      <c r="BL58">
        <f t="shared" si="13"/>
        <v>35</v>
      </c>
      <c r="BM58">
        <f t="shared" si="14"/>
        <v>17</v>
      </c>
      <c r="BN58">
        <f t="shared" si="10"/>
        <v>7.8947368421052655E-2</v>
      </c>
      <c r="BO58">
        <f t="shared" si="11"/>
        <v>0.60465116279069764</v>
      </c>
      <c r="BP58">
        <f t="shared" si="12"/>
        <v>0</v>
      </c>
    </row>
    <row r="59" spans="1:68">
      <c r="A59" s="5">
        <v>59</v>
      </c>
      <c r="B59" s="5">
        <v>28.672626075223501</v>
      </c>
      <c r="C59" s="5">
        <v>77</v>
      </c>
      <c r="D59" s="6">
        <v>3.1880000000000002</v>
      </c>
      <c r="E59" s="6">
        <v>0.60550746666666699</v>
      </c>
      <c r="F59" s="6">
        <v>17.021999999999998</v>
      </c>
      <c r="G59" s="6">
        <v>16.440480000000001</v>
      </c>
      <c r="H59" s="6">
        <v>31.6904</v>
      </c>
      <c r="I59" s="5">
        <v>910.48900000000003</v>
      </c>
      <c r="J59" s="5">
        <v>1</v>
      </c>
      <c r="R59">
        <v>66</v>
      </c>
      <c r="S59">
        <v>31.4465408805031</v>
      </c>
      <c r="T59">
        <v>90</v>
      </c>
      <c r="U59">
        <v>9.2449999999999992</v>
      </c>
      <c r="V59">
        <v>2.0523899999999999</v>
      </c>
      <c r="W59">
        <v>45.962400000000002</v>
      </c>
      <c r="X59">
        <v>10.355259999999999</v>
      </c>
      <c r="Y59">
        <v>23.381900000000002</v>
      </c>
      <c r="Z59">
        <v>1102.1099999999999</v>
      </c>
      <c r="AA59" s="11">
        <v>0</v>
      </c>
      <c r="AB59" s="12">
        <v>1</v>
      </c>
      <c r="AC59" s="13">
        <f t="shared" si="1"/>
        <v>1</v>
      </c>
      <c r="AD59">
        <f t="shared" si="2"/>
        <v>0</v>
      </c>
      <c r="AE59">
        <f t="shared" si="3"/>
        <v>0.38612481120687653</v>
      </c>
      <c r="AF59" s="11">
        <f t="shared" si="4"/>
        <v>0.38612481120687653</v>
      </c>
      <c r="AG59" s="13">
        <f t="shared" si="5"/>
        <v>0.61387518879312353</v>
      </c>
      <c r="AH59" s="11">
        <f t="shared" si="6"/>
        <v>-0.48796364707950785</v>
      </c>
      <c r="AI59" s="13">
        <f t="shared" si="7"/>
        <v>0</v>
      </c>
      <c r="AJ59">
        <f t="shared" si="8"/>
        <v>0.62899563014754922</v>
      </c>
      <c r="BI59">
        <v>0.71598950452288357</v>
      </c>
      <c r="BJ59">
        <v>0</v>
      </c>
      <c r="BK59">
        <v>1</v>
      </c>
      <c r="BL59">
        <f t="shared" si="13"/>
        <v>35</v>
      </c>
      <c r="BM59">
        <f t="shared" si="14"/>
        <v>18</v>
      </c>
      <c r="BN59">
        <f t="shared" si="10"/>
        <v>7.8947368421052655E-2</v>
      </c>
      <c r="BO59">
        <f t="shared" si="11"/>
        <v>0.58139534883720922</v>
      </c>
      <c r="BP59">
        <f t="shared" si="12"/>
        <v>1.5299877600979173E-2</v>
      </c>
    </row>
    <row r="60" spans="1:68">
      <c r="A60" s="5">
        <v>71</v>
      </c>
      <c r="B60" s="5">
        <v>25.5102040816327</v>
      </c>
      <c r="C60" s="5">
        <v>112</v>
      </c>
      <c r="D60" s="6">
        <v>10.395</v>
      </c>
      <c r="E60" s="6">
        <v>2.8717920000000001</v>
      </c>
      <c r="F60" s="6">
        <v>19.065300000000001</v>
      </c>
      <c r="G60" s="6">
        <v>5.4861000000000004</v>
      </c>
      <c r="H60" s="6">
        <v>42.744700000000002</v>
      </c>
      <c r="I60" s="5">
        <v>799.89800000000002</v>
      </c>
      <c r="J60" s="5">
        <v>1</v>
      </c>
      <c r="R60">
        <v>66</v>
      </c>
      <c r="S60">
        <v>36.2122788761707</v>
      </c>
      <c r="T60">
        <v>101</v>
      </c>
      <c r="U60">
        <v>15.532999999999999</v>
      </c>
      <c r="V60">
        <v>3.8697880666666702</v>
      </c>
      <c r="W60">
        <v>74.706900000000005</v>
      </c>
      <c r="X60">
        <v>7.5395500000000002</v>
      </c>
      <c r="Y60">
        <v>22.320239999999998</v>
      </c>
      <c r="Z60">
        <v>864.96799999999996</v>
      </c>
      <c r="AA60" s="11">
        <v>0</v>
      </c>
      <c r="AB60" s="12">
        <v>1</v>
      </c>
      <c r="AC60" s="13">
        <f t="shared" si="1"/>
        <v>1</v>
      </c>
      <c r="AD60">
        <f t="shared" si="2"/>
        <v>0</v>
      </c>
      <c r="AE60">
        <f t="shared" si="3"/>
        <v>0.28080610736674499</v>
      </c>
      <c r="AF60" s="11">
        <f t="shared" si="4"/>
        <v>0.28080610736674499</v>
      </c>
      <c r="AG60" s="13">
        <f t="shared" si="5"/>
        <v>0.71919389263325506</v>
      </c>
      <c r="AH60" s="11">
        <f t="shared" si="6"/>
        <v>-0.32962428775002772</v>
      </c>
      <c r="AI60" s="13">
        <f t="shared" si="7"/>
        <v>0</v>
      </c>
      <c r="AJ60">
        <f t="shared" si="8"/>
        <v>0.39044562286061979</v>
      </c>
      <c r="BI60">
        <v>0.73204707120655421</v>
      </c>
      <c r="BJ60">
        <v>1</v>
      </c>
      <c r="BK60">
        <v>0</v>
      </c>
      <c r="BL60">
        <f t="shared" si="13"/>
        <v>36</v>
      </c>
      <c r="BM60">
        <f t="shared" si="14"/>
        <v>18</v>
      </c>
      <c r="BN60">
        <f t="shared" si="10"/>
        <v>5.2631578947368474E-2</v>
      </c>
      <c r="BO60">
        <f t="shared" si="11"/>
        <v>0.58139534883720922</v>
      </c>
      <c r="BP60">
        <f t="shared" si="12"/>
        <v>0</v>
      </c>
    </row>
    <row r="61" spans="1:68">
      <c r="A61" s="5">
        <v>42</v>
      </c>
      <c r="B61" s="5">
        <v>29.296875</v>
      </c>
      <c r="C61" s="5">
        <v>98</v>
      </c>
      <c r="D61" s="6">
        <v>4.1719999999999997</v>
      </c>
      <c r="E61" s="6">
        <v>1.0085114666666699</v>
      </c>
      <c r="F61" s="6">
        <v>12.261699999999999</v>
      </c>
      <c r="G61" s="6">
        <v>6.6955850000000003</v>
      </c>
      <c r="H61" s="6">
        <v>53.671700000000001</v>
      </c>
      <c r="I61" s="5">
        <v>1041.8430000000001</v>
      </c>
      <c r="J61" s="5">
        <v>1</v>
      </c>
      <c r="R61">
        <v>67</v>
      </c>
      <c r="S61">
        <v>29.606767261088201</v>
      </c>
      <c r="T61">
        <v>79</v>
      </c>
      <c r="U61">
        <v>5.819</v>
      </c>
      <c r="V61">
        <v>1.1339291333333299</v>
      </c>
      <c r="W61">
        <v>21.903300000000002</v>
      </c>
      <c r="X61">
        <v>2.19428</v>
      </c>
      <c r="Y61">
        <v>4.2074999999999996</v>
      </c>
      <c r="Z61">
        <v>585.30700000000002</v>
      </c>
      <c r="AA61" s="11">
        <v>0</v>
      </c>
      <c r="AB61" s="12">
        <v>1</v>
      </c>
      <c r="AC61" s="13">
        <f t="shared" si="1"/>
        <v>1</v>
      </c>
      <c r="AD61">
        <f t="shared" si="2"/>
        <v>0</v>
      </c>
      <c r="AE61">
        <f t="shared" si="3"/>
        <v>5.7041973628629103E-2</v>
      </c>
      <c r="AF61" s="11">
        <f t="shared" si="4"/>
        <v>5.7041973628629103E-2</v>
      </c>
      <c r="AG61" s="13">
        <f t="shared" si="5"/>
        <v>0.94295802637137094</v>
      </c>
      <c r="AH61" s="11">
        <f t="shared" si="6"/>
        <v>-5.8733508080169944E-2</v>
      </c>
      <c r="AI61" s="13">
        <f t="shared" si="7"/>
        <v>100</v>
      </c>
      <c r="AJ61">
        <f t="shared" si="8"/>
        <v>6.0492590373438224E-2</v>
      </c>
      <c r="BI61">
        <v>0.73430295294803027</v>
      </c>
      <c r="BJ61">
        <v>0</v>
      </c>
      <c r="BK61">
        <v>1</v>
      </c>
      <c r="BL61">
        <f t="shared" si="13"/>
        <v>36</v>
      </c>
      <c r="BM61">
        <f t="shared" si="14"/>
        <v>19</v>
      </c>
      <c r="BN61">
        <f t="shared" si="10"/>
        <v>5.2631578947368474E-2</v>
      </c>
      <c r="BO61">
        <f t="shared" si="11"/>
        <v>0.55813953488372092</v>
      </c>
      <c r="BP61">
        <f t="shared" si="12"/>
        <v>0</v>
      </c>
    </row>
    <row r="62" spans="1:68">
      <c r="A62" s="5">
        <v>65</v>
      </c>
      <c r="B62" s="5">
        <v>29.666548000474702</v>
      </c>
      <c r="C62" s="5">
        <v>85</v>
      </c>
      <c r="D62" s="6">
        <v>14.648999999999999</v>
      </c>
      <c r="E62" s="6">
        <v>3.0714070000000002</v>
      </c>
      <c r="F62" s="6">
        <v>26.5166</v>
      </c>
      <c r="G62" s="6">
        <v>7.28287</v>
      </c>
      <c r="H62" s="6">
        <v>19.463239999999999</v>
      </c>
      <c r="I62" s="5">
        <v>1698.44</v>
      </c>
      <c r="J62" s="5">
        <v>1</v>
      </c>
      <c r="R62">
        <v>68</v>
      </c>
      <c r="S62">
        <v>21.0828132906055</v>
      </c>
      <c r="T62">
        <v>102</v>
      </c>
      <c r="U62">
        <v>6.2</v>
      </c>
      <c r="V62">
        <v>1.55992</v>
      </c>
      <c r="W62">
        <v>9.6994000000000007</v>
      </c>
      <c r="X62">
        <v>8.5746549999999999</v>
      </c>
      <c r="Y62">
        <v>13.74244</v>
      </c>
      <c r="Z62">
        <v>448.79899999999998</v>
      </c>
      <c r="AA62" s="11">
        <v>1</v>
      </c>
      <c r="AB62" s="12">
        <v>0</v>
      </c>
      <c r="AC62" s="13">
        <f t="shared" si="1"/>
        <v>1</v>
      </c>
      <c r="AD62">
        <f t="shared" si="2"/>
        <v>1</v>
      </c>
      <c r="AE62">
        <f t="shared" si="3"/>
        <v>0.8404773365043039</v>
      </c>
      <c r="AF62" s="11">
        <f t="shared" si="4"/>
        <v>0.8404773365043039</v>
      </c>
      <c r="AG62" s="13">
        <f t="shared" si="5"/>
        <v>0.1595226634956961</v>
      </c>
      <c r="AH62" s="11">
        <f t="shared" si="6"/>
        <v>-0.17378529079884958</v>
      </c>
      <c r="AI62" s="13">
        <f t="shared" si="7"/>
        <v>100</v>
      </c>
      <c r="AJ62">
        <f t="shared" si="8"/>
        <v>0.18980007736934287</v>
      </c>
      <c r="BI62">
        <v>0.73629692071814024</v>
      </c>
      <c r="BJ62">
        <v>0</v>
      </c>
      <c r="BK62">
        <v>1</v>
      </c>
      <c r="BL62">
        <f t="shared" si="13"/>
        <v>36</v>
      </c>
      <c r="BM62">
        <f t="shared" si="14"/>
        <v>20</v>
      </c>
      <c r="BN62">
        <f t="shared" si="10"/>
        <v>5.2631578947368474E-2</v>
      </c>
      <c r="BO62">
        <f t="shared" si="11"/>
        <v>0.53488372093023262</v>
      </c>
      <c r="BP62">
        <f t="shared" si="12"/>
        <v>0</v>
      </c>
    </row>
    <row r="63" spans="1:68">
      <c r="A63" s="5">
        <v>48</v>
      </c>
      <c r="B63" s="5">
        <v>28.125</v>
      </c>
      <c r="C63" s="5">
        <v>90</v>
      </c>
      <c r="D63" s="6">
        <v>2.54</v>
      </c>
      <c r="E63" s="6">
        <v>0.56388000000000005</v>
      </c>
      <c r="F63" s="6">
        <v>15.532500000000001</v>
      </c>
      <c r="G63" s="6">
        <v>10.22231</v>
      </c>
      <c r="H63" s="6">
        <v>16.110320000000002</v>
      </c>
      <c r="I63" s="5">
        <v>1698.44</v>
      </c>
      <c r="J63" s="5">
        <v>1</v>
      </c>
      <c r="R63">
        <v>68</v>
      </c>
      <c r="S63">
        <v>21.367521367521402</v>
      </c>
      <c r="T63">
        <v>77</v>
      </c>
      <c r="U63">
        <v>3.226</v>
      </c>
      <c r="V63">
        <v>0.612724933333333</v>
      </c>
      <c r="W63">
        <v>9.8826999999999998</v>
      </c>
      <c r="X63">
        <v>7.1695599999999997</v>
      </c>
      <c r="Y63">
        <v>12.766</v>
      </c>
      <c r="Z63">
        <v>928.22</v>
      </c>
      <c r="AA63" s="11">
        <v>0</v>
      </c>
      <c r="AB63" s="12">
        <v>1</v>
      </c>
      <c r="AC63" s="13">
        <f t="shared" si="1"/>
        <v>1</v>
      </c>
      <c r="AD63">
        <f t="shared" si="2"/>
        <v>0</v>
      </c>
      <c r="AE63">
        <f t="shared" si="3"/>
        <v>0.39648141100085554</v>
      </c>
      <c r="AF63" s="11">
        <f t="shared" si="4"/>
        <v>0.39648141100085554</v>
      </c>
      <c r="AG63" s="13">
        <f t="shared" si="5"/>
        <v>0.60351858899914446</v>
      </c>
      <c r="AH63" s="11">
        <f t="shared" si="6"/>
        <v>-0.504978436931939</v>
      </c>
      <c r="AI63" s="13">
        <f t="shared" si="7"/>
        <v>0</v>
      </c>
      <c r="AJ63">
        <f t="shared" si="8"/>
        <v>0.65694979115451502</v>
      </c>
      <c r="BI63">
        <v>0.75237488836993383</v>
      </c>
      <c r="BJ63">
        <v>0</v>
      </c>
      <c r="BK63">
        <v>1</v>
      </c>
      <c r="BL63">
        <f t="shared" si="13"/>
        <v>36</v>
      </c>
      <c r="BM63">
        <f t="shared" si="14"/>
        <v>21</v>
      </c>
      <c r="BN63">
        <f t="shared" si="10"/>
        <v>5.2631578947368474E-2</v>
      </c>
      <c r="BO63">
        <f t="shared" si="11"/>
        <v>0.51162790697674421</v>
      </c>
      <c r="BP63">
        <f t="shared" si="12"/>
        <v>1.3463892288861731E-2</v>
      </c>
    </row>
    <row r="64" spans="1:68">
      <c r="A64" s="5">
        <v>48</v>
      </c>
      <c r="B64" s="5">
        <v>31.25</v>
      </c>
      <c r="C64" s="5">
        <v>199</v>
      </c>
      <c r="D64" s="6">
        <v>12.162000000000001</v>
      </c>
      <c r="E64" s="6">
        <v>5.9699204000000003</v>
      </c>
      <c r="F64" s="6">
        <v>18.131399999999999</v>
      </c>
      <c r="G64" s="6">
        <v>4.1041049999999997</v>
      </c>
      <c r="H64" s="6">
        <v>53.630800000000001</v>
      </c>
      <c r="I64" s="5">
        <v>1698.44</v>
      </c>
      <c r="J64" s="5">
        <v>1</v>
      </c>
      <c r="R64">
        <v>69</v>
      </c>
      <c r="S64">
        <v>21.5138585105239</v>
      </c>
      <c r="T64">
        <v>112</v>
      </c>
      <c r="U64">
        <v>6.6829999999999998</v>
      </c>
      <c r="V64">
        <v>1.8462901333333299</v>
      </c>
      <c r="W64">
        <v>32.58</v>
      </c>
      <c r="X64">
        <v>4.1380249999999998</v>
      </c>
      <c r="Y64">
        <v>15.69876</v>
      </c>
      <c r="Z64">
        <v>713.23900000000003</v>
      </c>
      <c r="AA64" s="11">
        <v>1</v>
      </c>
      <c r="AB64" s="12">
        <v>0</v>
      </c>
      <c r="AC64" s="13">
        <f t="shared" si="1"/>
        <v>1</v>
      </c>
      <c r="AD64">
        <f t="shared" si="2"/>
        <v>1</v>
      </c>
      <c r="AE64">
        <f t="shared" si="3"/>
        <v>0.91168183597459718</v>
      </c>
      <c r="AF64" s="11">
        <f t="shared" si="4"/>
        <v>0.91168183597459718</v>
      </c>
      <c r="AG64" s="13">
        <f t="shared" si="5"/>
        <v>8.8318164025402823E-2</v>
      </c>
      <c r="AH64" s="11">
        <f t="shared" si="6"/>
        <v>-9.2464213837971237E-2</v>
      </c>
      <c r="AI64" s="13">
        <f t="shared" si="7"/>
        <v>100</v>
      </c>
      <c r="AJ64">
        <f t="shared" si="8"/>
        <v>9.687388795126077E-2</v>
      </c>
      <c r="BI64">
        <v>0.79139546026972762</v>
      </c>
      <c r="BJ64">
        <v>1</v>
      </c>
      <c r="BK64">
        <v>0</v>
      </c>
      <c r="BL64">
        <f t="shared" si="13"/>
        <v>37</v>
      </c>
      <c r="BM64">
        <f t="shared" si="14"/>
        <v>21</v>
      </c>
      <c r="BN64">
        <f t="shared" si="10"/>
        <v>2.6315789473684181E-2</v>
      </c>
      <c r="BO64">
        <f t="shared" si="11"/>
        <v>0.51162790697674421</v>
      </c>
      <c r="BP64">
        <f t="shared" si="12"/>
        <v>0</v>
      </c>
    </row>
    <row r="65" spans="1:68">
      <c r="A65" s="5">
        <v>58</v>
      </c>
      <c r="B65" s="5">
        <v>29.1545189504373</v>
      </c>
      <c r="C65" s="5">
        <v>139</v>
      </c>
      <c r="D65" s="6">
        <v>16.582000000000001</v>
      </c>
      <c r="E65" s="6">
        <v>5.6854150666666703</v>
      </c>
      <c r="F65" s="6">
        <v>22.888400000000001</v>
      </c>
      <c r="G65" s="6">
        <v>10.26266</v>
      </c>
      <c r="H65" s="6">
        <v>13.973990000000001</v>
      </c>
      <c r="I65" s="5">
        <v>923.88599999999997</v>
      </c>
      <c r="J65" s="5">
        <v>1</v>
      </c>
      <c r="R65">
        <v>69</v>
      </c>
      <c r="S65">
        <v>28.4444444444444</v>
      </c>
      <c r="T65">
        <v>108</v>
      </c>
      <c r="U65">
        <v>8.8079999999999998</v>
      </c>
      <c r="V65">
        <v>2.3464512000000002</v>
      </c>
      <c r="W65">
        <v>14.7485</v>
      </c>
      <c r="X65">
        <v>5.2880250000000002</v>
      </c>
      <c r="Y65">
        <v>16.48508</v>
      </c>
      <c r="Z65">
        <v>353.56799999999998</v>
      </c>
      <c r="AA65" s="11">
        <v>1</v>
      </c>
      <c r="AB65" s="12">
        <v>0</v>
      </c>
      <c r="AC65" s="13">
        <f t="shared" si="1"/>
        <v>1</v>
      </c>
      <c r="AD65">
        <f t="shared" si="2"/>
        <v>1</v>
      </c>
      <c r="AE65">
        <f t="shared" si="3"/>
        <v>0.66041920038222779</v>
      </c>
      <c r="AF65" s="11">
        <f t="shared" si="4"/>
        <v>0.66041920038222779</v>
      </c>
      <c r="AG65" s="13">
        <f t="shared" si="5"/>
        <v>0.33958079961777221</v>
      </c>
      <c r="AH65" s="11">
        <f t="shared" si="6"/>
        <v>-0.41488049349110279</v>
      </c>
      <c r="AI65" s="13">
        <f t="shared" si="7"/>
        <v>100</v>
      </c>
      <c r="AJ65">
        <f t="shared" si="8"/>
        <v>0.51418977434519553</v>
      </c>
      <c r="BI65">
        <v>0.8005625383820727</v>
      </c>
      <c r="BJ65">
        <v>0</v>
      </c>
      <c r="BK65">
        <v>1</v>
      </c>
      <c r="BL65">
        <f t="shared" si="13"/>
        <v>37</v>
      </c>
      <c r="BM65">
        <f t="shared" si="14"/>
        <v>22</v>
      </c>
      <c r="BN65">
        <f t="shared" si="10"/>
        <v>2.6315789473684181E-2</v>
      </c>
      <c r="BO65">
        <f t="shared" si="11"/>
        <v>0.48837209302325579</v>
      </c>
      <c r="BP65">
        <f t="shared" si="12"/>
        <v>0</v>
      </c>
    </row>
    <row r="66" spans="1:68">
      <c r="A66" s="5">
        <v>40</v>
      </c>
      <c r="B66" s="5">
        <v>30.836530531750899</v>
      </c>
      <c r="C66" s="5">
        <v>128</v>
      </c>
      <c r="D66" s="6">
        <v>41.893999999999998</v>
      </c>
      <c r="E66" s="6">
        <v>13.2273322666667</v>
      </c>
      <c r="F66" s="6">
        <v>31.038499999999999</v>
      </c>
      <c r="G66" s="6">
        <v>6.1609949999999998</v>
      </c>
      <c r="H66" s="6">
        <v>17.555029999999999</v>
      </c>
      <c r="I66" s="5">
        <v>638.26099999999997</v>
      </c>
      <c r="J66" s="5">
        <v>1</v>
      </c>
      <c r="R66">
        <v>69</v>
      </c>
      <c r="S66">
        <v>29.4</v>
      </c>
      <c r="T66">
        <v>89</v>
      </c>
      <c r="U66">
        <v>10.704000000000001</v>
      </c>
      <c r="V66">
        <v>2.3498847999999999</v>
      </c>
      <c r="W66">
        <v>45.271999999999998</v>
      </c>
      <c r="X66">
        <v>8.2863000000000007</v>
      </c>
      <c r="Y66">
        <v>4.53</v>
      </c>
      <c r="Z66">
        <v>215.76900000000001</v>
      </c>
      <c r="AA66" s="11">
        <v>0</v>
      </c>
      <c r="AB66" s="12">
        <v>1</v>
      </c>
      <c r="AC66" s="13">
        <f t="shared" si="1"/>
        <v>1</v>
      </c>
      <c r="AD66">
        <f t="shared" si="2"/>
        <v>0</v>
      </c>
      <c r="AE66">
        <f t="shared" si="3"/>
        <v>0.10734414636683595</v>
      </c>
      <c r="AF66" s="11">
        <f t="shared" si="4"/>
        <v>0.10734414636683595</v>
      </c>
      <c r="AG66" s="13">
        <f t="shared" si="5"/>
        <v>0.89265585363316402</v>
      </c>
      <c r="AH66" s="11">
        <f t="shared" si="6"/>
        <v>-0.11355415465416249</v>
      </c>
      <c r="AI66" s="13">
        <f t="shared" si="7"/>
        <v>0</v>
      </c>
      <c r="AJ66">
        <f t="shared" si="8"/>
        <v>0.12025255413935695</v>
      </c>
      <c r="BI66">
        <v>0.80467736109050869</v>
      </c>
      <c r="BJ66">
        <v>0</v>
      </c>
      <c r="BK66">
        <v>1</v>
      </c>
      <c r="BL66">
        <f t="shared" si="13"/>
        <v>37</v>
      </c>
      <c r="BM66">
        <f t="shared" si="14"/>
        <v>23</v>
      </c>
      <c r="BN66">
        <f t="shared" si="10"/>
        <v>2.6315789473684181E-2</v>
      </c>
      <c r="BO66">
        <f t="shared" si="11"/>
        <v>0.46511627906976749</v>
      </c>
      <c r="BP66">
        <f t="shared" si="12"/>
        <v>0</v>
      </c>
    </row>
    <row r="67" spans="1:68">
      <c r="A67" s="5">
        <v>82</v>
      </c>
      <c r="B67" s="5">
        <v>31.217481789802299</v>
      </c>
      <c r="C67" s="5">
        <v>100</v>
      </c>
      <c r="D67" s="6">
        <v>18.077000000000002</v>
      </c>
      <c r="E67" s="6">
        <v>4.4589933333333303</v>
      </c>
      <c r="F67" s="6">
        <v>31.645299999999999</v>
      </c>
      <c r="G67" s="6">
        <v>9.9236500000000003</v>
      </c>
      <c r="H67" s="6">
        <v>19.946870000000001</v>
      </c>
      <c r="I67" s="5">
        <v>994.31600000000003</v>
      </c>
      <c r="J67" s="5">
        <v>1</v>
      </c>
      <c r="R67">
        <v>69</v>
      </c>
      <c r="S67">
        <v>35.0927015294738</v>
      </c>
      <c r="T67">
        <v>101</v>
      </c>
      <c r="U67">
        <v>5.6459999999999999</v>
      </c>
      <c r="V67">
        <v>1.4066068</v>
      </c>
      <c r="W67">
        <v>83.482100000000003</v>
      </c>
      <c r="X67">
        <v>6.7969850000000003</v>
      </c>
      <c r="Y67">
        <v>82.1</v>
      </c>
      <c r="Z67">
        <v>263.49900000000002</v>
      </c>
      <c r="AA67" s="11">
        <v>0</v>
      </c>
      <c r="AB67" s="12">
        <v>1</v>
      </c>
      <c r="AC67" s="13">
        <f t="shared" si="1"/>
        <v>1</v>
      </c>
      <c r="AD67">
        <f t="shared" si="2"/>
        <v>0</v>
      </c>
      <c r="AE67">
        <f t="shared" si="3"/>
        <v>0.79139546026972762</v>
      </c>
      <c r="AF67" s="11">
        <f t="shared" si="4"/>
        <v>0.79139546026972762</v>
      </c>
      <c r="AG67" s="13">
        <f t="shared" si="5"/>
        <v>0.20860453973027238</v>
      </c>
      <c r="AH67" s="11">
        <f t="shared" si="6"/>
        <v>-1.5673149738034116</v>
      </c>
      <c r="AI67" s="13">
        <f t="shared" si="7"/>
        <v>0</v>
      </c>
      <c r="AJ67">
        <f t="shared" si="8"/>
        <v>3.7937595284024472</v>
      </c>
      <c r="BI67">
        <v>0.81961365117587315</v>
      </c>
      <c r="BJ67">
        <v>0</v>
      </c>
      <c r="BK67">
        <v>1</v>
      </c>
      <c r="BL67">
        <f t="shared" si="13"/>
        <v>37</v>
      </c>
      <c r="BM67">
        <f t="shared" si="14"/>
        <v>24</v>
      </c>
      <c r="BN67">
        <f t="shared" si="10"/>
        <v>2.6315789473684181E-2</v>
      </c>
      <c r="BO67">
        <f t="shared" si="11"/>
        <v>0.44186046511627908</v>
      </c>
      <c r="BP67">
        <f t="shared" si="12"/>
        <v>1.1627906976744174E-2</v>
      </c>
    </row>
    <row r="68" spans="1:68">
      <c r="A68" s="5">
        <v>52</v>
      </c>
      <c r="B68" s="5">
        <v>30.8012486992716</v>
      </c>
      <c r="C68" s="5">
        <v>87</v>
      </c>
      <c r="D68" s="6">
        <v>30.212</v>
      </c>
      <c r="E68" s="6">
        <v>6.4834952000000001</v>
      </c>
      <c r="F68" s="6">
        <v>29.273900000000001</v>
      </c>
      <c r="G68" s="6">
        <v>6.2685399999999998</v>
      </c>
      <c r="H68" s="6">
        <v>24.245909999999999</v>
      </c>
      <c r="I68" s="5">
        <v>764.66700000000003</v>
      </c>
      <c r="J68" s="5">
        <v>1</v>
      </c>
      <c r="R68">
        <v>71</v>
      </c>
      <c r="S68">
        <v>25.5102040816327</v>
      </c>
      <c r="T68">
        <v>112</v>
      </c>
      <c r="U68">
        <v>10.395</v>
      </c>
      <c r="V68">
        <v>2.8717920000000001</v>
      </c>
      <c r="W68">
        <v>19.065300000000001</v>
      </c>
      <c r="X68">
        <v>5.4861000000000004</v>
      </c>
      <c r="Y68">
        <v>42.744700000000002</v>
      </c>
      <c r="Z68">
        <v>799.89800000000002</v>
      </c>
      <c r="AA68" s="11">
        <v>1</v>
      </c>
      <c r="AB68" s="12">
        <v>0</v>
      </c>
      <c r="AC68" s="13">
        <f t="shared" si="1"/>
        <v>1</v>
      </c>
      <c r="AD68">
        <f t="shared" si="2"/>
        <v>1</v>
      </c>
      <c r="AE68">
        <f t="shared" si="3"/>
        <v>0.97301113756413815</v>
      </c>
      <c r="AF68" s="11">
        <f t="shared" si="4"/>
        <v>0.97301113756413815</v>
      </c>
      <c r="AG68" s="13">
        <f t="shared" si="5"/>
        <v>2.6988862435861849E-2</v>
      </c>
      <c r="AH68" s="11">
        <f t="shared" si="6"/>
        <v>-2.7359750238686063E-2</v>
      </c>
      <c r="AI68" s="13">
        <f t="shared" si="7"/>
        <v>100</v>
      </c>
      <c r="AJ68">
        <f t="shared" si="8"/>
        <v>2.7737465064815683E-2</v>
      </c>
      <c r="BI68">
        <v>0.83918238978595427</v>
      </c>
      <c r="BJ68">
        <v>1</v>
      </c>
      <c r="BK68">
        <v>0</v>
      </c>
      <c r="BL68">
        <f t="shared" si="13"/>
        <v>38</v>
      </c>
      <c r="BM68">
        <f t="shared" si="14"/>
        <v>24</v>
      </c>
      <c r="BN68">
        <f t="shared" si="10"/>
        <v>0</v>
      </c>
      <c r="BO68">
        <f t="shared" si="11"/>
        <v>0.44186046511627908</v>
      </c>
      <c r="BP68">
        <f t="shared" si="12"/>
        <v>0</v>
      </c>
    </row>
    <row r="69" spans="1:68">
      <c r="A69" s="5">
        <v>60</v>
      </c>
      <c r="B69" s="5">
        <v>31.231409875074402</v>
      </c>
      <c r="C69" s="5">
        <v>131</v>
      </c>
      <c r="D69" s="6">
        <v>30.13</v>
      </c>
      <c r="E69" s="6">
        <v>9.7360073333333297</v>
      </c>
      <c r="F69" s="6">
        <v>37.843000000000004</v>
      </c>
      <c r="G69" s="6">
        <v>8.4044299999999996</v>
      </c>
      <c r="H69" s="6">
        <v>11.50005</v>
      </c>
      <c r="I69" s="5">
        <v>396.02100000000002</v>
      </c>
      <c r="J69" s="5">
        <v>1</v>
      </c>
      <c r="R69">
        <v>71</v>
      </c>
      <c r="S69">
        <v>27.915518824609698</v>
      </c>
      <c r="T69">
        <v>104</v>
      </c>
      <c r="U69">
        <v>18.2</v>
      </c>
      <c r="V69">
        <v>4.6689066666666701</v>
      </c>
      <c r="W69">
        <v>53.499699999999997</v>
      </c>
      <c r="X69">
        <v>1.65602</v>
      </c>
      <c r="Y69">
        <v>49.241840000000003</v>
      </c>
      <c r="Z69">
        <v>256.00099999999998</v>
      </c>
      <c r="AA69" s="11">
        <v>1</v>
      </c>
      <c r="AB69" s="12">
        <v>0</v>
      </c>
      <c r="AC69" s="13">
        <f t="shared" si="1"/>
        <v>1</v>
      </c>
      <c r="AD69">
        <f t="shared" si="2"/>
        <v>1</v>
      </c>
      <c r="AE69">
        <f t="shared" si="3"/>
        <v>0.90539243958028237</v>
      </c>
      <c r="AF69" s="11">
        <f t="shared" si="4"/>
        <v>0.90539243958028237</v>
      </c>
      <c r="AG69" s="13">
        <f t="shared" si="5"/>
        <v>9.4607560419717629E-2</v>
      </c>
      <c r="AH69" s="11">
        <f t="shared" si="6"/>
        <v>-9.9386794379311236E-2</v>
      </c>
      <c r="AI69" s="13">
        <f t="shared" si="7"/>
        <v>100</v>
      </c>
      <c r="AJ69">
        <f t="shared" si="8"/>
        <v>0.10449342879820751</v>
      </c>
      <c r="BI69">
        <v>0.8404773365043039</v>
      </c>
      <c r="BJ69">
        <v>0</v>
      </c>
      <c r="BK69">
        <v>1</v>
      </c>
      <c r="BL69">
        <f t="shared" si="13"/>
        <v>38</v>
      </c>
      <c r="BM69">
        <f t="shared" si="14"/>
        <v>25</v>
      </c>
      <c r="BN69">
        <f t="shared" si="10"/>
        <v>0</v>
      </c>
      <c r="BO69">
        <f t="shared" si="11"/>
        <v>0.41860465116279066</v>
      </c>
      <c r="BP69">
        <f t="shared" si="12"/>
        <v>0</v>
      </c>
    </row>
    <row r="70" spans="1:68">
      <c r="A70" s="5">
        <v>49</v>
      </c>
      <c r="B70" s="5">
        <v>29.7777777777778</v>
      </c>
      <c r="C70" s="5">
        <v>70</v>
      </c>
      <c r="D70" s="6">
        <v>8.3960000000000008</v>
      </c>
      <c r="E70" s="6">
        <v>1.44970933333333</v>
      </c>
      <c r="F70" s="6">
        <v>51.338700000000003</v>
      </c>
      <c r="G70" s="6">
        <v>10.73174</v>
      </c>
      <c r="H70" s="6">
        <v>20.76801</v>
      </c>
      <c r="I70" s="5">
        <v>602.48599999999999</v>
      </c>
      <c r="J70" s="5">
        <v>1</v>
      </c>
      <c r="R70">
        <v>71</v>
      </c>
      <c r="S70">
        <v>30.3</v>
      </c>
      <c r="T70">
        <v>102</v>
      </c>
      <c r="U70">
        <v>8.34</v>
      </c>
      <c r="V70">
        <v>2.098344</v>
      </c>
      <c r="W70">
        <v>56.502000000000002</v>
      </c>
      <c r="X70">
        <v>8.1300000000000008</v>
      </c>
      <c r="Y70">
        <v>4.2988999999999997</v>
      </c>
      <c r="Z70">
        <v>200.976</v>
      </c>
      <c r="AA70" s="11">
        <v>0</v>
      </c>
      <c r="AB70" s="12">
        <v>1</v>
      </c>
      <c r="AC70" s="13">
        <f t="shared" si="1"/>
        <v>1</v>
      </c>
      <c r="AD70">
        <f t="shared" si="2"/>
        <v>0</v>
      </c>
      <c r="AE70">
        <f t="shared" si="3"/>
        <v>0.14634210988838731</v>
      </c>
      <c r="AF70" s="11">
        <f t="shared" si="4"/>
        <v>0.14634210988838731</v>
      </c>
      <c r="AG70" s="13">
        <f t="shared" si="5"/>
        <v>0.85365789011161275</v>
      </c>
      <c r="AH70" s="11">
        <f t="shared" si="6"/>
        <v>-0.15822476251300593</v>
      </c>
      <c r="AI70" s="13">
        <f t="shared" si="7"/>
        <v>0</v>
      </c>
      <c r="AJ70">
        <f t="shared" si="8"/>
        <v>0.17142945854955266</v>
      </c>
      <c r="BI70">
        <v>0.85891450193990515</v>
      </c>
      <c r="BJ70">
        <v>0</v>
      </c>
      <c r="BK70">
        <v>1</v>
      </c>
      <c r="BL70">
        <f t="shared" si="13"/>
        <v>38</v>
      </c>
      <c r="BM70">
        <f t="shared" si="14"/>
        <v>26</v>
      </c>
      <c r="BN70">
        <f t="shared" si="10"/>
        <v>0</v>
      </c>
      <c r="BO70">
        <f t="shared" si="11"/>
        <v>0.39534883720930236</v>
      </c>
      <c r="BP70">
        <f t="shared" si="12"/>
        <v>0</v>
      </c>
    </row>
    <row r="71" spans="1:68">
      <c r="A71" s="5">
        <v>44</v>
      </c>
      <c r="B71" s="5">
        <v>27.8876170655567</v>
      </c>
      <c r="C71" s="5">
        <v>99</v>
      </c>
      <c r="D71" s="6">
        <v>9.2080000000000002</v>
      </c>
      <c r="E71" s="6">
        <v>2.2485936</v>
      </c>
      <c r="F71" s="6">
        <v>12.675700000000001</v>
      </c>
      <c r="G71" s="6">
        <v>5.4781700000000004</v>
      </c>
      <c r="H71" s="6">
        <v>23.033059999999999</v>
      </c>
      <c r="I71" s="5">
        <v>407.20600000000002</v>
      </c>
      <c r="J71" s="5">
        <v>1</v>
      </c>
      <c r="R71">
        <v>72</v>
      </c>
      <c r="S71">
        <v>23.62</v>
      </c>
      <c r="T71">
        <v>105</v>
      </c>
      <c r="U71">
        <v>4.42</v>
      </c>
      <c r="V71">
        <v>1.1447799999999999</v>
      </c>
      <c r="W71">
        <v>21.78</v>
      </c>
      <c r="X71">
        <v>17.86</v>
      </c>
      <c r="Y71">
        <v>4.82</v>
      </c>
      <c r="Z71">
        <v>195.94</v>
      </c>
      <c r="AA71" s="11">
        <v>1</v>
      </c>
      <c r="AB71" s="12">
        <v>0</v>
      </c>
      <c r="AC71" s="13">
        <f t="shared" ref="AC71:AC86" si="15">AA71+AB71</f>
        <v>1</v>
      </c>
      <c r="AD71">
        <f t="shared" ref="AD71:AD86" si="16">IF(AC71=0,"",AA71/AC71)</f>
        <v>1</v>
      </c>
      <c r="AE71">
        <f t="shared" ref="AE71:AE86" si="17">1/(1+EXP(-$AL$7-MMULT(R71:Z71,$AL$8:$AL$16)))</f>
        <v>0.58385863776972613</v>
      </c>
      <c r="AF71" s="11">
        <f t="shared" ref="AF71:AF86" si="18">AC71*AE71</f>
        <v>0.58385863776972613</v>
      </c>
      <c r="AG71" s="13">
        <f t="shared" ref="AG71:AG86" si="19">AC71-AF71</f>
        <v>0.41614136223027387</v>
      </c>
      <c r="AH71" s="11">
        <f t="shared" ref="AH71:AH86" si="20">IFERROR(AC71*(AD71*LN(AE71)+(1-AD71)*LN(1-AE71)),0)</f>
        <v>-0.53809638406830729</v>
      </c>
      <c r="AI71" s="13">
        <f t="shared" ref="AI71:AI86" si="21">100*IF(AE71&gt;=$BE$12,AA71/AC71,AB71/AC71)</f>
        <v>100</v>
      </c>
      <c r="AJ71">
        <f t="shared" ref="AJ71:AJ86" si="22">IFERROR((AA71-AF71)^2/AF71+(AB71-AG71)^2/AG71,0)</f>
        <v>0.71274335140418021</v>
      </c>
      <c r="BI71">
        <v>0.87665057542680713</v>
      </c>
      <c r="BJ71">
        <v>0</v>
      </c>
      <c r="BK71">
        <v>1</v>
      </c>
      <c r="BL71">
        <f t="shared" si="13"/>
        <v>38</v>
      </c>
      <c r="BM71">
        <f t="shared" si="14"/>
        <v>27</v>
      </c>
      <c r="BN71">
        <f t="shared" ref="BN71:BN87" si="23">1-BL71/BL$87</f>
        <v>0</v>
      </c>
      <c r="BO71">
        <f t="shared" ref="BO71:BO87" si="24">1-BM71/BM$87</f>
        <v>0.37209302325581395</v>
      </c>
      <c r="BP71">
        <f t="shared" ref="BP71:BP87" si="25">(BN71-BN72)*BO71</f>
        <v>0</v>
      </c>
    </row>
    <row r="72" spans="1:68">
      <c r="A72" s="5">
        <v>71</v>
      </c>
      <c r="B72" s="5">
        <v>27.915518824609698</v>
      </c>
      <c r="C72" s="5">
        <v>104</v>
      </c>
      <c r="D72" s="6">
        <v>18.2</v>
      </c>
      <c r="E72" s="6">
        <v>4.6689066666666701</v>
      </c>
      <c r="F72" s="6">
        <v>53.499699999999997</v>
      </c>
      <c r="G72" s="6">
        <v>1.65602</v>
      </c>
      <c r="H72" s="6">
        <v>49.241840000000003</v>
      </c>
      <c r="I72" s="5">
        <v>256.00099999999998</v>
      </c>
      <c r="J72" s="5">
        <v>1</v>
      </c>
      <c r="R72">
        <v>72</v>
      </c>
      <c r="S72">
        <v>29.136316337148799</v>
      </c>
      <c r="T72">
        <v>83</v>
      </c>
      <c r="U72">
        <v>10.949</v>
      </c>
      <c r="V72">
        <v>2.2416252666666701</v>
      </c>
      <c r="W72">
        <v>26.8081</v>
      </c>
      <c r="X72">
        <v>2.78491</v>
      </c>
      <c r="Y72">
        <v>14.76966</v>
      </c>
      <c r="Z72">
        <v>232.018</v>
      </c>
      <c r="AA72" s="11">
        <v>1</v>
      </c>
      <c r="AB72" s="12">
        <v>0</v>
      </c>
      <c r="AC72" s="13">
        <f t="shared" si="15"/>
        <v>1</v>
      </c>
      <c r="AD72">
        <f t="shared" si="16"/>
        <v>1</v>
      </c>
      <c r="AE72">
        <f t="shared" si="17"/>
        <v>0.14353049015406336</v>
      </c>
      <c r="AF72" s="11">
        <f t="shared" si="18"/>
        <v>0.14353049015406336</v>
      </c>
      <c r="AG72" s="13">
        <f t="shared" si="19"/>
        <v>0.85646950984593662</v>
      </c>
      <c r="AH72" s="11">
        <f t="shared" si="20"/>
        <v>-1.9412077914108565</v>
      </c>
      <c r="AI72" s="13">
        <f t="shared" si="21"/>
        <v>100</v>
      </c>
      <c r="AJ72">
        <f t="shared" si="22"/>
        <v>5.9671607679080294</v>
      </c>
      <c r="BI72">
        <v>0.89885578590179949</v>
      </c>
      <c r="BJ72">
        <v>0</v>
      </c>
      <c r="BK72">
        <v>1</v>
      </c>
      <c r="BL72">
        <f t="shared" ref="BL72:BL87" si="26">BL71+BJ72</f>
        <v>38</v>
      </c>
      <c r="BM72">
        <f t="shared" ref="BM72:BM87" si="27">BM71+BK72</f>
        <v>28</v>
      </c>
      <c r="BN72">
        <f t="shared" si="23"/>
        <v>0</v>
      </c>
      <c r="BO72">
        <f t="shared" si="24"/>
        <v>0.34883720930232553</v>
      </c>
      <c r="BP72">
        <f t="shared" si="25"/>
        <v>0</v>
      </c>
    </row>
    <row r="73" spans="1:68">
      <c r="A73" s="5">
        <v>69</v>
      </c>
      <c r="B73" s="5">
        <v>28.4444444444444</v>
      </c>
      <c r="C73" s="5">
        <v>108</v>
      </c>
      <c r="D73" s="6">
        <v>8.8079999999999998</v>
      </c>
      <c r="E73" s="6">
        <v>2.3464512000000002</v>
      </c>
      <c r="F73" s="6">
        <v>14.7485</v>
      </c>
      <c r="G73" s="6">
        <v>5.2880250000000002</v>
      </c>
      <c r="H73" s="6">
        <v>16.48508</v>
      </c>
      <c r="I73" s="5">
        <v>353.56799999999998</v>
      </c>
      <c r="J73" s="5">
        <v>1</v>
      </c>
      <c r="R73">
        <v>75</v>
      </c>
      <c r="S73">
        <v>23</v>
      </c>
      <c r="T73">
        <v>83</v>
      </c>
      <c r="U73">
        <v>4.952</v>
      </c>
      <c r="V73">
        <v>1.0138394666666699</v>
      </c>
      <c r="W73">
        <v>17.126999999999999</v>
      </c>
      <c r="X73">
        <v>11.578989999999999</v>
      </c>
      <c r="Y73">
        <v>7.0913000000000004</v>
      </c>
      <c r="Z73">
        <v>318.30200000000002</v>
      </c>
      <c r="AA73" s="11">
        <v>0</v>
      </c>
      <c r="AB73" s="12">
        <v>1</v>
      </c>
      <c r="AC73" s="13">
        <f t="shared" si="15"/>
        <v>1</v>
      </c>
      <c r="AD73">
        <f t="shared" si="16"/>
        <v>0</v>
      </c>
      <c r="AE73">
        <f t="shared" si="17"/>
        <v>0.22107935698355657</v>
      </c>
      <c r="AF73" s="11">
        <f t="shared" si="18"/>
        <v>0.22107935698355657</v>
      </c>
      <c r="AG73" s="13">
        <f t="shared" si="19"/>
        <v>0.77892064301644348</v>
      </c>
      <c r="AH73" s="11">
        <f t="shared" si="20"/>
        <v>-0.24984610862601256</v>
      </c>
      <c r="AI73" s="13">
        <f t="shared" si="21"/>
        <v>0</v>
      </c>
      <c r="AJ73">
        <f t="shared" si="22"/>
        <v>0.283827831455854</v>
      </c>
      <c r="BI73">
        <v>0.90539243958028237</v>
      </c>
      <c r="BJ73">
        <v>0</v>
      </c>
      <c r="BK73">
        <v>1</v>
      </c>
      <c r="BL73">
        <f t="shared" si="26"/>
        <v>38</v>
      </c>
      <c r="BM73">
        <f t="shared" si="27"/>
        <v>29</v>
      </c>
      <c r="BN73">
        <f t="shared" si="23"/>
        <v>0</v>
      </c>
      <c r="BO73">
        <f t="shared" si="24"/>
        <v>0.32558139534883723</v>
      </c>
      <c r="BP73">
        <f t="shared" si="25"/>
        <v>0</v>
      </c>
    </row>
    <row r="74" spans="1:68">
      <c r="A74" s="5">
        <v>66</v>
      </c>
      <c r="B74" s="5">
        <v>26.5625</v>
      </c>
      <c r="C74" s="5">
        <v>89</v>
      </c>
      <c r="D74" s="6">
        <v>6.524</v>
      </c>
      <c r="E74" s="6">
        <v>1.4322354666666699</v>
      </c>
      <c r="F74" s="6">
        <v>14.9084</v>
      </c>
      <c r="G74" s="6">
        <v>8.4299599999999995</v>
      </c>
      <c r="H74" s="6">
        <v>14.919219999999999</v>
      </c>
      <c r="I74" s="5">
        <v>269.48700000000002</v>
      </c>
      <c r="J74" s="5">
        <v>1</v>
      </c>
      <c r="R74">
        <v>75</v>
      </c>
      <c r="S74">
        <v>25.7</v>
      </c>
      <c r="T74">
        <v>94</v>
      </c>
      <c r="U74">
        <v>8.0790000000000006</v>
      </c>
      <c r="V74">
        <v>1.8732508000000001</v>
      </c>
      <c r="W74">
        <v>65.926000000000002</v>
      </c>
      <c r="X74">
        <v>3.7412200000000002</v>
      </c>
      <c r="Y74">
        <v>4.4968500000000002</v>
      </c>
      <c r="Z74">
        <v>206.80199999999999</v>
      </c>
      <c r="AA74" s="11">
        <v>0</v>
      </c>
      <c r="AB74" s="12">
        <v>1</v>
      </c>
      <c r="AC74" s="13">
        <f t="shared" si="15"/>
        <v>1</v>
      </c>
      <c r="AD74">
        <f t="shared" si="16"/>
        <v>0</v>
      </c>
      <c r="AE74">
        <f t="shared" si="17"/>
        <v>0.14201074514702614</v>
      </c>
      <c r="AF74" s="11">
        <f t="shared" si="18"/>
        <v>0.14201074514702614</v>
      </c>
      <c r="AG74" s="13">
        <f t="shared" si="19"/>
        <v>0.85798925485297384</v>
      </c>
      <c r="AH74" s="11">
        <f t="shared" si="20"/>
        <v>-0.1531637030539767</v>
      </c>
      <c r="AI74" s="13">
        <f t="shared" si="21"/>
        <v>0</v>
      </c>
      <c r="AJ74">
        <f t="shared" si="22"/>
        <v>0.16551576181610955</v>
      </c>
      <c r="BI74">
        <v>0.91168183597459718</v>
      </c>
      <c r="BJ74">
        <v>0</v>
      </c>
      <c r="BK74">
        <v>1</v>
      </c>
      <c r="BL74">
        <f t="shared" si="26"/>
        <v>38</v>
      </c>
      <c r="BM74">
        <f t="shared" si="27"/>
        <v>30</v>
      </c>
      <c r="BN74">
        <f t="shared" si="23"/>
        <v>0</v>
      </c>
      <c r="BO74">
        <f t="shared" si="24"/>
        <v>0.30232558139534882</v>
      </c>
      <c r="BP74">
        <f t="shared" si="25"/>
        <v>0</v>
      </c>
    </row>
    <row r="75" spans="1:68">
      <c r="A75" s="5">
        <v>72</v>
      </c>
      <c r="B75" s="5">
        <v>29.136316337148799</v>
      </c>
      <c r="C75" s="5">
        <v>83</v>
      </c>
      <c r="D75" s="6">
        <v>10.949</v>
      </c>
      <c r="E75" s="6">
        <v>2.2416252666666701</v>
      </c>
      <c r="F75" s="6">
        <v>26.8081</v>
      </c>
      <c r="G75" s="6">
        <v>2.78491</v>
      </c>
      <c r="H75" s="6">
        <v>14.76966</v>
      </c>
      <c r="I75" s="5">
        <v>232.018</v>
      </c>
      <c r="J75" s="5">
        <v>1</v>
      </c>
      <c r="R75">
        <v>75</v>
      </c>
      <c r="S75">
        <v>30.48</v>
      </c>
      <c r="T75">
        <v>152</v>
      </c>
      <c r="U75">
        <v>7.01</v>
      </c>
      <c r="V75">
        <v>2.6282826666666699</v>
      </c>
      <c r="W75">
        <v>50.53</v>
      </c>
      <c r="X75">
        <v>10.06</v>
      </c>
      <c r="Y75">
        <v>11.73</v>
      </c>
      <c r="Z75">
        <v>99.45</v>
      </c>
      <c r="AA75" s="11">
        <v>1</v>
      </c>
      <c r="AB75" s="12">
        <v>0</v>
      </c>
      <c r="AC75" s="13">
        <f t="shared" si="15"/>
        <v>1</v>
      </c>
      <c r="AD75">
        <f t="shared" si="16"/>
        <v>1</v>
      </c>
      <c r="AE75">
        <f t="shared" si="17"/>
        <v>0.9260614562013767</v>
      </c>
      <c r="AF75" s="11">
        <f t="shared" si="18"/>
        <v>0.9260614562013767</v>
      </c>
      <c r="AG75" s="13">
        <f t="shared" si="19"/>
        <v>7.3938543798623302E-2</v>
      </c>
      <c r="AH75" s="11">
        <f t="shared" si="20"/>
        <v>-7.6814679150079543E-2</v>
      </c>
      <c r="AI75" s="13">
        <f t="shared" si="21"/>
        <v>100</v>
      </c>
      <c r="AJ75">
        <f t="shared" si="22"/>
        <v>7.9841940622291691E-2</v>
      </c>
      <c r="BI75">
        <v>0.91902530499943047</v>
      </c>
      <c r="BJ75">
        <v>0</v>
      </c>
      <c r="BK75">
        <v>1</v>
      </c>
      <c r="BL75">
        <f t="shared" si="26"/>
        <v>38</v>
      </c>
      <c r="BM75">
        <f t="shared" si="27"/>
        <v>31</v>
      </c>
      <c r="BN75">
        <f t="shared" si="23"/>
        <v>0</v>
      </c>
      <c r="BO75">
        <f t="shared" si="24"/>
        <v>0.27906976744186052</v>
      </c>
      <c r="BP75">
        <f t="shared" si="25"/>
        <v>0</v>
      </c>
    </row>
    <row r="76" spans="1:68">
      <c r="A76" s="5">
        <v>45</v>
      </c>
      <c r="B76" s="5">
        <v>29.384756657483901</v>
      </c>
      <c r="C76" s="5">
        <v>90</v>
      </c>
      <c r="D76" s="6">
        <v>4.7130000000000001</v>
      </c>
      <c r="E76" s="6">
        <v>1.046286</v>
      </c>
      <c r="F76" s="6">
        <v>23.847899999999999</v>
      </c>
      <c r="G76" s="6">
        <v>6.6442449999999997</v>
      </c>
      <c r="H76" s="6">
        <v>15.55625</v>
      </c>
      <c r="I76" s="5">
        <v>621.27300000000002</v>
      </c>
      <c r="J76" s="5">
        <v>1</v>
      </c>
      <c r="R76">
        <v>76</v>
      </c>
      <c r="S76">
        <v>23.8</v>
      </c>
      <c r="T76">
        <v>118</v>
      </c>
      <c r="U76">
        <v>6.47</v>
      </c>
      <c r="V76">
        <v>1.88320133333333</v>
      </c>
      <c r="W76">
        <v>4.3109999999999999</v>
      </c>
      <c r="X76">
        <v>13.25132</v>
      </c>
      <c r="Y76">
        <v>5.1041999999999996</v>
      </c>
      <c r="Z76">
        <v>280.69400000000002</v>
      </c>
      <c r="AA76" s="11">
        <v>0</v>
      </c>
      <c r="AB76" s="12">
        <v>1</v>
      </c>
      <c r="AC76" s="13">
        <f t="shared" si="15"/>
        <v>1</v>
      </c>
      <c r="AD76">
        <f t="shared" si="16"/>
        <v>0</v>
      </c>
      <c r="AE76">
        <f t="shared" si="17"/>
        <v>0.83918238978595427</v>
      </c>
      <c r="AF76" s="11">
        <f t="shared" si="18"/>
        <v>0.83918238978595427</v>
      </c>
      <c r="AG76" s="13">
        <f t="shared" si="19"/>
        <v>0.16081761021404573</v>
      </c>
      <c r="AH76" s="11">
        <f t="shared" si="20"/>
        <v>-1.8274844119772351</v>
      </c>
      <c r="AI76" s="13">
        <f t="shared" si="21"/>
        <v>0</v>
      </c>
      <c r="AJ76">
        <f t="shared" si="22"/>
        <v>5.2182244759701115</v>
      </c>
      <c r="BI76">
        <v>0.9260614562013767</v>
      </c>
      <c r="BJ76">
        <v>0</v>
      </c>
      <c r="BK76">
        <v>1</v>
      </c>
      <c r="BL76">
        <f t="shared" si="26"/>
        <v>38</v>
      </c>
      <c r="BM76">
        <f t="shared" si="27"/>
        <v>32</v>
      </c>
      <c r="BN76">
        <f t="shared" si="23"/>
        <v>0</v>
      </c>
      <c r="BO76">
        <f t="shared" si="24"/>
        <v>0.2558139534883721</v>
      </c>
      <c r="BP76">
        <f t="shared" si="25"/>
        <v>0</v>
      </c>
    </row>
    <row r="77" spans="1:68">
      <c r="A77" s="5">
        <v>46</v>
      </c>
      <c r="B77" s="5">
        <v>33.18</v>
      </c>
      <c r="C77" s="5">
        <v>92</v>
      </c>
      <c r="D77" s="6">
        <v>5.75</v>
      </c>
      <c r="E77" s="6">
        <v>1.3048666666666699</v>
      </c>
      <c r="F77" s="6">
        <v>18.690000000000001</v>
      </c>
      <c r="G77" s="6">
        <v>9.16</v>
      </c>
      <c r="H77" s="6">
        <v>8.89</v>
      </c>
      <c r="I77" s="5">
        <v>209.19</v>
      </c>
      <c r="J77" s="5">
        <v>1</v>
      </c>
      <c r="R77">
        <v>76</v>
      </c>
      <c r="S77">
        <v>27.1</v>
      </c>
      <c r="T77">
        <v>110</v>
      </c>
      <c r="U77">
        <v>26.210999999999999</v>
      </c>
      <c r="V77">
        <v>7.1119180000000002</v>
      </c>
      <c r="W77">
        <v>21.777999999999999</v>
      </c>
      <c r="X77">
        <v>4.9356350000000004</v>
      </c>
      <c r="Y77">
        <v>8.4939499999999999</v>
      </c>
      <c r="Z77">
        <v>45.843000000000004</v>
      </c>
      <c r="AA77" s="11">
        <v>0</v>
      </c>
      <c r="AB77" s="12">
        <v>1</v>
      </c>
      <c r="AC77" s="13">
        <f t="shared" si="15"/>
        <v>1</v>
      </c>
      <c r="AD77">
        <f t="shared" si="16"/>
        <v>0</v>
      </c>
      <c r="AE77">
        <f t="shared" si="17"/>
        <v>0.73204707120655421</v>
      </c>
      <c r="AF77" s="11">
        <f t="shared" si="18"/>
        <v>0.73204707120655421</v>
      </c>
      <c r="AG77" s="13">
        <f t="shared" si="19"/>
        <v>0.26795292879344579</v>
      </c>
      <c r="AH77" s="11">
        <f t="shared" si="20"/>
        <v>-1.3169439527280122</v>
      </c>
      <c r="AI77" s="13">
        <f t="shared" si="21"/>
        <v>0</v>
      </c>
      <c r="AJ77">
        <f t="shared" si="22"/>
        <v>2.731998767480762</v>
      </c>
      <c r="BI77">
        <v>0.92740389966973502</v>
      </c>
      <c r="BJ77">
        <v>0</v>
      </c>
      <c r="BK77">
        <v>1</v>
      </c>
      <c r="BL77">
        <f t="shared" si="26"/>
        <v>38</v>
      </c>
      <c r="BM77">
        <f t="shared" si="27"/>
        <v>33</v>
      </c>
      <c r="BN77">
        <f t="shared" si="23"/>
        <v>0</v>
      </c>
      <c r="BO77">
        <f t="shared" si="24"/>
        <v>0.23255813953488369</v>
      </c>
      <c r="BP77">
        <f t="shared" si="25"/>
        <v>0</v>
      </c>
    </row>
    <row r="78" spans="1:68">
      <c r="A78" s="5">
        <v>75</v>
      </c>
      <c r="B78" s="5">
        <v>30.48</v>
      </c>
      <c r="C78" s="5">
        <v>152</v>
      </c>
      <c r="D78" s="6">
        <v>7.01</v>
      </c>
      <c r="E78" s="6">
        <v>2.6282826666666699</v>
      </c>
      <c r="F78" s="6">
        <v>50.53</v>
      </c>
      <c r="G78" s="6">
        <v>10.06</v>
      </c>
      <c r="H78" s="6">
        <v>11.73</v>
      </c>
      <c r="I78" s="5">
        <v>99.45</v>
      </c>
      <c r="J78" s="5">
        <v>1</v>
      </c>
      <c r="R78">
        <v>76</v>
      </c>
      <c r="S78">
        <v>27.2</v>
      </c>
      <c r="T78">
        <v>94</v>
      </c>
      <c r="U78">
        <v>14.07</v>
      </c>
      <c r="V78">
        <v>3.2623639999999998</v>
      </c>
      <c r="W78">
        <v>35.890999999999998</v>
      </c>
      <c r="X78">
        <v>9.3466299999999993</v>
      </c>
      <c r="Y78">
        <v>8.4155999999999995</v>
      </c>
      <c r="Z78">
        <v>377.22699999999998</v>
      </c>
      <c r="AA78" s="11">
        <v>0</v>
      </c>
      <c r="AB78" s="12">
        <v>1</v>
      </c>
      <c r="AC78" s="13">
        <f t="shared" si="15"/>
        <v>1</v>
      </c>
      <c r="AD78">
        <f t="shared" si="16"/>
        <v>0</v>
      </c>
      <c r="AE78">
        <f t="shared" si="17"/>
        <v>0.33990652705464713</v>
      </c>
      <c r="AF78" s="11">
        <f t="shared" si="18"/>
        <v>0.33990652705464713</v>
      </c>
      <c r="AG78" s="13">
        <f t="shared" si="19"/>
        <v>0.66009347294535292</v>
      </c>
      <c r="AH78" s="11">
        <f t="shared" si="20"/>
        <v>-0.41537382831485775</v>
      </c>
      <c r="AI78" s="13">
        <f t="shared" si="21"/>
        <v>0</v>
      </c>
      <c r="AJ78">
        <f t="shared" si="22"/>
        <v>0.51493696118214294</v>
      </c>
      <c r="BI78">
        <v>0.93982080139048296</v>
      </c>
      <c r="BJ78">
        <v>0</v>
      </c>
      <c r="BK78">
        <v>1</v>
      </c>
      <c r="BL78">
        <f t="shared" si="26"/>
        <v>38</v>
      </c>
      <c r="BM78">
        <f t="shared" si="27"/>
        <v>34</v>
      </c>
      <c r="BN78">
        <f t="shared" si="23"/>
        <v>0</v>
      </c>
      <c r="BO78">
        <f t="shared" si="24"/>
        <v>0.20930232558139539</v>
      </c>
      <c r="BP78">
        <f t="shared" si="25"/>
        <v>0</v>
      </c>
    </row>
    <row r="79" spans="1:68">
      <c r="A79" s="5">
        <v>45</v>
      </c>
      <c r="B79" s="5">
        <v>26.85</v>
      </c>
      <c r="C79" s="5">
        <v>92</v>
      </c>
      <c r="D79" s="6">
        <v>3.33</v>
      </c>
      <c r="E79" s="6">
        <v>0.75568800000000003</v>
      </c>
      <c r="F79" s="6">
        <v>54.68</v>
      </c>
      <c r="G79" s="6">
        <v>12.1</v>
      </c>
      <c r="H79" s="6">
        <v>10.96</v>
      </c>
      <c r="I79" s="5">
        <v>268.23</v>
      </c>
      <c r="J79" s="5">
        <v>1</v>
      </c>
      <c r="R79">
        <v>77</v>
      </c>
      <c r="S79">
        <v>25.9</v>
      </c>
      <c r="T79">
        <v>85</v>
      </c>
      <c r="U79">
        <v>4.58</v>
      </c>
      <c r="V79">
        <v>0.96027333333333298</v>
      </c>
      <c r="W79">
        <v>13.74</v>
      </c>
      <c r="X79">
        <v>9.7532599999999992</v>
      </c>
      <c r="Y79">
        <v>11.773999999999999</v>
      </c>
      <c r="Z79">
        <v>488.82900000000001</v>
      </c>
      <c r="AA79" s="11">
        <v>0</v>
      </c>
      <c r="AB79" s="12">
        <v>1</v>
      </c>
      <c r="AC79" s="13">
        <f t="shared" si="15"/>
        <v>1</v>
      </c>
      <c r="AD79">
        <f t="shared" si="16"/>
        <v>0</v>
      </c>
      <c r="AE79">
        <f t="shared" si="17"/>
        <v>0.20779232033232825</v>
      </c>
      <c r="AF79" s="11">
        <f t="shared" si="18"/>
        <v>0.20779232033232825</v>
      </c>
      <c r="AG79" s="13">
        <f t="shared" si="19"/>
        <v>0.7922076796676718</v>
      </c>
      <c r="AH79" s="11">
        <f t="shared" si="20"/>
        <v>-0.2329316997392232</v>
      </c>
      <c r="AI79" s="13">
        <f t="shared" si="21"/>
        <v>0</v>
      </c>
      <c r="AJ79">
        <f t="shared" si="22"/>
        <v>0.26229526128741437</v>
      </c>
      <c r="BI79">
        <v>0.94450392158683283</v>
      </c>
      <c r="BJ79">
        <v>0</v>
      </c>
      <c r="BK79">
        <v>1</v>
      </c>
      <c r="BL79">
        <f t="shared" si="26"/>
        <v>38</v>
      </c>
      <c r="BM79">
        <f t="shared" si="27"/>
        <v>35</v>
      </c>
      <c r="BN79">
        <f t="shared" si="23"/>
        <v>0</v>
      </c>
      <c r="BO79">
        <f t="shared" si="24"/>
        <v>0.18604651162790697</v>
      </c>
      <c r="BP79">
        <f t="shared" si="25"/>
        <v>0</v>
      </c>
    </row>
    <row r="80" spans="1:68">
      <c r="A80" s="5">
        <v>62</v>
      </c>
      <c r="B80" s="5">
        <v>26.84</v>
      </c>
      <c r="C80" s="5">
        <v>100</v>
      </c>
      <c r="D80" s="6">
        <v>4.53</v>
      </c>
      <c r="E80" s="6">
        <v>1.1173999999999999</v>
      </c>
      <c r="F80" s="6">
        <v>12.45</v>
      </c>
      <c r="G80" s="6">
        <v>21.42</v>
      </c>
      <c r="H80" s="6">
        <v>7.32</v>
      </c>
      <c r="I80" s="5">
        <v>330.16</v>
      </c>
      <c r="J80" s="5">
        <v>1</v>
      </c>
      <c r="R80">
        <v>77</v>
      </c>
      <c r="S80">
        <v>35.587929240374599</v>
      </c>
      <c r="T80">
        <v>76</v>
      </c>
      <c r="U80">
        <v>3.8809999999999998</v>
      </c>
      <c r="V80">
        <v>0.72755813333333297</v>
      </c>
      <c r="W80">
        <v>21.786300000000001</v>
      </c>
      <c r="X80">
        <v>8.1255500000000005</v>
      </c>
      <c r="Y80">
        <v>17.261500000000002</v>
      </c>
      <c r="Z80">
        <v>618.27200000000005</v>
      </c>
      <c r="AA80" s="11">
        <v>0</v>
      </c>
      <c r="AB80" s="12">
        <v>1</v>
      </c>
      <c r="AC80" s="13">
        <f t="shared" si="15"/>
        <v>1</v>
      </c>
      <c r="AD80">
        <f t="shared" si="16"/>
        <v>0</v>
      </c>
      <c r="AE80">
        <f t="shared" si="17"/>
        <v>1.9346375008297275E-2</v>
      </c>
      <c r="AF80" s="11">
        <f t="shared" si="18"/>
        <v>1.9346375008297275E-2</v>
      </c>
      <c r="AG80" s="13">
        <f t="shared" si="19"/>
        <v>0.98065362499170272</v>
      </c>
      <c r="AH80" s="11">
        <f t="shared" si="20"/>
        <v>-1.9535965362097018E-2</v>
      </c>
      <c r="AI80" s="13">
        <f t="shared" si="21"/>
        <v>100</v>
      </c>
      <c r="AJ80">
        <f t="shared" si="22"/>
        <v>1.9728041089391746E-2</v>
      </c>
      <c r="BI80">
        <v>0.95150046786080944</v>
      </c>
      <c r="BJ80">
        <v>0</v>
      </c>
      <c r="BK80">
        <v>1</v>
      </c>
      <c r="BL80">
        <f t="shared" si="26"/>
        <v>38</v>
      </c>
      <c r="BM80">
        <f t="shared" si="27"/>
        <v>36</v>
      </c>
      <c r="BN80">
        <f t="shared" si="23"/>
        <v>0</v>
      </c>
      <c r="BO80">
        <f t="shared" si="24"/>
        <v>0.16279069767441856</v>
      </c>
      <c r="BP80">
        <f t="shared" si="25"/>
        <v>0</v>
      </c>
    </row>
    <row r="81" spans="1:68">
      <c r="A81" s="5">
        <v>65</v>
      </c>
      <c r="B81" s="5">
        <v>32.049999999999997</v>
      </c>
      <c r="C81" s="5">
        <v>97</v>
      </c>
      <c r="D81" s="6">
        <v>5.73</v>
      </c>
      <c r="E81" s="6">
        <v>1.3709979999999999</v>
      </c>
      <c r="F81" s="6">
        <v>61.48</v>
      </c>
      <c r="G81" s="6">
        <v>22.54</v>
      </c>
      <c r="H81" s="6">
        <v>10.33</v>
      </c>
      <c r="I81" s="5">
        <v>314.05</v>
      </c>
      <c r="J81" s="5">
        <v>1</v>
      </c>
      <c r="R81">
        <v>82</v>
      </c>
      <c r="S81">
        <v>31.217481789802299</v>
      </c>
      <c r="T81">
        <v>100</v>
      </c>
      <c r="U81">
        <v>18.077000000000002</v>
      </c>
      <c r="V81">
        <v>4.4589933333333303</v>
      </c>
      <c r="W81">
        <v>31.645299999999999</v>
      </c>
      <c r="X81">
        <v>9.9236500000000003</v>
      </c>
      <c r="Y81">
        <v>19.946870000000001</v>
      </c>
      <c r="Z81">
        <v>994.31600000000003</v>
      </c>
      <c r="AA81" s="11">
        <v>1</v>
      </c>
      <c r="AB81" s="12">
        <v>0</v>
      </c>
      <c r="AC81" s="13">
        <f t="shared" si="15"/>
        <v>1</v>
      </c>
      <c r="AD81">
        <f t="shared" si="16"/>
        <v>1</v>
      </c>
      <c r="AE81">
        <f t="shared" si="17"/>
        <v>0.59765775684239153</v>
      </c>
      <c r="AF81" s="11">
        <f t="shared" si="18"/>
        <v>0.59765775684239153</v>
      </c>
      <c r="AG81" s="13">
        <f t="shared" si="19"/>
        <v>0.40234224315760847</v>
      </c>
      <c r="AH81" s="11">
        <f t="shared" si="20"/>
        <v>-0.51473700183767634</v>
      </c>
      <c r="AI81" s="13">
        <f t="shared" si="21"/>
        <v>100</v>
      </c>
      <c r="AJ81">
        <f t="shared" si="22"/>
        <v>0.67319839582323071</v>
      </c>
      <c r="BI81">
        <v>0.96152083126107302</v>
      </c>
      <c r="BJ81">
        <v>0</v>
      </c>
      <c r="BK81">
        <v>1</v>
      </c>
      <c r="BL81">
        <f t="shared" si="26"/>
        <v>38</v>
      </c>
      <c r="BM81">
        <f t="shared" si="27"/>
        <v>37</v>
      </c>
      <c r="BN81">
        <f t="shared" si="23"/>
        <v>0</v>
      </c>
      <c r="BO81">
        <f t="shared" si="24"/>
        <v>0.13953488372093026</v>
      </c>
      <c r="BP81">
        <f t="shared" si="25"/>
        <v>0</v>
      </c>
    </row>
    <row r="82" spans="1:68">
      <c r="A82" s="5">
        <v>86</v>
      </c>
      <c r="B82" s="5">
        <v>27.18</v>
      </c>
      <c r="C82" s="5">
        <v>138</v>
      </c>
      <c r="D82" s="6">
        <v>19.91</v>
      </c>
      <c r="E82" s="6">
        <v>6.7773640000000004</v>
      </c>
      <c r="F82" s="6">
        <v>90.28</v>
      </c>
      <c r="G82" s="6">
        <v>14.11</v>
      </c>
      <c r="H82" s="6">
        <v>4.3499999999999996</v>
      </c>
      <c r="I82" s="5">
        <v>90.09</v>
      </c>
      <c r="J82" s="5">
        <v>1</v>
      </c>
      <c r="R82">
        <v>85</v>
      </c>
      <c r="S82">
        <v>26.6</v>
      </c>
      <c r="T82">
        <v>96</v>
      </c>
      <c r="U82">
        <v>4.4619999999999997</v>
      </c>
      <c r="V82">
        <v>1.0566016</v>
      </c>
      <c r="W82">
        <v>7.85</v>
      </c>
      <c r="X82">
        <v>7.9317000000000002</v>
      </c>
      <c r="Y82">
        <v>9.6135000000000002</v>
      </c>
      <c r="Z82">
        <v>232.006</v>
      </c>
      <c r="AA82" s="11">
        <v>0</v>
      </c>
      <c r="AB82" s="12">
        <v>1</v>
      </c>
      <c r="AC82" s="13">
        <f t="shared" si="15"/>
        <v>1</v>
      </c>
      <c r="AD82">
        <f t="shared" si="16"/>
        <v>0</v>
      </c>
      <c r="AE82">
        <f t="shared" si="17"/>
        <v>0.24031490257935498</v>
      </c>
      <c r="AF82" s="11">
        <f t="shared" si="18"/>
        <v>0.24031490257935498</v>
      </c>
      <c r="AG82" s="13">
        <f t="shared" si="19"/>
        <v>0.75968509742064505</v>
      </c>
      <c r="AH82" s="11">
        <f t="shared" si="20"/>
        <v>-0.27485127706572715</v>
      </c>
      <c r="AI82" s="13">
        <f t="shared" si="21"/>
        <v>0</v>
      </c>
      <c r="AJ82">
        <f t="shared" si="22"/>
        <v>0.31633489112172258</v>
      </c>
      <c r="BI82">
        <v>0.97301113756413815</v>
      </c>
      <c r="BJ82">
        <v>0</v>
      </c>
      <c r="BK82">
        <v>1</v>
      </c>
      <c r="BL82">
        <f t="shared" si="26"/>
        <v>38</v>
      </c>
      <c r="BM82">
        <f t="shared" si="27"/>
        <v>38</v>
      </c>
      <c r="BN82">
        <f t="shared" si="23"/>
        <v>0</v>
      </c>
      <c r="BO82">
        <f t="shared" si="24"/>
        <v>0.11627906976744184</v>
      </c>
      <c r="BP82">
        <f t="shared" si="25"/>
        <v>0</v>
      </c>
    </row>
    <row r="83" spans="1:68">
      <c r="R83">
        <v>86</v>
      </c>
      <c r="S83">
        <v>21.1111111111111</v>
      </c>
      <c r="T83">
        <v>92</v>
      </c>
      <c r="U83">
        <v>3.5489999999999999</v>
      </c>
      <c r="V83">
        <v>0.80538639999999995</v>
      </c>
      <c r="W83">
        <v>6.6993999999999998</v>
      </c>
      <c r="X83">
        <v>4.8192399999999997</v>
      </c>
      <c r="Y83">
        <v>10.57635</v>
      </c>
      <c r="Z83">
        <v>773.92</v>
      </c>
      <c r="AA83" s="11">
        <v>0</v>
      </c>
      <c r="AB83" s="12">
        <v>1</v>
      </c>
      <c r="AC83" s="13">
        <f t="shared" si="15"/>
        <v>1</v>
      </c>
      <c r="AD83">
        <f t="shared" si="16"/>
        <v>0</v>
      </c>
      <c r="AE83">
        <f t="shared" si="17"/>
        <v>0.52443927623880982</v>
      </c>
      <c r="AF83" s="11">
        <f t="shared" si="18"/>
        <v>0.52443927623880982</v>
      </c>
      <c r="AG83" s="13">
        <f t="shared" si="19"/>
        <v>0.47556072376119018</v>
      </c>
      <c r="AH83" s="11">
        <f t="shared" si="20"/>
        <v>-0.74326070007943834</v>
      </c>
      <c r="AI83" s="13">
        <f t="shared" si="21"/>
        <v>0</v>
      </c>
      <c r="AJ83">
        <f t="shared" si="22"/>
        <v>1.1027808858793913</v>
      </c>
      <c r="BI83">
        <v>0.97827202956467685</v>
      </c>
      <c r="BJ83">
        <v>0</v>
      </c>
      <c r="BK83">
        <v>1</v>
      </c>
      <c r="BL83">
        <f t="shared" si="26"/>
        <v>38</v>
      </c>
      <c r="BM83">
        <f t="shared" si="27"/>
        <v>39</v>
      </c>
      <c r="BN83">
        <f t="shared" si="23"/>
        <v>0</v>
      </c>
      <c r="BO83">
        <f t="shared" si="24"/>
        <v>9.3023255813953543E-2</v>
      </c>
      <c r="BP83">
        <f t="shared" si="25"/>
        <v>0</v>
      </c>
    </row>
    <row r="84" spans="1:68">
      <c r="R84">
        <v>86</v>
      </c>
      <c r="S84">
        <v>26.6666666666667</v>
      </c>
      <c r="T84">
        <v>201</v>
      </c>
      <c r="U84">
        <v>41.610999999999997</v>
      </c>
      <c r="V84">
        <v>20.630733800000002</v>
      </c>
      <c r="W84">
        <v>47.646999999999998</v>
      </c>
      <c r="X84">
        <v>5.3571350000000004</v>
      </c>
      <c r="Y84">
        <v>24.370100000000001</v>
      </c>
      <c r="Z84">
        <v>1698.44</v>
      </c>
      <c r="AA84" s="11">
        <v>1</v>
      </c>
      <c r="AB84" s="12">
        <v>0</v>
      </c>
      <c r="AC84" s="13">
        <f t="shared" si="15"/>
        <v>1</v>
      </c>
      <c r="AD84">
        <f t="shared" si="16"/>
        <v>1</v>
      </c>
      <c r="AE84">
        <f t="shared" si="17"/>
        <v>0.99810922663510082</v>
      </c>
      <c r="AF84" s="11">
        <f t="shared" si="18"/>
        <v>0.99810922663510082</v>
      </c>
      <c r="AG84" s="13">
        <f t="shared" si="19"/>
        <v>1.8907733648991787E-3</v>
      </c>
      <c r="AH84" s="11">
        <f t="shared" si="20"/>
        <v>-1.8925631332445919E-3</v>
      </c>
      <c r="AI84" s="13">
        <f t="shared" si="21"/>
        <v>100</v>
      </c>
      <c r="AJ84">
        <f t="shared" si="22"/>
        <v>1.8943551611816001E-3</v>
      </c>
      <c r="BI84">
        <v>0.97848340439780246</v>
      </c>
      <c r="BJ84">
        <v>0</v>
      </c>
      <c r="BK84">
        <v>1</v>
      </c>
      <c r="BL84">
        <f t="shared" si="26"/>
        <v>38</v>
      </c>
      <c r="BM84">
        <f t="shared" si="27"/>
        <v>40</v>
      </c>
      <c r="BN84">
        <f t="shared" si="23"/>
        <v>0</v>
      </c>
      <c r="BO84">
        <f t="shared" si="24"/>
        <v>6.9767441860465129E-2</v>
      </c>
      <c r="BP84">
        <f t="shared" si="25"/>
        <v>0</v>
      </c>
    </row>
    <row r="85" spans="1:68">
      <c r="R85">
        <v>86</v>
      </c>
      <c r="S85">
        <v>27.18</v>
      </c>
      <c r="T85">
        <v>138</v>
      </c>
      <c r="U85">
        <v>19.91</v>
      </c>
      <c r="V85">
        <v>6.7773640000000004</v>
      </c>
      <c r="W85">
        <v>90.28</v>
      </c>
      <c r="X85">
        <v>14.11</v>
      </c>
      <c r="Y85">
        <v>4.3499999999999996</v>
      </c>
      <c r="Z85">
        <v>90.09</v>
      </c>
      <c r="AA85" s="11">
        <v>1</v>
      </c>
      <c r="AB85" s="12">
        <v>0</v>
      </c>
      <c r="AC85" s="13">
        <f t="shared" si="15"/>
        <v>1</v>
      </c>
      <c r="AD85">
        <f t="shared" si="16"/>
        <v>1</v>
      </c>
      <c r="AE85">
        <f t="shared" si="17"/>
        <v>0.71598950452288357</v>
      </c>
      <c r="AF85" s="11">
        <f t="shared" si="18"/>
        <v>0.71598950452288357</v>
      </c>
      <c r="AG85" s="13">
        <f t="shared" si="19"/>
        <v>0.28401049547711643</v>
      </c>
      <c r="AH85" s="11">
        <f t="shared" si="20"/>
        <v>-0.3340897706165209</v>
      </c>
      <c r="AI85" s="13">
        <f t="shared" si="21"/>
        <v>100</v>
      </c>
      <c r="AJ85">
        <f t="shared" si="22"/>
        <v>0.39666851774087597</v>
      </c>
      <c r="BI85">
        <v>0.97964727000913143</v>
      </c>
      <c r="BJ85">
        <v>0</v>
      </c>
      <c r="BK85">
        <v>1</v>
      </c>
      <c r="BL85">
        <f t="shared" si="26"/>
        <v>38</v>
      </c>
      <c r="BM85">
        <f t="shared" si="27"/>
        <v>41</v>
      </c>
      <c r="BN85">
        <f t="shared" si="23"/>
        <v>0</v>
      </c>
      <c r="BO85">
        <f t="shared" si="24"/>
        <v>4.6511627906976716E-2</v>
      </c>
      <c r="BP85">
        <f t="shared" si="25"/>
        <v>0</v>
      </c>
    </row>
    <row r="86" spans="1:68">
      <c r="R86">
        <v>89</v>
      </c>
      <c r="S86">
        <v>22.7</v>
      </c>
      <c r="T86">
        <v>77</v>
      </c>
      <c r="U86">
        <v>4.6900000000000004</v>
      </c>
      <c r="V86">
        <v>0.89078733333333404</v>
      </c>
      <c r="W86">
        <v>6.9640000000000004</v>
      </c>
      <c r="X86">
        <v>5.5898649999999996</v>
      </c>
      <c r="Y86">
        <v>12.9361</v>
      </c>
      <c r="Z86">
        <v>1256.0830000000001</v>
      </c>
      <c r="AA86" s="14">
        <v>0</v>
      </c>
      <c r="AB86" s="15">
        <v>1</v>
      </c>
      <c r="AC86" s="13">
        <f t="shared" si="15"/>
        <v>1</v>
      </c>
      <c r="AD86">
        <f t="shared" si="16"/>
        <v>0</v>
      </c>
      <c r="AE86">
        <f t="shared" si="17"/>
        <v>0.29207414739650289</v>
      </c>
      <c r="AF86" s="11">
        <f t="shared" si="18"/>
        <v>0.29207414739650289</v>
      </c>
      <c r="AG86" s="13">
        <f t="shared" si="19"/>
        <v>0.70792585260349705</v>
      </c>
      <c r="AH86" s="11">
        <f t="shared" si="20"/>
        <v>-0.34541591873393551</v>
      </c>
      <c r="AI86" s="13">
        <f t="shared" si="21"/>
        <v>0</v>
      </c>
      <c r="AJ86">
        <f t="shared" si="22"/>
        <v>0.41257731487324428</v>
      </c>
      <c r="BI86">
        <v>0.99810922663510082</v>
      </c>
      <c r="BJ86">
        <v>0</v>
      </c>
      <c r="BK86">
        <v>1</v>
      </c>
      <c r="BL86">
        <f t="shared" si="26"/>
        <v>38</v>
      </c>
      <c r="BM86">
        <f t="shared" si="27"/>
        <v>42</v>
      </c>
      <c r="BN86">
        <f t="shared" si="23"/>
        <v>0</v>
      </c>
      <c r="BO86">
        <f t="shared" si="24"/>
        <v>2.3255813953488413E-2</v>
      </c>
      <c r="BP86">
        <f t="shared" si="25"/>
        <v>0</v>
      </c>
    </row>
    <row r="87" spans="1:68">
      <c r="R87" s="7"/>
      <c r="S87" s="7"/>
      <c r="T87" s="7"/>
      <c r="U87" s="7"/>
      <c r="V87" s="7"/>
      <c r="W87" s="7"/>
      <c r="X87" s="7"/>
      <c r="Y87" s="7"/>
      <c r="Z87" s="7"/>
      <c r="AA87" s="7">
        <f>SUM(AA6:AA86)</f>
        <v>43</v>
      </c>
      <c r="AB87" s="7">
        <f t="shared" ref="AB87:AC87" si="28">SUM(AB6:AB86)</f>
        <v>38</v>
      </c>
      <c r="AC87" s="18">
        <f t="shared" si="28"/>
        <v>81</v>
      </c>
      <c r="AD87" s="18"/>
      <c r="AE87" s="18"/>
      <c r="AF87" s="18">
        <f>SUM(AF6:AF86)</f>
        <v>43</v>
      </c>
      <c r="AG87" s="18">
        <f t="shared" ref="AG87:AH87" si="29">SUM(AG6:AG86)</f>
        <v>38.000000000000007</v>
      </c>
      <c r="AH87" s="18">
        <f t="shared" si="29"/>
        <v>-38.047381933284996</v>
      </c>
      <c r="AI87" s="18">
        <f>SUMPRODUCT(AI6:AI86,AC6:AC86)/AC87</f>
        <v>58.02469135802469</v>
      </c>
      <c r="AJ87" s="18">
        <f>SUM(AJ6:AJ86)</f>
        <v>72.879795421343644</v>
      </c>
      <c r="BI87" s="24">
        <v>0.99998557211318706</v>
      </c>
      <c r="BJ87" s="24">
        <v>0</v>
      </c>
      <c r="BK87" s="24">
        <v>1</v>
      </c>
      <c r="BL87" s="24">
        <f t="shared" si="26"/>
        <v>38</v>
      </c>
      <c r="BM87" s="24">
        <f t="shared" si="27"/>
        <v>43</v>
      </c>
      <c r="BN87" s="24">
        <f t="shared" si="23"/>
        <v>0</v>
      </c>
      <c r="BO87" s="24">
        <f t="shared" si="24"/>
        <v>0</v>
      </c>
      <c r="BP87" s="24">
        <f t="shared" si="25"/>
        <v>0</v>
      </c>
    </row>
    <row r="88" spans="1:68" ht="15.75" thickBot="1">
      <c r="BP88">
        <f>SUM(BP6:BP87)</f>
        <v>0.84516523867809046</v>
      </c>
    </row>
    <row r="89" spans="1:68" ht="15.75" thickTop="1">
      <c r="R89" s="23"/>
      <c r="S89" s="23" t="s">
        <v>49</v>
      </c>
      <c r="T89" s="23" t="s">
        <v>50</v>
      </c>
      <c r="U89" s="23" t="s">
        <v>51</v>
      </c>
      <c r="V89" s="23" t="s">
        <v>41</v>
      </c>
      <c r="W89" s="23" t="s">
        <v>52</v>
      </c>
      <c r="X89" s="23" t="s">
        <v>53</v>
      </c>
      <c r="Y89" s="23" t="s">
        <v>54</v>
      </c>
    </row>
    <row r="90" spans="1:68">
      <c r="R90" t="s">
        <v>55</v>
      </c>
      <c r="S90">
        <f t="array" ref="S90:S99">AL7:AL16</f>
        <v>-2.8534691142980018</v>
      </c>
      <c r="T90">
        <f t="array" ref="T90:T99">SQRT([1]!DIAG(AQ6:AZ15))</f>
        <v>3.9119196309221431</v>
      </c>
      <c r="U90">
        <f>(S90/T90)^2</f>
        <v>0.53206722163957021</v>
      </c>
      <c r="V90">
        <f>CHIDIST(U90,1)</f>
        <v>0.4657390509473634</v>
      </c>
      <c r="W90">
        <f>EXP(S90)</f>
        <v>5.764399998316911E-2</v>
      </c>
    </row>
    <row r="91" spans="1:68">
      <c r="R91" t="str">
        <f t="array" ref="R91:R99">TRANSPOSE(R5:Z5)</f>
        <v>Age</v>
      </c>
      <c r="S91">
        <v>-3.3090881404485024E-2</v>
      </c>
      <c r="T91">
        <v>1.9893017765036384E-2</v>
      </c>
      <c r="U91">
        <f t="shared" ref="U91:U99" si="30">(S91/T91)^2</f>
        <v>2.7670393120112116</v>
      </c>
      <c r="V91">
        <f t="shared" ref="V91:V99" si="31">CHIDIST(U91,1)</f>
        <v>9.6223990284782734E-2</v>
      </c>
      <c r="W91">
        <f t="shared" ref="W91:W99" si="32">EXP(S91)</f>
        <v>0.9674506323213804</v>
      </c>
      <c r="X91">
        <f>EXP(S91-T91*NORMSINV(1-$AO$11/2))</f>
        <v>0.9304560099142466</v>
      </c>
      <c r="Y91">
        <f>EXP(S91+T91*NORMSINV(1-$AO$11/2))</f>
        <v>1.0059161486476933</v>
      </c>
    </row>
    <row r="92" spans="1:68">
      <c r="R92" t="str">
        <v>BMI</v>
      </c>
      <c r="S92">
        <v>-0.21079736420873868</v>
      </c>
      <c r="T92">
        <v>8.7640458859736523E-2</v>
      </c>
      <c r="U92">
        <f t="shared" si="30"/>
        <v>5.785235825297975</v>
      </c>
      <c r="V92">
        <f t="shared" si="31"/>
        <v>1.6161329579147905E-2</v>
      </c>
      <c r="W92">
        <f t="shared" si="32"/>
        <v>0.80993817271635804</v>
      </c>
      <c r="X92">
        <f t="shared" ref="X92:X99" si="33">EXP(S92-T92*NORMSINV(1-$AO$11/2))</f>
        <v>0.68210647804296776</v>
      </c>
      <c r="Y92">
        <f t="shared" ref="Y92:Y99" si="34">EXP(S92+T92*NORMSINV(1-$AO$11/2))</f>
        <v>0.96172645289228542</v>
      </c>
    </row>
    <row r="93" spans="1:68">
      <c r="R93" t="str">
        <v>Glucose</v>
      </c>
      <c r="S93">
        <v>9.2796315263980286E-2</v>
      </c>
      <c r="T93">
        <v>3.9227892802736163E-2</v>
      </c>
      <c r="U93">
        <f t="shared" si="30"/>
        <v>5.5959200845528905</v>
      </c>
      <c r="V93">
        <f t="shared" si="31"/>
        <v>1.8002353494419306E-2</v>
      </c>
      <c r="W93">
        <f t="shared" si="32"/>
        <v>1.0972382218281529</v>
      </c>
      <c r="X93">
        <f t="shared" si="33"/>
        <v>1.0160383130916983</v>
      </c>
      <c r="Y93">
        <f t="shared" si="34"/>
        <v>1.1849274775644716</v>
      </c>
    </row>
    <row r="94" spans="1:68">
      <c r="R94" t="str">
        <v>Insulin</v>
      </c>
      <c r="S94">
        <v>0.23521298657207573</v>
      </c>
      <c r="T94">
        <v>0.26802743209460361</v>
      </c>
      <c r="U94">
        <f t="shared" si="30"/>
        <v>0.77013010672609283</v>
      </c>
      <c r="V94">
        <f t="shared" si="31"/>
        <v>0.38017680577951862</v>
      </c>
      <c r="W94">
        <f t="shared" si="32"/>
        <v>1.265178206007775</v>
      </c>
      <c r="X94">
        <f t="shared" si="33"/>
        <v>0.74818041976194283</v>
      </c>
      <c r="Y94">
        <f t="shared" si="34"/>
        <v>2.1394249978719801</v>
      </c>
    </row>
    <row r="95" spans="1:68">
      <c r="R95" t="str">
        <v>HOMA</v>
      </c>
      <c r="S95">
        <v>-0.64851611619277294</v>
      </c>
      <c r="T95">
        <v>1.0606163047448884</v>
      </c>
      <c r="U95">
        <f t="shared" si="30"/>
        <v>0.37387372750974357</v>
      </c>
      <c r="V95">
        <f t="shared" si="31"/>
        <v>0.54090028932341683</v>
      </c>
      <c r="W95">
        <f t="shared" si="32"/>
        <v>0.52282100706938472</v>
      </c>
      <c r="X95">
        <f t="shared" si="33"/>
        <v>6.5396543414260433E-2</v>
      </c>
      <c r="Y95">
        <f t="shared" si="34"/>
        <v>4.1797592221585269</v>
      </c>
    </row>
    <row r="96" spans="1:68">
      <c r="R96" t="str">
        <v>Leptin</v>
      </c>
      <c r="S96">
        <v>-1.524941928816205E-2</v>
      </c>
      <c r="T96">
        <v>2.0613108571021818E-2</v>
      </c>
      <c r="U96">
        <f t="shared" si="30"/>
        <v>0.5472926678299731</v>
      </c>
      <c r="V96">
        <f t="shared" si="31"/>
        <v>0.45942602343619621</v>
      </c>
      <c r="W96">
        <f t="shared" si="32"/>
        <v>0.98486626432367719</v>
      </c>
      <c r="X96">
        <f t="shared" si="33"/>
        <v>0.94586978282391077</v>
      </c>
      <c r="Y96">
        <f t="shared" si="34"/>
        <v>1.0254704994455346</v>
      </c>
    </row>
    <row r="97" spans="18:25">
      <c r="R97" t="str">
        <v>Adiponectin</v>
      </c>
      <c r="S97">
        <v>2.0190958565647173E-2</v>
      </c>
      <c r="T97">
        <v>4.8376767054905533E-2</v>
      </c>
      <c r="U97">
        <f t="shared" si="30"/>
        <v>0.17419680756288825</v>
      </c>
      <c r="V97">
        <f t="shared" si="31"/>
        <v>0.67640859133969111</v>
      </c>
      <c r="W97">
        <f t="shared" si="32"/>
        <v>1.0203961748134123</v>
      </c>
      <c r="X97">
        <f t="shared" si="33"/>
        <v>0.9280907476597563</v>
      </c>
      <c r="Y97">
        <f t="shared" si="34"/>
        <v>1.1218820532359808</v>
      </c>
    </row>
    <row r="98" spans="18:25">
      <c r="R98" t="str">
        <v>Resistin</v>
      </c>
      <c r="S98">
        <v>6.0352887811191025E-2</v>
      </c>
      <c r="T98">
        <v>2.8311118611292249E-2</v>
      </c>
      <c r="U98">
        <f t="shared" si="30"/>
        <v>4.5444575626021155</v>
      </c>
      <c r="V98">
        <f t="shared" si="31"/>
        <v>3.302548451619227E-2</v>
      </c>
      <c r="W98">
        <f t="shared" si="32"/>
        <v>1.0622113218430407</v>
      </c>
      <c r="X98">
        <f t="shared" si="33"/>
        <v>1.0048759639821032</v>
      </c>
      <c r="Y98">
        <f t="shared" si="34"/>
        <v>1.1228180717751097</v>
      </c>
    </row>
    <row r="99" spans="18:25">
      <c r="R99" s="24" t="str">
        <v>MCP.1</v>
      </c>
      <c r="S99" s="24">
        <v>9.8731696614352458E-4</v>
      </c>
      <c r="T99" s="24">
        <v>9.1906414377071618E-4</v>
      </c>
      <c r="U99" s="24">
        <f t="shared" si="30"/>
        <v>1.1540418391102572</v>
      </c>
      <c r="V99" s="24">
        <f t="shared" si="31"/>
        <v>0.28270464678719009</v>
      </c>
      <c r="W99" s="24">
        <f t="shared" si="32"/>
        <v>1.0009878045239842</v>
      </c>
      <c r="X99" s="24">
        <f t="shared" si="33"/>
        <v>0.99918631556573512</v>
      </c>
      <c r="Y99" s="24">
        <f t="shared" si="34"/>
        <v>1.0027925414875514</v>
      </c>
    </row>
  </sheetData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workbookViewId="0">
      <selection activeCell="K7" sqref="K7"/>
    </sheetView>
  </sheetViews>
  <sheetFormatPr defaultRowHeight="15"/>
  <cols>
    <col min="11" max="11" width="20.85546875" style="5" bestFit="1" customWidth="1"/>
    <col min="12" max="19" width="9.140625" style="5"/>
    <col min="20" max="20" width="15.85546875" style="31" customWidth="1"/>
    <col min="21" max="21" width="15.7109375" style="30" bestFit="1" customWidth="1"/>
    <col min="22" max="22" width="9.140625" style="31"/>
    <col min="23" max="23" width="14.140625" style="3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3" t="s">
        <v>68</v>
      </c>
      <c r="L1" s="5" t="s">
        <v>69</v>
      </c>
      <c r="M1" s="33" t="s">
        <v>70</v>
      </c>
      <c r="N1" t="s">
        <v>78</v>
      </c>
      <c r="O1" s="5" t="s">
        <v>4</v>
      </c>
      <c r="P1" s="5" t="s">
        <v>71</v>
      </c>
      <c r="Q1" s="5" t="s">
        <v>77</v>
      </c>
      <c r="R1" s="33" t="s">
        <v>72</v>
      </c>
      <c r="S1" s="33" t="s">
        <v>73</v>
      </c>
      <c r="T1" s="35" t="s">
        <v>75</v>
      </c>
      <c r="U1" s="32" t="s">
        <v>79</v>
      </c>
      <c r="V1" s="36" t="s">
        <v>80</v>
      </c>
      <c r="W1" s="37" t="s">
        <v>82</v>
      </c>
      <c r="X1" s="29" t="s">
        <v>83</v>
      </c>
      <c r="Y1" s="29" t="s">
        <v>60</v>
      </c>
      <c r="AB1" s="29" t="s">
        <v>81</v>
      </c>
      <c r="AE1">
        <v>0.1</v>
      </c>
    </row>
    <row r="2" spans="1:37">
      <c r="A2" s="5">
        <v>48</v>
      </c>
      <c r="B2" s="5">
        <v>23.5</v>
      </c>
      <c r="C2" s="5">
        <v>70</v>
      </c>
      <c r="D2" s="6">
        <v>2.7069999999999999</v>
      </c>
      <c r="E2" s="6">
        <v>0.46740866666666703</v>
      </c>
      <c r="F2" s="6">
        <v>8.8071000000000002</v>
      </c>
      <c r="G2" s="6">
        <v>9.7024000000000008</v>
      </c>
      <c r="H2" s="6">
        <v>7.9958499999999999</v>
      </c>
      <c r="I2" s="5">
        <v>417.11399999999998</v>
      </c>
      <c r="J2" s="5">
        <v>0</v>
      </c>
      <c r="K2" s="5">
        <f>LN(A2)</f>
        <v>3.8712010109078911</v>
      </c>
      <c r="L2" s="5">
        <f>LN(B2)</f>
        <v>3.1570004211501135</v>
      </c>
      <c r="M2" s="33">
        <f>LN(C2)</f>
        <v>4.2484952420493594</v>
      </c>
      <c r="N2" s="33">
        <f>LN(D2)</f>
        <v>0.99584101063216413</v>
      </c>
      <c r="O2" s="5">
        <v>0.46740866666666703</v>
      </c>
      <c r="P2" s="5">
        <f>LN(F2)</f>
        <v>2.1755582143631513</v>
      </c>
      <c r="Q2" s="5">
        <f>LN(G2)</f>
        <v>2.2723732775858063</v>
      </c>
      <c r="R2" s="5">
        <f>LN(H2)</f>
        <v>2.0789226570825043</v>
      </c>
      <c r="S2" s="5">
        <f>LN(I2)</f>
        <v>6.0333595657319083</v>
      </c>
      <c r="T2" s="31">
        <f>SUMPRODUCT($AB$6:$AJ$6,K2:S2)+$AK$6</f>
        <v>-2.497208399632397</v>
      </c>
      <c r="U2" s="30">
        <f>EXP(T2)</f>
        <v>8.2314467279602399E-2</v>
      </c>
      <c r="V2" s="31">
        <f>U2/(U2+1)</f>
        <v>7.6054113446806113E-2</v>
      </c>
      <c r="W2" s="31">
        <f>J2*LN(V2)+LN(1-V2)*(1-J2)</f>
        <v>-7.9101773391780858E-2</v>
      </c>
      <c r="X2">
        <f>IF(V2&gt;$AE$1,1,0)</f>
        <v>0</v>
      </c>
      <c r="Y2">
        <f>IF(AND(X2=1,J2=1),1,IF(AND(X2=1,J2=0),-1,IF(AND(X2=0,J2=0),2,IF(AND(X2=0,J2=1),-2,"ERROR"))))</f>
        <v>2</v>
      </c>
      <c r="AB2">
        <f>SUM(W2:W82)</f>
        <v>-35.463904944685915</v>
      </c>
    </row>
    <row r="3" spans="1:37">
      <c r="A3" s="5">
        <v>68</v>
      </c>
      <c r="B3" s="5">
        <v>21.367521367521402</v>
      </c>
      <c r="C3" s="5">
        <v>77</v>
      </c>
      <c r="D3" s="6">
        <v>3.226</v>
      </c>
      <c r="E3" s="6">
        <v>0.612724933333333</v>
      </c>
      <c r="F3" s="6">
        <v>9.8826999999999998</v>
      </c>
      <c r="G3" s="6">
        <v>7.1695599999999997</v>
      </c>
      <c r="H3" s="6">
        <v>12.766</v>
      </c>
      <c r="I3" s="5">
        <v>928.22</v>
      </c>
      <c r="J3" s="5">
        <v>0</v>
      </c>
      <c r="K3" s="5">
        <f t="shared" ref="K3:K66" si="0">LN(A3)</f>
        <v>4.219507705176107</v>
      </c>
      <c r="L3" s="5">
        <f t="shared" ref="L3:L66" si="1">LN(B3)</f>
        <v>3.0618720760585374</v>
      </c>
      <c r="M3" s="33">
        <f t="shared" ref="M3:M66" si="2">LN(C3)</f>
        <v>4.3438054218536841</v>
      </c>
      <c r="N3" s="33">
        <f t="shared" ref="N3:N66" si="3">LN(D3)</f>
        <v>1.1712429797030171</v>
      </c>
      <c r="O3" s="5">
        <v>0.612724933333333</v>
      </c>
      <c r="P3" s="5">
        <f t="shared" ref="P3:P66" si="4">LN(F3)</f>
        <v>2.2907857537780028</v>
      </c>
      <c r="Q3" s="5">
        <f t="shared" ref="Q3:Q66" si="5">LN(G3)</f>
        <v>1.9698442859223728</v>
      </c>
      <c r="R3" s="5">
        <f t="shared" ref="R3:R66" si="6">LN(H3)</f>
        <v>2.5467853868338657</v>
      </c>
      <c r="S3" s="5">
        <f t="shared" ref="S3:S66" si="7">LN(I3)</f>
        <v>6.8332687736553108</v>
      </c>
      <c r="T3" s="31">
        <f t="shared" ref="T3:T66" si="8">SUMPRODUCT($AB$6:$AJ$6,K3:S3)+$AK$6</f>
        <v>-0.32912406365181646</v>
      </c>
      <c r="U3" s="30">
        <f t="shared" ref="U3:U66" si="9">EXP(T3)</f>
        <v>0.71955374074448153</v>
      </c>
      <c r="V3" s="31">
        <f t="shared" ref="V3:V66" si="10">U3/(U3+1)</f>
        <v>0.4184537672157605</v>
      </c>
      <c r="W3" s="31">
        <f t="shared" ref="W3:W66" si="11">J3*LN(V3)+LN(1-V3)*(1-J3)</f>
        <v>-0.54206480410606062</v>
      </c>
      <c r="X3">
        <f t="shared" ref="X3:X66" si="12">IF(V3&gt;$AE$1,1,0)</f>
        <v>1</v>
      </c>
      <c r="Y3">
        <f t="shared" ref="Y3:Y66" si="13">IF(AND(X3=1,J3=1),1,IF(AND(X3=1,J3=0),-1,IF(AND(X3=0,J3=0),2,IF(AND(X3=0,J3=1),-2,"ERROR"))))</f>
        <v>-1</v>
      </c>
    </row>
    <row r="4" spans="1:37">
      <c r="A4" s="5">
        <v>86</v>
      </c>
      <c r="B4" s="5">
        <v>21.1111111111111</v>
      </c>
      <c r="C4" s="5">
        <v>92</v>
      </c>
      <c r="D4" s="6">
        <v>3.5489999999999999</v>
      </c>
      <c r="E4" s="6">
        <v>0.80538639999999995</v>
      </c>
      <c r="F4" s="6">
        <v>6.6993999999999998</v>
      </c>
      <c r="G4" s="6">
        <v>4.8192399999999997</v>
      </c>
      <c r="H4" s="6">
        <v>10.57635</v>
      </c>
      <c r="I4" s="5">
        <v>773.92</v>
      </c>
      <c r="J4" s="5">
        <v>0</v>
      </c>
      <c r="K4" s="5">
        <f t="shared" si="0"/>
        <v>4.4543472962535073</v>
      </c>
      <c r="L4" s="5">
        <f t="shared" si="1"/>
        <v>3.0497994948242662</v>
      </c>
      <c r="M4" s="33">
        <f t="shared" si="2"/>
        <v>4.5217885770490405</v>
      </c>
      <c r="N4" s="33">
        <f t="shared" si="3"/>
        <v>1.2666658736643595</v>
      </c>
      <c r="O4" s="5">
        <v>0.80538639999999995</v>
      </c>
      <c r="P4" s="5">
        <f t="shared" si="4"/>
        <v>1.9020179701480733</v>
      </c>
      <c r="Q4" s="5">
        <f t="shared" si="5"/>
        <v>1.5726162392817389</v>
      </c>
      <c r="R4" s="5">
        <f t="shared" si="6"/>
        <v>2.3586203763590197</v>
      </c>
      <c r="S4" s="5">
        <f t="shared" si="7"/>
        <v>6.6514685090746726</v>
      </c>
      <c r="T4" s="31">
        <f t="shared" si="8"/>
        <v>9.2287727403700615E-2</v>
      </c>
      <c r="U4" s="30">
        <f t="shared" si="9"/>
        <v>1.0966803216713454</v>
      </c>
      <c r="V4" s="31">
        <f t="shared" si="10"/>
        <v>0.52305557043485718</v>
      </c>
      <c r="W4" s="31">
        <f t="shared" si="11"/>
        <v>-0.7403552947438643</v>
      </c>
      <c r="X4">
        <f t="shared" si="12"/>
        <v>1</v>
      </c>
      <c r="Y4">
        <f t="shared" si="13"/>
        <v>-1</v>
      </c>
      <c r="AB4" t="s">
        <v>74</v>
      </c>
    </row>
    <row r="5" spans="1:37">
      <c r="A5" s="5">
        <v>49</v>
      </c>
      <c r="B5" s="5">
        <v>22.8544576872143</v>
      </c>
      <c r="C5" s="5">
        <v>92</v>
      </c>
      <c r="D5" s="6">
        <v>3.226</v>
      </c>
      <c r="E5" s="6">
        <v>0.73208693333333297</v>
      </c>
      <c r="F5" s="6">
        <v>6.8316999999999997</v>
      </c>
      <c r="G5" s="6">
        <v>13.67975</v>
      </c>
      <c r="H5" s="6">
        <v>10.317600000000001</v>
      </c>
      <c r="I5" s="5">
        <v>530.41</v>
      </c>
      <c r="J5" s="5">
        <v>0</v>
      </c>
      <c r="K5" s="5">
        <f t="shared" si="0"/>
        <v>3.8918202981106265</v>
      </c>
      <c r="L5" s="5">
        <f t="shared" si="1"/>
        <v>3.1291461830932716</v>
      </c>
      <c r="M5" s="33">
        <f t="shared" si="2"/>
        <v>4.5217885770490405</v>
      </c>
      <c r="N5" s="33">
        <f t="shared" si="3"/>
        <v>1.1712429797030171</v>
      </c>
      <c r="O5" s="5">
        <v>0.73208693333333297</v>
      </c>
      <c r="P5" s="5">
        <f t="shared" si="4"/>
        <v>1.9215735445151265</v>
      </c>
      <c r="Q5" s="5">
        <f t="shared" si="5"/>
        <v>2.615916637173616</v>
      </c>
      <c r="R5" s="5">
        <f t="shared" si="6"/>
        <v>2.3338511748680446</v>
      </c>
      <c r="S5" s="5">
        <f t="shared" si="7"/>
        <v>6.2736502923892479</v>
      </c>
      <c r="T5" s="31">
        <f t="shared" si="8"/>
        <v>0.83666986557816969</v>
      </c>
      <c r="U5" s="30">
        <f t="shared" si="9"/>
        <v>2.3086659931503171</v>
      </c>
      <c r="V5" s="31">
        <f t="shared" si="10"/>
        <v>0.69776338800283111</v>
      </c>
      <c r="W5" s="31">
        <f t="shared" si="11"/>
        <v>-1.1965450849358605</v>
      </c>
      <c r="X5">
        <f t="shared" si="12"/>
        <v>1</v>
      </c>
      <c r="Y5">
        <f t="shared" si="13"/>
        <v>-1</v>
      </c>
      <c r="AB5" s="34" t="s">
        <v>0</v>
      </c>
      <c r="AC5" s="34" t="s">
        <v>1</v>
      </c>
      <c r="AD5" s="34" t="s">
        <v>2</v>
      </c>
      <c r="AE5" s="34" t="s">
        <v>3</v>
      </c>
      <c r="AF5" s="34" t="s">
        <v>4</v>
      </c>
      <c r="AG5" s="34" t="s">
        <v>5</v>
      </c>
      <c r="AH5" s="34" t="s">
        <v>6</v>
      </c>
      <c r="AI5" s="34" t="s">
        <v>7</v>
      </c>
      <c r="AJ5" s="34" t="s">
        <v>8</v>
      </c>
    </row>
    <row r="6" spans="1:37">
      <c r="A6" s="5">
        <v>89</v>
      </c>
      <c r="B6" s="5">
        <v>22.7</v>
      </c>
      <c r="C6" s="5">
        <v>77</v>
      </c>
      <c r="D6" s="6">
        <v>4.6900000000000004</v>
      </c>
      <c r="E6" s="6">
        <v>0.89078733333333404</v>
      </c>
      <c r="F6" s="6">
        <v>6.9640000000000004</v>
      </c>
      <c r="G6" s="6">
        <v>5.5898649999999996</v>
      </c>
      <c r="H6" s="6">
        <v>12.9361</v>
      </c>
      <c r="I6" s="5">
        <v>1256.0830000000001</v>
      </c>
      <c r="J6" s="5">
        <v>0</v>
      </c>
      <c r="K6" s="5">
        <f t="shared" si="0"/>
        <v>4.4886363697321396</v>
      </c>
      <c r="L6" s="5">
        <f t="shared" si="1"/>
        <v>3.122364924487357</v>
      </c>
      <c r="M6" s="33">
        <f t="shared" si="2"/>
        <v>4.3438054218536841</v>
      </c>
      <c r="N6" s="33">
        <f t="shared" si="3"/>
        <v>1.545432582458188</v>
      </c>
      <c r="O6" s="5">
        <v>0.89078733333333404</v>
      </c>
      <c r="P6" s="5">
        <f t="shared" si="4"/>
        <v>1.9407540219059427</v>
      </c>
      <c r="Q6" s="5">
        <f t="shared" si="5"/>
        <v>1.720955136607049</v>
      </c>
      <c r="R6" s="5">
        <f t="shared" si="6"/>
        <v>2.5600218526098</v>
      </c>
      <c r="S6" s="5">
        <f t="shared" si="7"/>
        <v>7.1357534276473196</v>
      </c>
      <c r="T6" s="31">
        <f t="shared" si="8"/>
        <v>-0.92095749500629331</v>
      </c>
      <c r="U6" s="30">
        <f t="shared" si="9"/>
        <v>0.39813764371493998</v>
      </c>
      <c r="V6" s="31">
        <f t="shared" si="10"/>
        <v>0.28476283826895837</v>
      </c>
      <c r="W6" s="31">
        <f t="shared" si="11"/>
        <v>-0.335141096557935</v>
      </c>
      <c r="X6">
        <f t="shared" si="12"/>
        <v>1</v>
      </c>
      <c r="Y6">
        <f t="shared" si="13"/>
        <v>-1</v>
      </c>
      <c r="AB6">
        <v>-0.92142455577479709</v>
      </c>
      <c r="AC6">
        <v>-7.6921548468032679</v>
      </c>
      <c r="AD6">
        <v>7.5906820941156692</v>
      </c>
      <c r="AE6">
        <v>0.81176288204097891</v>
      </c>
      <c r="AF6">
        <v>6.3290949700599008E-3</v>
      </c>
      <c r="AG6">
        <v>0.10161393343088014</v>
      </c>
      <c r="AH6">
        <v>1.016079441645964</v>
      </c>
      <c r="AI6">
        <v>2.1024624718412883</v>
      </c>
      <c r="AJ6">
        <v>0.25318854287069398</v>
      </c>
      <c r="AK6">
        <v>-16.134787624487124</v>
      </c>
    </row>
    <row r="7" spans="1:37">
      <c r="A7" s="5">
        <v>76</v>
      </c>
      <c r="B7" s="5">
        <v>23.8</v>
      </c>
      <c r="C7" s="5">
        <v>118</v>
      </c>
      <c r="D7" s="6">
        <v>6.47</v>
      </c>
      <c r="E7" s="6">
        <v>1.88320133333333</v>
      </c>
      <c r="F7" s="6">
        <v>4.3109999999999999</v>
      </c>
      <c r="G7" s="6">
        <v>13.25132</v>
      </c>
      <c r="H7" s="6">
        <v>5.1041999999999996</v>
      </c>
      <c r="I7" s="5">
        <v>280.69400000000002</v>
      </c>
      <c r="J7" s="5">
        <v>0</v>
      </c>
      <c r="K7" s="5">
        <f t="shared" si="0"/>
        <v>4.3307333402863311</v>
      </c>
      <c r="L7" s="5">
        <f t="shared" si="1"/>
        <v>3.1696855806774291</v>
      </c>
      <c r="M7" s="33">
        <f t="shared" si="2"/>
        <v>4.7706846244656651</v>
      </c>
      <c r="N7" s="33">
        <f t="shared" si="3"/>
        <v>1.8671761085128091</v>
      </c>
      <c r="O7" s="5">
        <v>1.88320133333333</v>
      </c>
      <c r="P7" s="5">
        <f t="shared" si="4"/>
        <v>1.4611698957649975</v>
      </c>
      <c r="Q7" s="5">
        <f t="shared" si="5"/>
        <v>2.5840971701117348</v>
      </c>
      <c r="R7" s="5">
        <f t="shared" si="6"/>
        <v>1.6300637302277565</v>
      </c>
      <c r="S7" s="5">
        <f t="shared" si="7"/>
        <v>5.6372651080057912</v>
      </c>
      <c r="T7" s="31">
        <f t="shared" si="8"/>
        <v>0.86199159209620291</v>
      </c>
      <c r="U7" s="30">
        <f t="shared" si="9"/>
        <v>2.367871835644757</v>
      </c>
      <c r="V7" s="31">
        <f t="shared" si="10"/>
        <v>0.70307658699590725</v>
      </c>
      <c r="W7" s="31">
        <f t="shared" si="11"/>
        <v>-1.214281042106369</v>
      </c>
      <c r="X7">
        <f t="shared" si="12"/>
        <v>1</v>
      </c>
      <c r="Y7">
        <f t="shared" si="13"/>
        <v>-1</v>
      </c>
    </row>
    <row r="8" spans="1:37">
      <c r="A8" s="5">
        <v>75</v>
      </c>
      <c r="B8" s="5">
        <v>23</v>
      </c>
      <c r="C8" s="5">
        <v>83</v>
      </c>
      <c r="D8" s="6">
        <v>4.952</v>
      </c>
      <c r="E8" s="6">
        <v>1.0138394666666699</v>
      </c>
      <c r="F8" s="6">
        <v>17.126999999999999</v>
      </c>
      <c r="G8" s="6">
        <v>11.578989999999999</v>
      </c>
      <c r="H8" s="6">
        <v>7.0913000000000004</v>
      </c>
      <c r="I8" s="5">
        <v>318.30200000000002</v>
      </c>
      <c r="J8" s="5">
        <v>0</v>
      </c>
      <c r="K8" s="5">
        <f t="shared" si="0"/>
        <v>4.3174881135363101</v>
      </c>
      <c r="L8" s="5">
        <f t="shared" si="1"/>
        <v>3.1354942159291497</v>
      </c>
      <c r="M8" s="33">
        <f t="shared" si="2"/>
        <v>4.4188406077965983</v>
      </c>
      <c r="N8" s="33">
        <f t="shared" si="3"/>
        <v>1.5997915353822949</v>
      </c>
      <c r="O8" s="5">
        <v>1.0138394666666699</v>
      </c>
      <c r="P8" s="5">
        <f t="shared" si="4"/>
        <v>2.8406561656502318</v>
      </c>
      <c r="Q8" s="5">
        <f t="shared" si="5"/>
        <v>2.449192248997325</v>
      </c>
      <c r="R8" s="5">
        <f t="shared" si="6"/>
        <v>1.9588686805768458</v>
      </c>
      <c r="S8" s="5">
        <f t="shared" si="7"/>
        <v>5.7630006176487658</v>
      </c>
      <c r="T8" s="31">
        <f t="shared" si="8"/>
        <v>-1.0298541132151424</v>
      </c>
      <c r="U8" s="30">
        <f t="shared" si="9"/>
        <v>0.35705904696606267</v>
      </c>
      <c r="V8" s="31">
        <f t="shared" si="10"/>
        <v>0.26311238834030781</v>
      </c>
      <c r="W8" s="31">
        <f t="shared" si="11"/>
        <v>-0.30531989277715982</v>
      </c>
      <c r="X8">
        <f t="shared" si="12"/>
        <v>1</v>
      </c>
      <c r="Y8">
        <f t="shared" si="13"/>
        <v>-1</v>
      </c>
    </row>
    <row r="9" spans="1:37">
      <c r="A9" s="5">
        <v>29</v>
      </c>
      <c r="B9" s="5">
        <v>23.01</v>
      </c>
      <c r="C9" s="5">
        <v>82</v>
      </c>
      <c r="D9" s="6">
        <v>5.6630000000000003</v>
      </c>
      <c r="E9" s="6">
        <v>1.1454361333333301</v>
      </c>
      <c r="F9" s="6">
        <v>35.590000000000003</v>
      </c>
      <c r="G9" s="6">
        <v>26.72</v>
      </c>
      <c r="H9" s="6">
        <v>4.58</v>
      </c>
      <c r="I9" s="5">
        <v>174.8</v>
      </c>
      <c r="J9" s="5">
        <v>0</v>
      </c>
      <c r="K9" s="5">
        <f t="shared" si="0"/>
        <v>3.3672958299864741</v>
      </c>
      <c r="L9" s="5">
        <f t="shared" si="1"/>
        <v>3.1359289040472746</v>
      </c>
      <c r="M9" s="33">
        <f t="shared" si="2"/>
        <v>4.4067192472642533</v>
      </c>
      <c r="N9" s="33">
        <f t="shared" si="3"/>
        <v>1.7339537871316679</v>
      </c>
      <c r="O9" s="5">
        <v>1.1454361333333301</v>
      </c>
      <c r="P9" s="5">
        <f t="shared" si="4"/>
        <v>3.5720646995221013</v>
      </c>
      <c r="Q9" s="5">
        <f t="shared" si="5"/>
        <v>3.2854123486684448</v>
      </c>
      <c r="R9" s="5">
        <f t="shared" si="6"/>
        <v>1.5216989981260935</v>
      </c>
      <c r="S9" s="5">
        <f t="shared" si="7"/>
        <v>5.1636424632214348</v>
      </c>
      <c r="T9" s="31">
        <f t="shared" si="8"/>
        <v>-0.28683198808422006</v>
      </c>
      <c r="U9" s="30">
        <f t="shared" si="9"/>
        <v>0.75063783434376241</v>
      </c>
      <c r="V9" s="31">
        <f t="shared" si="10"/>
        <v>0.42877962512740037</v>
      </c>
      <c r="W9" s="31">
        <f t="shared" si="11"/>
        <v>-0.5599801982977648</v>
      </c>
      <c r="X9">
        <f t="shared" si="12"/>
        <v>1</v>
      </c>
      <c r="Y9">
        <f t="shared" si="13"/>
        <v>-1</v>
      </c>
    </row>
    <row r="10" spans="1:37">
      <c r="A10" s="5">
        <v>25</v>
      </c>
      <c r="B10" s="5">
        <v>22.86</v>
      </c>
      <c r="C10" s="5">
        <v>82</v>
      </c>
      <c r="D10" s="6">
        <v>4.09</v>
      </c>
      <c r="E10" s="6">
        <v>0.82727066666666704</v>
      </c>
      <c r="F10" s="6">
        <v>20.45</v>
      </c>
      <c r="G10" s="6">
        <v>23.67</v>
      </c>
      <c r="H10" s="6">
        <v>5.14</v>
      </c>
      <c r="I10" s="5">
        <v>313.73</v>
      </c>
      <c r="J10" s="5">
        <v>0</v>
      </c>
      <c r="K10" s="5">
        <f t="shared" si="0"/>
        <v>3.2188758248682006</v>
      </c>
      <c r="L10" s="5">
        <f t="shared" si="1"/>
        <v>3.1293886583666644</v>
      </c>
      <c r="M10" s="33">
        <f t="shared" si="2"/>
        <v>4.4067192472642533</v>
      </c>
      <c r="N10" s="33">
        <f t="shared" si="3"/>
        <v>1.4085449700547104</v>
      </c>
      <c r="O10" s="5">
        <v>0.82727066666666704</v>
      </c>
      <c r="P10" s="5">
        <f t="shared" si="4"/>
        <v>3.0179828824888109</v>
      </c>
      <c r="Q10" s="5">
        <f t="shared" si="5"/>
        <v>3.1642084235258925</v>
      </c>
      <c r="R10" s="5">
        <f t="shared" si="6"/>
        <v>1.6370530794670737</v>
      </c>
      <c r="S10" s="5">
        <f t="shared" si="7"/>
        <v>5.7485327433942732</v>
      </c>
      <c r="T10" s="31">
        <f t="shared" si="8"/>
        <v>-0.15477417162138529</v>
      </c>
      <c r="U10" s="30">
        <f t="shared" si="9"/>
        <v>0.85660860217413581</v>
      </c>
      <c r="V10" s="31">
        <f t="shared" si="10"/>
        <v>0.46138351463578559</v>
      </c>
      <c r="W10" s="31">
        <f t="shared" si="11"/>
        <v>-0.61875149126722839</v>
      </c>
      <c r="X10">
        <f t="shared" si="12"/>
        <v>1</v>
      </c>
      <c r="Y10">
        <f t="shared" si="13"/>
        <v>-1</v>
      </c>
      <c r="AB10">
        <v>1</v>
      </c>
      <c r="AC10" s="29" t="s">
        <v>84</v>
      </c>
      <c r="AD10">
        <f>COUNTIF($Y$2:$Y$82,AB10)</f>
        <v>42</v>
      </c>
      <c r="AE10" s="38"/>
      <c r="AF10" s="38">
        <f>(AD10/$AD$14)</f>
        <v>0.51851851851851849</v>
      </c>
    </row>
    <row r="11" spans="1:37">
      <c r="A11" s="5">
        <v>38</v>
      </c>
      <c r="B11" s="5">
        <v>23.34</v>
      </c>
      <c r="C11" s="5">
        <v>75</v>
      </c>
      <c r="D11" s="6">
        <v>5.782</v>
      </c>
      <c r="E11" s="6">
        <v>1.0696699999999999</v>
      </c>
      <c r="F11" s="6">
        <v>15.26</v>
      </c>
      <c r="G11" s="6">
        <v>17.95</v>
      </c>
      <c r="H11" s="6">
        <v>9.35</v>
      </c>
      <c r="I11" s="5">
        <v>165.02</v>
      </c>
      <c r="J11" s="5">
        <v>0</v>
      </c>
      <c r="K11" s="5">
        <f t="shared" si="0"/>
        <v>3.6375861597263857</v>
      </c>
      <c r="L11" s="5">
        <f t="shared" si="1"/>
        <v>3.1501686268584099</v>
      </c>
      <c r="M11" s="33">
        <f t="shared" si="2"/>
        <v>4.3174881135363101</v>
      </c>
      <c r="N11" s="33">
        <f t="shared" si="3"/>
        <v>1.7547496435941543</v>
      </c>
      <c r="O11" s="5">
        <v>1.0696699999999999</v>
      </c>
      <c r="P11" s="5">
        <f t="shared" si="4"/>
        <v>2.7252350258563109</v>
      </c>
      <c r="Q11" s="5">
        <f t="shared" si="5"/>
        <v>2.8875901149342877</v>
      </c>
      <c r="R11" s="5">
        <f t="shared" si="6"/>
        <v>2.2353763433005955</v>
      </c>
      <c r="S11" s="5">
        <f t="shared" si="7"/>
        <v>5.1060666786761972</v>
      </c>
      <c r="T11" s="31">
        <f t="shared" si="8"/>
        <v>-0.31070806461212896</v>
      </c>
      <c r="U11" s="30">
        <f t="shared" si="9"/>
        <v>0.73292781220515701</v>
      </c>
      <c r="V11" s="31">
        <f t="shared" si="10"/>
        <v>0.42294191774353468</v>
      </c>
      <c r="W11" s="31">
        <f t="shared" si="11"/>
        <v>-0.54981235505062476</v>
      </c>
      <c r="X11">
        <f t="shared" si="12"/>
        <v>1</v>
      </c>
      <c r="Y11">
        <f t="shared" si="13"/>
        <v>-1</v>
      </c>
      <c r="AB11" s="29">
        <v>-1</v>
      </c>
      <c r="AC11" s="29" t="s">
        <v>85</v>
      </c>
      <c r="AD11">
        <f t="shared" ref="AD11:AD13" si="14">COUNTIF($Y$2:$Y$82,AB11)</f>
        <v>28</v>
      </c>
      <c r="AF11" s="38">
        <f t="shared" ref="AF11:AF13" si="15">(AD11/$AD$14)</f>
        <v>0.34567901234567899</v>
      </c>
    </row>
    <row r="12" spans="1:37">
      <c r="A12" s="5">
        <v>47</v>
      </c>
      <c r="B12" s="5">
        <v>22.03</v>
      </c>
      <c r="C12" s="5">
        <v>84</v>
      </c>
      <c r="D12" s="6">
        <v>2.8690000000000002</v>
      </c>
      <c r="E12" s="6">
        <v>0.59</v>
      </c>
      <c r="F12" s="6">
        <v>26.65</v>
      </c>
      <c r="G12" s="6">
        <v>38.04</v>
      </c>
      <c r="H12" s="6">
        <v>3.32</v>
      </c>
      <c r="I12" s="5">
        <v>191.72</v>
      </c>
      <c r="J12" s="5">
        <v>0</v>
      </c>
      <c r="K12" s="5">
        <f t="shared" si="0"/>
        <v>3.8501476017100584</v>
      </c>
      <c r="L12" s="5">
        <f t="shared" si="1"/>
        <v>3.092405160814252</v>
      </c>
      <c r="M12" s="33">
        <f t="shared" si="2"/>
        <v>4.4308167988433134</v>
      </c>
      <c r="N12" s="33">
        <f t="shared" si="3"/>
        <v>1.0539635369992277</v>
      </c>
      <c r="O12" s="5">
        <v>0.59</v>
      </c>
      <c r="P12" s="5">
        <f t="shared" si="4"/>
        <v>3.2827891506118534</v>
      </c>
      <c r="Q12" s="5">
        <f t="shared" si="5"/>
        <v>3.6386382376771897</v>
      </c>
      <c r="R12" s="5">
        <f t="shared" si="6"/>
        <v>1.199964782928397</v>
      </c>
      <c r="S12" s="5">
        <f t="shared" si="7"/>
        <v>5.2560359742914304</v>
      </c>
      <c r="T12" s="31">
        <f t="shared" si="8"/>
        <v>-1.0930714920637126</v>
      </c>
      <c r="U12" s="30">
        <f t="shared" si="9"/>
        <v>0.33518539173600714</v>
      </c>
      <c r="V12" s="31">
        <f t="shared" si="10"/>
        <v>0.25104033777676321</v>
      </c>
      <c r="W12" s="31">
        <f t="shared" si="11"/>
        <v>-0.28907015242487477</v>
      </c>
      <c r="X12">
        <f t="shared" si="12"/>
        <v>1</v>
      </c>
      <c r="Y12">
        <f t="shared" si="13"/>
        <v>-1</v>
      </c>
      <c r="AB12">
        <v>2</v>
      </c>
      <c r="AC12" s="29" t="s">
        <v>86</v>
      </c>
      <c r="AD12">
        <f t="shared" si="14"/>
        <v>10</v>
      </c>
      <c r="AF12" s="38">
        <f t="shared" si="15"/>
        <v>0.12345679012345678</v>
      </c>
    </row>
    <row r="13" spans="1:37">
      <c r="A13" s="5">
        <v>61</v>
      </c>
      <c r="B13" s="5">
        <v>32.0389593745995</v>
      </c>
      <c r="C13" s="5">
        <v>85</v>
      </c>
      <c r="D13" s="6">
        <v>18.077000000000002</v>
      </c>
      <c r="E13" s="6">
        <v>3.79014433333333</v>
      </c>
      <c r="F13" s="6">
        <v>30.7729</v>
      </c>
      <c r="G13" s="6">
        <v>7.7802550000000004</v>
      </c>
      <c r="H13" s="6">
        <v>13.683920000000001</v>
      </c>
      <c r="I13" s="5">
        <v>444.39499999999998</v>
      </c>
      <c r="J13" s="5">
        <v>0</v>
      </c>
      <c r="K13" s="5">
        <f t="shared" si="0"/>
        <v>4.1108738641733114</v>
      </c>
      <c r="L13" s="5">
        <f t="shared" si="1"/>
        <v>3.4669526427276218</v>
      </c>
      <c r="M13" s="33">
        <f t="shared" si="2"/>
        <v>4.4426512564903167</v>
      </c>
      <c r="N13" s="33">
        <f t="shared" si="3"/>
        <v>2.8946404119927176</v>
      </c>
      <c r="O13" s="5">
        <v>3.79014433333333</v>
      </c>
      <c r="P13" s="5">
        <f t="shared" si="4"/>
        <v>3.4266344325367291</v>
      </c>
      <c r="Q13" s="5">
        <f t="shared" si="5"/>
        <v>2.0515891140027818</v>
      </c>
      <c r="R13" s="5">
        <f t="shared" si="6"/>
        <v>2.6162214208544805</v>
      </c>
      <c r="S13" s="5">
        <f t="shared" si="7"/>
        <v>6.0967138065770676</v>
      </c>
      <c r="T13" s="31">
        <f t="shared" si="8"/>
        <v>-1.0175843883116364</v>
      </c>
      <c r="U13" s="30">
        <f t="shared" si="9"/>
        <v>0.36146705044112704</v>
      </c>
      <c r="V13" s="31">
        <f t="shared" si="10"/>
        <v>0.26549819940483216</v>
      </c>
      <c r="W13" s="31">
        <f t="shared" si="11"/>
        <v>-0.30856283191420814</v>
      </c>
      <c r="X13">
        <f t="shared" si="12"/>
        <v>1</v>
      </c>
      <c r="Y13">
        <f t="shared" si="13"/>
        <v>-1</v>
      </c>
      <c r="AB13">
        <v>-2</v>
      </c>
      <c r="AC13" s="29" t="s">
        <v>87</v>
      </c>
      <c r="AD13">
        <f t="shared" si="14"/>
        <v>1</v>
      </c>
      <c r="AF13" s="38">
        <f t="shared" si="15"/>
        <v>1.2345679012345678E-2</v>
      </c>
    </row>
    <row r="14" spans="1:37">
      <c r="A14" s="5">
        <v>64</v>
      </c>
      <c r="B14" s="5">
        <v>34.529722800833198</v>
      </c>
      <c r="C14" s="5">
        <v>95</v>
      </c>
      <c r="D14" s="6">
        <v>4.4269999999999996</v>
      </c>
      <c r="E14" s="6">
        <v>1.0373936666666701</v>
      </c>
      <c r="F14" s="6">
        <v>21.2117</v>
      </c>
      <c r="G14" s="6">
        <v>5.4626200000000003</v>
      </c>
      <c r="H14" s="6">
        <v>6.7018800000000001</v>
      </c>
      <c r="I14" s="5">
        <v>252.44900000000001</v>
      </c>
      <c r="J14" s="5">
        <v>0</v>
      </c>
      <c r="K14" s="5">
        <f t="shared" si="0"/>
        <v>4.1588830833596715</v>
      </c>
      <c r="L14" s="5">
        <f t="shared" si="1"/>
        <v>3.5418204835918967</v>
      </c>
      <c r="M14" s="33">
        <f t="shared" si="2"/>
        <v>4.5538768916005408</v>
      </c>
      <c r="N14" s="33">
        <f t="shared" si="3"/>
        <v>1.4877221537500038</v>
      </c>
      <c r="O14" s="5">
        <v>1.0373936666666701</v>
      </c>
      <c r="P14" s="5">
        <f t="shared" si="4"/>
        <v>3.0545529162369118</v>
      </c>
      <c r="Q14" s="5">
        <f t="shared" si="5"/>
        <v>1.6979285281438032</v>
      </c>
      <c r="R14" s="5">
        <f t="shared" si="6"/>
        <v>1.9023880840518661</v>
      </c>
      <c r="S14" s="5">
        <f t="shared" si="7"/>
        <v>5.5312092481166477</v>
      </c>
      <c r="T14" s="31">
        <f t="shared" si="8"/>
        <v>-3.9940872843749275</v>
      </c>
      <c r="U14" s="30">
        <f t="shared" si="9"/>
        <v>1.8424254844167029E-2</v>
      </c>
      <c r="V14" s="31">
        <f t="shared" si="10"/>
        <v>1.8090942705391667E-2</v>
      </c>
      <c r="W14" s="31">
        <f t="shared" si="11"/>
        <v>-1.8256584595837257E-2</v>
      </c>
      <c r="X14">
        <f t="shared" si="12"/>
        <v>0</v>
      </c>
      <c r="Y14">
        <f t="shared" si="13"/>
        <v>2</v>
      </c>
      <c r="AD14">
        <f>SUM(AD10:AD13)</f>
        <v>81</v>
      </c>
    </row>
    <row r="15" spans="1:37">
      <c r="A15" s="5">
        <v>32</v>
      </c>
      <c r="B15" s="5">
        <v>36.512637429510299</v>
      </c>
      <c r="C15" s="5">
        <v>87</v>
      </c>
      <c r="D15" s="6">
        <v>14.026</v>
      </c>
      <c r="E15" s="6">
        <v>3.0099795999999999</v>
      </c>
      <c r="F15" s="6">
        <v>49.372700000000002</v>
      </c>
      <c r="G15" s="6">
        <v>5.0999999999999996</v>
      </c>
      <c r="H15" s="6">
        <v>17.102229999999999</v>
      </c>
      <c r="I15" s="5">
        <v>588.46</v>
      </c>
      <c r="J15" s="5">
        <v>0</v>
      </c>
      <c r="K15" s="5">
        <f t="shared" si="0"/>
        <v>3.4657359027997265</v>
      </c>
      <c r="L15" s="5">
        <f t="shared" si="1"/>
        <v>3.597658431609831</v>
      </c>
      <c r="M15" s="33">
        <f t="shared" si="2"/>
        <v>4.4659081186545837</v>
      </c>
      <c r="N15" s="33">
        <f t="shared" si="3"/>
        <v>2.6409127501147185</v>
      </c>
      <c r="O15" s="5">
        <v>3.0099795999999999</v>
      </c>
      <c r="P15" s="5">
        <f t="shared" si="4"/>
        <v>3.899397639857817</v>
      </c>
      <c r="Q15" s="5">
        <f t="shared" si="5"/>
        <v>1.62924053973028</v>
      </c>
      <c r="R15" s="5">
        <f t="shared" si="6"/>
        <v>2.8392088643627784</v>
      </c>
      <c r="S15" s="5">
        <f t="shared" si="7"/>
        <v>6.377508954976542</v>
      </c>
      <c r="T15" s="31">
        <f t="shared" si="8"/>
        <v>-1.3041001121616205</v>
      </c>
      <c r="U15" s="30">
        <f t="shared" si="9"/>
        <v>0.27141666974243728</v>
      </c>
      <c r="V15" s="31">
        <f t="shared" si="10"/>
        <v>0.21347578351117627</v>
      </c>
      <c r="W15" s="31">
        <f t="shared" si="11"/>
        <v>-0.24013176676223277</v>
      </c>
      <c r="X15">
        <f t="shared" si="12"/>
        <v>1</v>
      </c>
      <c r="Y15">
        <f t="shared" si="13"/>
        <v>-1</v>
      </c>
    </row>
    <row r="16" spans="1:37">
      <c r="A16" s="5">
        <v>36</v>
      </c>
      <c r="B16" s="5">
        <v>28.576675849403099</v>
      </c>
      <c r="C16" s="5">
        <v>86</v>
      </c>
      <c r="D16" s="6">
        <v>4.3449999999999998</v>
      </c>
      <c r="E16" s="6">
        <v>0.921719333333333</v>
      </c>
      <c r="F16" s="6">
        <v>15.1248</v>
      </c>
      <c r="G16" s="6">
        <v>8.6</v>
      </c>
      <c r="H16" s="6">
        <v>9.1539000000000001</v>
      </c>
      <c r="I16" s="5">
        <v>534.22400000000005</v>
      </c>
      <c r="J16" s="5">
        <v>0</v>
      </c>
      <c r="K16" s="5">
        <f t="shared" si="0"/>
        <v>3.5835189384561099</v>
      </c>
      <c r="L16" s="5">
        <f t="shared" si="1"/>
        <v>3.3525908553593666</v>
      </c>
      <c r="M16" s="33">
        <f t="shared" si="2"/>
        <v>4.4543472962535073</v>
      </c>
      <c r="N16" s="33">
        <f t="shared" si="3"/>
        <v>1.4690257587173554</v>
      </c>
      <c r="O16" s="5">
        <v>0.921719333333333</v>
      </c>
      <c r="P16" s="5">
        <f t="shared" si="4"/>
        <v>2.7163357806889827</v>
      </c>
      <c r="Q16" s="5">
        <f t="shared" si="5"/>
        <v>2.1517622032594619</v>
      </c>
      <c r="R16" s="5">
        <f t="shared" si="6"/>
        <v>2.2141800179856328</v>
      </c>
      <c r="S16" s="5">
        <f t="shared" si="7"/>
        <v>6.2808152266603088</v>
      </c>
      <c r="T16" s="31">
        <f t="shared" si="8"/>
        <v>-1.5076697221047297</v>
      </c>
      <c r="U16" s="30">
        <f t="shared" si="9"/>
        <v>0.22142535985616377</v>
      </c>
      <c r="V16" s="31">
        <f t="shared" si="10"/>
        <v>0.18128439701156937</v>
      </c>
      <c r="W16" s="31">
        <f t="shared" si="11"/>
        <v>-0.20001850453237208</v>
      </c>
      <c r="X16">
        <f t="shared" si="12"/>
        <v>1</v>
      </c>
      <c r="Y16">
        <f t="shared" si="13"/>
        <v>-1</v>
      </c>
    </row>
    <row r="17" spans="1:38">
      <c r="A17" s="5">
        <v>34</v>
      </c>
      <c r="B17" s="5">
        <v>31.975014872099901</v>
      </c>
      <c r="C17" s="5">
        <v>87</v>
      </c>
      <c r="D17" s="6">
        <v>4.53</v>
      </c>
      <c r="E17" s="6">
        <v>0.97213799999999995</v>
      </c>
      <c r="F17" s="6">
        <v>28.7502</v>
      </c>
      <c r="G17" s="6">
        <v>7.64276</v>
      </c>
      <c r="H17" s="6">
        <v>5.6259199999999998</v>
      </c>
      <c r="I17" s="5">
        <v>572.78300000000002</v>
      </c>
      <c r="J17" s="5">
        <v>0</v>
      </c>
      <c r="K17" s="5">
        <f t="shared" si="0"/>
        <v>3.5263605246161616</v>
      </c>
      <c r="L17" s="5">
        <f t="shared" si="1"/>
        <v>3.4649548125812926</v>
      </c>
      <c r="M17" s="33">
        <f t="shared" si="2"/>
        <v>4.4659081186545837</v>
      </c>
      <c r="N17" s="33">
        <f t="shared" si="3"/>
        <v>1.5107219394949427</v>
      </c>
      <c r="O17" s="5">
        <v>0.97213799999999995</v>
      </c>
      <c r="P17" s="5">
        <f t="shared" si="4"/>
        <v>3.3586447237409023</v>
      </c>
      <c r="Q17" s="5">
        <f t="shared" si="5"/>
        <v>2.0337587944854976</v>
      </c>
      <c r="R17" s="5">
        <f t="shared" si="6"/>
        <v>1.7273844902722877</v>
      </c>
      <c r="S17" s="5">
        <f t="shared" si="7"/>
        <v>6.350506936435063</v>
      </c>
      <c r="T17" s="31">
        <f t="shared" si="8"/>
        <v>-3.2578599557207646</v>
      </c>
      <c r="U17" s="30">
        <f t="shared" si="9"/>
        <v>3.8470638857250654E-2</v>
      </c>
      <c r="V17" s="31">
        <f t="shared" si="10"/>
        <v>3.7045475738807933E-2</v>
      </c>
      <c r="W17" s="31">
        <f t="shared" si="11"/>
        <v>-3.7749091288468269E-2</v>
      </c>
      <c r="X17">
        <f t="shared" si="12"/>
        <v>0</v>
      </c>
      <c r="Y17">
        <f t="shared" si="13"/>
        <v>2</v>
      </c>
    </row>
    <row r="18" spans="1:38">
      <c r="A18" s="5">
        <v>29</v>
      </c>
      <c r="B18" s="5">
        <v>32.270787765785798</v>
      </c>
      <c r="C18" s="5">
        <v>84</v>
      </c>
      <c r="D18" s="6">
        <v>5.81</v>
      </c>
      <c r="E18" s="6">
        <v>1.203832</v>
      </c>
      <c r="F18" s="6">
        <v>45.619599999999998</v>
      </c>
      <c r="G18" s="6">
        <v>6.2096349999999996</v>
      </c>
      <c r="H18" s="6">
        <v>24.603300000000001</v>
      </c>
      <c r="I18" s="5">
        <v>904.98099999999999</v>
      </c>
      <c r="J18" s="5">
        <v>0</v>
      </c>
      <c r="K18" s="5">
        <f t="shared" si="0"/>
        <v>3.3672958299864741</v>
      </c>
      <c r="L18" s="5">
        <f t="shared" si="1"/>
        <v>3.4741624174729377</v>
      </c>
      <c r="M18" s="33">
        <f t="shared" si="2"/>
        <v>4.4308167988433134</v>
      </c>
      <c r="N18" s="33">
        <f t="shared" si="3"/>
        <v>1.7595805708638197</v>
      </c>
      <c r="O18" s="5">
        <v>1.203832</v>
      </c>
      <c r="P18" s="5">
        <f t="shared" si="4"/>
        <v>3.8203374487336283</v>
      </c>
      <c r="Q18" s="5">
        <f t="shared" si="5"/>
        <v>1.8261021180505288</v>
      </c>
      <c r="R18" s="5">
        <f t="shared" si="6"/>
        <v>3.2028805802829647</v>
      </c>
      <c r="S18" s="5">
        <f t="shared" si="7"/>
        <v>6.8079139490044005</v>
      </c>
      <c r="T18" s="31">
        <f t="shared" si="8"/>
        <v>-0.19110249694229253</v>
      </c>
      <c r="U18" s="30">
        <f t="shared" si="9"/>
        <v>0.82604791642635067</v>
      </c>
      <c r="V18" s="31">
        <f t="shared" si="10"/>
        <v>0.45236924452834715</v>
      </c>
      <c r="W18" s="31">
        <f t="shared" si="11"/>
        <v>-0.60215402302582677</v>
      </c>
      <c r="X18">
        <f t="shared" si="12"/>
        <v>1</v>
      </c>
      <c r="Y18">
        <f t="shared" si="13"/>
        <v>-1</v>
      </c>
      <c r="AC18" s="40">
        <v>0.1</v>
      </c>
      <c r="AD18" s="40">
        <v>0.2</v>
      </c>
      <c r="AE18" s="40">
        <v>0.3</v>
      </c>
      <c r="AF18" s="40">
        <v>0.4</v>
      </c>
      <c r="AG18" s="40">
        <v>0.5</v>
      </c>
      <c r="AH18" s="40">
        <v>0.6</v>
      </c>
      <c r="AI18" s="40">
        <v>0.7</v>
      </c>
      <c r="AJ18" s="40">
        <v>0.8</v>
      </c>
      <c r="AK18" s="40">
        <v>0.9</v>
      </c>
      <c r="AL18" s="40">
        <v>1</v>
      </c>
    </row>
    <row r="19" spans="1:38">
      <c r="A19" s="5">
        <v>35</v>
      </c>
      <c r="B19" s="5">
        <v>30.276816608996501</v>
      </c>
      <c r="C19" s="5">
        <v>84</v>
      </c>
      <c r="D19" s="6">
        <v>4.3760000000000003</v>
      </c>
      <c r="E19" s="6">
        <v>0.90670720000000005</v>
      </c>
      <c r="F19" s="6">
        <v>39.2134</v>
      </c>
      <c r="G19" s="6">
        <v>9.0481850000000001</v>
      </c>
      <c r="H19" s="6">
        <v>16.437059999999999</v>
      </c>
      <c r="I19" s="5">
        <v>733.79700000000003</v>
      </c>
      <c r="J19" s="5">
        <v>0</v>
      </c>
      <c r="K19" s="5">
        <f t="shared" si="0"/>
        <v>3.5553480614894135</v>
      </c>
      <c r="L19" s="5">
        <f t="shared" si="1"/>
        <v>3.4103822912392268</v>
      </c>
      <c r="M19" s="33">
        <f t="shared" si="2"/>
        <v>4.4308167988433134</v>
      </c>
      <c r="N19" s="33">
        <f t="shared" si="3"/>
        <v>1.4761350651196801</v>
      </c>
      <c r="O19" s="5">
        <v>0.90670720000000005</v>
      </c>
      <c r="P19" s="5">
        <f t="shared" si="4"/>
        <v>3.6690185251182457</v>
      </c>
      <c r="Q19" s="5">
        <f t="shared" si="5"/>
        <v>2.2025641851123079</v>
      </c>
      <c r="R19" s="5">
        <f t="shared" si="6"/>
        <v>2.7995385415188756</v>
      </c>
      <c r="S19" s="5">
        <f t="shared" si="7"/>
        <v>6.598232423605384</v>
      </c>
      <c r="T19" s="31">
        <f t="shared" si="8"/>
        <v>-0.63970410923077203</v>
      </c>
      <c r="U19" s="30">
        <f t="shared" si="9"/>
        <v>0.52744846808886459</v>
      </c>
      <c r="V19" s="31">
        <f t="shared" si="10"/>
        <v>0.34531342896877254</v>
      </c>
      <c r="W19" s="31">
        <f t="shared" si="11"/>
        <v>-0.42359867538250151</v>
      </c>
      <c r="X19">
        <f t="shared" si="12"/>
        <v>1</v>
      </c>
      <c r="Y19">
        <f t="shared" si="13"/>
        <v>-1</v>
      </c>
      <c r="AB19" s="29" t="s">
        <v>84</v>
      </c>
      <c r="AC19" s="39">
        <v>0.52</v>
      </c>
      <c r="AD19" s="39">
        <v>0.51</v>
      </c>
      <c r="AE19" s="39">
        <v>0.48</v>
      </c>
      <c r="AF19" s="39">
        <v>0.46</v>
      </c>
      <c r="AG19" s="39">
        <v>0.41</v>
      </c>
      <c r="AH19" s="39">
        <v>0.37</v>
      </c>
      <c r="AI19" s="39">
        <v>0.35</v>
      </c>
      <c r="AJ19" s="39">
        <v>0.28000000000000003</v>
      </c>
      <c r="AK19" s="39">
        <v>0.2</v>
      </c>
      <c r="AL19" s="39">
        <v>0</v>
      </c>
    </row>
    <row r="20" spans="1:38">
      <c r="A20" s="5">
        <v>45</v>
      </c>
      <c r="B20" s="5">
        <v>37.035608194128301</v>
      </c>
      <c r="C20" s="5">
        <v>83</v>
      </c>
      <c r="D20" s="6">
        <v>6.76</v>
      </c>
      <c r="E20" s="6">
        <v>1.38399733333333</v>
      </c>
      <c r="F20" s="6">
        <v>39.980200000000004</v>
      </c>
      <c r="G20" s="6">
        <v>4.6171249999999997</v>
      </c>
      <c r="H20" s="6">
        <v>8.7044800000000002</v>
      </c>
      <c r="I20" s="5">
        <v>586.173</v>
      </c>
      <c r="J20" s="5">
        <v>0</v>
      </c>
      <c r="K20" s="5">
        <f t="shared" si="0"/>
        <v>3.8066624897703196</v>
      </c>
      <c r="L20" s="5">
        <f t="shared" si="1"/>
        <v>3.6118798334750926</v>
      </c>
      <c r="M20" s="33">
        <f t="shared" si="2"/>
        <v>4.4188406077965983</v>
      </c>
      <c r="N20" s="33">
        <f t="shared" si="3"/>
        <v>1.9110228900548727</v>
      </c>
      <c r="O20" s="5">
        <v>1.38399733333333</v>
      </c>
      <c r="P20" s="5">
        <f t="shared" si="4"/>
        <v>3.6883843315609921</v>
      </c>
      <c r="Q20" s="5">
        <f t="shared" si="5"/>
        <v>1.5297722170158448</v>
      </c>
      <c r="R20" s="5">
        <f t="shared" si="6"/>
        <v>2.1638378356518673</v>
      </c>
      <c r="S20" s="5">
        <f t="shared" si="7"/>
        <v>6.3736149678506226</v>
      </c>
      <c r="T20" s="31">
        <f t="shared" si="8"/>
        <v>-4.2311322362707173</v>
      </c>
      <c r="U20" s="30">
        <f t="shared" si="9"/>
        <v>1.4535923128275965E-2</v>
      </c>
      <c r="V20" s="31">
        <f t="shared" si="10"/>
        <v>1.4327657401676915E-2</v>
      </c>
      <c r="W20" s="31">
        <f t="shared" si="11"/>
        <v>-1.4431289344627058E-2</v>
      </c>
      <c r="X20">
        <f t="shared" si="12"/>
        <v>0</v>
      </c>
      <c r="Y20">
        <f t="shared" si="13"/>
        <v>2</v>
      </c>
      <c r="AB20" s="29" t="s">
        <v>85</v>
      </c>
      <c r="AC20" s="39">
        <v>0.35</v>
      </c>
      <c r="AD20" s="39">
        <v>0.3</v>
      </c>
      <c r="AE20" s="39">
        <v>0.21</v>
      </c>
      <c r="AF20" s="39">
        <v>0.17</v>
      </c>
      <c r="AG20" s="39">
        <v>0.1</v>
      </c>
      <c r="AH20" s="39">
        <v>0.05</v>
      </c>
      <c r="AI20" s="39">
        <v>0.01</v>
      </c>
      <c r="AJ20" s="39">
        <v>0.01</v>
      </c>
      <c r="AK20" s="39">
        <v>0</v>
      </c>
      <c r="AL20" s="39">
        <v>0</v>
      </c>
    </row>
    <row r="21" spans="1:38">
      <c r="A21" s="5">
        <v>50</v>
      </c>
      <c r="B21" s="5">
        <v>38.5787585355503</v>
      </c>
      <c r="C21" s="5">
        <v>106</v>
      </c>
      <c r="D21" s="6">
        <v>6.7030000000000003</v>
      </c>
      <c r="E21" s="6">
        <v>1.7526110666666701</v>
      </c>
      <c r="F21" s="6">
        <v>46.640099999999997</v>
      </c>
      <c r="G21" s="6">
        <v>4.6676450000000003</v>
      </c>
      <c r="H21" s="6">
        <v>11.78388</v>
      </c>
      <c r="I21" s="5">
        <v>887.16</v>
      </c>
      <c r="J21" s="5">
        <v>0</v>
      </c>
      <c r="K21" s="5">
        <f t="shared" si="0"/>
        <v>3.912023005428146</v>
      </c>
      <c r="L21" s="5">
        <f t="shared" si="1"/>
        <v>3.6527018279953474</v>
      </c>
      <c r="M21" s="33">
        <f t="shared" si="2"/>
        <v>4.6634390941120669</v>
      </c>
      <c r="N21" s="33">
        <f t="shared" si="3"/>
        <v>1.9025551873758206</v>
      </c>
      <c r="O21" s="5">
        <v>1.7526110666666701</v>
      </c>
      <c r="P21" s="5">
        <f t="shared" si="4"/>
        <v>3.842460686122271</v>
      </c>
      <c r="Q21" s="5">
        <f t="shared" si="5"/>
        <v>1.5406546618322989</v>
      </c>
      <c r="R21" s="5">
        <f t="shared" si="6"/>
        <v>2.4667324958090902</v>
      </c>
      <c r="S21" s="5">
        <f t="shared" si="7"/>
        <v>6.7880253493570093</v>
      </c>
      <c r="T21" s="31">
        <f t="shared" si="8"/>
        <v>-2.0216321812606637</v>
      </c>
      <c r="U21" s="30">
        <f t="shared" si="9"/>
        <v>0.13243912391791676</v>
      </c>
      <c r="V21" s="31">
        <f t="shared" si="10"/>
        <v>0.11695032529405654</v>
      </c>
      <c r="W21" s="31">
        <f t="shared" si="11"/>
        <v>-0.12437382321540559</v>
      </c>
      <c r="X21">
        <f t="shared" si="12"/>
        <v>1</v>
      </c>
      <c r="Y21">
        <f t="shared" si="13"/>
        <v>-1</v>
      </c>
      <c r="AB21" s="29" t="s">
        <v>86</v>
      </c>
      <c r="AC21" s="39">
        <v>0.12</v>
      </c>
      <c r="AD21" s="39">
        <v>0.17</v>
      </c>
      <c r="AE21" s="39">
        <v>0.26</v>
      </c>
      <c r="AF21" s="39">
        <v>0.3</v>
      </c>
      <c r="AG21" s="39">
        <v>0.37</v>
      </c>
      <c r="AH21" s="39">
        <v>0.42</v>
      </c>
      <c r="AI21" s="39">
        <v>0.46</v>
      </c>
      <c r="AJ21" s="39">
        <v>0.46</v>
      </c>
      <c r="AK21" s="39">
        <v>0.47</v>
      </c>
      <c r="AL21" s="39">
        <v>0.47</v>
      </c>
    </row>
    <row r="22" spans="1:38">
      <c r="A22" s="5">
        <v>66</v>
      </c>
      <c r="B22" s="5">
        <v>31.4465408805031</v>
      </c>
      <c r="C22" s="5">
        <v>90</v>
      </c>
      <c r="D22" s="6">
        <v>9.2449999999999992</v>
      </c>
      <c r="E22" s="6">
        <v>2.0523899999999999</v>
      </c>
      <c r="F22" s="6">
        <v>45.962400000000002</v>
      </c>
      <c r="G22" s="6">
        <v>10.355259999999999</v>
      </c>
      <c r="H22" s="6">
        <v>23.381900000000002</v>
      </c>
      <c r="I22" s="5">
        <v>1102.1099999999999</v>
      </c>
      <c r="J22" s="5">
        <v>0</v>
      </c>
      <c r="K22" s="5">
        <f t="shared" si="0"/>
        <v>4.1896547420264252</v>
      </c>
      <c r="L22" s="5">
        <f t="shared" si="1"/>
        <v>3.4482889891960045</v>
      </c>
      <c r="M22" s="33">
        <f t="shared" si="2"/>
        <v>4.499809670330265</v>
      </c>
      <c r="N22" s="33">
        <f t="shared" si="3"/>
        <v>2.224082864839088</v>
      </c>
      <c r="O22" s="5">
        <v>2.0523899999999999</v>
      </c>
      <c r="P22" s="5">
        <f t="shared" si="4"/>
        <v>3.8278236709383227</v>
      </c>
      <c r="Q22" s="5">
        <f t="shared" si="5"/>
        <v>2.3374946031754984</v>
      </c>
      <c r="R22" s="5">
        <f t="shared" si="6"/>
        <v>3.1519622187813665</v>
      </c>
      <c r="S22" s="5">
        <f t="shared" si="7"/>
        <v>7.0049818032431199</v>
      </c>
      <c r="T22" s="31">
        <f t="shared" si="8"/>
        <v>0.61953497773599153</v>
      </c>
      <c r="U22" s="30">
        <f t="shared" si="9"/>
        <v>1.8580637998811456</v>
      </c>
      <c r="V22" s="31">
        <f t="shared" si="10"/>
        <v>0.65011277913334697</v>
      </c>
      <c r="W22" s="31">
        <f t="shared" si="11"/>
        <v>-1.0501444025199378</v>
      </c>
      <c r="X22">
        <f t="shared" si="12"/>
        <v>1</v>
      </c>
      <c r="Y22">
        <f t="shared" si="13"/>
        <v>-1</v>
      </c>
      <c r="AB22" s="29" t="s">
        <v>87</v>
      </c>
      <c r="AC22" s="39">
        <v>0.01</v>
      </c>
      <c r="AD22" s="39">
        <v>0.02</v>
      </c>
      <c r="AE22" s="39">
        <v>0.05</v>
      </c>
      <c r="AF22" s="39">
        <v>7.0000000000000007E-2</v>
      </c>
      <c r="AG22" s="39">
        <v>0.12</v>
      </c>
      <c r="AH22" s="39">
        <v>0.16</v>
      </c>
      <c r="AI22" s="39">
        <v>0.19</v>
      </c>
      <c r="AJ22" s="39">
        <v>0.25</v>
      </c>
      <c r="AK22" s="39">
        <v>0.33</v>
      </c>
      <c r="AL22" s="39">
        <v>0.53</v>
      </c>
    </row>
    <row r="23" spans="1:38">
      <c r="A23" s="5">
        <v>35</v>
      </c>
      <c r="B23" s="5">
        <v>35.250761095978199</v>
      </c>
      <c r="C23" s="5">
        <v>90</v>
      </c>
      <c r="D23" s="6">
        <v>6.8170000000000002</v>
      </c>
      <c r="E23" s="6">
        <v>1.513374</v>
      </c>
      <c r="F23" s="6">
        <v>50.609400000000001</v>
      </c>
      <c r="G23" s="6">
        <v>6.9668950000000001</v>
      </c>
      <c r="H23" s="6">
        <v>22.037030000000001</v>
      </c>
      <c r="I23" s="5">
        <v>667.928</v>
      </c>
      <c r="J23" s="5">
        <v>0</v>
      </c>
      <c r="K23" s="5">
        <f t="shared" si="0"/>
        <v>3.5553480614894135</v>
      </c>
      <c r="L23" s="5">
        <f t="shared" si="1"/>
        <v>3.5624871204004553</v>
      </c>
      <c r="M23" s="33">
        <f t="shared" si="2"/>
        <v>4.499809670330265</v>
      </c>
      <c r="N23" s="33">
        <f t="shared" si="3"/>
        <v>1.9194194923806482</v>
      </c>
      <c r="O23" s="5">
        <v>1.513374</v>
      </c>
      <c r="P23" s="5">
        <f t="shared" si="4"/>
        <v>3.9241373297911588</v>
      </c>
      <c r="Q23" s="5">
        <f t="shared" si="5"/>
        <v>1.9411696448851803</v>
      </c>
      <c r="R23" s="5">
        <f t="shared" si="6"/>
        <v>3.0927242202135186</v>
      </c>
      <c r="S23" s="5">
        <f t="shared" si="7"/>
        <v>6.5041803832963492</v>
      </c>
      <c r="T23" s="31">
        <f t="shared" si="8"/>
        <v>-0.56940856338958135</v>
      </c>
      <c r="U23" s="30">
        <f t="shared" si="9"/>
        <v>0.56586001007723519</v>
      </c>
      <c r="V23" s="31">
        <f t="shared" si="10"/>
        <v>0.36137330695949277</v>
      </c>
      <c r="W23" s="31">
        <f t="shared" si="11"/>
        <v>-0.44843520026323519</v>
      </c>
      <c r="X23">
        <f t="shared" si="12"/>
        <v>1</v>
      </c>
      <c r="Y23">
        <f t="shared" si="13"/>
        <v>-1</v>
      </c>
    </row>
    <row r="24" spans="1:38">
      <c r="A24" s="5">
        <v>36</v>
      </c>
      <c r="B24" s="5">
        <v>34.174889999572798</v>
      </c>
      <c r="C24" s="5">
        <v>80</v>
      </c>
      <c r="D24" s="6">
        <v>6.59</v>
      </c>
      <c r="E24" s="6">
        <v>1.30042666666667</v>
      </c>
      <c r="F24" s="6">
        <v>10.280900000000001</v>
      </c>
      <c r="G24" s="6">
        <v>5.0659150000000004</v>
      </c>
      <c r="H24" s="6">
        <v>15.721869999999999</v>
      </c>
      <c r="I24" s="5">
        <v>581.31299999999999</v>
      </c>
      <c r="J24" s="5">
        <v>0</v>
      </c>
      <c r="K24" s="5">
        <f t="shared" si="0"/>
        <v>3.5835189384561099</v>
      </c>
      <c r="L24" s="5">
        <f t="shared" si="1"/>
        <v>3.5314911638651929</v>
      </c>
      <c r="M24" s="33">
        <f t="shared" si="2"/>
        <v>4.3820266346738812</v>
      </c>
      <c r="N24" s="33">
        <f t="shared" si="3"/>
        <v>1.8855533485144158</v>
      </c>
      <c r="O24" s="5">
        <v>1.30042666666667</v>
      </c>
      <c r="P24" s="5">
        <f t="shared" si="4"/>
        <v>2.3302878048329929</v>
      </c>
      <c r="Q24" s="5">
        <f t="shared" si="5"/>
        <v>1.6225347729152326</v>
      </c>
      <c r="R24" s="5">
        <f t="shared" si="6"/>
        <v>2.7550527366692705</v>
      </c>
      <c r="S24" s="5">
        <f t="shared" si="7"/>
        <v>6.3652893381248834</v>
      </c>
      <c r="T24" s="31">
        <f t="shared" si="8"/>
        <v>-2.5106557317182379</v>
      </c>
      <c r="U24" s="30">
        <f t="shared" si="9"/>
        <v>8.1214966546942532E-2</v>
      </c>
      <c r="V24" s="31">
        <f t="shared" si="10"/>
        <v>7.5114541566435544E-2</v>
      </c>
      <c r="W24" s="31">
        <f t="shared" si="11"/>
        <v>-7.8085377857591759E-2</v>
      </c>
      <c r="X24">
        <f t="shared" si="12"/>
        <v>0</v>
      </c>
      <c r="Y24">
        <f t="shared" si="13"/>
        <v>2</v>
      </c>
      <c r="AB24" s="29" t="s">
        <v>88</v>
      </c>
      <c r="AC24" s="41">
        <f>AC19+AC21</f>
        <v>0.64</v>
      </c>
      <c r="AD24" s="41">
        <f t="shared" ref="AD24:AL24" si="16">AD19+AD21</f>
        <v>0.68</v>
      </c>
      <c r="AE24" s="41">
        <f t="shared" si="16"/>
        <v>0.74</v>
      </c>
      <c r="AF24" s="41">
        <f t="shared" si="16"/>
        <v>0.76</v>
      </c>
      <c r="AG24" s="41">
        <f t="shared" si="16"/>
        <v>0.78</v>
      </c>
      <c r="AH24" s="41">
        <f t="shared" si="16"/>
        <v>0.79</v>
      </c>
      <c r="AI24" s="41">
        <f t="shared" si="16"/>
        <v>0.81</v>
      </c>
      <c r="AJ24" s="41">
        <f t="shared" si="16"/>
        <v>0.74</v>
      </c>
      <c r="AK24" s="41">
        <f t="shared" si="16"/>
        <v>0.66999999999999993</v>
      </c>
      <c r="AL24" s="41">
        <f t="shared" si="16"/>
        <v>0.47</v>
      </c>
    </row>
    <row r="25" spans="1:38">
      <c r="A25" s="5">
        <v>66</v>
      </c>
      <c r="B25" s="5">
        <v>36.2122788761707</v>
      </c>
      <c r="C25" s="5">
        <v>101</v>
      </c>
      <c r="D25" s="6">
        <v>15.532999999999999</v>
      </c>
      <c r="E25" s="6">
        <v>3.8697880666666702</v>
      </c>
      <c r="F25" s="6">
        <v>74.706900000000005</v>
      </c>
      <c r="G25" s="6">
        <v>7.5395500000000002</v>
      </c>
      <c r="H25" s="6">
        <v>22.320239999999998</v>
      </c>
      <c r="I25" s="5">
        <v>864.96799999999996</v>
      </c>
      <c r="J25" s="5">
        <v>0</v>
      </c>
      <c r="K25" s="5">
        <f t="shared" si="0"/>
        <v>4.1896547420264252</v>
      </c>
      <c r="L25" s="5">
        <f t="shared" si="1"/>
        <v>3.5893982567922746</v>
      </c>
      <c r="M25" s="33">
        <f t="shared" si="2"/>
        <v>4.6151205168412597</v>
      </c>
      <c r="N25" s="33">
        <f t="shared" si="3"/>
        <v>2.74296679300577</v>
      </c>
      <c r="O25" s="5">
        <v>3.8697880666666702</v>
      </c>
      <c r="P25" s="5">
        <f t="shared" si="4"/>
        <v>4.3135724573508858</v>
      </c>
      <c r="Q25" s="5">
        <f t="shared" si="5"/>
        <v>2.0201624985412288</v>
      </c>
      <c r="R25" s="5">
        <f t="shared" si="6"/>
        <v>3.1054938901434723</v>
      </c>
      <c r="S25" s="5">
        <f t="shared" si="7"/>
        <v>6.7626925120279227</v>
      </c>
      <c r="T25" s="31">
        <f t="shared" si="8"/>
        <v>0.40998324433769895</v>
      </c>
      <c r="U25" s="30">
        <f t="shared" si="9"/>
        <v>1.5067925375944171</v>
      </c>
      <c r="V25" s="31">
        <f t="shared" si="10"/>
        <v>0.60108386114806867</v>
      </c>
      <c r="W25" s="31">
        <f t="shared" si="11"/>
        <v>-0.91900406249879274</v>
      </c>
      <c r="X25">
        <f t="shared" si="12"/>
        <v>1</v>
      </c>
      <c r="Y25">
        <f t="shared" si="13"/>
        <v>-1</v>
      </c>
    </row>
    <row r="26" spans="1:38">
      <c r="A26" s="5">
        <v>53</v>
      </c>
      <c r="B26" s="5">
        <v>36.7901662049861</v>
      </c>
      <c r="C26" s="5">
        <v>101</v>
      </c>
      <c r="D26" s="6">
        <v>10.175000000000001</v>
      </c>
      <c r="E26" s="6">
        <v>2.5349316666666701</v>
      </c>
      <c r="F26" s="6">
        <v>27.184100000000001</v>
      </c>
      <c r="G26" s="6">
        <v>20.03</v>
      </c>
      <c r="H26" s="6">
        <v>10.26309</v>
      </c>
      <c r="I26" s="5">
        <v>695.75400000000002</v>
      </c>
      <c r="J26" s="5">
        <v>0</v>
      </c>
      <c r="K26" s="5">
        <f t="shared" si="0"/>
        <v>3.970291913552122</v>
      </c>
      <c r="L26" s="5">
        <f t="shared" si="1"/>
        <v>3.6052305867739451</v>
      </c>
      <c r="M26" s="33">
        <f t="shared" si="2"/>
        <v>4.6151205168412597</v>
      </c>
      <c r="N26" s="33">
        <f t="shared" si="3"/>
        <v>2.3199337313286588</v>
      </c>
      <c r="O26" s="5">
        <v>2.5349316666666701</v>
      </c>
      <c r="P26" s="5">
        <f t="shared" si="4"/>
        <v>3.302632243557301</v>
      </c>
      <c r="Q26" s="5">
        <f t="shared" si="5"/>
        <v>2.9972311496777269</v>
      </c>
      <c r="R26" s="5">
        <f t="shared" si="6"/>
        <v>2.3285539639908093</v>
      </c>
      <c r="S26" s="5">
        <f t="shared" si="7"/>
        <v>6.5449961495809932</v>
      </c>
      <c r="T26" s="31">
        <f t="shared" si="8"/>
        <v>-0.66007766745696017</v>
      </c>
      <c r="U26" s="30">
        <f t="shared" si="9"/>
        <v>0.51681119352176652</v>
      </c>
      <c r="V26" s="31">
        <f t="shared" si="10"/>
        <v>0.34072216484757251</v>
      </c>
      <c r="W26" s="31">
        <f t="shared" si="11"/>
        <v>-0.41661023218664789</v>
      </c>
      <c r="X26">
        <f t="shared" si="12"/>
        <v>1</v>
      </c>
      <c r="Y26">
        <f t="shared" si="13"/>
        <v>-1</v>
      </c>
    </row>
    <row r="27" spans="1:38">
      <c r="A27" s="5">
        <v>43</v>
      </c>
      <c r="B27" s="5">
        <v>34.422173616838201</v>
      </c>
      <c r="C27" s="5">
        <v>89</v>
      </c>
      <c r="D27" s="6">
        <v>23.193999999999999</v>
      </c>
      <c r="E27" s="6">
        <v>5.0918561333333301</v>
      </c>
      <c r="F27" s="6">
        <v>31.212800000000001</v>
      </c>
      <c r="G27" s="6">
        <v>8.3009550000000001</v>
      </c>
      <c r="H27" s="6">
        <v>6.7102599999999999</v>
      </c>
      <c r="I27" s="5">
        <v>960.24599999999998</v>
      </c>
      <c r="J27" s="5">
        <v>0</v>
      </c>
      <c r="K27" s="5">
        <f t="shared" si="0"/>
        <v>3.7612001156935624</v>
      </c>
      <c r="L27" s="5">
        <f t="shared" si="1"/>
        <v>3.5387009386105093</v>
      </c>
      <c r="M27" s="33">
        <f t="shared" si="2"/>
        <v>4.4886363697321396</v>
      </c>
      <c r="N27" s="33">
        <f t="shared" si="3"/>
        <v>3.1438936245345115</v>
      </c>
      <c r="O27" s="5">
        <v>5.0918561333333301</v>
      </c>
      <c r="P27" s="5">
        <f t="shared" si="4"/>
        <v>3.4408282670935417</v>
      </c>
      <c r="Q27" s="5">
        <f t="shared" si="5"/>
        <v>2.1163705684245944</v>
      </c>
      <c r="R27" s="5">
        <f t="shared" si="6"/>
        <v>1.9036376983700096</v>
      </c>
      <c r="S27" s="5">
        <f t="shared" si="7"/>
        <v>6.8671895016354583</v>
      </c>
      <c r="T27" s="31">
        <f t="shared" si="8"/>
        <v>-1.9234933930424045</v>
      </c>
      <c r="U27" s="30">
        <f t="shared" si="9"/>
        <v>0.14609569992872973</v>
      </c>
      <c r="V27" s="31">
        <f t="shared" si="10"/>
        <v>0.12747251380300503</v>
      </c>
      <c r="W27" s="31">
        <f t="shared" si="11"/>
        <v>-0.13636112259717903</v>
      </c>
      <c r="X27">
        <f t="shared" si="12"/>
        <v>1</v>
      </c>
      <c r="Y27">
        <f t="shared" si="13"/>
        <v>-1</v>
      </c>
    </row>
    <row r="28" spans="1:38">
      <c r="A28" s="5">
        <v>67</v>
      </c>
      <c r="B28" s="5">
        <v>29.606767261088201</v>
      </c>
      <c r="C28" s="5">
        <v>79</v>
      </c>
      <c r="D28" s="6">
        <v>5.819</v>
      </c>
      <c r="E28" s="6">
        <v>1.1339291333333299</v>
      </c>
      <c r="F28" s="6">
        <v>21.903300000000002</v>
      </c>
      <c r="G28" s="6">
        <v>2.19428</v>
      </c>
      <c r="H28" s="6">
        <v>4.2074999999999996</v>
      </c>
      <c r="I28" s="5">
        <v>585.30700000000002</v>
      </c>
      <c r="J28" s="5">
        <v>0</v>
      </c>
      <c r="K28" s="5">
        <f t="shared" si="0"/>
        <v>4.2046926193909657</v>
      </c>
      <c r="L28" s="5">
        <f t="shared" si="1"/>
        <v>3.3880029588850147</v>
      </c>
      <c r="M28" s="33">
        <f t="shared" si="2"/>
        <v>4.3694478524670215</v>
      </c>
      <c r="N28" s="33">
        <f t="shared" si="3"/>
        <v>1.7611284256745328</v>
      </c>
      <c r="O28" s="5">
        <v>1.1339291333333299</v>
      </c>
      <c r="P28" s="5">
        <f t="shared" si="4"/>
        <v>3.0866373104021281</v>
      </c>
      <c r="Q28" s="5">
        <f t="shared" si="5"/>
        <v>0.78585397449415528</v>
      </c>
      <c r="R28" s="5">
        <f t="shared" si="6"/>
        <v>1.436868647082824</v>
      </c>
      <c r="S28" s="5">
        <f t="shared" si="7"/>
        <v>6.3721364959044564</v>
      </c>
      <c r="T28" s="31">
        <f t="shared" si="8"/>
        <v>-5.7198032404805943</v>
      </c>
      <c r="U28" s="30">
        <f t="shared" si="9"/>
        <v>3.2803562801745406E-3</v>
      </c>
      <c r="V28" s="31">
        <f t="shared" si="10"/>
        <v>3.2696307264870566E-3</v>
      </c>
      <c r="W28" s="31">
        <f t="shared" si="11"/>
        <v>-3.2749876489901971E-3</v>
      </c>
      <c r="X28">
        <f t="shared" si="12"/>
        <v>0</v>
      </c>
      <c r="Y28">
        <f t="shared" si="13"/>
        <v>2</v>
      </c>
    </row>
    <row r="29" spans="1:38">
      <c r="A29" s="5">
        <v>69</v>
      </c>
      <c r="B29" s="5">
        <v>35.0927015294738</v>
      </c>
      <c r="C29" s="5">
        <v>101</v>
      </c>
      <c r="D29" s="6">
        <v>5.6459999999999999</v>
      </c>
      <c r="E29" s="6">
        <v>1.4066068</v>
      </c>
      <c r="F29" s="6">
        <v>83.482100000000003</v>
      </c>
      <c r="G29" s="6">
        <v>6.7969850000000003</v>
      </c>
      <c r="H29" s="6">
        <v>82.1</v>
      </c>
      <c r="I29" s="5">
        <v>263.49900000000002</v>
      </c>
      <c r="J29" s="5">
        <v>0</v>
      </c>
      <c r="K29" s="5">
        <f t="shared" si="0"/>
        <v>4.2341065045972597</v>
      </c>
      <c r="L29" s="5">
        <f t="shared" si="1"/>
        <v>3.5579931752173999</v>
      </c>
      <c r="M29" s="33">
        <f t="shared" si="2"/>
        <v>4.6151205168412597</v>
      </c>
      <c r="N29" s="33">
        <f t="shared" si="3"/>
        <v>1.7309473298312976</v>
      </c>
      <c r="O29" s="5">
        <v>1.4066068</v>
      </c>
      <c r="P29" s="5">
        <f t="shared" si="4"/>
        <v>4.4246322376185221</v>
      </c>
      <c r="Q29" s="5">
        <f t="shared" si="5"/>
        <v>1.9164791315061003</v>
      </c>
      <c r="R29" s="5">
        <f t="shared" si="6"/>
        <v>4.4079380164583828</v>
      </c>
      <c r="S29" s="5">
        <f t="shared" si="7"/>
        <v>5.5740495729078026</v>
      </c>
      <c r="T29" s="31">
        <f t="shared" si="8"/>
        <v>2.1168113118663889</v>
      </c>
      <c r="U29" s="30">
        <f t="shared" si="9"/>
        <v>8.3046143978454445</v>
      </c>
      <c r="V29" s="31">
        <f t="shared" si="10"/>
        <v>0.89252644362870559</v>
      </c>
      <c r="W29" s="31">
        <f t="shared" si="11"/>
        <v>-2.2305104489180172</v>
      </c>
      <c r="X29">
        <f t="shared" si="12"/>
        <v>1</v>
      </c>
      <c r="Y29">
        <f t="shared" si="13"/>
        <v>-1</v>
      </c>
    </row>
    <row r="30" spans="1:38">
      <c r="A30" s="5">
        <v>60</v>
      </c>
      <c r="B30" s="5">
        <v>26.349292079780898</v>
      </c>
      <c r="C30" s="5">
        <v>103</v>
      </c>
      <c r="D30" s="6">
        <v>5.1379999999999999</v>
      </c>
      <c r="E30" s="6">
        <v>1.3053945333333301</v>
      </c>
      <c r="F30" s="6">
        <v>24.299800000000001</v>
      </c>
      <c r="G30" s="6">
        <v>2.19428</v>
      </c>
      <c r="H30" s="6">
        <v>20.253499999999999</v>
      </c>
      <c r="I30" s="5">
        <v>378.99599999999998</v>
      </c>
      <c r="J30" s="5">
        <v>0</v>
      </c>
      <c r="K30" s="5">
        <f t="shared" si="0"/>
        <v>4.0943445622221004</v>
      </c>
      <c r="L30" s="5">
        <f t="shared" si="1"/>
        <v>3.271441408584002</v>
      </c>
      <c r="M30" s="33">
        <f t="shared" si="2"/>
        <v>4.6347289882296359</v>
      </c>
      <c r="N30" s="33">
        <f t="shared" si="3"/>
        <v>1.6366638986876918</v>
      </c>
      <c r="O30" s="5">
        <v>1.3053945333333301</v>
      </c>
      <c r="P30" s="5">
        <f t="shared" si="4"/>
        <v>3.1904681198599576</v>
      </c>
      <c r="Q30" s="5">
        <f t="shared" si="5"/>
        <v>0.78585397449415528</v>
      </c>
      <c r="R30" s="5">
        <f t="shared" si="6"/>
        <v>3.0083276181236944</v>
      </c>
      <c r="S30" s="5">
        <f t="shared" si="7"/>
        <v>5.9375256509370216</v>
      </c>
      <c r="T30" s="31">
        <f t="shared" si="8"/>
        <v>0.39664365103656962</v>
      </c>
      <c r="U30" s="30">
        <f t="shared" si="9"/>
        <v>1.4868260067318013</v>
      </c>
      <c r="V30" s="31">
        <f t="shared" si="10"/>
        <v>0.59788099477284906</v>
      </c>
      <c r="W30" s="31">
        <f t="shared" si="11"/>
        <v>-0.9110072012688496</v>
      </c>
      <c r="X30">
        <f t="shared" si="12"/>
        <v>1</v>
      </c>
      <c r="Y30">
        <f t="shared" si="13"/>
        <v>-1</v>
      </c>
    </row>
    <row r="31" spans="1:38">
      <c r="A31" s="5">
        <v>77</v>
      </c>
      <c r="B31" s="5">
        <v>35.587929240374599</v>
      </c>
      <c r="C31" s="5">
        <v>76</v>
      </c>
      <c r="D31" s="6">
        <v>3.8809999999999998</v>
      </c>
      <c r="E31" s="6">
        <v>0.72755813333333297</v>
      </c>
      <c r="F31" s="6">
        <v>21.786300000000001</v>
      </c>
      <c r="G31" s="6">
        <v>8.1255500000000005</v>
      </c>
      <c r="H31" s="6">
        <v>17.261500000000002</v>
      </c>
      <c r="I31" s="5">
        <v>618.27200000000005</v>
      </c>
      <c r="J31" s="5">
        <v>0</v>
      </c>
      <c r="K31" s="5">
        <f t="shared" si="0"/>
        <v>4.3438054218536841</v>
      </c>
      <c r="L31" s="5">
        <f t="shared" si="1"/>
        <v>3.5720065140804036</v>
      </c>
      <c r="M31" s="33">
        <f t="shared" si="2"/>
        <v>4.3307333402863311</v>
      </c>
      <c r="N31" s="33">
        <f t="shared" si="3"/>
        <v>1.3560928523867692</v>
      </c>
      <c r="O31" s="5">
        <v>0.72755813333333297</v>
      </c>
      <c r="P31" s="5">
        <f t="shared" si="4"/>
        <v>3.081281331876653</v>
      </c>
      <c r="Q31" s="5">
        <f t="shared" si="5"/>
        <v>2.0950134182324729</v>
      </c>
      <c r="R31" s="5">
        <f t="shared" si="6"/>
        <v>2.8484785880205292</v>
      </c>
      <c r="S31" s="5">
        <f t="shared" si="7"/>
        <v>6.4269284900789732</v>
      </c>
      <c r="T31" s="31">
        <f t="shared" si="8"/>
        <v>-3.5772080055238291</v>
      </c>
      <c r="U31" s="30">
        <f t="shared" si="9"/>
        <v>2.7953635800764921E-2</v>
      </c>
      <c r="V31" s="31">
        <f t="shared" si="10"/>
        <v>2.7193479187404536E-2</v>
      </c>
      <c r="W31" s="31">
        <f t="shared" si="11"/>
        <v>-2.7570064654752802E-2</v>
      </c>
      <c r="X31">
        <f t="shared" si="12"/>
        <v>0</v>
      </c>
      <c r="Y31">
        <f t="shared" si="13"/>
        <v>2</v>
      </c>
    </row>
    <row r="32" spans="1:38">
      <c r="A32" s="5">
        <v>76</v>
      </c>
      <c r="B32" s="5">
        <v>27.2</v>
      </c>
      <c r="C32" s="5">
        <v>94</v>
      </c>
      <c r="D32" s="6">
        <v>14.07</v>
      </c>
      <c r="E32" s="6">
        <v>3.2623639999999998</v>
      </c>
      <c r="F32" s="6">
        <v>35.890999999999998</v>
      </c>
      <c r="G32" s="6">
        <v>9.3466299999999993</v>
      </c>
      <c r="H32" s="6">
        <v>8.4155999999999995</v>
      </c>
      <c r="I32" s="5">
        <v>377.22699999999998</v>
      </c>
      <c r="J32" s="5">
        <v>0</v>
      </c>
      <c r="K32" s="5">
        <f t="shared" si="0"/>
        <v>4.3307333402863311</v>
      </c>
      <c r="L32" s="5">
        <f t="shared" si="1"/>
        <v>3.3032169733019514</v>
      </c>
      <c r="M32" s="33">
        <f t="shared" si="2"/>
        <v>4.5432947822700038</v>
      </c>
      <c r="N32" s="33">
        <f t="shared" si="3"/>
        <v>2.6440448711262978</v>
      </c>
      <c r="O32" s="5">
        <v>3.2623639999999998</v>
      </c>
      <c r="P32" s="5">
        <f t="shared" si="4"/>
        <v>3.5804865676858131</v>
      </c>
      <c r="Q32" s="5">
        <f t="shared" si="5"/>
        <v>2.235015850523395</v>
      </c>
      <c r="R32" s="5">
        <f t="shared" si="6"/>
        <v>2.130087126348728</v>
      </c>
      <c r="S32" s="5">
        <f t="shared" si="7"/>
        <v>5.9328471282611988</v>
      </c>
      <c r="T32" s="31">
        <f t="shared" si="8"/>
        <v>-0.26505832589869982</v>
      </c>
      <c r="U32" s="30">
        <f t="shared" si="9"/>
        <v>0.76716120330429316</v>
      </c>
      <c r="V32" s="31">
        <f t="shared" si="10"/>
        <v>0.43412066871422439</v>
      </c>
      <c r="W32" s="31">
        <f t="shared" si="11"/>
        <v>-0.56937441911653863</v>
      </c>
      <c r="X32">
        <f t="shared" si="12"/>
        <v>1</v>
      </c>
      <c r="Y32">
        <f t="shared" si="13"/>
        <v>-1</v>
      </c>
    </row>
    <row r="33" spans="1:25">
      <c r="A33" s="5">
        <v>71</v>
      </c>
      <c r="B33" s="5">
        <v>30.3</v>
      </c>
      <c r="C33" s="5">
        <v>102</v>
      </c>
      <c r="D33" s="6">
        <v>8.34</v>
      </c>
      <c r="E33" s="6">
        <v>2.098344</v>
      </c>
      <c r="F33" s="6">
        <v>56.502000000000002</v>
      </c>
      <c r="G33" s="6">
        <v>8.1300000000000008</v>
      </c>
      <c r="H33" s="6">
        <v>4.2988999999999997</v>
      </c>
      <c r="I33" s="5">
        <v>200.976</v>
      </c>
      <c r="J33" s="5">
        <v>0</v>
      </c>
      <c r="K33" s="5">
        <f t="shared" si="0"/>
        <v>4.2626798770413155</v>
      </c>
      <c r="L33" s="5">
        <f t="shared" si="1"/>
        <v>3.4111477125153233</v>
      </c>
      <c r="M33" s="33">
        <f t="shared" si="2"/>
        <v>4.6249728132842707</v>
      </c>
      <c r="N33" s="33">
        <f t="shared" si="3"/>
        <v>2.1210632163706555</v>
      </c>
      <c r="O33" s="5">
        <v>2.098344</v>
      </c>
      <c r="P33" s="5">
        <f t="shared" si="4"/>
        <v>4.0342760357559815</v>
      </c>
      <c r="Q33" s="5">
        <f t="shared" si="5"/>
        <v>2.0955609235597192</v>
      </c>
      <c r="R33" s="5">
        <f t="shared" si="6"/>
        <v>1.4583591760200576</v>
      </c>
      <c r="S33" s="5">
        <f t="shared" si="7"/>
        <v>5.3031854979448969</v>
      </c>
      <c r="T33" s="31">
        <f t="shared" si="8"/>
        <v>-2.5117763425200312</v>
      </c>
      <c r="U33" s="30">
        <f t="shared" si="9"/>
        <v>8.112400715272125E-2</v>
      </c>
      <c r="V33" s="31">
        <f t="shared" si="10"/>
        <v>7.5036727161735803E-2</v>
      </c>
      <c r="W33" s="31">
        <f t="shared" si="11"/>
        <v>-7.8001247297692214E-2</v>
      </c>
      <c r="X33">
        <f t="shared" si="12"/>
        <v>0</v>
      </c>
      <c r="Y33">
        <f t="shared" si="13"/>
        <v>2</v>
      </c>
    </row>
    <row r="34" spans="1:25">
      <c r="A34" s="5">
        <v>66</v>
      </c>
      <c r="B34" s="5">
        <v>27.7</v>
      </c>
      <c r="C34" s="5">
        <v>90</v>
      </c>
      <c r="D34" s="6">
        <v>6.0419999999999998</v>
      </c>
      <c r="E34" s="6">
        <v>1.341324</v>
      </c>
      <c r="F34" s="6">
        <v>24.846</v>
      </c>
      <c r="G34" s="6">
        <v>7.6520549999999998</v>
      </c>
      <c r="H34" s="6">
        <v>6.7051999999999996</v>
      </c>
      <c r="I34" s="5">
        <v>225.88</v>
      </c>
      <c r="J34" s="5">
        <v>0</v>
      </c>
      <c r="K34" s="5">
        <f t="shared" si="0"/>
        <v>4.1896547420264252</v>
      </c>
      <c r="L34" s="5">
        <f t="shared" si="1"/>
        <v>3.3214324131932926</v>
      </c>
      <c r="M34" s="33">
        <f t="shared" si="2"/>
        <v>4.499809670330265</v>
      </c>
      <c r="N34" s="33">
        <f t="shared" si="3"/>
        <v>1.7987350829644801</v>
      </c>
      <c r="O34" s="5">
        <v>1.341324</v>
      </c>
      <c r="P34" s="5">
        <f t="shared" si="4"/>
        <v>3.2126967737914853</v>
      </c>
      <c r="Q34" s="5">
        <f t="shared" si="5"/>
        <v>2.0349742392155314</v>
      </c>
      <c r="R34" s="5">
        <f t="shared" si="6"/>
        <v>1.9028833447749858</v>
      </c>
      <c r="S34" s="5">
        <f t="shared" si="7"/>
        <v>5.4200038848046361</v>
      </c>
      <c r="T34" s="31">
        <f t="shared" si="8"/>
        <v>-2.1517764345411834</v>
      </c>
      <c r="U34" s="30">
        <f t="shared" si="9"/>
        <v>0.11627741497901661</v>
      </c>
      <c r="V34" s="31">
        <f t="shared" si="10"/>
        <v>0.10416533866825779</v>
      </c>
      <c r="W34" s="31">
        <f t="shared" si="11"/>
        <v>-0.10999941279859882</v>
      </c>
      <c r="X34">
        <f t="shared" si="12"/>
        <v>1</v>
      </c>
      <c r="Y34">
        <f t="shared" si="13"/>
        <v>-1</v>
      </c>
    </row>
    <row r="35" spans="1:25">
      <c r="A35" s="5">
        <v>75</v>
      </c>
      <c r="B35" s="5">
        <v>25.7</v>
      </c>
      <c r="C35" s="5">
        <v>94</v>
      </c>
      <c r="D35" s="6">
        <v>8.0790000000000006</v>
      </c>
      <c r="E35" s="6">
        <v>1.8732508000000001</v>
      </c>
      <c r="F35" s="6">
        <v>65.926000000000002</v>
      </c>
      <c r="G35" s="6">
        <v>3.7412200000000002</v>
      </c>
      <c r="H35" s="6">
        <v>4.4968500000000002</v>
      </c>
      <c r="I35" s="5">
        <v>206.80199999999999</v>
      </c>
      <c r="J35" s="5">
        <v>0</v>
      </c>
      <c r="K35" s="5">
        <f t="shared" si="0"/>
        <v>4.3174881135363101</v>
      </c>
      <c r="L35" s="5">
        <f t="shared" si="1"/>
        <v>3.2464909919011742</v>
      </c>
      <c r="M35" s="33">
        <f t="shared" si="2"/>
        <v>4.5432947822700038</v>
      </c>
      <c r="N35" s="33">
        <f t="shared" si="3"/>
        <v>2.0892681024975714</v>
      </c>
      <c r="O35" s="5">
        <v>1.8732508000000001</v>
      </c>
      <c r="P35" s="5">
        <f t="shared" si="4"/>
        <v>4.1885329008766758</v>
      </c>
      <c r="Q35" s="5">
        <f t="shared" si="5"/>
        <v>1.3194117614422975</v>
      </c>
      <c r="R35" s="5">
        <f t="shared" si="6"/>
        <v>1.5033771516618808</v>
      </c>
      <c r="S35" s="5">
        <f t="shared" si="7"/>
        <v>5.3317618137673923</v>
      </c>
      <c r="T35" s="31">
        <f t="shared" si="8"/>
        <v>-2.6140104633150631</v>
      </c>
      <c r="U35" s="30">
        <f t="shared" si="9"/>
        <v>7.3240226741193334E-2</v>
      </c>
      <c r="V35" s="31">
        <f t="shared" si="10"/>
        <v>6.824215577865668E-2</v>
      </c>
      <c r="W35" s="31">
        <f t="shared" si="11"/>
        <v>-7.0682321853438396E-2</v>
      </c>
      <c r="X35">
        <f t="shared" si="12"/>
        <v>0</v>
      </c>
      <c r="Y35">
        <f t="shared" si="13"/>
        <v>2</v>
      </c>
    </row>
    <row r="36" spans="1:25">
      <c r="A36" s="5">
        <v>69</v>
      </c>
      <c r="B36" s="5">
        <v>29.4</v>
      </c>
      <c r="C36" s="5">
        <v>89</v>
      </c>
      <c r="D36" s="6">
        <v>10.704000000000001</v>
      </c>
      <c r="E36" s="6">
        <v>2.3498847999999999</v>
      </c>
      <c r="F36" s="6">
        <v>45.271999999999998</v>
      </c>
      <c r="G36" s="6">
        <v>8.2863000000000007</v>
      </c>
      <c r="H36" s="6">
        <v>4.53</v>
      </c>
      <c r="I36" s="5">
        <v>215.76900000000001</v>
      </c>
      <c r="J36" s="5">
        <v>0</v>
      </c>
      <c r="K36" s="5">
        <f t="shared" si="0"/>
        <v>4.2341065045972597</v>
      </c>
      <c r="L36" s="5">
        <f t="shared" si="1"/>
        <v>3.380994674344636</v>
      </c>
      <c r="M36" s="33">
        <f t="shared" si="2"/>
        <v>4.4886363697321396</v>
      </c>
      <c r="N36" s="33">
        <f t="shared" si="3"/>
        <v>2.3706175033858727</v>
      </c>
      <c r="O36" s="5">
        <v>2.3498847999999999</v>
      </c>
      <c r="P36" s="5">
        <f t="shared" si="4"/>
        <v>3.8126887398402225</v>
      </c>
      <c r="Q36" s="5">
        <f t="shared" si="5"/>
        <v>2.1146035486478825</v>
      </c>
      <c r="R36" s="5">
        <f t="shared" si="6"/>
        <v>1.5107219394949427</v>
      </c>
      <c r="S36" s="5">
        <f t="shared" si="7"/>
        <v>5.374208390975971</v>
      </c>
      <c r="T36" s="31">
        <f t="shared" si="8"/>
        <v>-2.9593165737240774</v>
      </c>
      <c r="U36" s="30">
        <f t="shared" si="9"/>
        <v>5.1854343686637876E-2</v>
      </c>
      <c r="V36" s="31">
        <f t="shared" si="10"/>
        <v>4.929802685882715E-2</v>
      </c>
      <c r="W36" s="31">
        <f t="shared" si="11"/>
        <v>-5.0554648157885129E-2</v>
      </c>
      <c r="X36">
        <f t="shared" si="12"/>
        <v>0</v>
      </c>
      <c r="Y36">
        <f t="shared" si="13"/>
        <v>2</v>
      </c>
    </row>
    <row r="37" spans="1:25">
      <c r="A37" s="5">
        <v>85</v>
      </c>
      <c r="B37" s="5">
        <v>26.6</v>
      </c>
      <c r="C37" s="5">
        <v>96</v>
      </c>
      <c r="D37" s="6">
        <v>4.4619999999999997</v>
      </c>
      <c r="E37" s="6">
        <v>1.0566016</v>
      </c>
      <c r="F37" s="6">
        <v>7.85</v>
      </c>
      <c r="G37" s="6">
        <v>7.9317000000000002</v>
      </c>
      <c r="H37" s="6">
        <v>9.6135000000000002</v>
      </c>
      <c r="I37" s="5">
        <v>232.006</v>
      </c>
      <c r="J37" s="5">
        <v>0</v>
      </c>
      <c r="K37" s="5">
        <f t="shared" si="0"/>
        <v>4.4426512564903167</v>
      </c>
      <c r="L37" s="5">
        <f t="shared" si="1"/>
        <v>3.2809112157876537</v>
      </c>
      <c r="M37" s="33">
        <f t="shared" si="2"/>
        <v>4.5643481914678361</v>
      </c>
      <c r="N37" s="33">
        <f t="shared" si="3"/>
        <v>1.4955970960103406</v>
      </c>
      <c r="O37" s="5">
        <v>1.0566016</v>
      </c>
      <c r="P37" s="5">
        <f t="shared" si="4"/>
        <v>2.0605135317943168</v>
      </c>
      <c r="Q37" s="5">
        <f t="shared" si="5"/>
        <v>2.0708673884596971</v>
      </c>
      <c r="R37" s="5">
        <f t="shared" si="6"/>
        <v>2.2631683606302544</v>
      </c>
      <c r="S37" s="5">
        <f t="shared" si="7"/>
        <v>5.4467632334008576</v>
      </c>
      <c r="T37" s="31">
        <f t="shared" si="8"/>
        <v>-1.1475318094754705</v>
      </c>
      <c r="U37" s="30">
        <f t="shared" si="9"/>
        <v>0.31741925451691438</v>
      </c>
      <c r="V37" s="31">
        <f t="shared" si="10"/>
        <v>0.24094019684971824</v>
      </c>
      <c r="W37" s="31">
        <f t="shared" si="11"/>
        <v>-0.27567471266107929</v>
      </c>
      <c r="X37">
        <f t="shared" si="12"/>
        <v>1</v>
      </c>
      <c r="Y37">
        <f t="shared" si="13"/>
        <v>-1</v>
      </c>
    </row>
    <row r="38" spans="1:25">
      <c r="A38" s="5">
        <v>76</v>
      </c>
      <c r="B38" s="5">
        <v>27.1</v>
      </c>
      <c r="C38" s="5">
        <v>110</v>
      </c>
      <c r="D38" s="6">
        <v>26.210999999999999</v>
      </c>
      <c r="E38" s="6">
        <v>7.1119180000000002</v>
      </c>
      <c r="F38" s="6">
        <v>21.777999999999999</v>
      </c>
      <c r="G38" s="6">
        <v>4.9356350000000004</v>
      </c>
      <c r="H38" s="6">
        <v>8.4939499999999999</v>
      </c>
      <c r="I38" s="5">
        <v>45.843000000000004</v>
      </c>
      <c r="J38" s="5">
        <v>0</v>
      </c>
      <c r="K38" s="5">
        <f t="shared" si="0"/>
        <v>4.3307333402863311</v>
      </c>
      <c r="L38" s="5">
        <f t="shared" si="1"/>
        <v>3.2995337278856551</v>
      </c>
      <c r="M38" s="33">
        <f t="shared" si="2"/>
        <v>4.7004803657924166</v>
      </c>
      <c r="N38" s="33">
        <f t="shared" si="3"/>
        <v>3.266179169984067</v>
      </c>
      <c r="O38" s="5">
        <v>7.1119180000000002</v>
      </c>
      <c r="P38" s="5">
        <f t="shared" si="4"/>
        <v>3.0809002859238692</v>
      </c>
      <c r="Q38" s="5">
        <f t="shared" si="5"/>
        <v>1.5964813373535114</v>
      </c>
      <c r="R38" s="5">
        <f t="shared" si="6"/>
        <v>2.1393541453656306</v>
      </c>
      <c r="S38" s="5">
        <f t="shared" si="7"/>
        <v>3.8252225152912298</v>
      </c>
      <c r="T38" s="31">
        <f t="shared" si="8"/>
        <v>0.27209972303596075</v>
      </c>
      <c r="U38" s="30">
        <f t="shared" si="9"/>
        <v>1.31271790299869</v>
      </c>
      <c r="V38" s="31">
        <f t="shared" si="10"/>
        <v>0.56760831111161825</v>
      </c>
      <c r="W38" s="31">
        <f t="shared" si="11"/>
        <v>-0.83842341428899114</v>
      </c>
      <c r="X38">
        <f t="shared" si="12"/>
        <v>1</v>
      </c>
      <c r="Y38">
        <f t="shared" si="13"/>
        <v>-1</v>
      </c>
    </row>
    <row r="39" spans="1:25">
      <c r="A39" s="5">
        <v>77</v>
      </c>
      <c r="B39" s="5">
        <v>25.9</v>
      </c>
      <c r="C39" s="5">
        <v>85</v>
      </c>
      <c r="D39" s="6">
        <v>4.58</v>
      </c>
      <c r="E39" s="6">
        <v>0.96027333333333298</v>
      </c>
      <c r="F39" s="6">
        <v>13.74</v>
      </c>
      <c r="G39" s="6">
        <v>9.7532599999999992</v>
      </c>
      <c r="H39" s="6">
        <v>11.773999999999999</v>
      </c>
      <c r="I39" s="5">
        <v>488.82900000000001</v>
      </c>
      <c r="J39" s="5">
        <v>0</v>
      </c>
      <c r="K39" s="5">
        <f t="shared" si="0"/>
        <v>4.3438054218536841</v>
      </c>
      <c r="L39" s="5">
        <f t="shared" si="1"/>
        <v>3.2542429687054919</v>
      </c>
      <c r="M39" s="33">
        <f t="shared" si="2"/>
        <v>4.4426512564903167</v>
      </c>
      <c r="N39" s="33">
        <f t="shared" si="3"/>
        <v>1.5216989981260935</v>
      </c>
      <c r="O39" s="5">
        <v>0.96027333333333298</v>
      </c>
      <c r="P39" s="5">
        <f t="shared" si="4"/>
        <v>2.6203112867942031</v>
      </c>
      <c r="Q39" s="5">
        <f t="shared" si="5"/>
        <v>2.2776015880986096</v>
      </c>
      <c r="R39" s="5">
        <f t="shared" si="6"/>
        <v>2.4658937106060694</v>
      </c>
      <c r="S39" s="5">
        <f t="shared" si="7"/>
        <v>6.1920127350663954</v>
      </c>
      <c r="T39" s="31">
        <f t="shared" si="8"/>
        <v>-0.87264770709244921</v>
      </c>
      <c r="U39" s="30">
        <f t="shared" si="9"/>
        <v>0.41784375546320213</v>
      </c>
      <c r="V39" s="31">
        <f t="shared" si="10"/>
        <v>0.29470366805452042</v>
      </c>
      <c r="W39" s="31">
        <f t="shared" si="11"/>
        <v>-0.34913723548267628</v>
      </c>
      <c r="X39">
        <f t="shared" si="12"/>
        <v>1</v>
      </c>
      <c r="Y39">
        <f t="shared" si="13"/>
        <v>-1</v>
      </c>
    </row>
    <row r="40" spans="1:25">
      <c r="A40" s="5">
        <v>45</v>
      </c>
      <c r="B40" s="5">
        <v>21.3039485766759</v>
      </c>
      <c r="C40" s="5">
        <v>102</v>
      </c>
      <c r="D40" s="6">
        <v>13.852</v>
      </c>
      <c r="E40" s="6">
        <v>3.4851632000000001</v>
      </c>
      <c r="F40" s="6">
        <v>7.6475999999999997</v>
      </c>
      <c r="G40" s="6">
        <v>21.056625</v>
      </c>
      <c r="H40" s="6">
        <v>23.034079999999999</v>
      </c>
      <c r="I40" s="5">
        <v>552.44399999999996</v>
      </c>
      <c r="J40" s="5">
        <v>1</v>
      </c>
      <c r="K40" s="5">
        <f t="shared" si="0"/>
        <v>3.8066624897703196</v>
      </c>
      <c r="L40" s="5">
        <f t="shared" si="1"/>
        <v>3.058892434721443</v>
      </c>
      <c r="M40" s="33">
        <f t="shared" si="2"/>
        <v>4.6249728132842707</v>
      </c>
      <c r="N40" s="33">
        <f t="shared" si="3"/>
        <v>2.6284296265401754</v>
      </c>
      <c r="O40" s="5">
        <v>3.4851632000000001</v>
      </c>
      <c r="P40" s="5">
        <f t="shared" si="4"/>
        <v>2.0343918731261117</v>
      </c>
      <c r="Q40" s="5">
        <f t="shared" si="5"/>
        <v>3.0472152374531425</v>
      </c>
      <c r="R40" s="5">
        <f t="shared" si="6"/>
        <v>3.1369748583673664</v>
      </c>
      <c r="S40" s="5">
        <f t="shared" si="7"/>
        <v>6.3143520707888294</v>
      </c>
      <c r="T40" s="31">
        <f t="shared" si="8"/>
        <v>5.5876325038462973</v>
      </c>
      <c r="U40" s="30">
        <f t="shared" si="9"/>
        <v>267.10250640614476</v>
      </c>
      <c r="V40" s="31">
        <f t="shared" si="10"/>
        <v>0.99627008335951506</v>
      </c>
      <c r="W40" s="31">
        <f t="shared" si="11"/>
        <v>-3.7368901253027197E-3</v>
      </c>
      <c r="X40">
        <f t="shared" si="12"/>
        <v>1</v>
      </c>
      <c r="Y40">
        <f t="shared" si="13"/>
        <v>1</v>
      </c>
    </row>
    <row r="41" spans="1:25">
      <c r="A41" s="5">
        <v>45</v>
      </c>
      <c r="B41" s="5">
        <v>20.829995193077998</v>
      </c>
      <c r="C41" s="5">
        <v>74</v>
      </c>
      <c r="D41" s="6">
        <v>4.5599999999999996</v>
      </c>
      <c r="E41" s="6">
        <v>0.83235199999999998</v>
      </c>
      <c r="F41" s="6">
        <v>7.7529000000000003</v>
      </c>
      <c r="G41" s="6">
        <v>8.2374050000000008</v>
      </c>
      <c r="H41" s="6">
        <v>28.032299999999999</v>
      </c>
      <c r="I41" s="5">
        <v>382.95499999999998</v>
      </c>
      <c r="J41" s="5">
        <v>1</v>
      </c>
      <c r="K41" s="5">
        <f t="shared" si="0"/>
        <v>3.8066624897703196</v>
      </c>
      <c r="L41" s="5">
        <f t="shared" si="1"/>
        <v>3.0363940245036747</v>
      </c>
      <c r="M41" s="33">
        <f t="shared" si="2"/>
        <v>4.3040650932041702</v>
      </c>
      <c r="N41" s="33">
        <f t="shared" si="3"/>
        <v>1.5173226235262947</v>
      </c>
      <c r="O41" s="5">
        <v>0.83235199999999998</v>
      </c>
      <c r="P41" s="5">
        <f t="shared" si="4"/>
        <v>2.0480669669206968</v>
      </c>
      <c r="Q41" s="5">
        <f t="shared" si="5"/>
        <v>2.108685367136935</v>
      </c>
      <c r="R41" s="5">
        <f t="shared" si="6"/>
        <v>3.3333574167515088</v>
      </c>
      <c r="S41" s="5">
        <f t="shared" si="7"/>
        <v>5.947917488805162</v>
      </c>
      <c r="T41" s="31">
        <f t="shared" si="8"/>
        <v>1.7739185520563829</v>
      </c>
      <c r="U41" s="30">
        <f t="shared" si="9"/>
        <v>5.8939037384508328</v>
      </c>
      <c r="V41" s="31">
        <f t="shared" si="10"/>
        <v>0.85494430471628324</v>
      </c>
      <c r="W41" s="31">
        <f t="shared" si="11"/>
        <v>-0.15671895284983289</v>
      </c>
      <c r="X41">
        <f t="shared" si="12"/>
        <v>1</v>
      </c>
      <c r="Y41">
        <f t="shared" si="13"/>
        <v>1</v>
      </c>
    </row>
    <row r="42" spans="1:25">
      <c r="A42" s="5">
        <v>49</v>
      </c>
      <c r="B42" s="5">
        <v>20.956607495069001</v>
      </c>
      <c r="C42" s="5">
        <v>94</v>
      </c>
      <c r="D42" s="6">
        <v>12.305</v>
      </c>
      <c r="E42" s="6">
        <v>2.8531193333333298</v>
      </c>
      <c r="F42" s="6">
        <v>11.240600000000001</v>
      </c>
      <c r="G42" s="6">
        <v>8.4121749999999995</v>
      </c>
      <c r="H42" s="6">
        <v>23.117699999999999</v>
      </c>
      <c r="I42" s="5">
        <v>573.63</v>
      </c>
      <c r="J42" s="5">
        <v>1</v>
      </c>
      <c r="K42" s="5">
        <f t="shared" si="0"/>
        <v>3.8918202981106265</v>
      </c>
      <c r="L42" s="5">
        <f t="shared" si="1"/>
        <v>3.0424539902014329</v>
      </c>
      <c r="M42" s="33">
        <f t="shared" si="2"/>
        <v>4.5432947822700038</v>
      </c>
      <c r="N42" s="33">
        <f t="shared" si="3"/>
        <v>2.5100056838430191</v>
      </c>
      <c r="O42" s="5">
        <v>2.8531193333333298</v>
      </c>
      <c r="P42" s="5">
        <f t="shared" si="4"/>
        <v>2.4195322238237598</v>
      </c>
      <c r="Q42" s="5">
        <f t="shared" si="5"/>
        <v>2.1296800612379458</v>
      </c>
      <c r="R42" s="5">
        <f t="shared" si="6"/>
        <v>3.1405985578867588</v>
      </c>
      <c r="S42" s="5">
        <f t="shared" si="7"/>
        <v>6.3519845891729778</v>
      </c>
      <c r="T42" s="31">
        <f t="shared" si="8"/>
        <v>4.0394824857886356</v>
      </c>
      <c r="U42" s="30">
        <f t="shared" si="9"/>
        <v>56.79694197381761</v>
      </c>
      <c r="V42" s="31">
        <f t="shared" si="10"/>
        <v>0.98269804654279103</v>
      </c>
      <c r="W42" s="31">
        <f t="shared" si="11"/>
        <v>-1.7453381462693051E-2</v>
      </c>
      <c r="X42">
        <f t="shared" si="12"/>
        <v>1</v>
      </c>
      <c r="Y42">
        <f t="shared" si="13"/>
        <v>1</v>
      </c>
    </row>
    <row r="43" spans="1:25">
      <c r="A43" s="5">
        <v>34</v>
      </c>
      <c r="B43" s="5">
        <v>24.2424242424242</v>
      </c>
      <c r="C43" s="5">
        <v>92</v>
      </c>
      <c r="D43" s="6">
        <v>21.699000000000002</v>
      </c>
      <c r="E43" s="6">
        <v>4.9242264000000002</v>
      </c>
      <c r="F43" s="6">
        <v>16.735299999999999</v>
      </c>
      <c r="G43" s="6">
        <v>21.823744999999999</v>
      </c>
      <c r="H43" s="6">
        <v>12.065340000000001</v>
      </c>
      <c r="I43" s="5">
        <v>481.94900000000001</v>
      </c>
      <c r="J43" s="5">
        <v>1</v>
      </c>
      <c r="K43" s="5">
        <f t="shared" si="0"/>
        <v>3.5263605246161616</v>
      </c>
      <c r="L43" s="5">
        <f t="shared" si="1"/>
        <v>3.1881041662014451</v>
      </c>
      <c r="M43" s="33">
        <f t="shared" si="2"/>
        <v>4.5217885770490405</v>
      </c>
      <c r="N43" s="33">
        <f t="shared" si="3"/>
        <v>3.0772661765352534</v>
      </c>
      <c r="O43" s="5">
        <v>4.9242264000000002</v>
      </c>
      <c r="P43" s="5">
        <f t="shared" si="4"/>
        <v>2.8175202610039567</v>
      </c>
      <c r="Q43" s="5">
        <f t="shared" si="5"/>
        <v>3.0829985972086242</v>
      </c>
      <c r="R43" s="5">
        <f t="shared" si="6"/>
        <v>2.4903368793678675</v>
      </c>
      <c r="S43" s="5">
        <f t="shared" si="7"/>
        <v>6.1778382993237893</v>
      </c>
      <c r="T43" s="31">
        <f t="shared" si="8"/>
        <v>3.1640507411492749</v>
      </c>
      <c r="U43" s="30">
        <f t="shared" si="9"/>
        <v>23.666267952392261</v>
      </c>
      <c r="V43" s="31">
        <f t="shared" si="10"/>
        <v>0.95945880414783158</v>
      </c>
      <c r="W43" s="31">
        <f t="shared" si="11"/>
        <v>-4.1385899163939172E-2</v>
      </c>
      <c r="X43">
        <f t="shared" si="12"/>
        <v>1</v>
      </c>
      <c r="Y43">
        <f t="shared" si="13"/>
        <v>1</v>
      </c>
    </row>
    <row r="44" spans="1:25">
      <c r="A44" s="5">
        <v>42</v>
      </c>
      <c r="B44" s="5">
        <v>21.359914560341799</v>
      </c>
      <c r="C44" s="5">
        <v>93</v>
      </c>
      <c r="D44" s="6">
        <v>2.9990000000000001</v>
      </c>
      <c r="E44" s="6">
        <v>0.68797059999999999</v>
      </c>
      <c r="F44" s="6">
        <v>19.082599999999999</v>
      </c>
      <c r="G44" s="6">
        <v>8.4629150000000006</v>
      </c>
      <c r="H44" s="6">
        <v>17.376149999999999</v>
      </c>
      <c r="I44" s="5">
        <v>321.91899999999998</v>
      </c>
      <c r="J44" s="5">
        <v>1</v>
      </c>
      <c r="K44" s="5">
        <f t="shared" si="0"/>
        <v>3.7376696182833684</v>
      </c>
      <c r="L44" s="5">
        <f t="shared" si="1"/>
        <v>3.061516014099996</v>
      </c>
      <c r="M44" s="33">
        <f t="shared" si="2"/>
        <v>4.5325994931532563</v>
      </c>
      <c r="N44" s="33">
        <f t="shared" si="3"/>
        <v>1.098278899766872</v>
      </c>
      <c r="O44" s="5">
        <v>0.68797059999999999</v>
      </c>
      <c r="P44" s="5">
        <f t="shared" si="4"/>
        <v>2.9487769250802685</v>
      </c>
      <c r="Q44" s="5">
        <f t="shared" si="5"/>
        <v>2.1356936769178092</v>
      </c>
      <c r="R44" s="5">
        <f t="shared" si="6"/>
        <v>2.8550985763109491</v>
      </c>
      <c r="S44" s="5">
        <f t="shared" si="7"/>
        <v>5.7742999611046661</v>
      </c>
      <c r="T44" s="31">
        <f t="shared" si="8"/>
        <v>2.1073901144165426</v>
      </c>
      <c r="U44" s="30">
        <f t="shared" si="9"/>
        <v>8.2267423856456077</v>
      </c>
      <c r="V44" s="31">
        <f t="shared" si="10"/>
        <v>0.89161938653931228</v>
      </c>
      <c r="W44" s="31">
        <f t="shared" si="11"/>
        <v>-0.11471593416787801</v>
      </c>
      <c r="X44">
        <f t="shared" si="12"/>
        <v>1</v>
      </c>
      <c r="Y44">
        <f t="shared" si="13"/>
        <v>1</v>
      </c>
    </row>
    <row r="45" spans="1:25">
      <c r="A45" s="5">
        <v>68</v>
      </c>
      <c r="B45" s="5">
        <v>21.0828132906055</v>
      </c>
      <c r="C45" s="5">
        <v>102</v>
      </c>
      <c r="D45" s="6">
        <v>6.2</v>
      </c>
      <c r="E45" s="6">
        <v>1.55992</v>
      </c>
      <c r="F45" s="6">
        <v>9.6994000000000007</v>
      </c>
      <c r="G45" s="6">
        <v>8.5746549999999999</v>
      </c>
      <c r="H45" s="6">
        <v>13.74244</v>
      </c>
      <c r="I45" s="5">
        <v>448.79899999999998</v>
      </c>
      <c r="J45" s="5">
        <v>1</v>
      </c>
      <c r="K45" s="5">
        <f t="shared" si="0"/>
        <v>4.219507705176107</v>
      </c>
      <c r="L45" s="5">
        <f t="shared" si="1"/>
        <v>3.0484581725770705</v>
      </c>
      <c r="M45" s="33">
        <f t="shared" si="2"/>
        <v>4.6249728132842707</v>
      </c>
      <c r="N45" s="33">
        <f t="shared" si="3"/>
        <v>1.824549292051046</v>
      </c>
      <c r="O45" s="5">
        <v>1.55992</v>
      </c>
      <c r="P45" s="5">
        <f t="shared" si="4"/>
        <v>2.2720640279260933</v>
      </c>
      <c r="Q45" s="5">
        <f t="shared" si="5"/>
        <v>2.1488107590064738</v>
      </c>
      <c r="R45" s="5">
        <f t="shared" si="6"/>
        <v>2.6204888547253193</v>
      </c>
      <c r="S45" s="5">
        <f t="shared" si="7"/>
        <v>6.1065751260420109</v>
      </c>
      <c r="T45" s="31">
        <f t="shared" si="8"/>
        <v>2.595544780482328</v>
      </c>
      <c r="U45" s="30">
        <f t="shared" si="9"/>
        <v>13.403887549051465</v>
      </c>
      <c r="V45" s="31">
        <f t="shared" si="10"/>
        <v>0.93057429832088268</v>
      </c>
      <c r="W45" s="31">
        <f t="shared" si="11"/>
        <v>-7.195335834876862E-2</v>
      </c>
      <c r="X45">
        <f t="shared" si="12"/>
        <v>1</v>
      </c>
      <c r="Y45">
        <f t="shared" si="13"/>
        <v>1</v>
      </c>
    </row>
    <row r="46" spans="1:25">
      <c r="A46" s="5">
        <v>38</v>
      </c>
      <c r="B46" s="5">
        <v>22.4996371026274</v>
      </c>
      <c r="C46" s="5">
        <v>95</v>
      </c>
      <c r="D46" s="6">
        <v>5.2610000000000001</v>
      </c>
      <c r="E46" s="6">
        <v>1.23282766666667</v>
      </c>
      <c r="F46" s="6">
        <v>8.4380000000000006</v>
      </c>
      <c r="G46" s="6">
        <v>4.7719199999999997</v>
      </c>
      <c r="H46" s="6">
        <v>15.73606</v>
      </c>
      <c r="I46" s="5">
        <v>199.05500000000001</v>
      </c>
      <c r="J46" s="5">
        <v>1</v>
      </c>
      <c r="K46" s="5">
        <f t="shared" si="0"/>
        <v>3.6375861597263857</v>
      </c>
      <c r="L46" s="5">
        <f t="shared" si="1"/>
        <v>3.1134991803081888</v>
      </c>
      <c r="M46" s="33">
        <f t="shared" si="2"/>
        <v>4.5538768916005408</v>
      </c>
      <c r="N46" s="33">
        <f t="shared" si="3"/>
        <v>1.6603211227486703</v>
      </c>
      <c r="O46" s="5">
        <v>1.23282766666667</v>
      </c>
      <c r="P46" s="5">
        <f t="shared" si="4"/>
        <v>2.1327453137021468</v>
      </c>
      <c r="Q46" s="5">
        <f t="shared" si="5"/>
        <v>1.5627487396357984</v>
      </c>
      <c r="R46" s="5">
        <f t="shared" si="6"/>
        <v>2.7559548939925542</v>
      </c>
      <c r="S46" s="5">
        <f t="shared" si="7"/>
        <v>5.293581168447596</v>
      </c>
      <c r="T46" s="31">
        <f t="shared" si="8"/>
        <v>1.4257142252954829</v>
      </c>
      <c r="U46" s="30">
        <f t="shared" si="9"/>
        <v>4.1608285507534397</v>
      </c>
      <c r="V46" s="31">
        <f t="shared" si="10"/>
        <v>0.8062326639674926</v>
      </c>
      <c r="W46" s="31">
        <f t="shared" si="11"/>
        <v>-0.21538291315915045</v>
      </c>
      <c r="X46">
        <f t="shared" si="12"/>
        <v>1</v>
      </c>
      <c r="Y46">
        <f t="shared" si="13"/>
        <v>1</v>
      </c>
    </row>
    <row r="47" spans="1:25">
      <c r="A47" s="5">
        <v>69</v>
      </c>
      <c r="B47" s="5">
        <v>21.5138585105239</v>
      </c>
      <c r="C47" s="5">
        <v>112</v>
      </c>
      <c r="D47" s="6">
        <v>6.6829999999999998</v>
      </c>
      <c r="E47" s="6">
        <v>1.8462901333333299</v>
      </c>
      <c r="F47" s="6">
        <v>32.58</v>
      </c>
      <c r="G47" s="6">
        <v>4.1380249999999998</v>
      </c>
      <c r="H47" s="6">
        <v>15.69876</v>
      </c>
      <c r="I47" s="5">
        <v>713.23900000000003</v>
      </c>
      <c r="J47" s="5">
        <v>1</v>
      </c>
      <c r="K47" s="5">
        <f t="shared" si="0"/>
        <v>4.2341065045972597</v>
      </c>
      <c r="L47" s="5">
        <f t="shared" si="1"/>
        <v>3.0686973093647749</v>
      </c>
      <c r="M47" s="33">
        <f t="shared" si="2"/>
        <v>4.7184988712950942</v>
      </c>
      <c r="N47" s="33">
        <f t="shared" si="3"/>
        <v>1.899566988528933</v>
      </c>
      <c r="O47" s="5">
        <v>1.8462901333333299</v>
      </c>
      <c r="P47" s="5">
        <f t="shared" si="4"/>
        <v>3.4836986031738992</v>
      </c>
      <c r="Q47" s="5">
        <f t="shared" si="5"/>
        <v>1.420218620871075</v>
      </c>
      <c r="R47" s="5">
        <f t="shared" si="6"/>
        <v>2.7535817283433879</v>
      </c>
      <c r="S47" s="5">
        <f t="shared" si="7"/>
        <v>6.569816567612258</v>
      </c>
      <c r="T47" s="31">
        <f t="shared" si="8"/>
        <v>2.9789677930251202</v>
      </c>
      <c r="U47" s="30">
        <f t="shared" si="9"/>
        <v>19.667505227698104</v>
      </c>
      <c r="V47" s="31">
        <f t="shared" si="10"/>
        <v>0.95161486647842608</v>
      </c>
      <c r="W47" s="31">
        <f t="shared" si="11"/>
        <v>-4.9594878062476234E-2</v>
      </c>
      <c r="X47">
        <f t="shared" si="12"/>
        <v>1</v>
      </c>
      <c r="Y47">
        <f t="shared" si="13"/>
        <v>1</v>
      </c>
    </row>
    <row r="48" spans="1:25">
      <c r="A48" s="5">
        <v>49</v>
      </c>
      <c r="B48" s="5">
        <v>21.367521367521402</v>
      </c>
      <c r="C48" s="5">
        <v>78</v>
      </c>
      <c r="D48" s="6">
        <v>2.64</v>
      </c>
      <c r="E48" s="6">
        <v>0.50793600000000005</v>
      </c>
      <c r="F48" s="6">
        <v>6.3338999999999999</v>
      </c>
      <c r="G48" s="6">
        <v>3.886145</v>
      </c>
      <c r="H48" s="6">
        <v>22.942540000000001</v>
      </c>
      <c r="I48" s="5">
        <v>737.67200000000003</v>
      </c>
      <c r="J48" s="5">
        <v>1</v>
      </c>
      <c r="K48" s="5">
        <f t="shared" si="0"/>
        <v>3.8918202981106265</v>
      </c>
      <c r="L48" s="5">
        <f t="shared" si="1"/>
        <v>3.0618720760585374</v>
      </c>
      <c r="M48" s="33">
        <f t="shared" si="2"/>
        <v>4.3567088266895917</v>
      </c>
      <c r="N48" s="33">
        <f t="shared" si="3"/>
        <v>0.97077891715822484</v>
      </c>
      <c r="O48" s="5">
        <v>0.50793600000000005</v>
      </c>
      <c r="P48" s="5">
        <f t="shared" si="4"/>
        <v>1.84591616018001</v>
      </c>
      <c r="Q48" s="5">
        <f t="shared" si="5"/>
        <v>1.3574176636919553</v>
      </c>
      <c r="R48" s="5">
        <f t="shared" si="6"/>
        <v>3.1329928291986691</v>
      </c>
      <c r="S48" s="5">
        <f t="shared" si="7"/>
        <v>6.603499281361322</v>
      </c>
      <c r="T48" s="31">
        <f t="shared" si="8"/>
        <v>0.41419339531137922</v>
      </c>
      <c r="U48" s="30">
        <f t="shared" si="9"/>
        <v>1.5131497346530938</v>
      </c>
      <c r="V48" s="31">
        <f t="shared" si="10"/>
        <v>0.60209294885565723</v>
      </c>
      <c r="W48" s="31">
        <f t="shared" si="11"/>
        <v>-0.50734344549932964</v>
      </c>
      <c r="X48">
        <f t="shared" si="12"/>
        <v>1</v>
      </c>
      <c r="Y48">
        <f t="shared" si="13"/>
        <v>1</v>
      </c>
    </row>
    <row r="49" spans="1:25">
      <c r="A49" s="5">
        <v>45</v>
      </c>
      <c r="B49" s="5">
        <v>23.1404958677686</v>
      </c>
      <c r="C49" s="5">
        <v>116</v>
      </c>
      <c r="D49" s="6">
        <v>4.9020000000000001</v>
      </c>
      <c r="E49" s="6">
        <v>1.4026255999999999</v>
      </c>
      <c r="F49" s="6">
        <v>17.997299999999999</v>
      </c>
      <c r="G49" s="6">
        <v>4.2947050000000004</v>
      </c>
      <c r="H49" s="6">
        <v>5.2633000000000001</v>
      </c>
      <c r="I49" s="5">
        <v>518.58600000000001</v>
      </c>
      <c r="J49" s="5">
        <v>1</v>
      </c>
      <c r="K49" s="5">
        <f t="shared" si="0"/>
        <v>3.8066624897703196</v>
      </c>
      <c r="L49" s="5">
        <f t="shared" si="1"/>
        <v>3.1415841505665543</v>
      </c>
      <c r="M49" s="33">
        <f t="shared" si="2"/>
        <v>4.7535901911063645</v>
      </c>
      <c r="N49" s="33">
        <f t="shared" si="3"/>
        <v>1.5896432851059208</v>
      </c>
      <c r="O49" s="5">
        <v>1.4026255999999999</v>
      </c>
      <c r="P49" s="5">
        <f t="shared" si="4"/>
        <v>2.8902217466450395</v>
      </c>
      <c r="Q49" s="5">
        <f t="shared" si="5"/>
        <v>1.4573828685604493</v>
      </c>
      <c r="R49" s="5">
        <f t="shared" si="6"/>
        <v>1.6607582064571575</v>
      </c>
      <c r="S49" s="5">
        <f t="shared" si="7"/>
        <v>6.2511058769823622</v>
      </c>
      <c r="T49" s="31">
        <f t="shared" si="8"/>
        <v>0.42328480674788693</v>
      </c>
      <c r="U49" s="30">
        <f t="shared" si="9"/>
        <v>1.5269691251530328</v>
      </c>
      <c r="V49" s="31">
        <f t="shared" si="10"/>
        <v>0.60426900746583512</v>
      </c>
      <c r="W49" s="31">
        <f t="shared" si="11"/>
        <v>-0.50373580359897629</v>
      </c>
      <c r="X49">
        <f t="shared" si="12"/>
        <v>1</v>
      </c>
      <c r="Y49">
        <f t="shared" si="13"/>
        <v>1</v>
      </c>
    </row>
    <row r="50" spans="1:25">
      <c r="A50" s="5">
        <v>64</v>
      </c>
      <c r="B50" s="5">
        <v>22.2222222222222</v>
      </c>
      <c r="C50" s="5">
        <v>98</v>
      </c>
      <c r="D50" s="6">
        <v>5.7</v>
      </c>
      <c r="E50" s="6">
        <v>1.37788</v>
      </c>
      <c r="F50" s="6">
        <v>12.1905</v>
      </c>
      <c r="G50" s="6">
        <v>4.7839850000000004</v>
      </c>
      <c r="H50" s="6">
        <v>13.91245</v>
      </c>
      <c r="I50" s="5">
        <v>395.976</v>
      </c>
      <c r="J50" s="5">
        <v>1</v>
      </c>
      <c r="K50" s="5">
        <f t="shared" si="0"/>
        <v>4.1588830833596715</v>
      </c>
      <c r="L50" s="5">
        <f t="shared" si="1"/>
        <v>3.1010927892118163</v>
      </c>
      <c r="M50" s="33">
        <f t="shared" si="2"/>
        <v>4.5849674786705723</v>
      </c>
      <c r="N50" s="33">
        <f t="shared" si="3"/>
        <v>1.7404661748405046</v>
      </c>
      <c r="O50" s="5">
        <v>1.37788</v>
      </c>
      <c r="P50" s="5">
        <f t="shared" si="4"/>
        <v>2.5006569598792323</v>
      </c>
      <c r="Q50" s="5">
        <f t="shared" si="5"/>
        <v>1.5652738811919102</v>
      </c>
      <c r="R50" s="5">
        <f t="shared" si="6"/>
        <v>2.6327841227048188</v>
      </c>
      <c r="S50" s="5">
        <f t="shared" si="7"/>
        <v>5.9813536033572534</v>
      </c>
      <c r="T50" s="31">
        <f t="shared" si="8"/>
        <v>1.2979107817486195</v>
      </c>
      <c r="U50" s="30">
        <f t="shared" si="9"/>
        <v>3.6616387084110733</v>
      </c>
      <c r="V50" s="31">
        <f t="shared" si="10"/>
        <v>0.78548316106186367</v>
      </c>
      <c r="W50" s="31">
        <f t="shared" si="11"/>
        <v>-0.2414562587385668</v>
      </c>
      <c r="X50">
        <f t="shared" si="12"/>
        <v>1</v>
      </c>
      <c r="Y50">
        <f t="shared" si="13"/>
        <v>1</v>
      </c>
    </row>
    <row r="51" spans="1:25">
      <c r="A51" s="5">
        <v>46</v>
      </c>
      <c r="B51" s="5">
        <v>20.83</v>
      </c>
      <c r="C51" s="5">
        <v>88</v>
      </c>
      <c r="D51" s="6">
        <v>3.42</v>
      </c>
      <c r="E51" s="6">
        <v>0.74236800000000003</v>
      </c>
      <c r="F51" s="6">
        <v>12.87</v>
      </c>
      <c r="G51" s="6">
        <v>18.55</v>
      </c>
      <c r="H51" s="6">
        <v>13.56</v>
      </c>
      <c r="I51" s="5">
        <v>301.20999999999998</v>
      </c>
      <c r="J51" s="5">
        <v>1</v>
      </c>
      <c r="K51" s="5">
        <f t="shared" si="0"/>
        <v>3.8286413964890951</v>
      </c>
      <c r="L51" s="5">
        <f t="shared" si="1"/>
        <v>3.0363942552728806</v>
      </c>
      <c r="M51" s="33">
        <f t="shared" si="2"/>
        <v>4.4773368144782069</v>
      </c>
      <c r="N51" s="33">
        <f t="shared" si="3"/>
        <v>1.2296405510745139</v>
      </c>
      <c r="O51" s="5">
        <v>0.74236800000000003</v>
      </c>
      <c r="P51" s="5">
        <f t="shared" si="4"/>
        <v>2.5548990216080352</v>
      </c>
      <c r="Q51" s="5">
        <f t="shared" si="5"/>
        <v>2.9204697890534441</v>
      </c>
      <c r="R51" s="5">
        <f t="shared" si="6"/>
        <v>2.6071242825122494</v>
      </c>
      <c r="S51" s="5">
        <f t="shared" si="7"/>
        <v>5.7078076959058217</v>
      </c>
      <c r="T51" s="31">
        <f t="shared" si="8"/>
        <v>2.123483980833381</v>
      </c>
      <c r="U51" s="30">
        <f t="shared" si="9"/>
        <v>8.3602136319689393</v>
      </c>
      <c r="V51" s="31">
        <f t="shared" si="10"/>
        <v>0.8931648315606181</v>
      </c>
      <c r="W51" s="31">
        <f t="shared" si="11"/>
        <v>-0.1129841333239633</v>
      </c>
      <c r="X51">
        <f t="shared" si="12"/>
        <v>1</v>
      </c>
      <c r="Y51">
        <f t="shared" si="13"/>
        <v>1</v>
      </c>
    </row>
    <row r="52" spans="1:25">
      <c r="A52" s="5">
        <v>45</v>
      </c>
      <c r="B52" s="5">
        <v>20.260000000000002</v>
      </c>
      <c r="C52" s="5">
        <v>92</v>
      </c>
      <c r="D52" s="6">
        <v>3.44</v>
      </c>
      <c r="E52" s="6">
        <v>0.78065066666666705</v>
      </c>
      <c r="F52" s="6">
        <v>7.65</v>
      </c>
      <c r="G52" s="6">
        <v>16.670000000000002</v>
      </c>
      <c r="H52" s="6">
        <v>7.84</v>
      </c>
      <c r="I52" s="5">
        <v>193.87</v>
      </c>
      <c r="J52" s="5">
        <v>1</v>
      </c>
      <c r="K52" s="5">
        <f t="shared" si="0"/>
        <v>3.8066624897703196</v>
      </c>
      <c r="L52" s="5">
        <f t="shared" si="1"/>
        <v>3.0086484988205373</v>
      </c>
      <c r="M52" s="33">
        <f t="shared" si="2"/>
        <v>4.5217885770490405</v>
      </c>
      <c r="N52" s="33">
        <f t="shared" si="3"/>
        <v>1.235471471385307</v>
      </c>
      <c r="O52" s="5">
        <v>0.78065066666666705</v>
      </c>
      <c r="P52" s="5">
        <f t="shared" si="4"/>
        <v>2.0347056478384444</v>
      </c>
      <c r="Q52" s="5">
        <f t="shared" si="5"/>
        <v>2.8136106967627028</v>
      </c>
      <c r="R52" s="5">
        <f t="shared" si="6"/>
        <v>2.0592388343623163</v>
      </c>
      <c r="S52" s="5">
        <f t="shared" si="7"/>
        <v>5.2671878313511158</v>
      </c>
      <c r="T52" s="31">
        <f t="shared" si="8"/>
        <v>1.2746506409214078</v>
      </c>
      <c r="U52" s="30">
        <f t="shared" si="9"/>
        <v>3.5774513766423723</v>
      </c>
      <c r="V52" s="31">
        <f t="shared" si="10"/>
        <v>0.78153782143863759</v>
      </c>
      <c r="W52" s="31">
        <f t="shared" si="11"/>
        <v>-0.24649173433690158</v>
      </c>
      <c r="X52">
        <f t="shared" si="12"/>
        <v>1</v>
      </c>
      <c r="Y52">
        <f t="shared" si="13"/>
        <v>1</v>
      </c>
    </row>
    <row r="53" spans="1:25">
      <c r="A53" s="5">
        <v>51</v>
      </c>
      <c r="B53" s="5">
        <v>18.37</v>
      </c>
      <c r="C53" s="5">
        <v>105</v>
      </c>
      <c r="D53" s="6">
        <v>6.03</v>
      </c>
      <c r="E53" s="6">
        <v>1.5617700000000001</v>
      </c>
      <c r="F53" s="6">
        <v>9.6199999999999992</v>
      </c>
      <c r="G53" s="6">
        <v>12.76</v>
      </c>
      <c r="H53" s="6">
        <v>3.21</v>
      </c>
      <c r="I53" s="5">
        <v>513.66</v>
      </c>
      <c r="J53" s="5">
        <v>1</v>
      </c>
      <c r="K53" s="5">
        <f t="shared" si="0"/>
        <v>3.9318256327243257</v>
      </c>
      <c r="L53" s="5">
        <f t="shared" si="1"/>
        <v>2.9107188992270343</v>
      </c>
      <c r="M53" s="33">
        <f t="shared" si="2"/>
        <v>4.6539603501575231</v>
      </c>
      <c r="N53" s="33">
        <f t="shared" si="3"/>
        <v>1.7967470107390942</v>
      </c>
      <c r="O53" s="5">
        <v>1.5617700000000001</v>
      </c>
      <c r="P53" s="5">
        <f t="shared" si="4"/>
        <v>2.2638442646776151</v>
      </c>
      <c r="Q53" s="5">
        <f t="shared" si="5"/>
        <v>2.5463152779166438</v>
      </c>
      <c r="R53" s="5">
        <f t="shared" si="6"/>
        <v>1.1662709371419244</v>
      </c>
      <c r="S53" s="5">
        <f t="shared" si="7"/>
        <v>6.2415615679824494</v>
      </c>
      <c r="T53" s="31">
        <f t="shared" si="8"/>
        <v>1.4974113014014989</v>
      </c>
      <c r="U53" s="30">
        <f t="shared" si="9"/>
        <v>4.4701023318801418</v>
      </c>
      <c r="V53" s="31">
        <f t="shared" si="10"/>
        <v>0.81718806352635676</v>
      </c>
      <c r="W53" s="31">
        <f t="shared" si="11"/>
        <v>-0.20188602269654995</v>
      </c>
      <c r="X53">
        <f t="shared" si="12"/>
        <v>1</v>
      </c>
      <c r="Y53">
        <f t="shared" si="13"/>
        <v>1</v>
      </c>
    </row>
    <row r="54" spans="1:25">
      <c r="A54" s="5">
        <v>72</v>
      </c>
      <c r="B54" s="5">
        <v>23.62</v>
      </c>
      <c r="C54" s="5">
        <v>105</v>
      </c>
      <c r="D54" s="6">
        <v>4.42</v>
      </c>
      <c r="E54" s="6">
        <v>1.1447799999999999</v>
      </c>
      <c r="F54" s="6">
        <v>21.78</v>
      </c>
      <c r="G54" s="6">
        <v>17.86</v>
      </c>
      <c r="H54" s="6">
        <v>4.82</v>
      </c>
      <c r="I54" s="5">
        <v>195.94</v>
      </c>
      <c r="J54" s="5">
        <v>1</v>
      </c>
      <c r="K54" s="5">
        <f t="shared" si="0"/>
        <v>4.2766661190160553</v>
      </c>
      <c r="L54" s="5">
        <f t="shared" si="1"/>
        <v>3.1620938107692163</v>
      </c>
      <c r="M54" s="33">
        <f t="shared" si="2"/>
        <v>4.6539603501575231</v>
      </c>
      <c r="N54" s="33">
        <f t="shared" si="3"/>
        <v>1.4861396960896067</v>
      </c>
      <c r="O54" s="5">
        <v>1.1447799999999999</v>
      </c>
      <c r="P54" s="5">
        <f t="shared" si="4"/>
        <v>3.0809921175048145</v>
      </c>
      <c r="Q54" s="5">
        <f t="shared" si="5"/>
        <v>2.8825635754483532</v>
      </c>
      <c r="R54" s="5">
        <f t="shared" si="6"/>
        <v>1.572773928062509</v>
      </c>
      <c r="S54" s="5">
        <f t="shared" si="7"/>
        <v>5.2778084899164961</v>
      </c>
      <c r="T54" s="31">
        <f t="shared" si="8"/>
        <v>2.6608042598496695E-2</v>
      </c>
      <c r="U54" s="30">
        <f t="shared" si="9"/>
        <v>1.0269651972563887</v>
      </c>
      <c r="V54" s="31">
        <f t="shared" si="10"/>
        <v>0.50665161821547</v>
      </c>
      <c r="W54" s="31">
        <f t="shared" si="11"/>
        <v>-0.67993165514152454</v>
      </c>
      <c r="X54">
        <f t="shared" si="12"/>
        <v>1</v>
      </c>
      <c r="Y54">
        <f t="shared" si="13"/>
        <v>1</v>
      </c>
    </row>
    <row r="55" spans="1:25">
      <c r="A55" s="5">
        <v>55</v>
      </c>
      <c r="B55" s="5">
        <v>31.975014872099901</v>
      </c>
      <c r="C55" s="5">
        <v>92</v>
      </c>
      <c r="D55" s="6">
        <v>16.635000000000002</v>
      </c>
      <c r="E55" s="6">
        <v>3.7750360000000001</v>
      </c>
      <c r="F55" s="6">
        <v>37.223399999999998</v>
      </c>
      <c r="G55" s="6">
        <v>11.018454999999999</v>
      </c>
      <c r="H55" s="6">
        <v>7.1651400000000001</v>
      </c>
      <c r="I55" s="5">
        <v>483.37700000000001</v>
      </c>
      <c r="J55" s="5">
        <v>1</v>
      </c>
      <c r="K55" s="5">
        <f t="shared" si="0"/>
        <v>4.0073331852324712</v>
      </c>
      <c r="L55" s="5">
        <f t="shared" si="1"/>
        <v>3.4649548125812926</v>
      </c>
      <c r="M55" s="33">
        <f t="shared" si="2"/>
        <v>4.5217885770490405</v>
      </c>
      <c r="N55" s="33">
        <f t="shared" si="3"/>
        <v>2.8115089094704402</v>
      </c>
      <c r="O55" s="5">
        <v>3.7750360000000001</v>
      </c>
      <c r="P55" s="5">
        <f t="shared" si="4"/>
        <v>3.6169375957793011</v>
      </c>
      <c r="Q55" s="5">
        <f t="shared" si="5"/>
        <v>2.3995715942588571</v>
      </c>
      <c r="R55" s="5">
        <f t="shared" si="6"/>
        <v>1.9692276005170168</v>
      </c>
      <c r="S55" s="5">
        <f t="shared" si="7"/>
        <v>6.1807968874932486</v>
      </c>
      <c r="T55" s="31">
        <f t="shared" si="8"/>
        <v>-1.3397603502146644</v>
      </c>
      <c r="U55" s="30">
        <f t="shared" si="9"/>
        <v>0.26190842735835579</v>
      </c>
      <c r="V55" s="31">
        <f t="shared" si="10"/>
        <v>0.20754947164163698</v>
      </c>
      <c r="W55" s="31">
        <f t="shared" si="11"/>
        <v>-1.5723855501782737</v>
      </c>
      <c r="X55">
        <f t="shared" si="12"/>
        <v>1</v>
      </c>
      <c r="Y55">
        <f t="shared" si="13"/>
        <v>1</v>
      </c>
    </row>
    <row r="56" spans="1:25">
      <c r="A56" s="5">
        <v>43</v>
      </c>
      <c r="B56" s="5">
        <v>31.25</v>
      </c>
      <c r="C56" s="5">
        <v>103</v>
      </c>
      <c r="D56" s="6">
        <v>4.3280000000000003</v>
      </c>
      <c r="E56" s="6">
        <v>1.0996005333333301</v>
      </c>
      <c r="F56" s="6">
        <v>25.781600000000001</v>
      </c>
      <c r="G56" s="6">
        <v>12.718959999999999</v>
      </c>
      <c r="H56" s="6">
        <v>38.653100000000002</v>
      </c>
      <c r="I56" s="5">
        <v>775.322</v>
      </c>
      <c r="J56" s="5">
        <v>1</v>
      </c>
      <c r="K56" s="5">
        <f t="shared" si="0"/>
        <v>3.7612001156935624</v>
      </c>
      <c r="L56" s="5">
        <f t="shared" si="1"/>
        <v>3.4420193761824107</v>
      </c>
      <c r="M56" s="33">
        <f t="shared" si="2"/>
        <v>4.6347289882296359</v>
      </c>
      <c r="N56" s="33">
        <f t="shared" si="3"/>
        <v>1.4651055415441805</v>
      </c>
      <c r="O56" s="5">
        <v>1.0996005333333301</v>
      </c>
      <c r="P56" s="5">
        <f t="shared" si="4"/>
        <v>3.2496610592003803</v>
      </c>
      <c r="Q56" s="5">
        <f t="shared" si="5"/>
        <v>2.5430937935630733</v>
      </c>
      <c r="R56" s="5">
        <f t="shared" si="6"/>
        <v>3.6546269788027925</v>
      </c>
      <c r="S56" s="5">
        <f t="shared" si="7"/>
        <v>6.6532784269347918</v>
      </c>
      <c r="T56" s="31">
        <f t="shared" si="8"/>
        <v>2.5824824236733832</v>
      </c>
      <c r="U56" s="30">
        <f t="shared" si="9"/>
        <v>13.22993974471766</v>
      </c>
      <c r="V56" s="31">
        <f t="shared" si="10"/>
        <v>0.92972563356276938</v>
      </c>
      <c r="W56" s="31">
        <f t="shared" si="11"/>
        <v>-7.2865754035551969E-2</v>
      </c>
      <c r="X56">
        <f t="shared" si="12"/>
        <v>1</v>
      </c>
      <c r="Y56">
        <f t="shared" si="13"/>
        <v>1</v>
      </c>
    </row>
    <row r="57" spans="1:25">
      <c r="A57" s="5">
        <v>86</v>
      </c>
      <c r="B57" s="5">
        <v>26.6666666666667</v>
      </c>
      <c r="C57" s="5">
        <v>201</v>
      </c>
      <c r="D57" s="6">
        <v>41.610999999999997</v>
      </c>
      <c r="E57" s="6">
        <v>20.630733800000002</v>
      </c>
      <c r="F57" s="6">
        <v>47.646999999999998</v>
      </c>
      <c r="G57" s="6">
        <v>5.3571350000000004</v>
      </c>
      <c r="H57" s="6">
        <v>24.370100000000001</v>
      </c>
      <c r="I57" s="5">
        <v>1698.44</v>
      </c>
      <c r="J57" s="5">
        <v>1</v>
      </c>
      <c r="K57" s="5">
        <f t="shared" si="0"/>
        <v>4.4543472962535073</v>
      </c>
      <c r="L57" s="5">
        <f t="shared" si="1"/>
        <v>3.283414346005773</v>
      </c>
      <c r="M57" s="33">
        <f t="shared" si="2"/>
        <v>5.3033049080590757</v>
      </c>
      <c r="N57" s="33">
        <f t="shared" si="3"/>
        <v>3.7283645553905203</v>
      </c>
      <c r="O57" s="5">
        <v>20.630733800000002</v>
      </c>
      <c r="P57" s="5">
        <f t="shared" si="4"/>
        <v>3.8638196690416051</v>
      </c>
      <c r="Q57" s="5">
        <f t="shared" si="5"/>
        <v>1.6784293172533096</v>
      </c>
      <c r="R57" s="5">
        <f t="shared" si="6"/>
        <v>3.1933569710345227</v>
      </c>
      <c r="S57" s="5">
        <f t="shared" si="7"/>
        <v>7.4374654616896683</v>
      </c>
      <c r="T57" s="31">
        <f t="shared" si="8"/>
        <v>8.6121889284944189</v>
      </c>
      <c r="U57" s="30">
        <f t="shared" si="9"/>
        <v>5498.2708368818412</v>
      </c>
      <c r="V57" s="31">
        <f t="shared" si="10"/>
        <v>0.99981815771041982</v>
      </c>
      <c r="W57" s="31">
        <f t="shared" si="11"/>
        <v>-1.8185882489389724E-4</v>
      </c>
      <c r="X57">
        <f t="shared" si="12"/>
        <v>1</v>
      </c>
      <c r="Y57">
        <f t="shared" si="13"/>
        <v>1</v>
      </c>
    </row>
    <row r="58" spans="1:25">
      <c r="A58" s="5">
        <v>41</v>
      </c>
      <c r="B58" s="5">
        <v>26.672763298277701</v>
      </c>
      <c r="C58" s="5">
        <v>97</v>
      </c>
      <c r="D58" s="6">
        <v>22.033000000000001</v>
      </c>
      <c r="E58" s="6">
        <v>5.2717624666666696</v>
      </c>
      <c r="F58" s="6">
        <v>44.7059</v>
      </c>
      <c r="G58" s="6">
        <v>13.494865000000001</v>
      </c>
      <c r="H58" s="6">
        <v>27.8325</v>
      </c>
      <c r="I58" s="5">
        <v>783.79600000000005</v>
      </c>
      <c r="J58" s="5">
        <v>1</v>
      </c>
      <c r="K58" s="5">
        <f t="shared" si="0"/>
        <v>3.713572066704308</v>
      </c>
      <c r="L58" s="5">
        <f t="shared" si="1"/>
        <v>3.2836429435607735</v>
      </c>
      <c r="M58" s="33">
        <f t="shared" si="2"/>
        <v>4.5747109785033828</v>
      </c>
      <c r="N58" s="33">
        <f t="shared" si="3"/>
        <v>3.0925413294820516</v>
      </c>
      <c r="O58" s="5">
        <v>5.2717624666666696</v>
      </c>
      <c r="P58" s="5">
        <f t="shared" si="4"/>
        <v>3.800105483960925</v>
      </c>
      <c r="Q58" s="5">
        <f t="shared" si="5"/>
        <v>2.6023092427148549</v>
      </c>
      <c r="R58" s="5">
        <f t="shared" si="6"/>
        <v>3.3262044026207254</v>
      </c>
      <c r="S58" s="5">
        <f t="shared" si="7"/>
        <v>6.6641487824098196</v>
      </c>
      <c r="T58" s="31">
        <f t="shared" si="8"/>
        <v>4.164900996052701</v>
      </c>
      <c r="U58" s="30">
        <f t="shared" si="9"/>
        <v>64.386307629294421</v>
      </c>
      <c r="V58" s="31">
        <f t="shared" si="10"/>
        <v>0.98470627817570822</v>
      </c>
      <c r="W58" s="31">
        <f t="shared" si="11"/>
        <v>-1.5411877024415656E-2</v>
      </c>
      <c r="X58">
        <f t="shared" si="12"/>
        <v>1</v>
      </c>
      <c r="Y58">
        <f t="shared" si="13"/>
        <v>1</v>
      </c>
    </row>
    <row r="59" spans="1:25">
      <c r="A59" s="5">
        <v>59</v>
      </c>
      <c r="B59" s="5">
        <v>28.672626075223501</v>
      </c>
      <c r="C59" s="5">
        <v>77</v>
      </c>
      <c r="D59" s="6">
        <v>3.1880000000000002</v>
      </c>
      <c r="E59" s="6">
        <v>0.60550746666666699</v>
      </c>
      <c r="F59" s="6">
        <v>17.021999999999998</v>
      </c>
      <c r="G59" s="6">
        <v>16.440480000000001</v>
      </c>
      <c r="H59" s="6">
        <v>31.6904</v>
      </c>
      <c r="I59" s="5">
        <v>910.48900000000003</v>
      </c>
      <c r="J59" s="5">
        <v>1</v>
      </c>
      <c r="K59" s="5">
        <f t="shared" si="0"/>
        <v>4.0775374439057197</v>
      </c>
      <c r="L59" s="5">
        <f t="shared" si="1"/>
        <v>3.355942872325032</v>
      </c>
      <c r="M59" s="33">
        <f t="shared" si="2"/>
        <v>4.3438054218536841</v>
      </c>
      <c r="N59" s="33">
        <f t="shared" si="3"/>
        <v>1.1593937609279688</v>
      </c>
      <c r="O59" s="5">
        <v>0.60550746666666699</v>
      </c>
      <c r="P59" s="5">
        <f t="shared" si="4"/>
        <v>2.834506625054769</v>
      </c>
      <c r="Q59" s="5">
        <f t="shared" si="5"/>
        <v>2.7997465862820996</v>
      </c>
      <c r="R59" s="5">
        <f t="shared" si="6"/>
        <v>3.4560137959014905</v>
      </c>
      <c r="S59" s="5">
        <f t="shared" si="7"/>
        <v>6.8139818178206584</v>
      </c>
      <c r="T59" s="31">
        <f t="shared" si="8"/>
        <v>0.33521993899469038</v>
      </c>
      <c r="U59" s="30">
        <f t="shared" si="9"/>
        <v>1.3982478806393068</v>
      </c>
      <c r="V59" s="31">
        <f t="shared" si="10"/>
        <v>0.5830289237101598</v>
      </c>
      <c r="W59" s="31">
        <f t="shared" si="11"/>
        <v>-0.53951848200951069</v>
      </c>
      <c r="X59">
        <f t="shared" si="12"/>
        <v>1</v>
      </c>
      <c r="Y59">
        <f t="shared" si="13"/>
        <v>1</v>
      </c>
    </row>
    <row r="60" spans="1:25">
      <c r="A60" s="5">
        <v>71</v>
      </c>
      <c r="B60" s="5">
        <v>25.5102040816327</v>
      </c>
      <c r="C60" s="5">
        <v>112</v>
      </c>
      <c r="D60" s="6">
        <v>10.395</v>
      </c>
      <c r="E60" s="6">
        <v>2.8717920000000001</v>
      </c>
      <c r="F60" s="6">
        <v>19.065300000000001</v>
      </c>
      <c r="G60" s="6">
        <v>5.4861000000000004</v>
      </c>
      <c r="H60" s="6">
        <v>42.744700000000002</v>
      </c>
      <c r="I60" s="5">
        <v>799.89800000000002</v>
      </c>
      <c r="J60" s="5">
        <v>1</v>
      </c>
      <c r="K60" s="5">
        <f t="shared" si="0"/>
        <v>4.2626798770413155</v>
      </c>
      <c r="L60" s="5">
        <f t="shared" si="1"/>
        <v>3.2390785321857218</v>
      </c>
      <c r="M60" s="33">
        <f t="shared" si="2"/>
        <v>4.7184988712950942</v>
      </c>
      <c r="N60" s="33">
        <f t="shared" si="3"/>
        <v>2.341324921309976</v>
      </c>
      <c r="O60" s="5">
        <v>2.8717920000000001</v>
      </c>
      <c r="P60" s="5">
        <f t="shared" si="4"/>
        <v>2.9478699288269508</v>
      </c>
      <c r="Q60" s="5">
        <f t="shared" si="5"/>
        <v>1.70221762056656</v>
      </c>
      <c r="R60" s="5">
        <f t="shared" si="6"/>
        <v>3.7552452110888472</v>
      </c>
      <c r="S60" s="5">
        <f t="shared" si="7"/>
        <v>6.6844842195391116</v>
      </c>
      <c r="T60" s="31">
        <f t="shared" si="8"/>
        <v>4.3742121729741648</v>
      </c>
      <c r="U60" s="30">
        <f t="shared" si="9"/>
        <v>79.377279346280332</v>
      </c>
      <c r="V60" s="31">
        <f t="shared" si="10"/>
        <v>0.98755867319554558</v>
      </c>
      <c r="W60" s="31">
        <f t="shared" si="11"/>
        <v>-1.2519368077691077E-2</v>
      </c>
      <c r="X60">
        <f t="shared" si="12"/>
        <v>1</v>
      </c>
      <c r="Y60">
        <f t="shared" si="13"/>
        <v>1</v>
      </c>
    </row>
    <row r="61" spans="1:25">
      <c r="A61" s="5">
        <v>42</v>
      </c>
      <c r="B61" s="5">
        <v>29.296875</v>
      </c>
      <c r="C61" s="5">
        <v>98</v>
      </c>
      <c r="D61" s="6">
        <v>4.1719999999999997</v>
      </c>
      <c r="E61" s="6">
        <v>1.0085114666666699</v>
      </c>
      <c r="F61" s="6">
        <v>12.261699999999999</v>
      </c>
      <c r="G61" s="6">
        <v>6.6955850000000003</v>
      </c>
      <c r="H61" s="6">
        <v>53.671700000000001</v>
      </c>
      <c r="I61" s="5">
        <v>1041.8430000000001</v>
      </c>
      <c r="J61" s="5">
        <v>1</v>
      </c>
      <c r="K61" s="5">
        <f t="shared" si="0"/>
        <v>3.7376696182833684</v>
      </c>
      <c r="L61" s="5">
        <f t="shared" si="1"/>
        <v>3.3774808550448392</v>
      </c>
      <c r="M61" s="33">
        <f t="shared" si="2"/>
        <v>4.5849674786705723</v>
      </c>
      <c r="N61" s="33">
        <f t="shared" si="3"/>
        <v>1.428395537138526</v>
      </c>
      <c r="O61" s="5">
        <v>1.0085114666666699</v>
      </c>
      <c r="P61" s="5">
        <f t="shared" si="4"/>
        <v>2.5064805832118111</v>
      </c>
      <c r="Q61" s="5">
        <f t="shared" si="5"/>
        <v>1.9014483539666216</v>
      </c>
      <c r="R61" s="5">
        <f t="shared" si="6"/>
        <v>3.9828858607383326</v>
      </c>
      <c r="S61" s="5">
        <f t="shared" si="7"/>
        <v>6.9487465391761498</v>
      </c>
      <c r="T61" s="31">
        <f t="shared" si="8"/>
        <v>2.7299850597618516</v>
      </c>
      <c r="U61" s="30">
        <f t="shared" si="9"/>
        <v>15.332657944634839</v>
      </c>
      <c r="V61" s="31">
        <f t="shared" si="10"/>
        <v>0.93877297844662855</v>
      </c>
      <c r="W61" s="31">
        <f t="shared" si="11"/>
        <v>-6.318159849723777E-2</v>
      </c>
      <c r="X61">
        <f t="shared" si="12"/>
        <v>1</v>
      </c>
      <c r="Y61">
        <f t="shared" si="13"/>
        <v>1</v>
      </c>
    </row>
    <row r="62" spans="1:25">
      <c r="A62" s="5">
        <v>65</v>
      </c>
      <c r="B62" s="5">
        <v>29.666548000474702</v>
      </c>
      <c r="C62" s="5">
        <v>85</v>
      </c>
      <c r="D62" s="6">
        <v>14.648999999999999</v>
      </c>
      <c r="E62" s="6">
        <v>3.0714070000000002</v>
      </c>
      <c r="F62" s="6">
        <v>26.5166</v>
      </c>
      <c r="G62" s="6">
        <v>7.28287</v>
      </c>
      <c r="H62" s="6">
        <v>19.463239999999999</v>
      </c>
      <c r="I62" s="5">
        <v>1698.44</v>
      </c>
      <c r="J62" s="5">
        <v>1</v>
      </c>
      <c r="K62" s="5">
        <f t="shared" si="0"/>
        <v>4.1743872698956368</v>
      </c>
      <c r="L62" s="5">
        <f t="shared" si="1"/>
        <v>3.3900200810720316</v>
      </c>
      <c r="M62" s="33">
        <f t="shared" si="2"/>
        <v>4.4426512564903167</v>
      </c>
      <c r="N62" s="33">
        <f t="shared" si="3"/>
        <v>2.6843720737476326</v>
      </c>
      <c r="O62" s="5">
        <v>3.0714070000000002</v>
      </c>
      <c r="P62" s="5">
        <f t="shared" si="4"/>
        <v>3.2777709519704765</v>
      </c>
      <c r="Q62" s="5">
        <f t="shared" si="5"/>
        <v>1.9855250152892931</v>
      </c>
      <c r="R62" s="5">
        <f t="shared" si="6"/>
        <v>2.9685275582741708</v>
      </c>
      <c r="S62" s="5">
        <f t="shared" si="7"/>
        <v>7.4374654616896683</v>
      </c>
      <c r="T62" s="31">
        <f t="shared" si="8"/>
        <v>0.33835340204947073</v>
      </c>
      <c r="U62" s="30">
        <f t="shared" si="9"/>
        <v>1.4026361103019582</v>
      </c>
      <c r="V62" s="31">
        <f t="shared" si="10"/>
        <v>0.58379048924128507</v>
      </c>
      <c r="W62" s="31">
        <f t="shared" si="11"/>
        <v>-0.53821311181972165</v>
      </c>
      <c r="X62">
        <f t="shared" si="12"/>
        <v>1</v>
      </c>
      <c r="Y62">
        <f t="shared" si="13"/>
        <v>1</v>
      </c>
    </row>
    <row r="63" spans="1:25">
      <c r="A63" s="5">
        <v>48</v>
      </c>
      <c r="B63" s="5">
        <v>28.125</v>
      </c>
      <c r="C63" s="5">
        <v>90</v>
      </c>
      <c r="D63" s="6">
        <v>2.54</v>
      </c>
      <c r="E63" s="6">
        <v>0.56388000000000005</v>
      </c>
      <c r="F63" s="6">
        <v>15.532500000000001</v>
      </c>
      <c r="G63" s="6">
        <v>10.22231</v>
      </c>
      <c r="H63" s="6">
        <v>16.110320000000002</v>
      </c>
      <c r="I63" s="5">
        <v>1698.44</v>
      </c>
      <c r="J63" s="5">
        <v>1</v>
      </c>
      <c r="K63" s="5">
        <f t="shared" si="0"/>
        <v>3.8712010109078911</v>
      </c>
      <c r="L63" s="5">
        <f t="shared" si="1"/>
        <v>3.3366588605245844</v>
      </c>
      <c r="M63" s="33">
        <f t="shared" si="2"/>
        <v>4.499809670330265</v>
      </c>
      <c r="N63" s="33">
        <f t="shared" si="3"/>
        <v>0.93216408103044524</v>
      </c>
      <c r="O63" s="5">
        <v>0.56388000000000005</v>
      </c>
      <c r="P63" s="5">
        <f t="shared" si="4"/>
        <v>2.742934602955712</v>
      </c>
      <c r="Q63" s="5">
        <f t="shared" si="5"/>
        <v>2.3245725866324749</v>
      </c>
      <c r="R63" s="5">
        <f t="shared" si="6"/>
        <v>2.7794600604304653</v>
      </c>
      <c r="S63" s="5">
        <f t="shared" si="7"/>
        <v>7.4374654616896683</v>
      </c>
      <c r="T63" s="31">
        <f t="shared" si="8"/>
        <v>-8.355187788844276E-2</v>
      </c>
      <c r="U63" s="30">
        <f t="shared" si="9"/>
        <v>0.91984336590189975</v>
      </c>
      <c r="V63" s="31">
        <f t="shared" si="10"/>
        <v>0.47912417348160996</v>
      </c>
      <c r="W63" s="31">
        <f t="shared" si="11"/>
        <v>-0.73579548034085529</v>
      </c>
      <c r="X63">
        <f t="shared" si="12"/>
        <v>1</v>
      </c>
      <c r="Y63">
        <f t="shared" si="13"/>
        <v>1</v>
      </c>
    </row>
    <row r="64" spans="1:25">
      <c r="A64" s="5">
        <v>48</v>
      </c>
      <c r="B64" s="5">
        <v>31.25</v>
      </c>
      <c r="C64" s="5">
        <v>199</v>
      </c>
      <c r="D64" s="6">
        <v>12.162000000000001</v>
      </c>
      <c r="E64" s="6">
        <v>5.9699204000000003</v>
      </c>
      <c r="F64" s="6">
        <v>18.131399999999999</v>
      </c>
      <c r="G64" s="6">
        <v>4.1041049999999997</v>
      </c>
      <c r="H64" s="6">
        <v>53.630800000000001</v>
      </c>
      <c r="I64" s="5">
        <v>1698.44</v>
      </c>
      <c r="J64" s="5">
        <v>1</v>
      </c>
      <c r="K64" s="5">
        <f t="shared" si="0"/>
        <v>3.8712010109078911</v>
      </c>
      <c r="L64" s="5">
        <f t="shared" si="1"/>
        <v>3.4420193761824107</v>
      </c>
      <c r="M64" s="33">
        <f t="shared" si="2"/>
        <v>5.2933048247244923</v>
      </c>
      <c r="N64" s="33">
        <f t="shared" si="3"/>
        <v>2.498316336697918</v>
      </c>
      <c r="O64" s="5">
        <v>5.9699204000000003</v>
      </c>
      <c r="P64" s="5">
        <f t="shared" si="4"/>
        <v>2.897645241862663</v>
      </c>
      <c r="Q64" s="5">
        <f t="shared" si="5"/>
        <v>1.4119876923365047</v>
      </c>
      <c r="R64" s="5">
        <f t="shared" si="6"/>
        <v>3.9821235299076299</v>
      </c>
      <c r="S64" s="5">
        <f t="shared" si="7"/>
        <v>7.4374654616896683</v>
      </c>
      <c r="T64" s="31">
        <f t="shared" si="8"/>
        <v>8.0517446105818422</v>
      </c>
      <c r="U64" s="30">
        <f t="shared" si="9"/>
        <v>3139.266995043813</v>
      </c>
      <c r="V64" s="31">
        <f t="shared" si="10"/>
        <v>0.99968155573982143</v>
      </c>
      <c r="W64" s="31">
        <f t="shared" si="11"/>
        <v>-3.1849497431869815E-4</v>
      </c>
      <c r="X64">
        <f t="shared" si="12"/>
        <v>1</v>
      </c>
      <c r="Y64">
        <f t="shared" si="13"/>
        <v>1</v>
      </c>
    </row>
    <row r="65" spans="1:25">
      <c r="A65" s="5">
        <v>58</v>
      </c>
      <c r="B65" s="5">
        <v>29.1545189504373</v>
      </c>
      <c r="C65" s="5">
        <v>139</v>
      </c>
      <c r="D65" s="6">
        <v>16.582000000000001</v>
      </c>
      <c r="E65" s="6">
        <v>5.6854150666666703</v>
      </c>
      <c r="F65" s="6">
        <v>22.888400000000001</v>
      </c>
      <c r="G65" s="6">
        <v>10.26266</v>
      </c>
      <c r="H65" s="6">
        <v>13.973990000000001</v>
      </c>
      <c r="I65" s="5">
        <v>923.88599999999997</v>
      </c>
      <c r="J65" s="5">
        <v>1</v>
      </c>
      <c r="K65" s="5">
        <f t="shared" si="0"/>
        <v>4.0604430105464191</v>
      </c>
      <c r="L65" s="5">
        <f t="shared" si="1"/>
        <v>3.3726099248102424</v>
      </c>
      <c r="M65" s="33">
        <f t="shared" si="2"/>
        <v>4.9344739331306915</v>
      </c>
      <c r="N65" s="33">
        <f t="shared" si="3"/>
        <v>2.8083177696940269</v>
      </c>
      <c r="O65" s="5">
        <v>5.6854150666666703</v>
      </c>
      <c r="P65" s="5">
        <f t="shared" si="4"/>
        <v>3.1306302320019492</v>
      </c>
      <c r="Q65" s="5">
        <f t="shared" si="5"/>
        <v>2.3285120654000084</v>
      </c>
      <c r="R65" s="5">
        <f t="shared" si="6"/>
        <v>2.6371977445152899</v>
      </c>
      <c r="S65" s="5">
        <f t="shared" si="7"/>
        <v>6.8285886874067856</v>
      </c>
      <c r="T65" s="31">
        <f t="shared" si="8"/>
        <v>3.9104758847404675</v>
      </c>
      <c r="U65" s="30">
        <f t="shared" si="9"/>
        <v>49.922703774328888</v>
      </c>
      <c r="V65" s="31">
        <f t="shared" si="10"/>
        <v>0.98036239386597301</v>
      </c>
      <c r="W65" s="31">
        <f t="shared" si="11"/>
        <v>-1.9832986013708441E-2</v>
      </c>
      <c r="X65">
        <f t="shared" si="12"/>
        <v>1</v>
      </c>
      <c r="Y65">
        <f t="shared" si="13"/>
        <v>1</v>
      </c>
    </row>
    <row r="66" spans="1:25">
      <c r="A66" s="5">
        <v>40</v>
      </c>
      <c r="B66" s="5">
        <v>30.836530531750899</v>
      </c>
      <c r="C66" s="5">
        <v>128</v>
      </c>
      <c r="D66" s="6">
        <v>41.893999999999998</v>
      </c>
      <c r="E66" s="6">
        <v>13.2273322666667</v>
      </c>
      <c r="F66" s="6">
        <v>31.038499999999999</v>
      </c>
      <c r="G66" s="6">
        <v>6.1609949999999998</v>
      </c>
      <c r="H66" s="6">
        <v>17.555029999999999</v>
      </c>
      <c r="I66" s="5">
        <v>638.26099999999997</v>
      </c>
      <c r="J66" s="5">
        <v>1</v>
      </c>
      <c r="K66" s="5">
        <f t="shared" si="0"/>
        <v>3.6888794541139363</v>
      </c>
      <c r="L66" s="5">
        <f t="shared" si="1"/>
        <v>3.4287000433961814</v>
      </c>
      <c r="M66" s="33">
        <f t="shared" si="2"/>
        <v>4.8520302639196169</v>
      </c>
      <c r="N66" s="33">
        <f t="shared" si="3"/>
        <v>3.7351426185835743</v>
      </c>
      <c r="O66" s="5">
        <v>13.2273322666667</v>
      </c>
      <c r="P66" s="5">
        <f t="shared" si="4"/>
        <v>3.4352283694050718</v>
      </c>
      <c r="Q66" s="5">
        <f t="shared" si="5"/>
        <v>1.8182382904755388</v>
      </c>
      <c r="R66" s="5">
        <f t="shared" si="6"/>
        <v>2.8653405185337744</v>
      </c>
      <c r="S66" s="5">
        <f t="shared" si="7"/>
        <v>6.4587472905990087</v>
      </c>
      <c r="T66" s="31">
        <f t="shared" si="8"/>
        <v>3.894176367962995</v>
      </c>
      <c r="U66" s="30">
        <f t="shared" si="9"/>
        <v>49.115583530734511</v>
      </c>
      <c r="V66" s="31">
        <f t="shared" si="10"/>
        <v>0.98004612678236647</v>
      </c>
      <c r="W66" s="31">
        <f t="shared" si="11"/>
        <v>-2.0155640279917935E-2</v>
      </c>
      <c r="X66">
        <f t="shared" si="12"/>
        <v>1</v>
      </c>
      <c r="Y66">
        <f t="shared" si="13"/>
        <v>1</v>
      </c>
    </row>
    <row r="67" spans="1:25">
      <c r="A67" s="5">
        <v>82</v>
      </c>
      <c r="B67" s="5">
        <v>31.217481789802299</v>
      </c>
      <c r="C67" s="5">
        <v>100</v>
      </c>
      <c r="D67" s="6">
        <v>18.077000000000002</v>
      </c>
      <c r="E67" s="6">
        <v>4.4589933333333303</v>
      </c>
      <c r="F67" s="6">
        <v>31.645299999999999</v>
      </c>
      <c r="G67" s="6">
        <v>9.9236500000000003</v>
      </c>
      <c r="H67" s="6">
        <v>19.946870000000001</v>
      </c>
      <c r="I67" s="5">
        <v>994.31600000000003</v>
      </c>
      <c r="J67" s="5">
        <v>1</v>
      </c>
      <c r="K67" s="5">
        <f t="shared" ref="K67:K82" si="17">LN(A67)</f>
        <v>4.4067192472642533</v>
      </c>
      <c r="L67" s="5">
        <f t="shared" ref="L67:L82" si="18">LN(B67)</f>
        <v>3.4409782516740002</v>
      </c>
      <c r="M67" s="33">
        <f t="shared" ref="M67:M82" si="19">LN(C67)</f>
        <v>4.6051701859880918</v>
      </c>
      <c r="N67" s="33">
        <f t="shared" ref="N67:N82" si="20">LN(D67)</f>
        <v>2.8946404119927176</v>
      </c>
      <c r="O67" s="5">
        <v>4.4589933333333303</v>
      </c>
      <c r="P67" s="5">
        <f t="shared" ref="P67:P82" si="21">LN(F67)</f>
        <v>3.4545896383529753</v>
      </c>
      <c r="Q67" s="5">
        <f t="shared" ref="Q67:Q82" si="22">LN(G67)</f>
        <v>2.294920797170541</v>
      </c>
      <c r="R67" s="5">
        <f t="shared" ref="R67:R82" si="23">LN(H67)</f>
        <v>2.9930722387964224</v>
      </c>
      <c r="S67" s="5">
        <f t="shared" ref="S67:S82" si="24">LN(I67)</f>
        <v>6.902055063579378</v>
      </c>
      <c r="T67" s="31">
        <f t="shared" ref="T67:T82" si="25">SUMPRODUCT($AB$6:$AJ$6,K67:S67)+$AK$6</f>
        <v>1.3937810267373116</v>
      </c>
      <c r="U67" s="30">
        <f t="shared" ref="U67:U82" si="26">EXP(T67)</f>
        <v>4.0300590430707537</v>
      </c>
      <c r="V67" s="31">
        <f t="shared" ref="V67:V82" si="27">U67/(U67+1)</f>
        <v>0.80119517655015049</v>
      </c>
      <c r="W67" s="31">
        <f t="shared" ref="W67:W82" si="28">J67*LN(V67)+LN(1-V67)*(1-J67)</f>
        <v>-0.22165069549048488</v>
      </c>
      <c r="X67">
        <f t="shared" ref="X67:X82" si="29">IF(V67&gt;$AE$1,1,0)</f>
        <v>1</v>
      </c>
      <c r="Y67">
        <f t="shared" ref="Y67:Y82" si="30">IF(AND(X67=1,J67=1),1,IF(AND(X67=1,J67=0),-1,IF(AND(X67=0,J67=0),2,IF(AND(X67=0,J67=1),-2,"ERROR"))))</f>
        <v>1</v>
      </c>
    </row>
    <row r="68" spans="1:25">
      <c r="A68" s="5">
        <v>52</v>
      </c>
      <c r="B68" s="5">
        <v>30.8012486992716</v>
      </c>
      <c r="C68" s="5">
        <v>87</v>
      </c>
      <c r="D68" s="6">
        <v>30.212</v>
      </c>
      <c r="E68" s="6">
        <v>6.4834952000000001</v>
      </c>
      <c r="F68" s="6">
        <v>29.273900000000001</v>
      </c>
      <c r="G68" s="6">
        <v>6.2685399999999998</v>
      </c>
      <c r="H68" s="6">
        <v>24.245909999999999</v>
      </c>
      <c r="I68" s="5">
        <v>764.66700000000003</v>
      </c>
      <c r="J68" s="5">
        <v>1</v>
      </c>
      <c r="K68" s="5">
        <f t="shared" si="17"/>
        <v>3.9512437185814275</v>
      </c>
      <c r="L68" s="5">
        <f t="shared" si="18"/>
        <v>3.4275552313418594</v>
      </c>
      <c r="M68" s="33">
        <f t="shared" si="19"/>
        <v>4.4659081186545837</v>
      </c>
      <c r="N68" s="33">
        <f t="shared" si="20"/>
        <v>3.4082391964512015</v>
      </c>
      <c r="O68" s="5">
        <v>6.4834952000000001</v>
      </c>
      <c r="P68" s="5">
        <f t="shared" si="21"/>
        <v>3.3766963340553739</v>
      </c>
      <c r="Q68" s="5">
        <f t="shared" si="22"/>
        <v>1.8355434726654922</v>
      </c>
      <c r="R68" s="5">
        <f t="shared" si="23"/>
        <v>3.188247943365015</v>
      </c>
      <c r="S68" s="5">
        <f t="shared" si="24"/>
        <v>6.6394404449409024</v>
      </c>
      <c r="T68" s="31">
        <f t="shared" si="25"/>
        <v>1.1585386087102734</v>
      </c>
      <c r="U68" s="30">
        <f t="shared" si="26"/>
        <v>3.1852749400665767</v>
      </c>
      <c r="V68" s="31">
        <f t="shared" si="27"/>
        <v>0.7610670710239904</v>
      </c>
      <c r="W68" s="31">
        <f t="shared" si="28"/>
        <v>-0.27303378962439473</v>
      </c>
      <c r="X68">
        <f t="shared" si="29"/>
        <v>1</v>
      </c>
      <c r="Y68">
        <f t="shared" si="30"/>
        <v>1</v>
      </c>
    </row>
    <row r="69" spans="1:25">
      <c r="A69" s="5">
        <v>60</v>
      </c>
      <c r="B69" s="5">
        <v>31.231409875074402</v>
      </c>
      <c r="C69" s="5">
        <v>131</v>
      </c>
      <c r="D69" s="6">
        <v>30.13</v>
      </c>
      <c r="E69" s="6">
        <v>9.7360073333333297</v>
      </c>
      <c r="F69" s="6">
        <v>37.843000000000004</v>
      </c>
      <c r="G69" s="6">
        <v>8.4044299999999996</v>
      </c>
      <c r="H69" s="6">
        <v>11.50005</v>
      </c>
      <c r="I69" s="5">
        <v>396.02100000000002</v>
      </c>
      <c r="J69" s="5">
        <v>1</v>
      </c>
      <c r="K69" s="5">
        <f t="shared" si="17"/>
        <v>4.0943445622221004</v>
      </c>
      <c r="L69" s="5">
        <f t="shared" si="18"/>
        <v>3.4414243151711008</v>
      </c>
      <c r="M69" s="33">
        <f t="shared" si="19"/>
        <v>4.8751973232011512</v>
      </c>
      <c r="N69" s="33">
        <f t="shared" si="20"/>
        <v>3.4055213531422099</v>
      </c>
      <c r="O69" s="5">
        <v>9.7360073333333297</v>
      </c>
      <c r="P69" s="5">
        <f t="shared" si="21"/>
        <v>3.6334460222250229</v>
      </c>
      <c r="Q69" s="5">
        <f t="shared" si="22"/>
        <v>2.1287589477851885</v>
      </c>
      <c r="R69" s="5">
        <f t="shared" si="23"/>
        <v>2.4423513831858394</v>
      </c>
      <c r="S69" s="5">
        <f t="shared" si="24"/>
        <v>5.9814672401514537</v>
      </c>
      <c r="T69" s="31">
        <f t="shared" si="25"/>
        <v>2.6343710465048424</v>
      </c>
      <c r="U69" s="30">
        <f t="shared" si="26"/>
        <v>13.934545525342179</v>
      </c>
      <c r="V69" s="31">
        <f t="shared" si="27"/>
        <v>0.93304114957478168</v>
      </c>
      <c r="W69" s="31">
        <f t="shared" si="28"/>
        <v>-6.930597452561213E-2</v>
      </c>
      <c r="X69">
        <f t="shared" si="29"/>
        <v>1</v>
      </c>
      <c r="Y69">
        <f t="shared" si="30"/>
        <v>1</v>
      </c>
    </row>
    <row r="70" spans="1:25">
      <c r="A70" s="5">
        <v>49</v>
      </c>
      <c r="B70" s="5">
        <v>29.7777777777778</v>
      </c>
      <c r="C70" s="5">
        <v>70</v>
      </c>
      <c r="D70" s="6">
        <v>8.3960000000000008</v>
      </c>
      <c r="E70" s="6">
        <v>1.44970933333333</v>
      </c>
      <c r="F70" s="6">
        <v>51.338700000000003</v>
      </c>
      <c r="G70" s="6">
        <v>10.73174</v>
      </c>
      <c r="H70" s="6">
        <v>20.76801</v>
      </c>
      <c r="I70" s="5">
        <v>602.48599999999999</v>
      </c>
      <c r="J70" s="5">
        <v>1</v>
      </c>
      <c r="K70" s="5">
        <f t="shared" si="17"/>
        <v>3.8918202981106265</v>
      </c>
      <c r="L70" s="5">
        <f t="shared" si="18"/>
        <v>3.3937624031746378</v>
      </c>
      <c r="M70" s="33">
        <f t="shared" si="19"/>
        <v>4.2484952420493594</v>
      </c>
      <c r="N70" s="33">
        <f t="shared" si="20"/>
        <v>2.1277554019583866</v>
      </c>
      <c r="O70" s="5">
        <v>1.44970933333333</v>
      </c>
      <c r="P70" s="5">
        <f t="shared" si="21"/>
        <v>3.9384448537355699</v>
      </c>
      <c r="Q70" s="5">
        <f t="shared" si="22"/>
        <v>2.3732057056579072</v>
      </c>
      <c r="R70" s="5">
        <f t="shared" si="23"/>
        <v>3.0334138220315792</v>
      </c>
      <c r="S70" s="5">
        <f t="shared" si="24"/>
        <v>6.4010644285803151</v>
      </c>
      <c r="T70" s="31">
        <f t="shared" si="25"/>
        <v>-1.0308860667418998</v>
      </c>
      <c r="U70" s="30">
        <f t="shared" si="26"/>
        <v>0.35669076867900651</v>
      </c>
      <c r="V70" s="31">
        <f t="shared" si="27"/>
        <v>0.26291235771163385</v>
      </c>
      <c r="W70" s="31">
        <f t="shared" si="28"/>
        <v>-1.3359345429815486</v>
      </c>
      <c r="X70">
        <f t="shared" si="29"/>
        <v>1</v>
      </c>
      <c r="Y70">
        <f t="shared" si="30"/>
        <v>1</v>
      </c>
    </row>
    <row r="71" spans="1:25">
      <c r="A71" s="5">
        <v>44</v>
      </c>
      <c r="B71" s="5">
        <v>27.8876170655567</v>
      </c>
      <c r="C71" s="5">
        <v>99</v>
      </c>
      <c r="D71" s="6">
        <v>9.2080000000000002</v>
      </c>
      <c r="E71" s="6">
        <v>2.2485936</v>
      </c>
      <c r="F71" s="6">
        <v>12.675700000000001</v>
      </c>
      <c r="G71" s="6">
        <v>5.4781700000000004</v>
      </c>
      <c r="H71" s="6">
        <v>23.033059999999999</v>
      </c>
      <c r="I71" s="5">
        <v>407.20600000000002</v>
      </c>
      <c r="J71" s="5">
        <v>1</v>
      </c>
      <c r="K71" s="5">
        <f t="shared" si="17"/>
        <v>3.784189633918261</v>
      </c>
      <c r="L71" s="5">
        <f t="shared" si="18"/>
        <v>3.3281827575286553</v>
      </c>
      <c r="M71" s="33">
        <f t="shared" si="19"/>
        <v>4.5951198501345898</v>
      </c>
      <c r="N71" s="33">
        <f t="shared" si="20"/>
        <v>2.2200726714195818</v>
      </c>
      <c r="O71" s="5">
        <v>2.2485936</v>
      </c>
      <c r="P71" s="5">
        <f t="shared" si="21"/>
        <v>2.5396867747767597</v>
      </c>
      <c r="Q71" s="5">
        <f t="shared" si="22"/>
        <v>1.7007711035831703</v>
      </c>
      <c r="R71" s="5">
        <f t="shared" si="23"/>
        <v>3.1369305751754788</v>
      </c>
      <c r="S71" s="5">
        <f t="shared" si="24"/>
        <v>6.0093191999018245</v>
      </c>
      <c r="T71" s="31">
        <f t="shared" si="25"/>
        <v>1.5769238121183946</v>
      </c>
      <c r="U71" s="30">
        <f t="shared" si="26"/>
        <v>4.8400440025269162</v>
      </c>
      <c r="V71" s="31">
        <f t="shared" si="27"/>
        <v>0.82876841346275609</v>
      </c>
      <c r="W71" s="31">
        <f t="shared" si="28"/>
        <v>-0.18781451937262203</v>
      </c>
      <c r="X71">
        <f t="shared" si="29"/>
        <v>1</v>
      </c>
      <c r="Y71">
        <f t="shared" si="30"/>
        <v>1</v>
      </c>
    </row>
    <row r="72" spans="1:25">
      <c r="A72" s="5">
        <v>71</v>
      </c>
      <c r="B72" s="5">
        <v>27.915518824609698</v>
      </c>
      <c r="C72" s="5">
        <v>104</v>
      </c>
      <c r="D72" s="6">
        <v>18.2</v>
      </c>
      <c r="E72" s="6">
        <v>4.6689066666666701</v>
      </c>
      <c r="F72" s="6">
        <v>53.499699999999997</v>
      </c>
      <c r="G72" s="6">
        <v>1.65602</v>
      </c>
      <c r="H72" s="6">
        <v>49.241840000000003</v>
      </c>
      <c r="I72" s="5">
        <v>256.00099999999998</v>
      </c>
      <c r="J72" s="5">
        <v>1</v>
      </c>
      <c r="K72" s="5">
        <f t="shared" si="17"/>
        <v>4.2626798770413155</v>
      </c>
      <c r="L72" s="5">
        <f t="shared" si="18"/>
        <v>3.3291827644613514</v>
      </c>
      <c r="M72" s="33">
        <f t="shared" si="19"/>
        <v>4.6443908991413725</v>
      </c>
      <c r="N72" s="33">
        <f t="shared" si="20"/>
        <v>2.9014215940827497</v>
      </c>
      <c r="O72" s="5">
        <v>4.6689066666666701</v>
      </c>
      <c r="P72" s="5">
        <f t="shared" si="21"/>
        <v>3.9796760464096033</v>
      </c>
      <c r="Q72" s="5">
        <f t="shared" si="22"/>
        <v>0.50441713318482406</v>
      </c>
      <c r="R72" s="5">
        <f t="shared" si="23"/>
        <v>3.8967436686115882</v>
      </c>
      <c r="S72" s="5">
        <f t="shared" si="24"/>
        <v>5.5451813507219327</v>
      </c>
      <c r="T72" s="31">
        <f t="shared" si="25"/>
        <v>2.481448398652514</v>
      </c>
      <c r="U72" s="30">
        <f t="shared" si="26"/>
        <v>11.958572660733211</v>
      </c>
      <c r="V72" s="31">
        <f t="shared" si="27"/>
        <v>0.92283100722734857</v>
      </c>
      <c r="W72" s="31">
        <f t="shared" si="28"/>
        <v>-8.0309152003713635E-2</v>
      </c>
      <c r="X72">
        <f t="shared" si="29"/>
        <v>1</v>
      </c>
      <c r="Y72">
        <f t="shared" si="30"/>
        <v>1</v>
      </c>
    </row>
    <row r="73" spans="1:25">
      <c r="A73" s="5">
        <v>69</v>
      </c>
      <c r="B73" s="5">
        <v>28.4444444444444</v>
      </c>
      <c r="C73" s="5">
        <v>108</v>
      </c>
      <c r="D73" s="6">
        <v>8.8079999999999998</v>
      </c>
      <c r="E73" s="6">
        <v>2.3464512000000002</v>
      </c>
      <c r="F73" s="6">
        <v>14.7485</v>
      </c>
      <c r="G73" s="6">
        <v>5.2880250000000002</v>
      </c>
      <c r="H73" s="6">
        <v>16.48508</v>
      </c>
      <c r="I73" s="5">
        <v>353.56799999999998</v>
      </c>
      <c r="J73" s="5">
        <v>1</v>
      </c>
      <c r="K73" s="5">
        <f t="shared" si="17"/>
        <v>4.2341065045972597</v>
      </c>
      <c r="L73" s="5">
        <f t="shared" si="18"/>
        <v>3.3479528671433414</v>
      </c>
      <c r="M73" s="33">
        <f t="shared" si="19"/>
        <v>4.6821312271242199</v>
      </c>
      <c r="N73" s="33">
        <f t="shared" si="20"/>
        <v>2.1756603994203787</v>
      </c>
      <c r="O73" s="5">
        <v>2.3464512000000002</v>
      </c>
      <c r="P73" s="5">
        <f t="shared" si="21"/>
        <v>2.6911413826992963</v>
      </c>
      <c r="Q73" s="5">
        <f t="shared" si="22"/>
        <v>1.665444830223535</v>
      </c>
      <c r="R73" s="5">
        <f t="shared" si="23"/>
        <v>2.802455729408492</v>
      </c>
      <c r="S73" s="5">
        <f t="shared" si="24"/>
        <v>5.8680758289307642</v>
      </c>
      <c r="T73" s="31">
        <f t="shared" si="25"/>
        <v>0.87584101640064205</v>
      </c>
      <c r="U73" s="30">
        <f t="shared" si="26"/>
        <v>2.4008936360428472</v>
      </c>
      <c r="V73" s="31">
        <f t="shared" si="27"/>
        <v>0.7059596367843004</v>
      </c>
      <c r="W73" s="31">
        <f t="shared" si="28"/>
        <v>-0.34819721481688404</v>
      </c>
      <c r="X73">
        <f t="shared" si="29"/>
        <v>1</v>
      </c>
      <c r="Y73">
        <f t="shared" si="30"/>
        <v>1</v>
      </c>
    </row>
    <row r="74" spans="1:25">
      <c r="A74" s="5">
        <v>66</v>
      </c>
      <c r="B74" s="5">
        <v>26.5625</v>
      </c>
      <c r="C74" s="5">
        <v>89</v>
      </c>
      <c r="D74" s="6">
        <v>6.524</v>
      </c>
      <c r="E74" s="6">
        <v>1.4322354666666699</v>
      </c>
      <c r="F74" s="6">
        <v>14.9084</v>
      </c>
      <c r="G74" s="6">
        <v>8.4299599999999995</v>
      </c>
      <c r="H74" s="6">
        <v>14.919219999999999</v>
      </c>
      <c r="I74" s="5">
        <v>269.48700000000002</v>
      </c>
      <c r="J74" s="5">
        <v>1</v>
      </c>
      <c r="K74" s="5">
        <f t="shared" si="17"/>
        <v>4.1896547420264252</v>
      </c>
      <c r="L74" s="5">
        <f t="shared" si="18"/>
        <v>3.2795004466846356</v>
      </c>
      <c r="M74" s="33">
        <f t="shared" si="19"/>
        <v>4.4886363697321396</v>
      </c>
      <c r="N74" s="33">
        <f t="shared" si="20"/>
        <v>1.8754876847587674</v>
      </c>
      <c r="O74" s="5">
        <v>1.4322354666666699</v>
      </c>
      <c r="P74" s="5">
        <f t="shared" si="21"/>
        <v>2.7019248124886146</v>
      </c>
      <c r="Q74" s="5">
        <f t="shared" si="22"/>
        <v>2.1317920270440252</v>
      </c>
      <c r="R74" s="5">
        <f t="shared" si="23"/>
        <v>2.7026503145886545</v>
      </c>
      <c r="S74" s="5">
        <f t="shared" si="24"/>
        <v>5.5965201517087788</v>
      </c>
      <c r="T74" s="31">
        <f t="shared" si="25"/>
        <v>-7.851697497903487E-2</v>
      </c>
      <c r="U74" s="30">
        <f t="shared" si="26"/>
        <v>0.92448636666166495</v>
      </c>
      <c r="V74" s="31">
        <f t="shared" si="27"/>
        <v>0.48038083442770091</v>
      </c>
      <c r="W74" s="31">
        <f t="shared" si="28"/>
        <v>-0.73317608460190142</v>
      </c>
      <c r="X74">
        <f t="shared" si="29"/>
        <v>1</v>
      </c>
      <c r="Y74">
        <f t="shared" si="30"/>
        <v>1</v>
      </c>
    </row>
    <row r="75" spans="1:25">
      <c r="A75" s="5">
        <v>72</v>
      </c>
      <c r="B75" s="5">
        <v>29.136316337148799</v>
      </c>
      <c r="C75" s="5">
        <v>83</v>
      </c>
      <c r="D75" s="6">
        <v>10.949</v>
      </c>
      <c r="E75" s="6">
        <v>2.2416252666666701</v>
      </c>
      <c r="F75" s="6">
        <v>26.8081</v>
      </c>
      <c r="G75" s="6">
        <v>2.78491</v>
      </c>
      <c r="H75" s="6">
        <v>14.76966</v>
      </c>
      <c r="I75" s="5">
        <v>232.018</v>
      </c>
      <c r="J75" s="5">
        <v>1</v>
      </c>
      <c r="K75" s="5">
        <f t="shared" si="17"/>
        <v>4.2766661190160553</v>
      </c>
      <c r="L75" s="5">
        <f t="shared" si="18"/>
        <v>3.3719853801870485</v>
      </c>
      <c r="M75" s="33">
        <f t="shared" si="19"/>
        <v>4.4188406077965983</v>
      </c>
      <c r="N75" s="33">
        <f t="shared" si="20"/>
        <v>2.393248127891288</v>
      </c>
      <c r="O75" s="5">
        <v>2.2416252666666701</v>
      </c>
      <c r="P75" s="5">
        <f t="shared" si="21"/>
        <v>3.2887040806578343</v>
      </c>
      <c r="Q75" s="5">
        <f t="shared" si="22"/>
        <v>1.0242155568786189</v>
      </c>
      <c r="R75" s="5">
        <f t="shared" si="23"/>
        <v>2.6925750766439385</v>
      </c>
      <c r="S75" s="5">
        <f t="shared" si="24"/>
        <v>5.4468149548635525</v>
      </c>
      <c r="T75" s="31">
        <f t="shared" si="25"/>
        <v>-2.0993230320136806</v>
      </c>
      <c r="U75" s="30">
        <f t="shared" si="26"/>
        <v>0.12253935540097335</v>
      </c>
      <c r="V75" s="31">
        <f t="shared" si="27"/>
        <v>0.1091626363132739</v>
      </c>
      <c r="W75" s="31">
        <f t="shared" si="28"/>
        <v>-2.214916432524193</v>
      </c>
      <c r="X75">
        <f t="shared" si="29"/>
        <v>1</v>
      </c>
      <c r="Y75">
        <f t="shared" si="30"/>
        <v>1</v>
      </c>
    </row>
    <row r="76" spans="1:25">
      <c r="A76" s="5">
        <v>45</v>
      </c>
      <c r="B76" s="5">
        <v>29.384756657483901</v>
      </c>
      <c r="C76" s="5">
        <v>90</v>
      </c>
      <c r="D76" s="6">
        <v>4.7130000000000001</v>
      </c>
      <c r="E76" s="6">
        <v>1.046286</v>
      </c>
      <c r="F76" s="6">
        <v>23.847899999999999</v>
      </c>
      <c r="G76" s="6">
        <v>6.6442449999999997</v>
      </c>
      <c r="H76" s="6">
        <v>15.55625</v>
      </c>
      <c r="I76" s="5">
        <v>621.27300000000002</v>
      </c>
      <c r="J76" s="5">
        <v>1</v>
      </c>
      <c r="K76" s="5">
        <f t="shared" si="17"/>
        <v>3.8066624897703196</v>
      </c>
      <c r="L76" s="5">
        <f t="shared" si="18"/>
        <v>3.380476058848902</v>
      </c>
      <c r="M76" s="33">
        <f t="shared" si="19"/>
        <v>4.499809670330265</v>
      </c>
      <c r="N76" s="33">
        <f t="shared" si="20"/>
        <v>1.5503246479415937</v>
      </c>
      <c r="O76" s="5">
        <v>1.046286</v>
      </c>
      <c r="P76" s="5">
        <f t="shared" si="21"/>
        <v>3.1716961631432281</v>
      </c>
      <c r="Q76" s="5">
        <f t="shared" si="22"/>
        <v>1.8937510664474477</v>
      </c>
      <c r="R76" s="5">
        <f t="shared" si="23"/>
        <v>2.7444624871337653</v>
      </c>
      <c r="S76" s="5">
        <f t="shared" si="24"/>
        <v>6.4317705988583329</v>
      </c>
      <c r="T76" s="31">
        <f t="shared" si="25"/>
        <v>-0.57867241983331397</v>
      </c>
      <c r="U76" s="30">
        <f t="shared" si="26"/>
        <v>0.56064217015241491</v>
      </c>
      <c r="V76" s="31">
        <f t="shared" si="27"/>
        <v>0.3592381270189961</v>
      </c>
      <c r="W76" s="31">
        <f t="shared" si="28"/>
        <v>-1.0237698039247576</v>
      </c>
      <c r="X76">
        <f t="shared" si="29"/>
        <v>1</v>
      </c>
      <c r="Y76">
        <f t="shared" si="30"/>
        <v>1</v>
      </c>
    </row>
    <row r="77" spans="1:25">
      <c r="A77" s="5">
        <v>46</v>
      </c>
      <c r="B77" s="5">
        <v>33.18</v>
      </c>
      <c r="C77" s="5">
        <v>92</v>
      </c>
      <c r="D77" s="6">
        <v>5.75</v>
      </c>
      <c r="E77" s="6">
        <v>1.3048666666666699</v>
      </c>
      <c r="F77" s="6">
        <v>18.690000000000001</v>
      </c>
      <c r="G77" s="6">
        <v>9.16</v>
      </c>
      <c r="H77" s="6">
        <v>8.89</v>
      </c>
      <c r="I77" s="5">
        <v>209.19</v>
      </c>
      <c r="J77" s="5">
        <v>1</v>
      </c>
      <c r="K77" s="5">
        <f t="shared" si="17"/>
        <v>3.8286413964890951</v>
      </c>
      <c r="L77" s="5">
        <f t="shared" si="18"/>
        <v>3.5019472847622986</v>
      </c>
      <c r="M77" s="33">
        <f t="shared" si="19"/>
        <v>4.5217885770490405</v>
      </c>
      <c r="N77" s="33">
        <f t="shared" si="20"/>
        <v>1.7491998548092591</v>
      </c>
      <c r="O77" s="5">
        <v>1.3048666666666699</v>
      </c>
      <c r="P77" s="5">
        <f t="shared" si="21"/>
        <v>2.9279886214674717</v>
      </c>
      <c r="Q77" s="5">
        <f t="shared" si="22"/>
        <v>2.2148461786860389</v>
      </c>
      <c r="R77" s="5">
        <f t="shared" si="23"/>
        <v>2.1849270495258133</v>
      </c>
      <c r="S77" s="5">
        <f t="shared" si="24"/>
        <v>5.3432429299010291</v>
      </c>
      <c r="T77" s="31">
        <f t="shared" si="25"/>
        <v>-2.3538997501529053</v>
      </c>
      <c r="U77" s="30">
        <f t="shared" si="26"/>
        <v>9.4997970558402964E-2</v>
      </c>
      <c r="V77" s="31">
        <f t="shared" si="27"/>
        <v>8.6756298287893621E-2</v>
      </c>
      <c r="W77" s="31">
        <f t="shared" si="28"/>
        <v>-2.4446522600483305</v>
      </c>
      <c r="X77">
        <f t="shared" si="29"/>
        <v>0</v>
      </c>
      <c r="Y77">
        <f t="shared" si="30"/>
        <v>-2</v>
      </c>
    </row>
    <row r="78" spans="1:25">
      <c r="A78" s="5">
        <v>75</v>
      </c>
      <c r="B78" s="5">
        <v>30.48</v>
      </c>
      <c r="C78" s="5">
        <v>152</v>
      </c>
      <c r="D78" s="6">
        <v>7.01</v>
      </c>
      <c r="E78" s="6">
        <v>2.6282826666666699</v>
      </c>
      <c r="F78" s="6">
        <v>50.53</v>
      </c>
      <c r="G78" s="6">
        <v>10.06</v>
      </c>
      <c r="H78" s="6">
        <v>11.73</v>
      </c>
      <c r="I78" s="5">
        <v>99.45</v>
      </c>
      <c r="J78" s="5">
        <v>1</v>
      </c>
      <c r="K78" s="5">
        <f t="shared" si="17"/>
        <v>4.3174881135363101</v>
      </c>
      <c r="L78" s="5">
        <f t="shared" si="18"/>
        <v>3.4170707308184456</v>
      </c>
      <c r="M78" s="33">
        <f t="shared" si="19"/>
        <v>5.0238805208462765</v>
      </c>
      <c r="N78" s="33">
        <f t="shared" si="20"/>
        <v>1.9473377010464987</v>
      </c>
      <c r="O78" s="5">
        <v>2.6282826666666699</v>
      </c>
      <c r="P78" s="5">
        <f t="shared" si="21"/>
        <v>3.9225672193038172</v>
      </c>
      <c r="Q78" s="5">
        <f t="shared" si="22"/>
        <v>2.3085671646715933</v>
      </c>
      <c r="R78" s="5">
        <f t="shared" si="23"/>
        <v>2.462149662665384</v>
      </c>
      <c r="S78" s="5">
        <f t="shared" si="24"/>
        <v>4.5996550052999812</v>
      </c>
      <c r="T78" s="31">
        <f t="shared" si="25"/>
        <v>2.4198589864710698</v>
      </c>
      <c r="U78" s="30">
        <f t="shared" si="26"/>
        <v>11.244273608379665</v>
      </c>
      <c r="V78" s="31">
        <f t="shared" si="27"/>
        <v>0.91832916904800088</v>
      </c>
      <c r="W78" s="31">
        <f t="shared" si="28"/>
        <v>-8.5199380685490531E-2</v>
      </c>
      <c r="X78">
        <f t="shared" si="29"/>
        <v>1</v>
      </c>
      <c r="Y78">
        <f t="shared" si="30"/>
        <v>1</v>
      </c>
    </row>
    <row r="79" spans="1:25">
      <c r="A79" s="5">
        <v>45</v>
      </c>
      <c r="B79" s="5">
        <v>26.85</v>
      </c>
      <c r="C79" s="5">
        <v>92</v>
      </c>
      <c r="D79" s="6">
        <v>3.33</v>
      </c>
      <c r="E79" s="6">
        <v>0.75568800000000003</v>
      </c>
      <c r="F79" s="6">
        <v>54.68</v>
      </c>
      <c r="G79" s="6">
        <v>12.1</v>
      </c>
      <c r="H79" s="6">
        <v>10.96</v>
      </c>
      <c r="I79" s="5">
        <v>268.23</v>
      </c>
      <c r="J79" s="5">
        <v>1</v>
      </c>
      <c r="K79" s="5">
        <f t="shared" si="17"/>
        <v>3.8066624897703196</v>
      </c>
      <c r="L79" s="5">
        <f t="shared" si="18"/>
        <v>3.2902658209548736</v>
      </c>
      <c r="M79" s="33">
        <f t="shared" si="19"/>
        <v>4.5217885770490405</v>
      </c>
      <c r="N79" s="33">
        <f t="shared" si="20"/>
        <v>1.2029723039923526</v>
      </c>
      <c r="O79" s="5">
        <v>0.75568800000000003</v>
      </c>
      <c r="P79" s="5">
        <f t="shared" si="21"/>
        <v>4.001498011855749</v>
      </c>
      <c r="Q79" s="5">
        <f t="shared" si="22"/>
        <v>2.4932054526026954</v>
      </c>
      <c r="R79" s="5">
        <f t="shared" si="23"/>
        <v>2.3942522815198695</v>
      </c>
      <c r="S79" s="5">
        <f t="shared" si="24"/>
        <v>5.5918448214153367</v>
      </c>
      <c r="T79" s="31">
        <f t="shared" si="25"/>
        <v>-0.25728406013169725</v>
      </c>
      <c r="U79" s="30">
        <f t="shared" si="26"/>
        <v>0.77314856188744407</v>
      </c>
      <c r="V79" s="31">
        <f t="shared" si="27"/>
        <v>0.43603146318685171</v>
      </c>
      <c r="W79" s="31">
        <f t="shared" si="28"/>
        <v>-0.8300408749641508</v>
      </c>
      <c r="X79">
        <f t="shared" si="29"/>
        <v>1</v>
      </c>
      <c r="Y79">
        <f t="shared" si="30"/>
        <v>1</v>
      </c>
    </row>
    <row r="80" spans="1:25">
      <c r="A80" s="5">
        <v>62</v>
      </c>
      <c r="B80" s="5">
        <v>26.84</v>
      </c>
      <c r="C80" s="5">
        <v>100</v>
      </c>
      <c r="D80" s="6">
        <v>4.53</v>
      </c>
      <c r="E80" s="6">
        <v>1.1173999999999999</v>
      </c>
      <c r="F80" s="6">
        <v>12.45</v>
      </c>
      <c r="G80" s="6">
        <v>21.42</v>
      </c>
      <c r="H80" s="6">
        <v>7.32</v>
      </c>
      <c r="I80" s="5">
        <v>330.16</v>
      </c>
      <c r="J80" s="5">
        <v>1</v>
      </c>
      <c r="K80" s="5">
        <f t="shared" si="17"/>
        <v>4.1271343850450917</v>
      </c>
      <c r="L80" s="5">
        <f t="shared" si="18"/>
        <v>3.289893312103481</v>
      </c>
      <c r="M80" s="33">
        <f t="shared" si="19"/>
        <v>4.6051701859880918</v>
      </c>
      <c r="N80" s="33">
        <f t="shared" si="20"/>
        <v>1.5107219394949427</v>
      </c>
      <c r="O80" s="5">
        <v>1.1173999999999999</v>
      </c>
      <c r="P80" s="5">
        <f t="shared" si="21"/>
        <v>2.5217206229107165</v>
      </c>
      <c r="Q80" s="5">
        <f t="shared" si="22"/>
        <v>3.0643250650196028</v>
      </c>
      <c r="R80" s="5">
        <f t="shared" si="23"/>
        <v>1.9906103279732201</v>
      </c>
      <c r="S80" s="5">
        <f t="shared" si="24"/>
        <v>5.7995773854443264</v>
      </c>
      <c r="T80" s="31">
        <f t="shared" si="25"/>
        <v>-3.0786669886573748E-2</v>
      </c>
      <c r="U80" s="30">
        <f t="shared" si="26"/>
        <v>0.96968241347185236</v>
      </c>
      <c r="V80" s="31">
        <f t="shared" si="27"/>
        <v>0.49230394039140846</v>
      </c>
      <c r="W80" s="31">
        <f t="shared" si="28"/>
        <v>-0.7086589882049027</v>
      </c>
      <c r="X80">
        <f t="shared" si="29"/>
        <v>1</v>
      </c>
      <c r="Y80">
        <f t="shared" si="30"/>
        <v>1</v>
      </c>
    </row>
    <row r="81" spans="1:25">
      <c r="A81" s="5">
        <v>65</v>
      </c>
      <c r="B81" s="5">
        <v>32.049999999999997</v>
      </c>
      <c r="C81" s="5">
        <v>97</v>
      </c>
      <c r="D81" s="6">
        <v>5.73</v>
      </c>
      <c r="E81" s="6">
        <v>1.3709979999999999</v>
      </c>
      <c r="F81" s="6">
        <v>61.48</v>
      </c>
      <c r="G81" s="6">
        <v>22.54</v>
      </c>
      <c r="H81" s="6">
        <v>10.33</v>
      </c>
      <c r="I81" s="5">
        <v>314.05</v>
      </c>
      <c r="J81" s="5">
        <v>1</v>
      </c>
      <c r="K81" s="5">
        <f t="shared" si="17"/>
        <v>4.1743872698956368</v>
      </c>
      <c r="L81" s="5">
        <f t="shared" si="18"/>
        <v>3.467297183366679</v>
      </c>
      <c r="M81" s="33">
        <f t="shared" si="19"/>
        <v>4.5747109785033828</v>
      </c>
      <c r="N81" s="33">
        <f t="shared" si="20"/>
        <v>1.7457155307266483</v>
      </c>
      <c r="O81" s="5">
        <v>1.3709979999999999</v>
      </c>
      <c r="P81" s="5">
        <f t="shared" si="21"/>
        <v>4.1187119186703951</v>
      </c>
      <c r="Q81" s="5">
        <f t="shared" si="22"/>
        <v>3.1152915086116302</v>
      </c>
      <c r="R81" s="5">
        <f t="shared" si="23"/>
        <v>2.3350522831315472</v>
      </c>
      <c r="S81" s="5">
        <f t="shared" si="24"/>
        <v>5.7495522089003899</v>
      </c>
      <c r="T81" s="31">
        <f t="shared" si="25"/>
        <v>-0.55221372099074095</v>
      </c>
      <c r="U81" s="30">
        <f t="shared" si="26"/>
        <v>0.57567401712081123</v>
      </c>
      <c r="V81" s="31">
        <f t="shared" si="27"/>
        <v>0.36535096147153939</v>
      </c>
      <c r="W81" s="31">
        <f t="shared" si="28"/>
        <v>-1.0068968491032673</v>
      </c>
      <c r="X81">
        <f t="shared" si="29"/>
        <v>1</v>
      </c>
      <c r="Y81">
        <f t="shared" si="30"/>
        <v>1</v>
      </c>
    </row>
    <row r="82" spans="1:25">
      <c r="A82" s="5">
        <v>86</v>
      </c>
      <c r="B82" s="5">
        <v>27.18</v>
      </c>
      <c r="C82" s="5">
        <v>138</v>
      </c>
      <c r="D82" s="6">
        <v>19.91</v>
      </c>
      <c r="E82" s="6">
        <v>6.7773640000000004</v>
      </c>
      <c r="F82" s="6">
        <v>90.28</v>
      </c>
      <c r="G82" s="6">
        <v>14.11</v>
      </c>
      <c r="H82" s="6">
        <v>4.3499999999999996</v>
      </c>
      <c r="I82" s="5">
        <v>90.09</v>
      </c>
      <c r="J82" s="5">
        <v>1</v>
      </c>
      <c r="K82" s="5">
        <f t="shared" si="17"/>
        <v>4.4543472962535073</v>
      </c>
      <c r="L82" s="5">
        <f t="shared" si="18"/>
        <v>3.3024814087229974</v>
      </c>
      <c r="M82" s="33">
        <f t="shared" si="19"/>
        <v>4.9272536851572051</v>
      </c>
      <c r="N82" s="33">
        <f t="shared" si="20"/>
        <v>2.9912221180761049</v>
      </c>
      <c r="O82" s="5">
        <v>6.7773640000000004</v>
      </c>
      <c r="P82" s="5">
        <f t="shared" si="21"/>
        <v>4.5029159519493351</v>
      </c>
      <c r="Q82" s="5">
        <f t="shared" si="22"/>
        <v>2.6468837658647226</v>
      </c>
      <c r="R82" s="5">
        <f t="shared" si="23"/>
        <v>1.4701758451005926</v>
      </c>
      <c r="S82" s="5">
        <f t="shared" si="24"/>
        <v>4.5008091706633486</v>
      </c>
      <c r="T82" s="31">
        <f t="shared" si="25"/>
        <v>1.607489048793294</v>
      </c>
      <c r="U82" s="30">
        <f t="shared" si="26"/>
        <v>4.9902651708044319</v>
      </c>
      <c r="V82" s="31">
        <f t="shared" si="27"/>
        <v>0.83306248196259558</v>
      </c>
      <c r="W82" s="31">
        <f t="shared" si="28"/>
        <v>-0.18264663126982253</v>
      </c>
      <c r="X82">
        <f t="shared" si="29"/>
        <v>1</v>
      </c>
      <c r="Y82">
        <f t="shared" si="30"/>
        <v>1</v>
      </c>
    </row>
  </sheetData>
  <conditionalFormatting sqref="AC24:AL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B1" sqref="B1:J1048576"/>
    </sheetView>
  </sheetViews>
  <sheetFormatPr defaultColWidth="9" defaultRowHeight="1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83</v>
      </c>
      <c r="C2">
        <v>20.6904945433892</v>
      </c>
      <c r="D2">
        <v>92</v>
      </c>
      <c r="E2">
        <v>3.1150000000000002</v>
      </c>
      <c r="F2">
        <v>0.70689733333333304</v>
      </c>
      <c r="G2">
        <v>8.8437999999999999</v>
      </c>
      <c r="H2">
        <v>5.4292850000000001</v>
      </c>
      <c r="I2">
        <v>4.0640499999999999</v>
      </c>
      <c r="J2">
        <v>468.786</v>
      </c>
    </row>
    <row r="3" spans="1:11">
      <c r="A3">
        <v>2</v>
      </c>
      <c r="B3">
        <v>82</v>
      </c>
      <c r="C3">
        <v>23.1246703720232</v>
      </c>
      <c r="D3">
        <v>91</v>
      </c>
      <c r="E3">
        <v>4.4980000000000002</v>
      </c>
      <c r="F3">
        <v>1.00965106666667</v>
      </c>
      <c r="G3">
        <v>17.939299999999999</v>
      </c>
      <c r="H3">
        <v>22.432040000000001</v>
      </c>
      <c r="I3">
        <v>9.2771500000000007</v>
      </c>
      <c r="J3">
        <v>554.697</v>
      </c>
    </row>
    <row r="4" spans="1:11">
      <c r="A4">
        <v>3</v>
      </c>
      <c r="B4">
        <v>73</v>
      </c>
      <c r="C4">
        <v>22</v>
      </c>
      <c r="D4">
        <v>97</v>
      </c>
      <c r="E4">
        <v>3.35</v>
      </c>
      <c r="F4">
        <v>0.80154333333333305</v>
      </c>
      <c r="G4">
        <v>4.47</v>
      </c>
      <c r="H4">
        <v>10.358725</v>
      </c>
      <c r="I4">
        <v>6.2844499999999996</v>
      </c>
      <c r="J4">
        <v>136.85499999999999</v>
      </c>
    </row>
    <row r="5" spans="1:11">
      <c r="A5">
        <v>4</v>
      </c>
      <c r="B5">
        <v>34</v>
      </c>
      <c r="C5">
        <v>21.47</v>
      </c>
      <c r="D5">
        <v>78</v>
      </c>
      <c r="E5">
        <v>3.4689999999999999</v>
      </c>
      <c r="F5">
        <v>0.66743560000000002</v>
      </c>
      <c r="G5">
        <v>14.57</v>
      </c>
      <c r="H5">
        <v>13.11</v>
      </c>
      <c r="I5">
        <v>6.92</v>
      </c>
      <c r="J5">
        <v>354.6</v>
      </c>
    </row>
    <row r="6" spans="1:11">
      <c r="A6">
        <v>5</v>
      </c>
      <c r="B6">
        <v>24</v>
      </c>
      <c r="C6">
        <v>18.670000000000002</v>
      </c>
      <c r="D6">
        <v>88</v>
      </c>
      <c r="E6">
        <v>6.1070000000000002</v>
      </c>
      <c r="F6">
        <v>1.33</v>
      </c>
      <c r="G6">
        <v>8.8800000000000008</v>
      </c>
      <c r="H6">
        <v>36.06</v>
      </c>
      <c r="I6">
        <v>6.85</v>
      </c>
      <c r="J6">
        <v>632.22</v>
      </c>
    </row>
    <row r="7" spans="1:11">
      <c r="A7">
        <v>6</v>
      </c>
      <c r="B7">
        <v>44</v>
      </c>
      <c r="C7">
        <v>20.76</v>
      </c>
      <c r="D7">
        <v>86</v>
      </c>
      <c r="E7">
        <v>7.5529999999999999</v>
      </c>
      <c r="F7">
        <v>1.6</v>
      </c>
      <c r="G7">
        <v>14.09</v>
      </c>
      <c r="H7">
        <v>20.32</v>
      </c>
      <c r="I7">
        <v>7.64</v>
      </c>
      <c r="J7">
        <v>63.61</v>
      </c>
    </row>
    <row r="8" spans="1:11">
      <c r="A8">
        <v>7</v>
      </c>
      <c r="B8">
        <v>54</v>
      </c>
      <c r="C8">
        <v>30.483158055174499</v>
      </c>
      <c r="D8">
        <v>90</v>
      </c>
      <c r="E8">
        <v>5.5369999999999999</v>
      </c>
      <c r="F8">
        <v>1.229214</v>
      </c>
      <c r="G8">
        <v>12.331</v>
      </c>
      <c r="H8">
        <v>9.7313799999999997</v>
      </c>
      <c r="I8">
        <v>10.19299</v>
      </c>
      <c r="J8">
        <v>1227.9100000000001</v>
      </c>
    </row>
    <row r="9" spans="1:11">
      <c r="A9">
        <v>8</v>
      </c>
      <c r="B9">
        <v>28</v>
      </c>
      <c r="C9">
        <v>35.855814662398998</v>
      </c>
      <c r="D9">
        <v>87</v>
      </c>
      <c r="E9">
        <v>8.5760000000000005</v>
      </c>
      <c r="F9">
        <v>1.8404096000000001</v>
      </c>
      <c r="G9">
        <v>68.510199999999998</v>
      </c>
      <c r="H9">
        <v>4.7942</v>
      </c>
      <c r="I9">
        <v>21.443660000000001</v>
      </c>
      <c r="J9">
        <v>358.62400000000002</v>
      </c>
    </row>
    <row r="10" spans="1:11">
      <c r="A10">
        <v>9</v>
      </c>
      <c r="B10">
        <v>51</v>
      </c>
      <c r="C10">
        <v>27.688778133776399</v>
      </c>
      <c r="D10">
        <v>77</v>
      </c>
      <c r="E10">
        <v>3.855</v>
      </c>
      <c r="F10">
        <v>0.73219299999999998</v>
      </c>
      <c r="G10">
        <v>20.091999999999999</v>
      </c>
      <c r="H10">
        <v>3.1920899999999999</v>
      </c>
      <c r="I10">
        <v>10.37518</v>
      </c>
      <c r="J10">
        <v>473.85899999999998</v>
      </c>
    </row>
    <row r="11" spans="1:11">
      <c r="A11">
        <v>10</v>
      </c>
      <c r="B11">
        <v>66</v>
      </c>
      <c r="C11">
        <v>31.2385898008033</v>
      </c>
      <c r="D11">
        <v>82</v>
      </c>
      <c r="E11">
        <v>4.181</v>
      </c>
      <c r="F11">
        <v>0.84567693333333305</v>
      </c>
      <c r="G11">
        <v>16.224699999999999</v>
      </c>
      <c r="H11">
        <v>4.2671049999999999</v>
      </c>
      <c r="I11">
        <v>3.29175</v>
      </c>
      <c r="J11">
        <v>634.60199999999998</v>
      </c>
    </row>
    <row r="12" spans="1:11">
      <c r="A12">
        <v>11</v>
      </c>
      <c r="B12">
        <v>76</v>
      </c>
      <c r="C12">
        <v>29.218407596786001</v>
      </c>
      <c r="D12">
        <v>83</v>
      </c>
      <c r="E12">
        <v>5.3760000000000003</v>
      </c>
      <c r="F12">
        <v>1.1006464</v>
      </c>
      <c r="G12">
        <v>28.562000000000001</v>
      </c>
      <c r="H12">
        <v>7.3699599999999998</v>
      </c>
      <c r="I12">
        <v>8.0437499999999993</v>
      </c>
      <c r="J12">
        <v>698.78899999999999</v>
      </c>
    </row>
    <row r="13" spans="1:11">
      <c r="A13">
        <v>12</v>
      </c>
      <c r="B13">
        <v>75</v>
      </c>
      <c r="C13">
        <v>27.3</v>
      </c>
      <c r="D13">
        <v>85</v>
      </c>
      <c r="E13">
        <v>5.1970000000000001</v>
      </c>
      <c r="F13">
        <v>1.0896376666666701</v>
      </c>
      <c r="G13">
        <v>10.39</v>
      </c>
      <c r="H13">
        <v>9.0008049999999997</v>
      </c>
      <c r="I13">
        <v>7.5766999999999998</v>
      </c>
      <c r="J13">
        <v>335.39299999999997</v>
      </c>
    </row>
    <row r="14" spans="1:11">
      <c r="A14">
        <v>13</v>
      </c>
      <c r="B14">
        <v>69</v>
      </c>
      <c r="C14">
        <v>32.5</v>
      </c>
      <c r="D14">
        <v>93</v>
      </c>
      <c r="E14">
        <v>5.43</v>
      </c>
      <c r="F14">
        <v>1.2456419999999999</v>
      </c>
      <c r="G14">
        <v>15.145</v>
      </c>
      <c r="H14">
        <v>11.78796</v>
      </c>
      <c r="I14">
        <v>11.78796</v>
      </c>
      <c r="J14">
        <v>270.142</v>
      </c>
    </row>
    <row r="15" spans="1:11">
      <c r="A15">
        <v>14</v>
      </c>
      <c r="B15">
        <v>78</v>
      </c>
      <c r="C15">
        <v>25.3</v>
      </c>
      <c r="D15">
        <v>60</v>
      </c>
      <c r="E15">
        <v>3.508</v>
      </c>
      <c r="F15">
        <v>0.51918399999999998</v>
      </c>
      <c r="G15">
        <v>6.633</v>
      </c>
      <c r="H15">
        <v>10.567295</v>
      </c>
      <c r="I15">
        <v>4.6638000000000002</v>
      </c>
      <c r="J15">
        <v>209.749</v>
      </c>
    </row>
    <row r="16" spans="1:11">
      <c r="A16">
        <v>15</v>
      </c>
      <c r="B16">
        <v>51</v>
      </c>
      <c r="C16">
        <v>19.132653061224499</v>
      </c>
      <c r="D16">
        <v>93</v>
      </c>
      <c r="E16">
        <v>4.3639999999999999</v>
      </c>
      <c r="F16">
        <v>1.0011015999999999</v>
      </c>
      <c r="G16">
        <v>11.0816</v>
      </c>
      <c r="H16">
        <v>5.80762</v>
      </c>
      <c r="I16">
        <v>5.5705499999999999</v>
      </c>
      <c r="J16">
        <v>90.6</v>
      </c>
    </row>
    <row r="17" spans="1:10">
      <c r="A17">
        <v>16</v>
      </c>
      <c r="B17">
        <v>62</v>
      </c>
      <c r="C17">
        <v>22.65625</v>
      </c>
      <c r="D17">
        <v>92</v>
      </c>
      <c r="E17">
        <v>3.4820000000000002</v>
      </c>
      <c r="F17">
        <v>0.79018186666666701</v>
      </c>
      <c r="G17">
        <v>9.8648000000000007</v>
      </c>
      <c r="H17">
        <v>11.236235000000001</v>
      </c>
      <c r="I17">
        <v>10.69548</v>
      </c>
      <c r="J17">
        <v>703.97299999999996</v>
      </c>
    </row>
    <row r="18" spans="1:10">
      <c r="A18">
        <v>17</v>
      </c>
      <c r="B18">
        <v>51</v>
      </c>
      <c r="C18">
        <v>22.8928199791883</v>
      </c>
      <c r="D18">
        <v>103</v>
      </c>
      <c r="E18">
        <v>2.74</v>
      </c>
      <c r="F18">
        <v>0.69614266666666702</v>
      </c>
      <c r="G18">
        <v>8.0162999999999993</v>
      </c>
      <c r="H18">
        <v>9.3497749999999993</v>
      </c>
      <c r="I18">
        <v>11.554919999999999</v>
      </c>
      <c r="J18">
        <v>359.23200000000003</v>
      </c>
    </row>
    <row r="19" spans="1:10">
      <c r="A19">
        <v>18</v>
      </c>
      <c r="B19">
        <v>59</v>
      </c>
      <c r="C19">
        <v>22.832879346258601</v>
      </c>
      <c r="D19">
        <v>98</v>
      </c>
      <c r="E19">
        <v>6.8620000000000001</v>
      </c>
      <c r="F19">
        <v>1.6587741333333299</v>
      </c>
      <c r="G19">
        <v>14.903700000000001</v>
      </c>
      <c r="H19">
        <v>4.230105</v>
      </c>
      <c r="I19">
        <v>8.2049000000000003</v>
      </c>
      <c r="J19">
        <v>355.31</v>
      </c>
    </row>
    <row r="20" spans="1:10">
      <c r="A20">
        <v>19</v>
      </c>
      <c r="B20">
        <v>54</v>
      </c>
      <c r="C20">
        <v>24.21875</v>
      </c>
      <c r="D20">
        <v>86</v>
      </c>
      <c r="E20">
        <v>3.73</v>
      </c>
      <c r="F20">
        <v>0.79125733333333303</v>
      </c>
      <c r="G20">
        <v>8.6874000000000002</v>
      </c>
      <c r="H20">
        <v>3.7052299999999998</v>
      </c>
      <c r="I20">
        <v>10.34455</v>
      </c>
      <c r="J20">
        <v>635.04899999999998</v>
      </c>
    </row>
    <row r="21" spans="1:10">
      <c r="A21">
        <v>20</v>
      </c>
      <c r="B21">
        <v>44</v>
      </c>
      <c r="C21">
        <v>19.559999999999999</v>
      </c>
      <c r="D21">
        <v>114</v>
      </c>
      <c r="E21">
        <v>15.89</v>
      </c>
      <c r="F21">
        <v>4.4682680000000001</v>
      </c>
      <c r="G21">
        <v>13.08</v>
      </c>
      <c r="H21">
        <v>20.37</v>
      </c>
      <c r="I21">
        <v>4.62</v>
      </c>
      <c r="J21">
        <v>220.66</v>
      </c>
    </row>
    <row r="22" spans="1:10">
      <c r="A22">
        <v>21</v>
      </c>
      <c r="B22">
        <v>44</v>
      </c>
      <c r="C22">
        <v>24.74</v>
      </c>
      <c r="D22">
        <v>106</v>
      </c>
      <c r="E22">
        <v>58.46</v>
      </c>
      <c r="F22">
        <v>15.285341333333299</v>
      </c>
      <c r="G22">
        <v>18.16</v>
      </c>
      <c r="H22">
        <v>16.100000000000001</v>
      </c>
      <c r="I22">
        <v>5.31</v>
      </c>
      <c r="J22">
        <v>244.75</v>
      </c>
    </row>
    <row r="23" spans="1:10">
      <c r="A23">
        <v>22</v>
      </c>
      <c r="B23">
        <v>46</v>
      </c>
      <c r="C23">
        <v>22.21</v>
      </c>
      <c r="D23">
        <v>86</v>
      </c>
      <c r="E23">
        <v>36.94</v>
      </c>
      <c r="F23">
        <v>7.8362053333333304</v>
      </c>
      <c r="G23">
        <v>10.16</v>
      </c>
      <c r="H23">
        <v>9.76</v>
      </c>
      <c r="I23">
        <v>5.68</v>
      </c>
      <c r="J23">
        <v>312</v>
      </c>
    </row>
    <row r="24" spans="1:10">
      <c r="A24">
        <v>23</v>
      </c>
      <c r="B24">
        <v>43</v>
      </c>
      <c r="C24">
        <v>26.5625</v>
      </c>
      <c r="D24">
        <v>101</v>
      </c>
      <c r="E24">
        <v>10.555</v>
      </c>
      <c r="F24">
        <v>2.62960233333333</v>
      </c>
      <c r="G24">
        <v>9.8000000000000007</v>
      </c>
      <c r="H24">
        <v>6.4202950000000003</v>
      </c>
      <c r="I24">
        <v>16.100000000000001</v>
      </c>
      <c r="J24">
        <v>806.72400000000005</v>
      </c>
    </row>
    <row r="25" spans="1:10">
      <c r="A25">
        <v>24</v>
      </c>
      <c r="B25">
        <v>81</v>
      </c>
      <c r="C25">
        <v>31.6403681788297</v>
      </c>
      <c r="D25">
        <v>100</v>
      </c>
      <c r="E25">
        <v>9.6690000000000005</v>
      </c>
      <c r="F25">
        <v>2.3850199999999999</v>
      </c>
      <c r="G25">
        <v>38.806600000000003</v>
      </c>
      <c r="H25">
        <v>10.636525000000001</v>
      </c>
      <c r="I25">
        <v>29.558299999999999</v>
      </c>
      <c r="J25">
        <v>426.17500000000001</v>
      </c>
    </row>
    <row r="26" spans="1:10">
      <c r="A26">
        <v>25</v>
      </c>
      <c r="B26">
        <v>48</v>
      </c>
      <c r="C26">
        <v>32.461911357340703</v>
      </c>
      <c r="D26">
        <v>99</v>
      </c>
      <c r="E26">
        <v>28.677</v>
      </c>
      <c r="F26">
        <v>7.0029234000000002</v>
      </c>
      <c r="G26">
        <v>46.076000000000001</v>
      </c>
      <c r="H26">
        <v>21.57</v>
      </c>
      <c r="I26">
        <v>10.157260000000001</v>
      </c>
      <c r="J26">
        <v>738.03399999999999</v>
      </c>
    </row>
    <row r="27" spans="1:10">
      <c r="A27">
        <v>26</v>
      </c>
      <c r="B27">
        <v>85</v>
      </c>
      <c r="C27">
        <v>27.688778133776399</v>
      </c>
      <c r="D27">
        <v>196</v>
      </c>
      <c r="E27">
        <v>51.814</v>
      </c>
      <c r="F27">
        <v>25.050341866666699</v>
      </c>
      <c r="G27">
        <v>70.882400000000004</v>
      </c>
      <c r="H27">
        <v>7.9016849999999996</v>
      </c>
      <c r="I27">
        <v>55.215299999999999</v>
      </c>
      <c r="J27">
        <v>1078.3589999999999</v>
      </c>
    </row>
    <row r="28" spans="1:10">
      <c r="A28">
        <v>27</v>
      </c>
      <c r="B28">
        <v>49</v>
      </c>
      <c r="C28">
        <v>32.461911357340703</v>
      </c>
      <c r="D28">
        <v>134</v>
      </c>
      <c r="E28">
        <v>24.887</v>
      </c>
      <c r="F28">
        <v>8.2259830666666698</v>
      </c>
      <c r="G28">
        <v>42.391399999999997</v>
      </c>
      <c r="H28">
        <v>10.793939999999999</v>
      </c>
      <c r="I28">
        <v>5.7679999999999998</v>
      </c>
      <c r="J28">
        <v>656.39300000000003</v>
      </c>
    </row>
    <row r="29" spans="1:10">
      <c r="A29">
        <v>28</v>
      </c>
      <c r="B29">
        <v>40</v>
      </c>
      <c r="C29">
        <v>27.636054421768701</v>
      </c>
      <c r="D29">
        <v>103</v>
      </c>
      <c r="E29">
        <v>2.4319999999999999</v>
      </c>
      <c r="F29">
        <v>0.61789013333333298</v>
      </c>
      <c r="G29">
        <v>14.3224</v>
      </c>
      <c r="H29">
        <v>6.7838700000000003</v>
      </c>
      <c r="I29">
        <v>26.0136</v>
      </c>
      <c r="J29">
        <v>293.12299999999999</v>
      </c>
    </row>
    <row r="30" spans="1:10">
      <c r="A30">
        <v>29</v>
      </c>
      <c r="B30">
        <v>74</v>
      </c>
      <c r="C30">
        <v>28.650137741046802</v>
      </c>
      <c r="D30">
        <v>88</v>
      </c>
      <c r="E30">
        <v>3.012</v>
      </c>
      <c r="F30">
        <v>0.65380479999999996</v>
      </c>
      <c r="G30">
        <v>31.1233</v>
      </c>
      <c r="H30">
        <v>7.6522199999999998</v>
      </c>
      <c r="I30">
        <v>18.355740000000001</v>
      </c>
      <c r="J30">
        <v>572.40099999999995</v>
      </c>
    </row>
    <row r="31" spans="1:10">
      <c r="A31">
        <v>30</v>
      </c>
      <c r="B31">
        <v>65</v>
      </c>
      <c r="C31">
        <v>30.915576694411399</v>
      </c>
      <c r="D31">
        <v>97</v>
      </c>
      <c r="E31">
        <v>10.491</v>
      </c>
      <c r="F31">
        <v>2.5101466000000001</v>
      </c>
      <c r="G31">
        <v>44.021700000000003</v>
      </c>
      <c r="H31">
        <v>3.7100900000000001</v>
      </c>
      <c r="I31">
        <v>20.468499999999999</v>
      </c>
      <c r="J31">
        <v>396.64800000000002</v>
      </c>
    </row>
    <row r="32" spans="1:10">
      <c r="A32">
        <v>31</v>
      </c>
      <c r="B32">
        <v>57</v>
      </c>
      <c r="C32">
        <v>34.8381477718101</v>
      </c>
      <c r="D32">
        <v>95</v>
      </c>
      <c r="E32">
        <v>12.548</v>
      </c>
      <c r="F32">
        <v>2.94041466666667</v>
      </c>
      <c r="G32">
        <v>33.161200000000001</v>
      </c>
      <c r="H32">
        <v>2.3649499999999999</v>
      </c>
      <c r="I32">
        <v>9.9542000000000002</v>
      </c>
      <c r="J32">
        <v>655.83399999999995</v>
      </c>
    </row>
    <row r="33" spans="1:10">
      <c r="A33">
        <v>32</v>
      </c>
      <c r="B33">
        <v>73</v>
      </c>
      <c r="C33">
        <v>37.109375</v>
      </c>
      <c r="D33">
        <v>134</v>
      </c>
      <c r="E33">
        <v>5.6360000000000001</v>
      </c>
      <c r="F33">
        <v>1.8628858666666701</v>
      </c>
      <c r="G33">
        <v>41.406399999999998</v>
      </c>
      <c r="H33">
        <v>3.3356650000000001</v>
      </c>
      <c r="I33">
        <v>6.8923500000000004</v>
      </c>
      <c r="J33">
        <v>788.90200000000004</v>
      </c>
    </row>
    <row r="34" spans="1:10">
      <c r="A34">
        <v>33</v>
      </c>
      <c r="B34">
        <v>68</v>
      </c>
      <c r="C34">
        <v>35.56</v>
      </c>
      <c r="D34">
        <v>131</v>
      </c>
      <c r="E34">
        <v>8.15</v>
      </c>
      <c r="F34">
        <v>2.6335366666666702</v>
      </c>
      <c r="G34">
        <v>17.87</v>
      </c>
      <c r="H34">
        <v>11.9</v>
      </c>
      <c r="I34">
        <v>4.1900000000000004</v>
      </c>
      <c r="J34">
        <v>198.4</v>
      </c>
    </row>
    <row r="35" spans="1:10">
      <c r="A35">
        <v>34</v>
      </c>
      <c r="B35">
        <v>54</v>
      </c>
      <c r="C35">
        <v>36.049999999999997</v>
      </c>
      <c r="D35">
        <v>119</v>
      </c>
      <c r="E35">
        <v>11.91</v>
      </c>
      <c r="F35">
        <v>3.4959820000000001</v>
      </c>
      <c r="G35">
        <v>89.27</v>
      </c>
      <c r="H35">
        <v>8.01</v>
      </c>
      <c r="I35">
        <v>5.0599999999999996</v>
      </c>
      <c r="J35">
        <v>218.28</v>
      </c>
    </row>
    <row r="36" spans="1:10">
      <c r="A36">
        <v>35</v>
      </c>
      <c r="B36">
        <v>72</v>
      </c>
      <c r="C36">
        <v>25.59</v>
      </c>
      <c r="D36">
        <v>82</v>
      </c>
      <c r="E36">
        <v>2.82</v>
      </c>
      <c r="F36">
        <v>0.57039200000000001</v>
      </c>
      <c r="G36">
        <v>24.96</v>
      </c>
      <c r="H36">
        <v>33.75</v>
      </c>
      <c r="I36">
        <v>3.27</v>
      </c>
      <c r="J36">
        <v>392.46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topLeftCell="P1" workbookViewId="0">
      <selection activeCell="AG5" sqref="AG5"/>
    </sheetView>
  </sheetViews>
  <sheetFormatPr defaultRowHeight="15"/>
  <cols>
    <col min="1" max="9" width="9"/>
    <col min="10" max="10" width="20.85546875" style="5" bestFit="1" customWidth="1"/>
    <col min="11" max="18" width="9.140625" style="5"/>
    <col min="19" max="19" width="15.85546875" style="31" customWidth="1"/>
    <col min="20" max="20" width="15.7109375" style="30" bestFit="1" customWidth="1"/>
    <col min="21" max="21" width="9.140625" style="31"/>
    <col min="22" max="22" width="14.140625" style="3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3" t="s">
        <v>90</v>
      </c>
      <c r="K1" s="5" t="s">
        <v>69</v>
      </c>
      <c r="L1" s="33" t="s">
        <v>70</v>
      </c>
      <c r="M1" t="s">
        <v>78</v>
      </c>
      <c r="N1" s="5" t="s">
        <v>4</v>
      </c>
      <c r="O1" s="5" t="s">
        <v>71</v>
      </c>
      <c r="P1" s="5" t="s">
        <v>77</v>
      </c>
      <c r="Q1" s="33" t="s">
        <v>72</v>
      </c>
      <c r="R1" s="33" t="s">
        <v>73</v>
      </c>
      <c r="S1" s="35" t="s">
        <v>75</v>
      </c>
      <c r="T1" s="32" t="s">
        <v>79</v>
      </c>
      <c r="U1" s="36" t="s">
        <v>80</v>
      </c>
      <c r="V1" s="37" t="s">
        <v>82</v>
      </c>
      <c r="W1" s="29" t="s">
        <v>83</v>
      </c>
      <c r="X1" s="29" t="s">
        <v>60</v>
      </c>
      <c r="AA1" s="29" t="s">
        <v>81</v>
      </c>
      <c r="AD1">
        <v>0.1</v>
      </c>
    </row>
    <row r="2" spans="1:36">
      <c r="A2">
        <v>83</v>
      </c>
      <c r="B2">
        <v>20.6904945433892</v>
      </c>
      <c r="C2">
        <v>92</v>
      </c>
      <c r="D2">
        <v>3.1150000000000002</v>
      </c>
      <c r="E2">
        <v>0.70689733333333304</v>
      </c>
      <c r="F2">
        <v>8.8437999999999999</v>
      </c>
      <c r="G2">
        <v>5.4292850000000001</v>
      </c>
      <c r="H2">
        <v>4.0640499999999999</v>
      </c>
      <c r="I2">
        <v>468.786</v>
      </c>
      <c r="J2" s="5">
        <f>LN(A2)</f>
        <v>4.4188406077965983</v>
      </c>
      <c r="K2" s="5">
        <f>LN(B2)</f>
        <v>3.029674394003893</v>
      </c>
      <c r="L2" s="33">
        <f>LN(C2)</f>
        <v>4.5217885770490405</v>
      </c>
      <c r="M2" s="33">
        <f>LN(D2)</f>
        <v>1.1362291522394166</v>
      </c>
      <c r="N2" s="5">
        <v>0.46740866666666703</v>
      </c>
      <c r="O2" s="5">
        <f>LN(F2)</f>
        <v>2.1797166485377764</v>
      </c>
      <c r="P2" s="5">
        <f>LN(G2)</f>
        <v>1.6918074494010451</v>
      </c>
      <c r="Q2" s="5">
        <f>LN(H2)</f>
        <v>1.4021800133501039</v>
      </c>
      <c r="R2" s="5">
        <f>LN(I2)</f>
        <v>6.1501463743356517</v>
      </c>
      <c r="S2" s="31">
        <f>SUMPRODUCT($AA$6:$AI$6,J2:R2)+$AJ$6</f>
        <v>-1.8166961255569749</v>
      </c>
      <c r="T2" s="30">
        <f>EXP(S2)</f>
        <v>0.16256194894921991</v>
      </c>
      <c r="U2" s="31">
        <f>T2/(T2+1)</f>
        <v>0.13983078415404127</v>
      </c>
      <c r="V2" s="31" t="e">
        <f>#REF!*LN(U2)+LN(1-U2)*(1-#REF!)</f>
        <v>#REF!</v>
      </c>
      <c r="W2">
        <f>IF(U2&gt;$AD$1,1,0)</f>
        <v>1</v>
      </c>
      <c r="X2" t="e">
        <f>IF(AND(W2=1,#REF!=1),1,IF(AND(W2=1,#REF!=0),-1,IF(AND(W2=0,#REF!=0),2,IF(AND(W2=0,#REF!=1),-2,"ERROR"))))</f>
        <v>#REF!</v>
      </c>
      <c r="AA2" t="e">
        <f>SUM(V2:V36)</f>
        <v>#REF!</v>
      </c>
    </row>
    <row r="3" spans="1:36">
      <c r="A3">
        <v>82</v>
      </c>
      <c r="B3">
        <v>23.1246703720232</v>
      </c>
      <c r="C3">
        <v>91</v>
      </c>
      <c r="D3">
        <v>4.4980000000000002</v>
      </c>
      <c r="E3">
        <v>1.00965106666667</v>
      </c>
      <c r="F3">
        <v>17.939299999999999</v>
      </c>
      <c r="G3">
        <v>22.432040000000001</v>
      </c>
      <c r="H3">
        <v>9.2771500000000007</v>
      </c>
      <c r="I3">
        <v>554.697</v>
      </c>
      <c r="J3" s="5">
        <f>LN(A3)</f>
        <v>4.4067192472642533</v>
      </c>
      <c r="K3" s="5">
        <f>LN(B3)</f>
        <v>3.1409000291141167</v>
      </c>
      <c r="L3" s="33">
        <f>LN(C3)</f>
        <v>4.5108595065168497</v>
      </c>
      <c r="M3" s="33">
        <f>LN(D3)</f>
        <v>1.5036328535371239</v>
      </c>
      <c r="N3" s="5">
        <v>0.612724933333333</v>
      </c>
      <c r="O3" s="5">
        <f>LN(F3)</f>
        <v>2.8869938369173287</v>
      </c>
      <c r="P3" s="5">
        <f>LN(G3)</f>
        <v>3.1104902940174943</v>
      </c>
      <c r="Q3" s="5">
        <f>LN(H3)</f>
        <v>2.2275543875605748</v>
      </c>
      <c r="R3" s="5">
        <f>LN(I3)</f>
        <v>6.3184220187177376</v>
      </c>
      <c r="S3" s="31">
        <f>SUMPRODUCT($AA$6:$AI$6,J3:R3)+$AJ$6</f>
        <v>0.84640109534790042</v>
      </c>
      <c r="T3" s="30">
        <f t="shared" ref="T3:T36" si="0">EXP(S3)</f>
        <v>2.3312418195133597</v>
      </c>
      <c r="U3" s="31">
        <f t="shared" ref="U3:U36" si="1">T3/(T3+1)</f>
        <v>0.69981164557243591</v>
      </c>
      <c r="V3" s="31" t="e">
        <f>#REF!*LN(U3)+LN(1-U3)*(1-#REF!)</f>
        <v>#REF!</v>
      </c>
      <c r="W3">
        <f>IF(U3&gt;$AD$1,1,0)</f>
        <v>1</v>
      </c>
      <c r="X3" t="e">
        <f>IF(AND(W3=1,#REF!=1),1,IF(AND(W3=1,#REF!=0),-1,IF(AND(W3=0,#REF!=0),2,IF(AND(W3=0,#REF!=1),-2,"ERROR"))))</f>
        <v>#REF!</v>
      </c>
    </row>
    <row r="4" spans="1:36">
      <c r="A4">
        <v>73</v>
      </c>
      <c r="B4">
        <v>22</v>
      </c>
      <c r="C4">
        <v>97</v>
      </c>
      <c r="D4">
        <v>3.35</v>
      </c>
      <c r="E4">
        <v>0.80154333333333305</v>
      </c>
      <c r="F4">
        <v>4.47</v>
      </c>
      <c r="G4">
        <v>10.358725</v>
      </c>
      <c r="H4">
        <v>6.2844499999999996</v>
      </c>
      <c r="I4">
        <v>136.85499999999999</v>
      </c>
      <c r="J4" s="5">
        <f>LN(A4)</f>
        <v>4.290459441148391</v>
      </c>
      <c r="K4" s="5">
        <f>LN(B4)</f>
        <v>3.0910424533583161</v>
      </c>
      <c r="L4" s="33">
        <f>LN(C4)</f>
        <v>4.5747109785033828</v>
      </c>
      <c r="M4" s="33">
        <f>LN(D4)</f>
        <v>1.2089603458369751</v>
      </c>
      <c r="N4" s="5">
        <v>0.80538639999999995</v>
      </c>
      <c r="O4" s="5">
        <f>LN(F4)</f>
        <v>1.4973884086254774</v>
      </c>
      <c r="P4" s="5">
        <f>LN(G4)</f>
        <v>2.3378291597595955</v>
      </c>
      <c r="Q4" s="5">
        <f>LN(H4)</f>
        <v>1.8380783282686803</v>
      </c>
      <c r="R4" s="5">
        <f>LN(I4)</f>
        <v>4.9189219711729235</v>
      </c>
      <c r="S4" s="31">
        <f>SUMPRODUCT($AA$6:$AI$6,J4:R4)+$AJ$6</f>
        <v>-0.51575522123681061</v>
      </c>
      <c r="T4" s="30">
        <f t="shared" si="0"/>
        <v>0.5970495198322433</v>
      </c>
      <c r="U4" s="31">
        <f t="shared" si="1"/>
        <v>0.37384533943252957</v>
      </c>
      <c r="V4" s="31" t="e">
        <f>#REF!*LN(U4)+LN(1-U4)*(1-#REF!)</f>
        <v>#REF!</v>
      </c>
      <c r="W4">
        <f>IF(U4&gt;$AD$1,1,0)</f>
        <v>1</v>
      </c>
      <c r="X4" t="e">
        <f>IF(AND(W4=1,#REF!=1),1,IF(AND(W4=1,#REF!=0),-1,IF(AND(W4=0,#REF!=0),2,IF(AND(W4=0,#REF!=1),-2,"ERROR"))))</f>
        <v>#REF!</v>
      </c>
      <c r="AA4" t="s">
        <v>74</v>
      </c>
    </row>
    <row r="5" spans="1:36">
      <c r="A5">
        <v>34</v>
      </c>
      <c r="B5">
        <v>21.47</v>
      </c>
      <c r="C5">
        <v>78</v>
      </c>
      <c r="D5">
        <v>3.4689999999999999</v>
      </c>
      <c r="E5">
        <v>0.66743560000000002</v>
      </c>
      <c r="F5">
        <v>14.57</v>
      </c>
      <c r="G5">
        <v>13.11</v>
      </c>
      <c r="H5">
        <v>6.92</v>
      </c>
      <c r="I5">
        <v>354.6</v>
      </c>
      <c r="J5" s="5">
        <f>LN(A5)</f>
        <v>3.5263605246161616</v>
      </c>
      <c r="K5" s="5">
        <f>LN(B5)</f>
        <v>3.0666566118906897</v>
      </c>
      <c r="L5" s="33">
        <f>LN(C5)</f>
        <v>4.3567088266895917</v>
      </c>
      <c r="M5" s="33">
        <f>LN(D5)</f>
        <v>1.2438663679876125</v>
      </c>
      <c r="N5" s="5">
        <v>0.73208693333333297</v>
      </c>
      <c r="O5" s="5">
        <f>LN(F5)</f>
        <v>2.6789646202071133</v>
      </c>
      <c r="P5" s="5">
        <f>LN(G5)</f>
        <v>2.5733752977756086</v>
      </c>
      <c r="Q5" s="5">
        <f>LN(H5)</f>
        <v>1.9344157696295783</v>
      </c>
      <c r="R5" s="5">
        <f>LN(I5)</f>
        <v>5.870990393640108</v>
      </c>
      <c r="S5" s="31">
        <f>SUMPRODUCT($AA$6:$AI$6,J5:R5)+$AJ$6</f>
        <v>-0.44803271766384434</v>
      </c>
      <c r="T5" s="30">
        <f t="shared" si="0"/>
        <v>0.63888378090518805</v>
      </c>
      <c r="U5" s="31">
        <f t="shared" si="1"/>
        <v>0.38982860673154013</v>
      </c>
      <c r="V5" s="31" t="e">
        <f>#REF!*LN(U5)+LN(1-U5)*(1-#REF!)</f>
        <v>#REF!</v>
      </c>
      <c r="W5">
        <f>IF(U5&gt;$AD$1,1,0)</f>
        <v>1</v>
      </c>
      <c r="X5" t="e">
        <f>IF(AND(W5=1,#REF!=1),1,IF(AND(W5=1,#REF!=0),-1,IF(AND(W5=0,#REF!=0),2,IF(AND(W5=0,#REF!=1),-2,"ERROR"))))</f>
        <v>#REF!</v>
      </c>
      <c r="AA5" s="34" t="s">
        <v>0</v>
      </c>
      <c r="AB5" s="34" t="s">
        <v>1</v>
      </c>
      <c r="AC5" s="34" t="s">
        <v>2</v>
      </c>
      <c r="AD5" s="34" t="s">
        <v>3</v>
      </c>
      <c r="AE5" s="34" t="s">
        <v>4</v>
      </c>
      <c r="AF5" s="34" t="s">
        <v>5</v>
      </c>
      <c r="AG5" s="34" t="s">
        <v>6</v>
      </c>
      <c r="AH5" s="34" t="s">
        <v>7</v>
      </c>
      <c r="AI5" s="34" t="s">
        <v>8</v>
      </c>
    </row>
    <row r="6" spans="1:36">
      <c r="A6">
        <v>24</v>
      </c>
      <c r="B6">
        <v>18.670000000000002</v>
      </c>
      <c r="C6">
        <v>88</v>
      </c>
      <c r="D6">
        <v>6.1070000000000002</v>
      </c>
      <c r="E6">
        <v>1.33</v>
      </c>
      <c r="F6">
        <v>8.8800000000000008</v>
      </c>
      <c r="G6">
        <v>36.06</v>
      </c>
      <c r="H6">
        <v>6.85</v>
      </c>
      <c r="I6">
        <v>632.22</v>
      </c>
      <c r="J6" s="5">
        <f>LN(A6)</f>
        <v>3.1780538303479458</v>
      </c>
      <c r="K6" s="5">
        <f>LN(B6)</f>
        <v>2.9269179575536315</v>
      </c>
      <c r="L6" s="33">
        <f>LN(C6)</f>
        <v>4.4773368144782069</v>
      </c>
      <c r="M6" s="33">
        <f>LN(D6)</f>
        <v>1.8094356542409977</v>
      </c>
      <c r="N6" s="5">
        <v>0.89078733333333404</v>
      </c>
      <c r="O6" s="5">
        <f>LN(F6)</f>
        <v>2.1838015570040787</v>
      </c>
      <c r="P6" s="5">
        <f>LN(G6)</f>
        <v>3.5851842177751712</v>
      </c>
      <c r="Q6" s="5">
        <f>LN(H6)</f>
        <v>1.9242486522741338</v>
      </c>
      <c r="R6" s="5">
        <f>LN(I6)</f>
        <v>6.4492374348394916</v>
      </c>
      <c r="S6" s="31">
        <f>SUMPRODUCT($AA$6:$AI$6,J6:R6)+$AJ$6</f>
        <v>3.4263506003204931</v>
      </c>
      <c r="T6" s="30">
        <f t="shared" si="0"/>
        <v>30.764166899019319</v>
      </c>
      <c r="U6" s="31">
        <f t="shared" si="1"/>
        <v>0.96851798433187075</v>
      </c>
      <c r="V6" s="31" t="e">
        <f>#REF!*LN(U6)+LN(1-U6)*(1-#REF!)</f>
        <v>#REF!</v>
      </c>
      <c r="W6">
        <f>IF(U6&gt;$AD$1,1,0)</f>
        <v>1</v>
      </c>
      <c r="X6" t="e">
        <f>IF(AND(W6=1,#REF!=1),1,IF(AND(W6=1,#REF!=0),-1,IF(AND(W6=0,#REF!=0),2,IF(AND(W6=0,#REF!=1),-2,"ERROR"))))</f>
        <v>#REF!</v>
      </c>
      <c r="AA6">
        <v>-0.92142455577479709</v>
      </c>
      <c r="AB6">
        <v>-7.6921548468032679</v>
      </c>
      <c r="AC6">
        <v>7.5906820941156692</v>
      </c>
      <c r="AD6">
        <v>0.81176288204097891</v>
      </c>
      <c r="AE6">
        <v>6.3290949700599008E-3</v>
      </c>
      <c r="AF6">
        <v>0.10161393343088014</v>
      </c>
      <c r="AG6">
        <v>1.016079441645964</v>
      </c>
      <c r="AH6">
        <v>2.1024624718412883</v>
      </c>
      <c r="AI6">
        <v>0.25318854287069398</v>
      </c>
      <c r="AJ6">
        <v>-16.134787624487124</v>
      </c>
    </row>
    <row r="7" spans="1:36">
      <c r="A7">
        <v>44</v>
      </c>
      <c r="B7">
        <v>20.76</v>
      </c>
      <c r="C7">
        <v>86</v>
      </c>
      <c r="D7">
        <v>7.5529999999999999</v>
      </c>
      <c r="E7">
        <v>1.6</v>
      </c>
      <c r="F7">
        <v>14.09</v>
      </c>
      <c r="G7">
        <v>20.32</v>
      </c>
      <c r="H7">
        <v>7.64</v>
      </c>
      <c r="I7">
        <v>63.61</v>
      </c>
      <c r="J7" s="5">
        <f>LN(A7)</f>
        <v>3.784189633918261</v>
      </c>
      <c r="K7" s="5">
        <f>LN(B7)</f>
        <v>3.0330280582976878</v>
      </c>
      <c r="L7" s="33">
        <f>LN(C7)</f>
        <v>4.4543472962535073</v>
      </c>
      <c r="M7" s="33">
        <f>LN(D7)</f>
        <v>2.0219448353313108</v>
      </c>
      <c r="N7" s="5">
        <v>1.88320133333333</v>
      </c>
      <c r="O7" s="5">
        <f>LN(F7)</f>
        <v>2.6454653259105889</v>
      </c>
      <c r="P7" s="5">
        <f>LN(G7)</f>
        <v>3.011605622710281</v>
      </c>
      <c r="Q7" s="5">
        <f>LN(H7)</f>
        <v>2.0333976031784289</v>
      </c>
      <c r="R7" s="5">
        <f>LN(I7)</f>
        <v>4.1527706906907129</v>
      </c>
      <c r="S7" s="31">
        <f>SUMPRODUCT($AA$6:$AI$6,J7:R7)+$AJ$6</f>
        <v>1.1680614417430206</v>
      </c>
      <c r="T7" s="30">
        <f t="shared" si="0"/>
        <v>3.215752668322192</v>
      </c>
      <c r="U7" s="31">
        <f t="shared" si="1"/>
        <v>0.76279443347942288</v>
      </c>
      <c r="V7" s="31" t="e">
        <f>#REF!*LN(U7)+LN(1-U7)*(1-#REF!)</f>
        <v>#REF!</v>
      </c>
      <c r="W7">
        <f>IF(U7&gt;$AD$1,1,0)</f>
        <v>1</v>
      </c>
      <c r="X7" t="e">
        <f>IF(AND(W7=1,#REF!=1),1,IF(AND(W7=1,#REF!=0),-1,IF(AND(W7=0,#REF!=0),2,IF(AND(W7=0,#REF!=1),-2,"ERROR"))))</f>
        <v>#REF!</v>
      </c>
    </row>
    <row r="8" spans="1:36">
      <c r="A8">
        <v>54</v>
      </c>
      <c r="B8">
        <v>30.483158055174499</v>
      </c>
      <c r="C8">
        <v>90</v>
      </c>
      <c r="D8">
        <v>5.5369999999999999</v>
      </c>
      <c r="E8">
        <v>1.229214</v>
      </c>
      <c r="F8">
        <v>12.331</v>
      </c>
      <c r="G8">
        <v>9.7313799999999997</v>
      </c>
      <c r="H8">
        <v>10.19299</v>
      </c>
      <c r="I8">
        <v>1227.9100000000001</v>
      </c>
      <c r="J8" s="5">
        <f>LN(A8)</f>
        <v>3.9889840465642745</v>
      </c>
      <c r="K8" s="5">
        <f>LN(B8)</f>
        <v>3.4171743361852958</v>
      </c>
      <c r="L8" s="33">
        <f>LN(C8)</f>
        <v>4.499809670330265</v>
      </c>
      <c r="M8" s="33">
        <f>LN(D8)</f>
        <v>1.71145283784083</v>
      </c>
      <c r="N8" s="5">
        <v>1.0138394666666699</v>
      </c>
      <c r="O8" s="5">
        <f>LN(F8)</f>
        <v>2.5121164168883934</v>
      </c>
      <c r="P8" s="5">
        <f>LN(G8)</f>
        <v>2.2753557155347042</v>
      </c>
      <c r="Q8" s="5">
        <f>LN(H8)</f>
        <v>2.3217002291203572</v>
      </c>
      <c r="R8" s="5">
        <f>LN(I8)</f>
        <v>7.1130688161189717</v>
      </c>
      <c r="S8" s="31">
        <f>SUMPRODUCT($AA$6:$AI$6,J8:R8)+$AJ$6</f>
        <v>-1.2939910173227585</v>
      </c>
      <c r="T8" s="30">
        <f t="shared" si="0"/>
        <v>0.27417436199911066</v>
      </c>
      <c r="U8" s="31">
        <f t="shared" si="1"/>
        <v>0.21517805582663421</v>
      </c>
      <c r="V8" s="31" t="e">
        <f>#REF!*LN(U8)+LN(1-U8)*(1-#REF!)</f>
        <v>#REF!</v>
      </c>
      <c r="W8">
        <f>IF(U8&gt;$AD$1,1,0)</f>
        <v>1</v>
      </c>
      <c r="X8" t="e">
        <f>IF(AND(W8=1,#REF!=1),1,IF(AND(W8=1,#REF!=0),-1,IF(AND(W8=0,#REF!=0),2,IF(AND(W8=0,#REF!=1),-2,"ERROR"))))</f>
        <v>#REF!</v>
      </c>
    </row>
    <row r="9" spans="1:36">
      <c r="A9">
        <v>28</v>
      </c>
      <c r="B9">
        <v>35.855814662398998</v>
      </c>
      <c r="C9">
        <v>87</v>
      </c>
      <c r="D9">
        <v>8.5760000000000005</v>
      </c>
      <c r="E9">
        <v>1.8404096000000001</v>
      </c>
      <c r="F9">
        <v>68.510199999999998</v>
      </c>
      <c r="G9">
        <v>4.7942</v>
      </c>
      <c r="H9">
        <v>21.443660000000001</v>
      </c>
      <c r="I9">
        <v>358.62400000000002</v>
      </c>
      <c r="J9" s="5">
        <f>LN(A9)</f>
        <v>3.3322045101752038</v>
      </c>
      <c r="K9" s="5">
        <f>LN(B9)</f>
        <v>3.5795057481027479</v>
      </c>
      <c r="L9" s="33">
        <f>LN(C9)</f>
        <v>4.4659081186545837</v>
      </c>
      <c r="M9" s="33">
        <f>LN(D9)</f>
        <v>2.1489676043284462</v>
      </c>
      <c r="N9" s="5">
        <v>1.1454361333333301</v>
      </c>
      <c r="O9" s="5">
        <f>LN(F9)</f>
        <v>4.2269826392924035</v>
      </c>
      <c r="P9" s="5">
        <f>LN(G9)</f>
        <v>1.5674068539571726</v>
      </c>
      <c r="Q9" s="5">
        <f>LN(H9)</f>
        <v>3.0654290305887093</v>
      </c>
      <c r="R9" s="5">
        <f>LN(I9)</f>
        <v>5.8822744858696172</v>
      </c>
      <c r="S9" s="31">
        <f>SUMPRODUCT($AA$6:$AI$6,J9:R9)+$AJ$6</f>
        <v>-1.1318804579735158</v>
      </c>
      <c r="T9" s="30">
        <f t="shared" si="0"/>
        <v>0.3224263767442011</v>
      </c>
      <c r="U9" s="31">
        <f t="shared" si="1"/>
        <v>0.24381423602424751</v>
      </c>
      <c r="V9" s="31" t="e">
        <f>#REF!*LN(U9)+LN(1-U9)*(1-#REF!)</f>
        <v>#REF!</v>
      </c>
      <c r="W9">
        <f>IF(U9&gt;$AD$1,1,0)</f>
        <v>1</v>
      </c>
      <c r="X9" t="e">
        <f>IF(AND(W9=1,#REF!=1),1,IF(AND(W9=1,#REF!=0),-1,IF(AND(W9=0,#REF!=0),2,IF(AND(W9=0,#REF!=1),-2,"ERROR"))))</f>
        <v>#REF!</v>
      </c>
    </row>
    <row r="10" spans="1:36">
      <c r="A10">
        <v>51</v>
      </c>
      <c r="B10">
        <v>27.688778133776399</v>
      </c>
      <c r="C10">
        <v>77</v>
      </c>
      <c r="D10">
        <v>3.855</v>
      </c>
      <c r="E10">
        <v>0.73219299999999998</v>
      </c>
      <c r="F10">
        <v>20.091999999999999</v>
      </c>
      <c r="G10">
        <v>3.1920899999999999</v>
      </c>
      <c r="H10">
        <v>10.37518</v>
      </c>
      <c r="I10">
        <v>473.85899999999998</v>
      </c>
      <c r="J10" s="5">
        <f>LN(A10)</f>
        <v>3.9318256327243257</v>
      </c>
      <c r="K10" s="5">
        <f>LN(B10)</f>
        <v>3.3210272095850804</v>
      </c>
      <c r="L10" s="33">
        <f>LN(C10)</f>
        <v>4.3438054218536841</v>
      </c>
      <c r="M10" s="33">
        <f>LN(D10)</f>
        <v>1.3493710070152929</v>
      </c>
      <c r="N10" s="5">
        <v>0.82727066666666704</v>
      </c>
      <c r="O10" s="5">
        <f>LN(F10)</f>
        <v>3.0003217258877983</v>
      </c>
      <c r="P10" s="5">
        <f>LN(G10)</f>
        <v>1.1606758746787988</v>
      </c>
      <c r="Q10" s="5">
        <f>LN(H10)</f>
        <v>2.3394164153638535</v>
      </c>
      <c r="R10" s="5">
        <f>LN(I10)</f>
        <v>6.1609098090881593</v>
      </c>
      <c r="S10" s="31">
        <f>SUMPRODUCT($AA$6:$AI$6,J10:R10)+$AJ$6</f>
        <v>-3.2678522664457041</v>
      </c>
      <c r="T10" s="30">
        <f t="shared" si="0"/>
        <v>3.8088142473923343E-2</v>
      </c>
      <c r="U10" s="31">
        <f t="shared" si="1"/>
        <v>3.6690663264059113E-2</v>
      </c>
      <c r="V10" s="31" t="e">
        <f>#REF!*LN(U10)+LN(1-U10)*(1-#REF!)</f>
        <v>#REF!</v>
      </c>
      <c r="W10">
        <f>IF(U10&gt;$AD$1,1,0)</f>
        <v>0</v>
      </c>
      <c r="X10" t="e">
        <f>IF(AND(W10=1,#REF!=1),1,IF(AND(W10=1,#REF!=0),-1,IF(AND(W10=0,#REF!=0),2,IF(AND(W10=0,#REF!=1),-2,"ERROR"))))</f>
        <v>#REF!</v>
      </c>
      <c r="AA10">
        <v>1</v>
      </c>
      <c r="AB10" s="29" t="s">
        <v>84</v>
      </c>
      <c r="AC10">
        <f>COUNTIF($X$2:$X$36,AA10)</f>
        <v>0</v>
      </c>
      <c r="AD10" s="38"/>
      <c r="AE10" s="38" t="e">
        <f>(AC10/$AC$14)</f>
        <v>#DIV/0!</v>
      </c>
    </row>
    <row r="11" spans="1:36">
      <c r="A11">
        <v>66</v>
      </c>
      <c r="B11">
        <v>31.2385898008033</v>
      </c>
      <c r="C11">
        <v>82</v>
      </c>
      <c r="D11">
        <v>4.181</v>
      </c>
      <c r="E11">
        <v>0.84567693333333305</v>
      </c>
      <c r="F11">
        <v>16.224699999999999</v>
      </c>
      <c r="G11">
        <v>4.2671049999999999</v>
      </c>
      <c r="H11">
        <v>3.29175</v>
      </c>
      <c r="I11">
        <v>634.60199999999998</v>
      </c>
      <c r="J11" s="5">
        <f>LN(A11)</f>
        <v>4.1896547420264252</v>
      </c>
      <c r="K11" s="5">
        <f>LN(B11)</f>
        <v>3.441654183133251</v>
      </c>
      <c r="L11" s="33">
        <f>LN(C11)</f>
        <v>4.4067192472642533</v>
      </c>
      <c r="M11" s="33">
        <f>LN(D11)</f>
        <v>1.4305504523744279</v>
      </c>
      <c r="N11" s="5">
        <v>1.0696699999999999</v>
      </c>
      <c r="O11" s="5">
        <f>LN(F11)</f>
        <v>2.7865347724346199</v>
      </c>
      <c r="P11" s="5">
        <f>LN(G11)</f>
        <v>1.4509356113556473</v>
      </c>
      <c r="Q11" s="5">
        <f>LN(H11)</f>
        <v>1.1914193382543159</v>
      </c>
      <c r="R11" s="5">
        <f>LN(I11)</f>
        <v>6.4529980307356825</v>
      </c>
      <c r="S11" s="31">
        <f>SUMPRODUCT($AA$6:$AI$6,J11:R11)+$AJ$6</f>
        <v>-5.954776384498409</v>
      </c>
      <c r="T11" s="30">
        <f t="shared" si="0"/>
        <v>2.5934236995079811E-3</v>
      </c>
      <c r="U11" s="31">
        <f t="shared" si="1"/>
        <v>2.5867152508724897E-3</v>
      </c>
      <c r="V11" s="31" t="e">
        <f>#REF!*LN(U11)+LN(1-U11)*(1-#REF!)</f>
        <v>#REF!</v>
      </c>
      <c r="W11">
        <f>IF(U11&gt;$AD$1,1,0)</f>
        <v>0</v>
      </c>
      <c r="X11" t="e">
        <f>IF(AND(W11=1,#REF!=1),1,IF(AND(W11=1,#REF!=0),-1,IF(AND(W11=0,#REF!=0),2,IF(AND(W11=0,#REF!=1),-2,"ERROR"))))</f>
        <v>#REF!</v>
      </c>
      <c r="AA11" s="29">
        <v>-1</v>
      </c>
      <c r="AB11" s="29" t="s">
        <v>85</v>
      </c>
      <c r="AC11">
        <f>COUNTIF($X$2:$X$36,AA11)</f>
        <v>0</v>
      </c>
      <c r="AE11" s="38" t="e">
        <f t="shared" ref="AE11:AE13" si="2">(AC11/$AC$14)</f>
        <v>#DIV/0!</v>
      </c>
    </row>
    <row r="12" spans="1:36">
      <c r="A12">
        <v>76</v>
      </c>
      <c r="B12">
        <v>29.218407596786001</v>
      </c>
      <c r="C12">
        <v>83</v>
      </c>
      <c r="D12">
        <v>5.3760000000000003</v>
      </c>
      <c r="E12">
        <v>1.1006464</v>
      </c>
      <c r="F12">
        <v>28.562000000000001</v>
      </c>
      <c r="G12">
        <v>7.3699599999999998</v>
      </c>
      <c r="H12">
        <v>8.0437499999999993</v>
      </c>
      <c r="I12">
        <v>698.78899999999999</v>
      </c>
      <c r="J12" s="5">
        <f>LN(A12)</f>
        <v>4.3307333402863311</v>
      </c>
      <c r="K12" s="5">
        <f>LN(B12)</f>
        <v>3.3747989078076253</v>
      </c>
      <c r="L12" s="33">
        <f>LN(C12)</f>
        <v>4.4188406077965983</v>
      </c>
      <c r="M12" s="33">
        <f>LN(D12)</f>
        <v>1.6819446032208485</v>
      </c>
      <c r="N12" s="5">
        <v>0.59</v>
      </c>
      <c r="O12" s="5">
        <f>LN(F12)</f>
        <v>3.3520771630307413</v>
      </c>
      <c r="P12" s="5">
        <f>LN(G12)</f>
        <v>1.9974122787781043</v>
      </c>
      <c r="Q12" s="5">
        <f>LN(H12)</f>
        <v>2.0848953923622995</v>
      </c>
      <c r="R12" s="5">
        <f>LN(I12)</f>
        <v>6.5493488368652564</v>
      </c>
      <c r="S12" s="31">
        <f>SUMPRODUCT($AA$6:$AI$6,J12:R12)+$AJ$6</f>
        <v>-2.7618370939179915</v>
      </c>
      <c r="T12" s="30">
        <f t="shared" si="0"/>
        <v>6.3175602173696041E-2</v>
      </c>
      <c r="U12" s="31">
        <f t="shared" si="1"/>
        <v>5.9421606406817026E-2</v>
      </c>
      <c r="V12" s="31" t="e">
        <f>#REF!*LN(U12)+LN(1-U12)*(1-#REF!)</f>
        <v>#REF!</v>
      </c>
      <c r="W12">
        <f>IF(U12&gt;$AD$1,1,0)</f>
        <v>0</v>
      </c>
      <c r="X12" t="e">
        <f>IF(AND(W12=1,#REF!=1),1,IF(AND(W12=1,#REF!=0),-1,IF(AND(W12=0,#REF!=0),2,IF(AND(W12=0,#REF!=1),-2,"ERROR"))))</f>
        <v>#REF!</v>
      </c>
      <c r="AA12">
        <v>2</v>
      </c>
      <c r="AB12" s="29" t="s">
        <v>86</v>
      </c>
      <c r="AC12">
        <f>COUNTIF($X$2:$X$36,AA12)</f>
        <v>0</v>
      </c>
      <c r="AE12" s="38" t="e">
        <f t="shared" si="2"/>
        <v>#DIV/0!</v>
      </c>
    </row>
    <row r="13" spans="1:36">
      <c r="A13">
        <v>75</v>
      </c>
      <c r="B13">
        <v>27.3</v>
      </c>
      <c r="C13">
        <v>85</v>
      </c>
      <c r="D13">
        <v>5.1970000000000001</v>
      </c>
      <c r="E13">
        <v>1.0896376666666701</v>
      </c>
      <c r="F13">
        <v>10.39</v>
      </c>
      <c r="G13">
        <v>9.0008049999999997</v>
      </c>
      <c r="H13">
        <v>7.5766999999999998</v>
      </c>
      <c r="I13">
        <v>335.39299999999997</v>
      </c>
      <c r="J13" s="5">
        <f>LN(A13)</f>
        <v>4.3174881135363101</v>
      </c>
      <c r="K13" s="5">
        <f>LN(B13)</f>
        <v>3.3068867021909143</v>
      </c>
      <c r="L13" s="33">
        <f>LN(C13)</f>
        <v>4.4426512564903167</v>
      </c>
      <c r="M13" s="33">
        <f>LN(D13)</f>
        <v>1.6480815360263048</v>
      </c>
      <c r="N13" s="5">
        <v>3.79014433333333</v>
      </c>
      <c r="O13" s="5">
        <f>LN(F13)</f>
        <v>2.340843805111136</v>
      </c>
      <c r="P13" s="5">
        <f>LN(G13)</f>
        <v>2.197314017780748</v>
      </c>
      <c r="Q13" s="5">
        <f>LN(H13)</f>
        <v>2.0250777486587279</v>
      </c>
      <c r="R13" s="5">
        <f>LN(I13)</f>
        <v>5.815302978569048</v>
      </c>
      <c r="S13" s="31">
        <f>SUMPRODUCT($AA$6:$AI$6,J13:R13)+$AJ$6</f>
        <v>-2.2649928181482544</v>
      </c>
      <c r="T13" s="30">
        <f t="shared" si="0"/>
        <v>0.10383078023538948</v>
      </c>
      <c r="U13" s="31">
        <f t="shared" si="1"/>
        <v>9.4064037798663125E-2</v>
      </c>
      <c r="V13" s="31" t="e">
        <f>#REF!*LN(U13)+LN(1-U13)*(1-#REF!)</f>
        <v>#REF!</v>
      </c>
      <c r="W13">
        <f>IF(U13&gt;$AD$1,1,0)</f>
        <v>0</v>
      </c>
      <c r="X13" t="e">
        <f>IF(AND(W13=1,#REF!=1),1,IF(AND(W13=1,#REF!=0),-1,IF(AND(W13=0,#REF!=0),2,IF(AND(W13=0,#REF!=1),-2,"ERROR"))))</f>
        <v>#REF!</v>
      </c>
      <c r="AA13">
        <v>-2</v>
      </c>
      <c r="AB13" s="29" t="s">
        <v>87</v>
      </c>
      <c r="AC13">
        <f>COUNTIF($X$2:$X$36,AA13)</f>
        <v>0</v>
      </c>
      <c r="AE13" s="38" t="e">
        <f t="shared" si="2"/>
        <v>#DIV/0!</v>
      </c>
    </row>
    <row r="14" spans="1:36">
      <c r="A14">
        <v>69</v>
      </c>
      <c r="B14">
        <v>32.5</v>
      </c>
      <c r="C14">
        <v>93</v>
      </c>
      <c r="D14">
        <v>5.43</v>
      </c>
      <c r="E14">
        <v>1.2456419999999999</v>
      </c>
      <c r="F14">
        <v>15.145</v>
      </c>
      <c r="G14">
        <v>11.78796</v>
      </c>
      <c r="H14">
        <v>11.78796</v>
      </c>
      <c r="I14">
        <v>270.142</v>
      </c>
      <c r="J14" s="5">
        <f>LN(A14)</f>
        <v>4.2341065045972597</v>
      </c>
      <c r="K14" s="5">
        <f>LN(B14)</f>
        <v>3.4812400893356918</v>
      </c>
      <c r="L14" s="33">
        <f>LN(C14)</f>
        <v>4.5325994931532563</v>
      </c>
      <c r="M14" s="33">
        <f>LN(D14)</f>
        <v>1.6919391339458441</v>
      </c>
      <c r="N14" s="5">
        <v>1.0373936666666701</v>
      </c>
      <c r="O14" s="5">
        <f>LN(F14)</f>
        <v>2.7176704444792006</v>
      </c>
      <c r="P14" s="5">
        <f>LN(G14)</f>
        <v>2.4670786715883879</v>
      </c>
      <c r="Q14" s="5">
        <f>LN(H14)</f>
        <v>2.4670786715883879</v>
      </c>
      <c r="R14" s="5">
        <f>LN(I14)</f>
        <v>5.5989477466737316</v>
      </c>
      <c r="S14" s="31">
        <f>SUMPRODUCT($AA$6:$AI$6,J14:R14)+$AJ$6</f>
        <v>-1.6414633460938699</v>
      </c>
      <c r="T14" s="30">
        <f t="shared" si="0"/>
        <v>0.19369638994511024</v>
      </c>
      <c r="U14" s="31">
        <f t="shared" si="1"/>
        <v>0.16226604317201376</v>
      </c>
      <c r="V14" s="31" t="e">
        <f>#REF!*LN(U14)+LN(1-U14)*(1-#REF!)</f>
        <v>#REF!</v>
      </c>
      <c r="W14">
        <f>IF(U14&gt;$AD$1,1,0)</f>
        <v>1</v>
      </c>
      <c r="X14" t="e">
        <f>IF(AND(W14=1,#REF!=1),1,IF(AND(W14=1,#REF!=0),-1,IF(AND(W14=0,#REF!=0),2,IF(AND(W14=0,#REF!=1),-2,"ERROR"))))</f>
        <v>#REF!</v>
      </c>
      <c r="AC14">
        <f>SUM(AC10:AC13)</f>
        <v>0</v>
      </c>
    </row>
    <row r="15" spans="1:36">
      <c r="A15">
        <v>78</v>
      </c>
      <c r="B15">
        <v>25.3</v>
      </c>
      <c r="C15">
        <v>60</v>
      </c>
      <c r="D15">
        <v>3.508</v>
      </c>
      <c r="E15">
        <v>0.51918399999999998</v>
      </c>
      <c r="F15">
        <v>6.633</v>
      </c>
      <c r="G15">
        <v>10.567295</v>
      </c>
      <c r="H15">
        <v>4.6638000000000002</v>
      </c>
      <c r="I15">
        <v>209.749</v>
      </c>
      <c r="J15" s="5">
        <f>LN(A15)</f>
        <v>4.3567088266895917</v>
      </c>
      <c r="K15" s="5">
        <f>LN(B15)</f>
        <v>3.2308043957334744</v>
      </c>
      <c r="L15" s="33">
        <f>LN(C15)</f>
        <v>4.0943445622221004</v>
      </c>
      <c r="M15" s="33">
        <f>LN(D15)</f>
        <v>1.2550460745099365</v>
      </c>
      <c r="N15" s="5">
        <v>3.0099795999999999</v>
      </c>
      <c r="O15" s="5">
        <f>LN(F15)</f>
        <v>1.8920571905434189</v>
      </c>
      <c r="P15" s="5">
        <f>LN(G15)</f>
        <v>2.3577638541696255</v>
      </c>
      <c r="Q15" s="5">
        <f>LN(H15)</f>
        <v>1.5398305664820919</v>
      </c>
      <c r="R15" s="5">
        <f>LN(I15)</f>
        <v>5.3459115777554977</v>
      </c>
      <c r="S15" s="31">
        <f>SUMPRODUCT($AA$6:$AI$6,J15:R15)+$AJ$6</f>
        <v>-5.7054012949951662</v>
      </c>
      <c r="T15" s="30">
        <f t="shared" si="0"/>
        <v>3.327941630813082E-3</v>
      </c>
      <c r="U15" s="31">
        <f t="shared" si="1"/>
        <v>3.3169031706660464E-3</v>
      </c>
      <c r="V15" s="31" t="e">
        <f>#REF!*LN(U15)+LN(1-U15)*(1-#REF!)</f>
        <v>#REF!</v>
      </c>
      <c r="W15">
        <f>IF(U15&gt;$AD$1,1,0)</f>
        <v>0</v>
      </c>
      <c r="X15" t="e">
        <f>IF(AND(W15=1,#REF!=1),1,IF(AND(W15=1,#REF!=0),-1,IF(AND(W15=0,#REF!=0),2,IF(AND(W15=0,#REF!=1),-2,"ERROR"))))</f>
        <v>#REF!</v>
      </c>
    </row>
    <row r="16" spans="1:36">
      <c r="A16">
        <v>51</v>
      </c>
      <c r="B16">
        <v>19.132653061224499</v>
      </c>
      <c r="C16">
        <v>93</v>
      </c>
      <c r="D16">
        <v>4.3639999999999999</v>
      </c>
      <c r="E16">
        <v>1.0011015999999999</v>
      </c>
      <c r="F16">
        <v>11.0816</v>
      </c>
      <c r="G16">
        <v>5.80762</v>
      </c>
      <c r="H16">
        <v>5.5705499999999999</v>
      </c>
      <c r="I16">
        <v>90.6</v>
      </c>
      <c r="J16" s="5">
        <f>LN(A16)</f>
        <v>3.9318256327243257</v>
      </c>
      <c r="K16" s="5">
        <f>LN(B16)</f>
        <v>2.9513964597339397</v>
      </c>
      <c r="L16" s="33">
        <f>LN(C16)</f>
        <v>4.5325994931532563</v>
      </c>
      <c r="M16" s="33">
        <f>LN(D16)</f>
        <v>1.4733890679708244</v>
      </c>
      <c r="N16" s="5">
        <v>0.921719333333333</v>
      </c>
      <c r="O16" s="5">
        <f>LN(F16)</f>
        <v>2.4052860752259657</v>
      </c>
      <c r="P16" s="5">
        <f>LN(G16)</f>
        <v>1.7591708483848105</v>
      </c>
      <c r="Q16" s="5">
        <f>LN(H16)</f>
        <v>1.7174937923319016</v>
      </c>
      <c r="R16" s="5">
        <f>LN(I16)</f>
        <v>4.5064542130489338</v>
      </c>
      <c r="S16" s="31">
        <f>SUMPRODUCT($AA$6:$AI$6,J16:R16)+$AJ$6</f>
        <v>-6.9052143997787141E-2</v>
      </c>
      <c r="T16" s="30">
        <f t="shared" si="0"/>
        <v>0.93327801396269516</v>
      </c>
      <c r="U16" s="31">
        <f t="shared" si="1"/>
        <v>0.48274382019672823</v>
      </c>
      <c r="V16" s="31" t="e">
        <f>#REF!*LN(U16)+LN(1-U16)*(1-#REF!)</f>
        <v>#REF!</v>
      </c>
      <c r="W16">
        <f>IF(U16&gt;$AD$1,1,0)</f>
        <v>1</v>
      </c>
      <c r="X16" t="e">
        <f>IF(AND(W16=1,#REF!=1),1,IF(AND(W16=1,#REF!=0),-1,IF(AND(W16=0,#REF!=0),2,IF(AND(W16=0,#REF!=1),-2,"ERROR"))))</f>
        <v>#REF!</v>
      </c>
    </row>
    <row r="17" spans="1:37">
      <c r="A17">
        <v>62</v>
      </c>
      <c r="B17">
        <v>22.65625</v>
      </c>
      <c r="C17">
        <v>92</v>
      </c>
      <c r="D17">
        <v>3.4820000000000002</v>
      </c>
      <c r="E17">
        <v>0.79018186666666701</v>
      </c>
      <c r="F17">
        <v>9.8648000000000007</v>
      </c>
      <c r="G17">
        <v>11.236235000000001</v>
      </c>
      <c r="H17">
        <v>10.69548</v>
      </c>
      <c r="I17">
        <v>703.97299999999996</v>
      </c>
      <c r="J17" s="5">
        <f>LN(A17)</f>
        <v>4.1271343850450917</v>
      </c>
      <c r="K17" s="5">
        <f>LN(B17)</f>
        <v>3.1204357520549482</v>
      </c>
      <c r="L17" s="33">
        <f>LN(C17)</f>
        <v>4.5217885770490405</v>
      </c>
      <c r="M17" s="33">
        <f>LN(D17)</f>
        <v>1.2476068413459973</v>
      </c>
      <c r="N17" s="5">
        <v>0.97213799999999995</v>
      </c>
      <c r="O17" s="5">
        <f>LN(F17)</f>
        <v>2.2889728655741837</v>
      </c>
      <c r="P17" s="5">
        <f>LN(G17)</f>
        <v>2.4191438239396237</v>
      </c>
      <c r="Q17" s="5">
        <f>LN(H17)</f>
        <v>2.3698212223126705</v>
      </c>
      <c r="R17" s="5">
        <f>LN(I17)</f>
        <v>6.556740003149848</v>
      </c>
      <c r="S17" s="31">
        <f>SUMPRODUCT($AA$6:$AI$6,J17:R17)+$AJ$6</f>
        <v>0.73505315247847847</v>
      </c>
      <c r="T17" s="30">
        <f t="shared" si="0"/>
        <v>2.0855928439877411</v>
      </c>
      <c r="U17" s="31">
        <f t="shared" si="1"/>
        <v>0.67591317112739169</v>
      </c>
      <c r="V17" s="31" t="e">
        <f>#REF!*LN(U17)+LN(1-U17)*(1-#REF!)</f>
        <v>#REF!</v>
      </c>
      <c r="W17">
        <f>IF(U17&gt;$AD$1,1,0)</f>
        <v>1</v>
      </c>
      <c r="X17" t="e">
        <f>IF(AND(W17=1,#REF!=1),1,IF(AND(W17=1,#REF!=0),-1,IF(AND(W17=0,#REF!=0),2,IF(AND(W17=0,#REF!=1),-2,"ERROR"))))</f>
        <v>#REF!</v>
      </c>
    </row>
    <row r="18" spans="1:37">
      <c r="A18">
        <v>51</v>
      </c>
      <c r="B18">
        <v>22.8928199791883</v>
      </c>
      <c r="C18">
        <v>103</v>
      </c>
      <c r="D18">
        <v>2.74</v>
      </c>
      <c r="E18">
        <v>0.69614266666666702</v>
      </c>
      <c r="F18">
        <v>8.0162999999999993</v>
      </c>
      <c r="G18">
        <v>9.3497749999999993</v>
      </c>
      <c r="H18">
        <v>11.554919999999999</v>
      </c>
      <c r="I18">
        <v>359.23200000000003</v>
      </c>
      <c r="J18" s="5">
        <f>LN(A18)</f>
        <v>3.9318256327243257</v>
      </c>
      <c r="K18" s="5">
        <f>LN(B18)</f>
        <v>3.1308233233701586</v>
      </c>
      <c r="L18" s="33">
        <f>LN(C18)</f>
        <v>4.6347289882296359</v>
      </c>
      <c r="M18" s="33">
        <f>LN(D18)</f>
        <v>1.0079579203999789</v>
      </c>
      <c r="N18" s="5">
        <v>1.203832</v>
      </c>
      <c r="O18" s="5">
        <f>LN(F18)</f>
        <v>2.0814769687919061</v>
      </c>
      <c r="P18" s="5">
        <f>LN(G18)</f>
        <v>2.2353522788399256</v>
      </c>
      <c r="Q18" s="5">
        <f>LN(H18)</f>
        <v>2.4471113202925978</v>
      </c>
      <c r="R18" s="5">
        <f>LN(I18)</f>
        <v>5.8839684193197339</v>
      </c>
      <c r="S18" s="31">
        <f>SUMPRODUCT($AA$6:$AI$6,J18:R18)+$AJ$6</f>
        <v>1.2836658859072223</v>
      </c>
      <c r="T18" s="30">
        <f t="shared" si="0"/>
        <v>3.609848793127163</v>
      </c>
      <c r="U18" s="31">
        <f t="shared" si="1"/>
        <v>0.78307314515588811</v>
      </c>
      <c r="V18" s="31" t="e">
        <f>#REF!*LN(U18)+LN(1-U18)*(1-#REF!)</f>
        <v>#REF!</v>
      </c>
      <c r="W18">
        <f>IF(U18&gt;$AD$1,1,0)</f>
        <v>1</v>
      </c>
      <c r="X18" t="e">
        <f>IF(AND(W18=1,#REF!=1),1,IF(AND(W18=1,#REF!=0),-1,IF(AND(W18=0,#REF!=0),2,IF(AND(W18=0,#REF!=1),-2,"ERROR"))))</f>
        <v>#REF!</v>
      </c>
      <c r="AB18" s="40">
        <v>0.1</v>
      </c>
      <c r="AC18" s="40">
        <v>0.2</v>
      </c>
      <c r="AD18" s="40">
        <v>0.3</v>
      </c>
      <c r="AE18" s="40">
        <v>0.4</v>
      </c>
      <c r="AF18" s="40">
        <v>0.5</v>
      </c>
      <c r="AG18" s="40">
        <v>0.6</v>
      </c>
      <c r="AH18" s="40">
        <v>0.7</v>
      </c>
      <c r="AI18" s="40">
        <v>0.8</v>
      </c>
      <c r="AJ18" s="40">
        <v>0.9</v>
      </c>
      <c r="AK18" s="40">
        <v>1</v>
      </c>
    </row>
    <row r="19" spans="1:37">
      <c r="A19">
        <v>59</v>
      </c>
      <c r="B19">
        <v>22.832879346258601</v>
      </c>
      <c r="C19">
        <v>98</v>
      </c>
      <c r="D19">
        <v>6.8620000000000001</v>
      </c>
      <c r="E19">
        <v>1.6587741333333299</v>
      </c>
      <c r="F19">
        <v>14.903700000000001</v>
      </c>
      <c r="G19">
        <v>4.230105</v>
      </c>
      <c r="H19">
        <v>8.2049000000000003</v>
      </c>
      <c r="I19">
        <v>355.31</v>
      </c>
      <c r="J19" s="5">
        <f>LN(A19)</f>
        <v>4.0775374439057197</v>
      </c>
      <c r="K19" s="5">
        <f>LN(B19)</f>
        <v>3.1282015737567987</v>
      </c>
      <c r="L19" s="33">
        <f>LN(C19)</f>
        <v>4.5849674786705723</v>
      </c>
      <c r="M19" s="33">
        <f>LN(D19)</f>
        <v>1.925998944436258</v>
      </c>
      <c r="N19" s="5">
        <v>0.90670720000000005</v>
      </c>
      <c r="O19" s="5">
        <f>LN(F19)</f>
        <v>2.701609504272223</v>
      </c>
      <c r="P19" s="5">
        <f>LN(G19)</f>
        <v>1.4422268154451441</v>
      </c>
      <c r="Q19" s="5">
        <f>LN(H19)</f>
        <v>2.1047315367773511</v>
      </c>
      <c r="R19" s="5">
        <f>LN(I19)</f>
        <v>5.8729906478602958</v>
      </c>
      <c r="S19" s="31">
        <f>SUMPRODUCT($AA$6:$AI$6,J19:R19)+$AJ$6</f>
        <v>6.9713182113527949E-2</v>
      </c>
      <c r="T19" s="30">
        <f t="shared" si="0"/>
        <v>1.0722006108349025</v>
      </c>
      <c r="U19" s="31">
        <f t="shared" si="1"/>
        <v>0.51742124060223416</v>
      </c>
      <c r="V19" s="31" t="e">
        <f>#REF!*LN(U19)+LN(1-U19)*(1-#REF!)</f>
        <v>#REF!</v>
      </c>
      <c r="W19">
        <f>IF(U19&gt;$AD$1,1,0)</f>
        <v>1</v>
      </c>
      <c r="X19" t="e">
        <f>IF(AND(W19=1,#REF!=1),1,IF(AND(W19=1,#REF!=0),-1,IF(AND(W19=0,#REF!=0),2,IF(AND(W19=0,#REF!=1),-2,"ERROR"))))</f>
        <v>#REF!</v>
      </c>
      <c r="AA19" s="29" t="s">
        <v>84</v>
      </c>
      <c r="AB19" s="39">
        <v>0.52</v>
      </c>
      <c r="AC19" s="39">
        <v>0.51</v>
      </c>
      <c r="AD19" s="39">
        <v>0.48</v>
      </c>
      <c r="AE19" s="39">
        <v>0.46</v>
      </c>
      <c r="AF19" s="39">
        <v>0.41</v>
      </c>
      <c r="AG19" s="39">
        <v>0.37</v>
      </c>
      <c r="AH19" s="39">
        <v>0.35</v>
      </c>
      <c r="AI19" s="39">
        <v>0.28000000000000003</v>
      </c>
      <c r="AJ19" s="39">
        <v>0.2</v>
      </c>
      <c r="AK19" s="39">
        <v>0</v>
      </c>
    </row>
    <row r="20" spans="1:37">
      <c r="A20">
        <v>54</v>
      </c>
      <c r="B20">
        <v>24.21875</v>
      </c>
      <c r="C20">
        <v>86</v>
      </c>
      <c r="D20">
        <v>3.73</v>
      </c>
      <c r="E20">
        <v>0.79125733333333303</v>
      </c>
      <c r="F20">
        <v>8.6874000000000002</v>
      </c>
      <c r="G20">
        <v>3.7052299999999998</v>
      </c>
      <c r="H20">
        <v>10.34455</v>
      </c>
      <c r="I20">
        <v>635.04899999999998</v>
      </c>
      <c r="J20" s="5">
        <f>LN(A20)</f>
        <v>3.9889840465642745</v>
      </c>
      <c r="K20" s="5">
        <f>LN(B20)</f>
        <v>3.1871271265536203</v>
      </c>
      <c r="L20" s="33">
        <f>LN(C20)</f>
        <v>4.4543472962535073</v>
      </c>
      <c r="M20" s="33">
        <f>LN(D20)</f>
        <v>1.3164082336557241</v>
      </c>
      <c r="N20" s="5">
        <v>1.38399733333333</v>
      </c>
      <c r="O20" s="5">
        <f>LN(F20)</f>
        <v>2.1618737000332939</v>
      </c>
      <c r="P20" s="5">
        <f>LN(G20)</f>
        <v>1.3097453350938786</v>
      </c>
      <c r="Q20" s="5">
        <f>LN(H20)</f>
        <v>2.3364598109763732</v>
      </c>
      <c r="R20" s="5">
        <f>LN(I20)</f>
        <v>6.4537021612699297</v>
      </c>
      <c r="S20" s="31">
        <f>SUMPRODUCT($AA$6:$AI$6,J20:R20)+$AJ$6</f>
        <v>-1.3405014816847558</v>
      </c>
      <c r="T20" s="30">
        <f t="shared" si="0"/>
        <v>0.26171439069277963</v>
      </c>
      <c r="U20" s="31">
        <f t="shared" si="1"/>
        <v>0.20742760217633566</v>
      </c>
      <c r="V20" s="31" t="e">
        <f>#REF!*LN(U20)+LN(1-U20)*(1-#REF!)</f>
        <v>#REF!</v>
      </c>
      <c r="W20">
        <f>IF(U20&gt;$AD$1,1,0)</f>
        <v>1</v>
      </c>
      <c r="X20" t="e">
        <f>IF(AND(W20=1,#REF!=1),1,IF(AND(W20=1,#REF!=0),-1,IF(AND(W20=0,#REF!=0),2,IF(AND(W20=0,#REF!=1),-2,"ERROR"))))</f>
        <v>#REF!</v>
      </c>
      <c r="AA20" s="29" t="s">
        <v>85</v>
      </c>
      <c r="AB20" s="39">
        <v>0.35</v>
      </c>
      <c r="AC20" s="39">
        <v>0.3</v>
      </c>
      <c r="AD20" s="39">
        <v>0.21</v>
      </c>
      <c r="AE20" s="39">
        <v>0.17</v>
      </c>
      <c r="AF20" s="39">
        <v>0.1</v>
      </c>
      <c r="AG20" s="39">
        <v>0.05</v>
      </c>
      <c r="AH20" s="39">
        <v>0.01</v>
      </c>
      <c r="AI20" s="39">
        <v>0.01</v>
      </c>
      <c r="AJ20" s="39">
        <v>0</v>
      </c>
      <c r="AK20" s="39">
        <v>0</v>
      </c>
    </row>
    <row r="21" spans="1:37">
      <c r="A21">
        <v>44</v>
      </c>
      <c r="B21">
        <v>19.559999999999999</v>
      </c>
      <c r="C21">
        <v>114</v>
      </c>
      <c r="D21">
        <v>15.89</v>
      </c>
      <c r="E21">
        <v>4.4682680000000001</v>
      </c>
      <c r="F21">
        <v>13.08</v>
      </c>
      <c r="G21">
        <v>20.37</v>
      </c>
      <c r="H21">
        <v>4.62</v>
      </c>
      <c r="I21">
        <v>220.66</v>
      </c>
      <c r="J21" s="5">
        <f>LN(A21)</f>
        <v>3.784189633918261</v>
      </c>
      <c r="K21" s="5">
        <f>LN(B21)</f>
        <v>2.9734866646066713</v>
      </c>
      <c r="L21" s="33">
        <f>LN(C21)</f>
        <v>4.7361984483944957</v>
      </c>
      <c r="M21" s="33">
        <f>LN(D21)</f>
        <v>2.7656899805486246</v>
      </c>
      <c r="N21" s="5">
        <v>1.7526110666666701</v>
      </c>
      <c r="O21" s="5">
        <f>LN(F21)</f>
        <v>2.5710843460290524</v>
      </c>
      <c r="P21" s="5">
        <f>LN(G21)</f>
        <v>3.0140632302387145</v>
      </c>
      <c r="Q21" s="5">
        <f>LN(H21)</f>
        <v>1.5303947050936475</v>
      </c>
      <c r="R21" s="5">
        <f>LN(I21)</f>
        <v>5.3966230553321601</v>
      </c>
      <c r="S21" s="31">
        <f>SUMPRODUCT($AA$6:$AI$6,J21:R21)+$AJ$6</f>
        <v>3.620747171803206</v>
      </c>
      <c r="T21" s="30">
        <f t="shared" si="0"/>
        <v>37.365475824668565</v>
      </c>
      <c r="U21" s="31">
        <f t="shared" si="1"/>
        <v>0.97393489905950781</v>
      </c>
      <c r="V21" s="31" t="e">
        <f>#REF!*LN(U21)+LN(1-U21)*(1-#REF!)</f>
        <v>#REF!</v>
      </c>
      <c r="W21">
        <f>IF(U21&gt;$AD$1,1,0)</f>
        <v>1</v>
      </c>
      <c r="X21" t="e">
        <f>IF(AND(W21=1,#REF!=1),1,IF(AND(W21=1,#REF!=0),-1,IF(AND(W21=0,#REF!=0),2,IF(AND(W21=0,#REF!=1),-2,"ERROR"))))</f>
        <v>#REF!</v>
      </c>
      <c r="AA21" s="29" t="s">
        <v>86</v>
      </c>
      <c r="AB21" s="39">
        <v>0.12</v>
      </c>
      <c r="AC21" s="39">
        <v>0.17</v>
      </c>
      <c r="AD21" s="39">
        <v>0.26</v>
      </c>
      <c r="AE21" s="39">
        <v>0.3</v>
      </c>
      <c r="AF21" s="39">
        <v>0.37</v>
      </c>
      <c r="AG21" s="39">
        <v>0.42</v>
      </c>
      <c r="AH21" s="39">
        <v>0.46</v>
      </c>
      <c r="AI21" s="39">
        <v>0.46</v>
      </c>
      <c r="AJ21" s="39">
        <v>0.47</v>
      </c>
      <c r="AK21" s="39">
        <v>0.47</v>
      </c>
    </row>
    <row r="22" spans="1:37">
      <c r="A22">
        <v>44</v>
      </c>
      <c r="B22">
        <v>24.74</v>
      </c>
      <c r="C22">
        <v>106</v>
      </c>
      <c r="D22">
        <v>58.46</v>
      </c>
      <c r="E22">
        <v>15.285341333333299</v>
      </c>
      <c r="F22">
        <v>18.16</v>
      </c>
      <c r="G22">
        <v>16.100000000000001</v>
      </c>
      <c r="H22">
        <v>5.31</v>
      </c>
      <c r="I22">
        <v>244.75</v>
      </c>
      <c r="J22" s="5">
        <f>LN(A22)</f>
        <v>3.784189633918261</v>
      </c>
      <c r="K22" s="5">
        <f>LN(B22)</f>
        <v>3.208421366964342</v>
      </c>
      <c r="L22" s="33">
        <f>LN(C22)</f>
        <v>4.6634390941120669</v>
      </c>
      <c r="M22" s="33">
        <f>LN(D22)</f>
        <v>4.0683427596830999</v>
      </c>
      <c r="N22" s="5">
        <v>2.0523899999999999</v>
      </c>
      <c r="O22" s="5">
        <f>LN(F22)</f>
        <v>2.8992213731731473</v>
      </c>
      <c r="P22" s="5">
        <f>LN(G22)</f>
        <v>2.7788192719904172</v>
      </c>
      <c r="Q22" s="5">
        <f>LN(H22)</f>
        <v>1.6695918352538475</v>
      </c>
      <c r="R22" s="5">
        <f>LN(I22)</f>
        <v>5.5002372814106195</v>
      </c>
      <c r="S22" s="31">
        <f>SUMPRODUCT($AA$6:$AI$6,J22:R22)+$AJ$6</f>
        <v>2.433849859833515</v>
      </c>
      <c r="T22" s="30">
        <f t="shared" si="0"/>
        <v>11.402696469387857</v>
      </c>
      <c r="U22" s="31">
        <f t="shared" si="1"/>
        <v>0.9193723717686566</v>
      </c>
      <c r="V22" s="31" t="e">
        <f>#REF!*LN(U22)+LN(1-U22)*(1-#REF!)</f>
        <v>#REF!</v>
      </c>
      <c r="W22">
        <f>IF(U22&gt;$AD$1,1,0)</f>
        <v>1</v>
      </c>
      <c r="X22" t="e">
        <f>IF(AND(W22=1,#REF!=1),1,IF(AND(W22=1,#REF!=0),-1,IF(AND(W22=0,#REF!=0),2,IF(AND(W22=0,#REF!=1),-2,"ERROR"))))</f>
        <v>#REF!</v>
      </c>
      <c r="AA22" s="29" t="s">
        <v>87</v>
      </c>
      <c r="AB22" s="39">
        <v>0.01</v>
      </c>
      <c r="AC22" s="39">
        <v>0.02</v>
      </c>
      <c r="AD22" s="39">
        <v>0.05</v>
      </c>
      <c r="AE22" s="39">
        <v>7.0000000000000007E-2</v>
      </c>
      <c r="AF22" s="39">
        <v>0.12</v>
      </c>
      <c r="AG22" s="39">
        <v>0.16</v>
      </c>
      <c r="AH22" s="39">
        <v>0.19</v>
      </c>
      <c r="AI22" s="39">
        <v>0.25</v>
      </c>
      <c r="AJ22" s="39">
        <v>0.33</v>
      </c>
      <c r="AK22" s="39">
        <v>0.53</v>
      </c>
    </row>
    <row r="23" spans="1:37">
      <c r="A23">
        <v>46</v>
      </c>
      <c r="B23">
        <v>22.21</v>
      </c>
      <c r="C23">
        <v>86</v>
      </c>
      <c r="D23">
        <v>36.94</v>
      </c>
      <c r="E23">
        <v>7.8362053333333304</v>
      </c>
      <c r="F23">
        <v>10.16</v>
      </c>
      <c r="G23">
        <v>9.76</v>
      </c>
      <c r="H23">
        <v>5.68</v>
      </c>
      <c r="I23">
        <v>312</v>
      </c>
      <c r="J23" s="5">
        <f>LN(A23)</f>
        <v>3.8286413964890951</v>
      </c>
      <c r="K23" s="5">
        <f>LN(B23)</f>
        <v>3.1005426379063361</v>
      </c>
      <c r="L23" s="33">
        <f>LN(C23)</f>
        <v>4.4543472962535073</v>
      </c>
      <c r="M23" s="33">
        <f>LN(D23)</f>
        <v>3.6092949747710938</v>
      </c>
      <c r="N23" s="5">
        <v>1.513374</v>
      </c>
      <c r="O23" s="5">
        <f>LN(F23)</f>
        <v>2.318458442150336</v>
      </c>
      <c r="P23" s="5">
        <f>LN(G23)</f>
        <v>2.2782924004250011</v>
      </c>
      <c r="Q23" s="5">
        <f>LN(H23)</f>
        <v>1.7369512327330598</v>
      </c>
      <c r="R23" s="5">
        <f>LN(I23)</f>
        <v>5.7430031878094825</v>
      </c>
      <c r="S23" s="31">
        <f>SUMPRODUCT($AA$6:$AI$6,J23:R23)+$AJ$6</f>
        <v>0.89500948190793039</v>
      </c>
      <c r="T23" s="30">
        <f t="shared" si="0"/>
        <v>2.4473589949849575</v>
      </c>
      <c r="U23" s="31">
        <f t="shared" si="1"/>
        <v>0.70992287097028506</v>
      </c>
      <c r="V23" s="31" t="e">
        <f>#REF!*LN(U23)+LN(1-U23)*(1-#REF!)</f>
        <v>#REF!</v>
      </c>
      <c r="W23">
        <f>IF(U23&gt;$AD$1,1,0)</f>
        <v>1</v>
      </c>
      <c r="X23" t="e">
        <f>IF(AND(W23=1,#REF!=1),1,IF(AND(W23=1,#REF!=0),-1,IF(AND(W23=0,#REF!=0),2,IF(AND(W23=0,#REF!=1),-2,"ERROR"))))</f>
        <v>#REF!</v>
      </c>
    </row>
    <row r="24" spans="1:37">
      <c r="A24">
        <v>43</v>
      </c>
      <c r="B24">
        <v>26.5625</v>
      </c>
      <c r="C24">
        <v>101</v>
      </c>
      <c r="D24">
        <v>10.555</v>
      </c>
      <c r="E24">
        <v>2.62960233333333</v>
      </c>
      <c r="F24">
        <v>9.8000000000000007</v>
      </c>
      <c r="G24">
        <v>6.4202950000000003</v>
      </c>
      <c r="H24">
        <v>16.100000000000001</v>
      </c>
      <c r="I24">
        <v>806.72400000000005</v>
      </c>
      <c r="J24" s="5">
        <f>LN(A24)</f>
        <v>3.7612001156935624</v>
      </c>
      <c r="K24" s="5">
        <f>LN(B24)</f>
        <v>3.2795004466846356</v>
      </c>
      <c r="L24" s="33">
        <f>LN(C24)</f>
        <v>4.6151205168412597</v>
      </c>
      <c r="M24" s="33">
        <f>LN(D24)</f>
        <v>2.3565996813002839</v>
      </c>
      <c r="N24" s="5">
        <v>1.30042666666667</v>
      </c>
      <c r="O24" s="5">
        <f>LN(F24)</f>
        <v>2.2823823856765264</v>
      </c>
      <c r="P24" s="5">
        <f>LN(G24)</f>
        <v>1.8594640668019571</v>
      </c>
      <c r="Q24" s="5">
        <f>LN(H24)</f>
        <v>2.7788192719904172</v>
      </c>
      <c r="R24" s="5">
        <f>LN(I24)</f>
        <v>6.6929816023371238</v>
      </c>
      <c r="S24" s="31">
        <f>SUMPRODUCT($AA$6:$AI$6,J24:R24)+$AJ$6</f>
        <v>1.7845028733321193</v>
      </c>
      <c r="T24" s="30">
        <f t="shared" si="0"/>
        <v>5.956618017749431</v>
      </c>
      <c r="U24" s="31">
        <f t="shared" si="1"/>
        <v>0.8562519894798658</v>
      </c>
      <c r="V24" s="31" t="e">
        <f>#REF!*LN(U24)+LN(1-U24)*(1-#REF!)</f>
        <v>#REF!</v>
      </c>
      <c r="W24">
        <f>IF(U24&gt;$AD$1,1,0)</f>
        <v>1</v>
      </c>
      <c r="X24" t="e">
        <f>IF(AND(W24=1,#REF!=1),1,IF(AND(W24=1,#REF!=0),-1,IF(AND(W24=0,#REF!=0),2,IF(AND(W24=0,#REF!=1),-2,"ERROR"))))</f>
        <v>#REF!</v>
      </c>
      <c r="AA24" s="29" t="s">
        <v>88</v>
      </c>
      <c r="AB24" s="41">
        <f>AB19+AB21</f>
        <v>0.64</v>
      </c>
      <c r="AC24" s="41">
        <f t="shared" ref="AC24:AK24" si="3">AC19+AC21</f>
        <v>0.68</v>
      </c>
      <c r="AD24" s="41">
        <f t="shared" si="3"/>
        <v>0.74</v>
      </c>
      <c r="AE24" s="41">
        <f t="shared" si="3"/>
        <v>0.76</v>
      </c>
      <c r="AF24" s="41">
        <f t="shared" si="3"/>
        <v>0.78</v>
      </c>
      <c r="AG24" s="41">
        <f t="shared" si="3"/>
        <v>0.79</v>
      </c>
      <c r="AH24" s="41">
        <f t="shared" si="3"/>
        <v>0.81</v>
      </c>
      <c r="AI24" s="41">
        <f t="shared" si="3"/>
        <v>0.74</v>
      </c>
      <c r="AJ24" s="41">
        <f t="shared" si="3"/>
        <v>0.66999999999999993</v>
      </c>
      <c r="AK24" s="41">
        <f t="shared" si="3"/>
        <v>0.47</v>
      </c>
    </row>
    <row r="25" spans="1:37">
      <c r="A25">
        <v>81</v>
      </c>
      <c r="B25">
        <v>31.6403681788297</v>
      </c>
      <c r="C25">
        <v>100</v>
      </c>
      <c r="D25">
        <v>9.6690000000000005</v>
      </c>
      <c r="E25">
        <v>2.3850199999999999</v>
      </c>
      <c r="F25">
        <v>38.806600000000003</v>
      </c>
      <c r="G25">
        <v>10.636525000000001</v>
      </c>
      <c r="H25">
        <v>29.558299999999999</v>
      </c>
      <c r="I25">
        <v>426.17500000000001</v>
      </c>
      <c r="J25" s="5">
        <f>LN(A25)</f>
        <v>4.3944491546724391</v>
      </c>
      <c r="K25" s="5">
        <f>LN(B25)</f>
        <v>3.4544337793307918</v>
      </c>
      <c r="L25" s="33">
        <f>LN(C25)</f>
        <v>4.6051701859880918</v>
      </c>
      <c r="M25" s="33">
        <f>LN(D25)</f>
        <v>2.2689248915014106</v>
      </c>
      <c r="N25" s="5">
        <v>3.8697880666666702</v>
      </c>
      <c r="O25" s="5">
        <f>LN(F25)</f>
        <v>3.6585903352561209</v>
      </c>
      <c r="P25" s="5">
        <f>LN(G25)</f>
        <v>2.3642938328244791</v>
      </c>
      <c r="Q25" s="5">
        <f>LN(H25)</f>
        <v>3.3863645842773793</v>
      </c>
      <c r="R25" s="5">
        <f>LN(I25)</f>
        <v>6.0548500600369888</v>
      </c>
      <c r="S25" s="31">
        <f>SUMPRODUCT($AA$6:$AI$6,J25:R25)+$AJ$6</f>
        <v>1.4935208437741707</v>
      </c>
      <c r="T25" s="30">
        <f t="shared" si="0"/>
        <v>4.4527453733164704</v>
      </c>
      <c r="U25" s="31">
        <f t="shared" si="1"/>
        <v>0.81660614396307674</v>
      </c>
      <c r="V25" s="31" t="e">
        <f>#REF!*LN(U25)+LN(1-U25)*(1-#REF!)</f>
        <v>#REF!</v>
      </c>
      <c r="W25">
        <f>IF(U25&gt;$AD$1,1,0)</f>
        <v>1</v>
      </c>
      <c r="X25" t="e">
        <f>IF(AND(W25=1,#REF!=1),1,IF(AND(W25=1,#REF!=0),-1,IF(AND(W25=0,#REF!=0),2,IF(AND(W25=0,#REF!=1),-2,"ERROR"))))</f>
        <v>#REF!</v>
      </c>
    </row>
    <row r="26" spans="1:37">
      <c r="A26">
        <v>48</v>
      </c>
      <c r="B26">
        <v>32.461911357340703</v>
      </c>
      <c r="C26">
        <v>99</v>
      </c>
      <c r="D26">
        <v>28.677</v>
      </c>
      <c r="E26">
        <v>7.0029234000000002</v>
      </c>
      <c r="F26">
        <v>46.076000000000001</v>
      </c>
      <c r="G26">
        <v>21.57</v>
      </c>
      <c r="H26">
        <v>10.157260000000001</v>
      </c>
      <c r="I26">
        <v>738.03399999999999</v>
      </c>
      <c r="J26" s="5">
        <f>LN(A26)</f>
        <v>3.8712010109078911</v>
      </c>
      <c r="K26" s="5">
        <f>LN(B26)</f>
        <v>3.4800674438199399</v>
      </c>
      <c r="L26" s="33">
        <f>LN(C26)</f>
        <v>4.5951198501345898</v>
      </c>
      <c r="M26" s="33">
        <f>LN(D26)</f>
        <v>3.3560954077497351</v>
      </c>
      <c r="N26" s="5">
        <v>2.5349316666666701</v>
      </c>
      <c r="O26" s="5">
        <f>LN(F26)</f>
        <v>3.83029220706426</v>
      </c>
      <c r="P26" s="5">
        <f>LN(G26)</f>
        <v>3.0713034604010652</v>
      </c>
      <c r="Q26" s="5">
        <f>LN(H26)</f>
        <v>2.3181887207394163</v>
      </c>
      <c r="R26" s="5">
        <f>LN(I26)</f>
        <v>6.6039898939999659</v>
      </c>
      <c r="S26" s="31">
        <f>SUMPRODUCT($AA$6:$AI$6,J26:R26)+$AJ$6</f>
        <v>1.2053252480468934</v>
      </c>
      <c r="T26" s="30">
        <f t="shared" si="0"/>
        <v>3.3378445289513317</v>
      </c>
      <c r="U26" s="31">
        <f t="shared" si="1"/>
        <v>0.76947076057570274</v>
      </c>
      <c r="V26" s="31" t="e">
        <f>#REF!*LN(U26)+LN(1-U26)*(1-#REF!)</f>
        <v>#REF!</v>
      </c>
      <c r="W26">
        <f>IF(U26&gt;$AD$1,1,0)</f>
        <v>1</v>
      </c>
      <c r="X26" t="e">
        <f>IF(AND(W26=1,#REF!=1),1,IF(AND(W26=1,#REF!=0),-1,IF(AND(W26=0,#REF!=0),2,IF(AND(W26=0,#REF!=1),-2,"ERROR"))))</f>
        <v>#REF!</v>
      </c>
    </row>
    <row r="27" spans="1:37">
      <c r="A27">
        <v>85</v>
      </c>
      <c r="B27">
        <v>27.688778133776399</v>
      </c>
      <c r="C27">
        <v>196</v>
      </c>
      <c r="D27">
        <v>51.814</v>
      </c>
      <c r="E27">
        <v>25.050341866666699</v>
      </c>
      <c r="F27">
        <v>70.882400000000004</v>
      </c>
      <c r="G27">
        <v>7.9016849999999996</v>
      </c>
      <c r="H27">
        <v>55.215299999999999</v>
      </c>
      <c r="I27">
        <v>1078.3589999999999</v>
      </c>
      <c r="J27" s="5">
        <f>LN(A27)</f>
        <v>4.4426512564903167</v>
      </c>
      <c r="K27" s="5">
        <f>LN(B27)</f>
        <v>3.3210272095850804</v>
      </c>
      <c r="L27" s="33">
        <f>LN(C27)</f>
        <v>5.2781146592305168</v>
      </c>
      <c r="M27" s="33">
        <f>LN(D27)</f>
        <v>3.9476603830192776</v>
      </c>
      <c r="N27" s="5">
        <v>5.0918561333333301</v>
      </c>
      <c r="O27" s="5">
        <f>LN(F27)</f>
        <v>4.2610221657687335</v>
      </c>
      <c r="P27" s="5">
        <f>LN(G27)</f>
        <v>2.0670760278688953</v>
      </c>
      <c r="Q27" s="5">
        <f>LN(H27)</f>
        <v>4.0112400887905002</v>
      </c>
      <c r="R27" s="5">
        <f>LN(I27)</f>
        <v>6.9831957201474575</v>
      </c>
      <c r="S27" s="31">
        <f>SUMPRODUCT($AA$6:$AI$6,J27:R27)+$AJ$6</f>
        <v>10.261909893983574</v>
      </c>
      <c r="T27" s="30">
        <f t="shared" si="0"/>
        <v>28621.397859925124</v>
      </c>
      <c r="U27" s="31">
        <f t="shared" si="1"/>
        <v>0.9999650623261932</v>
      </c>
      <c r="V27" s="31" t="e">
        <f>#REF!*LN(U27)+LN(1-U27)*(1-#REF!)</f>
        <v>#REF!</v>
      </c>
      <c r="W27">
        <f>IF(U27&gt;$AD$1,1,0)</f>
        <v>1</v>
      </c>
      <c r="X27" t="e">
        <f>IF(AND(W27=1,#REF!=1),1,IF(AND(W27=1,#REF!=0),-1,IF(AND(W27=0,#REF!=0),2,IF(AND(W27=0,#REF!=1),-2,"ERROR"))))</f>
        <v>#REF!</v>
      </c>
    </row>
    <row r="28" spans="1:37">
      <c r="A28">
        <v>49</v>
      </c>
      <c r="B28">
        <v>32.461911357340703</v>
      </c>
      <c r="C28">
        <v>134</v>
      </c>
      <c r="D28">
        <v>24.887</v>
      </c>
      <c r="E28">
        <v>8.2259830666666698</v>
      </c>
      <c r="F28">
        <v>42.391399999999997</v>
      </c>
      <c r="G28">
        <v>10.793939999999999</v>
      </c>
      <c r="H28">
        <v>5.7679999999999998</v>
      </c>
      <c r="I28">
        <v>656.39300000000003</v>
      </c>
      <c r="J28" s="5">
        <f>LN(A28)</f>
        <v>3.8918202981106265</v>
      </c>
      <c r="K28" s="5">
        <f>LN(B28)</f>
        <v>3.4800674438199399</v>
      </c>
      <c r="L28" s="33">
        <f>LN(C28)</f>
        <v>4.8978397999509111</v>
      </c>
      <c r="M28" s="33">
        <f>LN(D28)</f>
        <v>3.214345578781669</v>
      </c>
      <c r="N28" s="5">
        <v>1.1339291333333299</v>
      </c>
      <c r="O28" s="5">
        <f>LN(F28)</f>
        <v>3.7469455114764081</v>
      </c>
      <c r="P28" s="5">
        <f>LN(G28)</f>
        <v>2.3789848655373107</v>
      </c>
      <c r="Q28" s="5">
        <f>LN(H28)</f>
        <v>1.752325399982648</v>
      </c>
      <c r="R28" s="5">
        <f>LN(I28)</f>
        <v>6.486759694929944</v>
      </c>
      <c r="S28" s="31">
        <f>SUMPRODUCT($AA$6:$AI$6,J28:R28)+$AJ$6</f>
        <v>1.4289350890663712</v>
      </c>
      <c r="T28" s="30">
        <f t="shared" si="0"/>
        <v>4.1742516180207687</v>
      </c>
      <c r="U28" s="31">
        <f t="shared" si="1"/>
        <v>0.80673533607889836</v>
      </c>
      <c r="V28" s="31" t="e">
        <f>#REF!*LN(U28)+LN(1-U28)*(1-#REF!)</f>
        <v>#REF!</v>
      </c>
      <c r="W28">
        <f>IF(U28&gt;$AD$1,1,0)</f>
        <v>1</v>
      </c>
      <c r="X28" t="e">
        <f>IF(AND(W28=1,#REF!=1),1,IF(AND(W28=1,#REF!=0),-1,IF(AND(W28=0,#REF!=0),2,IF(AND(W28=0,#REF!=1),-2,"ERROR"))))</f>
        <v>#REF!</v>
      </c>
    </row>
    <row r="29" spans="1:37">
      <c r="A29">
        <v>40</v>
      </c>
      <c r="B29">
        <v>27.636054421768701</v>
      </c>
      <c r="C29">
        <v>103</v>
      </c>
      <c r="D29">
        <v>2.4319999999999999</v>
      </c>
      <c r="E29">
        <v>0.61789013333333298</v>
      </c>
      <c r="F29">
        <v>14.3224</v>
      </c>
      <c r="G29">
        <v>6.7838700000000003</v>
      </c>
      <c r="H29">
        <v>26.0136</v>
      </c>
      <c r="I29">
        <v>293.12299999999999</v>
      </c>
      <c r="J29" s="5">
        <f>LN(A29)</f>
        <v>3.6888794541139363</v>
      </c>
      <c r="K29" s="5">
        <f>LN(B29)</f>
        <v>3.3191212398592564</v>
      </c>
      <c r="L29" s="33">
        <f>LN(C29)</f>
        <v>4.6347289882296359</v>
      </c>
      <c r="M29" s="33">
        <f>LN(D29)</f>
        <v>0.88871396410392056</v>
      </c>
      <c r="N29" s="5">
        <v>1.4066068</v>
      </c>
      <c r="O29" s="5">
        <f>LN(F29)</f>
        <v>2.6618247452549264</v>
      </c>
      <c r="P29" s="5">
        <f>LN(G29)</f>
        <v>1.9145477355701455</v>
      </c>
      <c r="Q29" s="5">
        <f>LN(H29)</f>
        <v>3.2586194781875126</v>
      </c>
      <c r="R29" s="5">
        <f>LN(I29)</f>
        <v>5.6805923161495482</v>
      </c>
      <c r="S29" s="31">
        <f>SUMPRODUCT($AA$6:$AI$6,J29:R29)+$AJ$6</f>
        <v>1.3512727604557533</v>
      </c>
      <c r="T29" s="30">
        <f t="shared" si="0"/>
        <v>3.8623382350581976</v>
      </c>
      <c r="U29" s="31">
        <f t="shared" si="1"/>
        <v>0.79433763106197586</v>
      </c>
      <c r="V29" s="31" t="e">
        <f>#REF!*LN(U29)+LN(1-U29)*(1-#REF!)</f>
        <v>#REF!</v>
      </c>
      <c r="W29">
        <f>IF(U29&gt;$AD$1,1,0)</f>
        <v>1</v>
      </c>
      <c r="X29" t="e">
        <f>IF(AND(W29=1,#REF!=1),1,IF(AND(W29=1,#REF!=0),-1,IF(AND(W29=0,#REF!=0),2,IF(AND(W29=0,#REF!=1),-2,"ERROR"))))</f>
        <v>#REF!</v>
      </c>
    </row>
    <row r="30" spans="1:37">
      <c r="A30">
        <v>74</v>
      </c>
      <c r="B30">
        <v>28.650137741046802</v>
      </c>
      <c r="C30">
        <v>88</v>
      </c>
      <c r="D30">
        <v>3.012</v>
      </c>
      <c r="E30">
        <v>0.65380479999999996</v>
      </c>
      <c r="F30">
        <v>31.1233</v>
      </c>
      <c r="G30">
        <v>7.6522199999999998</v>
      </c>
      <c r="H30">
        <v>18.355740000000001</v>
      </c>
      <c r="I30">
        <v>572.40099999999995</v>
      </c>
      <c r="J30" s="5">
        <f>LN(A30)</f>
        <v>4.3040650932041702</v>
      </c>
      <c r="K30" s="5">
        <f>LN(B30)</f>
        <v>3.3551582508646121</v>
      </c>
      <c r="L30" s="33">
        <f>LN(C30)</f>
        <v>4.4773368144782069</v>
      </c>
      <c r="M30" s="33">
        <f>LN(D30)</f>
        <v>1.1026043099376472</v>
      </c>
      <c r="N30" s="5">
        <v>1.3053945333333301</v>
      </c>
      <c r="O30" s="5">
        <f>LN(F30)</f>
        <v>3.4379567348193332</v>
      </c>
      <c r="P30" s="5">
        <f>LN(G30)</f>
        <v>2.0349958018181384</v>
      </c>
      <c r="Q30" s="5">
        <f>LN(H30)</f>
        <v>2.9099423321263234</v>
      </c>
      <c r="R30" s="5">
        <f>LN(I30)</f>
        <v>6.3498397947108183</v>
      </c>
      <c r="S30" s="31">
        <f>SUMPRODUCT($AA$6:$AI$6,J30:R30)+$AJ$6</f>
        <v>-0.87688714839699777</v>
      </c>
      <c r="T30" s="30">
        <f t="shared" si="0"/>
        <v>0.41607608101099997</v>
      </c>
      <c r="U30" s="31">
        <f t="shared" si="1"/>
        <v>0.29382325327742609</v>
      </c>
      <c r="V30" s="31" t="e">
        <f>#REF!*LN(U30)+LN(1-U30)*(1-#REF!)</f>
        <v>#REF!</v>
      </c>
      <c r="W30">
        <f>IF(U30&gt;$AD$1,1,0)</f>
        <v>1</v>
      </c>
      <c r="X30" t="e">
        <f>IF(AND(W30=1,#REF!=1),1,IF(AND(W30=1,#REF!=0),-1,IF(AND(W30=0,#REF!=0),2,IF(AND(W30=0,#REF!=1),-2,"ERROR"))))</f>
        <v>#REF!</v>
      </c>
    </row>
    <row r="31" spans="1:37">
      <c r="A31">
        <v>65</v>
      </c>
      <c r="B31">
        <v>30.915576694411399</v>
      </c>
      <c r="C31">
        <v>97</v>
      </c>
      <c r="D31">
        <v>10.491</v>
      </c>
      <c r="E31">
        <v>2.5101466000000001</v>
      </c>
      <c r="F31">
        <v>44.021700000000003</v>
      </c>
      <c r="G31">
        <v>3.7100900000000001</v>
      </c>
      <c r="H31">
        <v>20.468499999999999</v>
      </c>
      <c r="I31">
        <v>396.64800000000002</v>
      </c>
      <c r="J31" s="5">
        <f>LN(A31)</f>
        <v>4.1743872698956368</v>
      </c>
      <c r="K31" s="5">
        <f>LN(B31)</f>
        <v>3.4312601570306707</v>
      </c>
      <c r="L31" s="33">
        <f>LN(C31)</f>
        <v>4.5747109785033828</v>
      </c>
      <c r="M31" s="33">
        <f>LN(D31)</f>
        <v>2.3505177467493485</v>
      </c>
      <c r="N31" s="5">
        <v>0.72755813333333297</v>
      </c>
      <c r="O31" s="5">
        <f>LN(F31)</f>
        <v>3.7846826941622607</v>
      </c>
      <c r="P31" s="5">
        <f>LN(G31)</f>
        <v>1.3110561350852126</v>
      </c>
      <c r="Q31" s="5">
        <f>LN(H31)</f>
        <v>3.0188871190204791</v>
      </c>
      <c r="R31" s="5">
        <f>LN(I31)</f>
        <v>5.9830492375066351</v>
      </c>
      <c r="S31" s="31">
        <f>SUMPRODUCT($AA$6:$AI$6,J31:R31)+$AJ$6</f>
        <v>-0.15846037875821573</v>
      </c>
      <c r="T31" s="30">
        <f t="shared" si="0"/>
        <v>0.85345677813840537</v>
      </c>
      <c r="U31" s="31">
        <f t="shared" si="1"/>
        <v>0.46046759126242448</v>
      </c>
      <c r="V31" s="31" t="e">
        <f>#REF!*LN(U31)+LN(1-U31)*(1-#REF!)</f>
        <v>#REF!</v>
      </c>
      <c r="W31">
        <f>IF(U31&gt;$AD$1,1,0)</f>
        <v>1</v>
      </c>
      <c r="X31" t="e">
        <f>IF(AND(W31=1,#REF!=1),1,IF(AND(W31=1,#REF!=0),-1,IF(AND(W31=0,#REF!=0),2,IF(AND(W31=0,#REF!=1),-2,"ERROR"))))</f>
        <v>#REF!</v>
      </c>
    </row>
    <row r="32" spans="1:37">
      <c r="A32">
        <v>57</v>
      </c>
      <c r="B32">
        <v>34.8381477718101</v>
      </c>
      <c r="C32">
        <v>95</v>
      </c>
      <c r="D32">
        <v>12.548</v>
      </c>
      <c r="E32">
        <v>2.94041466666667</v>
      </c>
      <c r="F32">
        <v>33.161200000000001</v>
      </c>
      <c r="G32">
        <v>2.3649499999999999</v>
      </c>
      <c r="H32">
        <v>9.9542000000000002</v>
      </c>
      <c r="I32">
        <v>655.83399999999995</v>
      </c>
      <c r="J32" s="5">
        <f>LN(A32)</f>
        <v>4.0430512678345503</v>
      </c>
      <c r="K32" s="5">
        <f>LN(B32)</f>
        <v>3.5507129867309315</v>
      </c>
      <c r="L32" s="33">
        <f>LN(C32)</f>
        <v>4.5538768916005408</v>
      </c>
      <c r="M32" s="33">
        <f>LN(D32)</f>
        <v>2.5295612903284317</v>
      </c>
      <c r="N32" s="5">
        <v>3.2623639999999998</v>
      </c>
      <c r="O32" s="5">
        <f>LN(F32)</f>
        <v>3.5013805177908464</v>
      </c>
      <c r="P32" s="5">
        <f>LN(G32)</f>
        <v>0.86075688007135975</v>
      </c>
      <c r="Q32" s="5">
        <f>LN(H32)</f>
        <v>2.2979945726596682</v>
      </c>
      <c r="R32" s="5">
        <f>LN(I32)</f>
        <v>6.4859077081413563</v>
      </c>
      <c r="S32" s="31">
        <f>SUMPRODUCT($AA$6:$AI$6,J32:R32)+$AJ$6</f>
        <v>-2.827713610340556</v>
      </c>
      <c r="T32" s="30">
        <f t="shared" si="0"/>
        <v>5.9147934412613713E-2</v>
      </c>
      <c r="U32" s="31">
        <f t="shared" si="1"/>
        <v>5.5844828178243294E-2</v>
      </c>
      <c r="V32" s="31" t="e">
        <f>#REF!*LN(U32)+LN(1-U32)*(1-#REF!)</f>
        <v>#REF!</v>
      </c>
      <c r="W32">
        <f>IF(U32&gt;$AD$1,1,0)</f>
        <v>0</v>
      </c>
      <c r="X32" t="e">
        <f>IF(AND(W32=1,#REF!=1),1,IF(AND(W32=1,#REF!=0),-1,IF(AND(W32=0,#REF!=0),2,IF(AND(W32=0,#REF!=1),-2,"ERROR"))))</f>
        <v>#REF!</v>
      </c>
    </row>
    <row r="33" spans="1:24">
      <c r="A33">
        <v>73</v>
      </c>
      <c r="B33">
        <v>37.109375</v>
      </c>
      <c r="C33">
        <v>134</v>
      </c>
      <c r="D33">
        <v>5.6360000000000001</v>
      </c>
      <c r="E33">
        <v>1.8628858666666701</v>
      </c>
      <c r="F33">
        <v>41.406399999999998</v>
      </c>
      <c r="G33">
        <v>3.3356650000000001</v>
      </c>
      <c r="H33">
        <v>6.8923500000000004</v>
      </c>
      <c r="I33">
        <v>788.90200000000004</v>
      </c>
      <c r="J33" s="5">
        <f>LN(A33)</f>
        <v>4.290459441148391</v>
      </c>
      <c r="K33" s="5">
        <f>LN(B33)</f>
        <v>3.6138696331090698</v>
      </c>
      <c r="L33" s="33">
        <f>LN(C33)</f>
        <v>4.8978397999509111</v>
      </c>
      <c r="M33" s="33">
        <f>LN(D33)</f>
        <v>1.7291745940364338</v>
      </c>
      <c r="N33" s="5">
        <v>2.098344</v>
      </c>
      <c r="O33" s="5">
        <f>LN(F33)</f>
        <v>3.7234354582555436</v>
      </c>
      <c r="P33" s="5">
        <f>LN(G33)</f>
        <v>1.2046720597898397</v>
      </c>
      <c r="Q33" s="5">
        <f>LN(H33)</f>
        <v>1.9304121008933655</v>
      </c>
      <c r="R33" s="5">
        <f>LN(I33)</f>
        <v>6.6706421052733917</v>
      </c>
      <c r="S33" s="31">
        <f>SUMPRODUCT($AA$6:$AI$6,J33:R33)+$AJ$6</f>
        <v>-1.9417172947249988</v>
      </c>
      <c r="T33" s="30">
        <f t="shared" si="0"/>
        <v>0.14345737952028612</v>
      </c>
      <c r="U33" s="31">
        <f t="shared" si="1"/>
        <v>0.12545931495975013</v>
      </c>
      <c r="V33" s="31" t="e">
        <f>#REF!*LN(U33)+LN(1-U33)*(1-#REF!)</f>
        <v>#REF!</v>
      </c>
      <c r="W33">
        <f>IF(U33&gt;$AD$1,1,0)</f>
        <v>1</v>
      </c>
      <c r="X33" t="e">
        <f>IF(AND(W33=1,#REF!=1),1,IF(AND(W33=1,#REF!=0),-1,IF(AND(W33=0,#REF!=0),2,IF(AND(W33=0,#REF!=1),-2,"ERROR"))))</f>
        <v>#REF!</v>
      </c>
    </row>
    <row r="34" spans="1:24">
      <c r="A34">
        <v>68</v>
      </c>
      <c r="B34">
        <v>35.56</v>
      </c>
      <c r="C34">
        <v>131</v>
      </c>
      <c r="D34">
        <v>8.15</v>
      </c>
      <c r="E34">
        <v>2.6335366666666702</v>
      </c>
      <c r="F34">
        <v>17.87</v>
      </c>
      <c r="G34">
        <v>11.9</v>
      </c>
      <c r="H34">
        <v>4.1900000000000004</v>
      </c>
      <c r="I34">
        <v>198.4</v>
      </c>
      <c r="J34" s="5">
        <f>LN(A34)</f>
        <v>4.219507705176107</v>
      </c>
      <c r="K34" s="5">
        <f>LN(B34)</f>
        <v>3.5712214106457041</v>
      </c>
      <c r="L34" s="33">
        <f>LN(C34)</f>
        <v>4.8751973232011512</v>
      </c>
      <c r="M34" s="33">
        <f>LN(D34)</f>
        <v>2.0980179272527715</v>
      </c>
      <c r="N34" s="5">
        <v>1.341324</v>
      </c>
      <c r="O34" s="5">
        <f>LN(F34)</f>
        <v>2.8831233291713367</v>
      </c>
      <c r="P34" s="5">
        <f>LN(G34)</f>
        <v>2.4765384001174837</v>
      </c>
      <c r="Q34" s="5">
        <f>LN(H34)</f>
        <v>1.4327007339340465</v>
      </c>
      <c r="R34" s="5">
        <f>LN(I34)</f>
        <v>5.2902851948507728</v>
      </c>
      <c r="S34" s="31">
        <f>SUMPRODUCT($AA$6:$AI$6,J34:R34)+$AJ$6</f>
        <v>-1.6145138643576455</v>
      </c>
      <c r="T34" s="30">
        <f t="shared" si="0"/>
        <v>0.19898738179016504</v>
      </c>
      <c r="U34" s="31">
        <f t="shared" si="1"/>
        <v>0.16596286567508667</v>
      </c>
      <c r="V34" s="31" t="e">
        <f>#REF!*LN(U34)+LN(1-U34)*(1-#REF!)</f>
        <v>#REF!</v>
      </c>
      <c r="W34">
        <f>IF(U34&gt;$AD$1,1,0)</f>
        <v>1</v>
      </c>
      <c r="X34" t="e">
        <f>IF(AND(W34=1,#REF!=1),1,IF(AND(W34=1,#REF!=0),-1,IF(AND(W34=0,#REF!=0),2,IF(AND(W34=0,#REF!=1),-2,"ERROR"))))</f>
        <v>#REF!</v>
      </c>
    </row>
    <row r="35" spans="1:24">
      <c r="A35">
        <v>54</v>
      </c>
      <c r="B35">
        <v>36.049999999999997</v>
      </c>
      <c r="C35">
        <v>119</v>
      </c>
      <c r="D35">
        <v>11.91</v>
      </c>
      <c r="E35">
        <v>3.4959820000000001</v>
      </c>
      <c r="F35">
        <v>89.27</v>
      </c>
      <c r="G35">
        <v>8.01</v>
      </c>
      <c r="H35">
        <v>5.0599999999999996</v>
      </c>
      <c r="I35">
        <v>218.28</v>
      </c>
      <c r="J35" s="5">
        <f>LN(A35)</f>
        <v>3.9889840465642745</v>
      </c>
      <c r="K35" s="5">
        <f>LN(B35)</f>
        <v>3.584906863730958</v>
      </c>
      <c r="L35" s="33">
        <f>LN(C35)</f>
        <v>4.7791234931115296</v>
      </c>
      <c r="M35" s="33">
        <f>LN(D35)</f>
        <v>2.4773783833672089</v>
      </c>
      <c r="N35" s="5">
        <v>1.8732508000000001</v>
      </c>
      <c r="O35" s="5">
        <f>LN(F35)</f>
        <v>4.4916654851912705</v>
      </c>
      <c r="P35" s="5">
        <f>LN(G35)</f>
        <v>2.0806907610802678</v>
      </c>
      <c r="Q35" s="5">
        <f>LN(H35)</f>
        <v>1.6213664832993742</v>
      </c>
      <c r="R35" s="5">
        <f>LN(I35)</f>
        <v>5.3857786423180309</v>
      </c>
      <c r="S35" s="31">
        <f>SUMPRODUCT($AA$6:$AI$6,J35:R35)+$AJ$6</f>
        <v>-1.7432447261652229</v>
      </c>
      <c r="T35" s="30">
        <f t="shared" si="0"/>
        <v>0.17495180794320447</v>
      </c>
      <c r="U35" s="31">
        <f t="shared" si="1"/>
        <v>0.14890126280963295</v>
      </c>
      <c r="V35" s="31" t="e">
        <f>#REF!*LN(U35)+LN(1-U35)*(1-#REF!)</f>
        <v>#REF!</v>
      </c>
      <c r="W35">
        <f>IF(U35&gt;$AD$1,1,0)</f>
        <v>1</v>
      </c>
      <c r="X35" t="e">
        <f>IF(AND(W35=1,#REF!=1),1,IF(AND(W35=1,#REF!=0),-1,IF(AND(W35=0,#REF!=0),2,IF(AND(W35=0,#REF!=1),-2,"ERROR"))))</f>
        <v>#REF!</v>
      </c>
    </row>
    <row r="36" spans="1:24">
      <c r="A36">
        <v>72</v>
      </c>
      <c r="B36">
        <v>25.59</v>
      </c>
      <c r="C36">
        <v>82</v>
      </c>
      <c r="D36">
        <v>2.82</v>
      </c>
      <c r="E36">
        <v>0.57039200000000001</v>
      </c>
      <c r="F36">
        <v>24.96</v>
      </c>
      <c r="G36">
        <v>33.75</v>
      </c>
      <c r="H36">
        <v>3.27</v>
      </c>
      <c r="I36">
        <v>392.46</v>
      </c>
      <c r="J36" s="5">
        <f>LN(A36)</f>
        <v>4.2766661190160553</v>
      </c>
      <c r="K36" s="5">
        <f>LN(B36)</f>
        <v>3.2422016501716975</v>
      </c>
      <c r="L36" s="33">
        <f>LN(C36)</f>
        <v>4.4067192472642533</v>
      </c>
      <c r="M36" s="33">
        <f>LN(D36)</f>
        <v>1.0367368849500223</v>
      </c>
      <c r="N36" s="5">
        <v>2.3498847999999999</v>
      </c>
      <c r="O36" s="5">
        <f>LN(F36)</f>
        <v>3.2172745435012269</v>
      </c>
      <c r="P36" s="5">
        <f>LN(G36)</f>
        <v>3.5189804173185388</v>
      </c>
      <c r="Q36" s="5">
        <f>LN(H36)</f>
        <v>1.1847899849091621</v>
      </c>
      <c r="R36" s="5">
        <f>LN(I36)</f>
        <v>5.9724346212011765</v>
      </c>
      <c r="S36" s="31">
        <f>SUMPRODUCT($AA$6:$AI$6,J36:R36)+$AJ$6</f>
        <v>-2.8028558130620009</v>
      </c>
      <c r="T36" s="30">
        <f t="shared" si="0"/>
        <v>6.0636648191533402E-2</v>
      </c>
      <c r="U36" s="31">
        <f t="shared" si="1"/>
        <v>5.717004809792639E-2</v>
      </c>
      <c r="V36" s="31" t="e">
        <f>#REF!*LN(U36)+LN(1-U36)*(1-#REF!)</f>
        <v>#REF!</v>
      </c>
      <c r="W36">
        <f>IF(U36&gt;$AD$1,1,0)</f>
        <v>0</v>
      </c>
      <c r="X36" t="e">
        <f>IF(AND(W36=1,#REF!=1),1,IF(AND(W36=1,#REF!=0),-1,IF(AND(W36=0,#REF!=0),2,IF(AND(W36=0,#REF!=1),-2,"ERROR"))))</f>
        <v>#REF!</v>
      </c>
    </row>
  </sheetData>
  <conditionalFormatting sqref="AB24:AK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G6" sqref="G6"/>
    </sheetView>
  </sheetViews>
  <sheetFormatPr defaultColWidth="9" defaultRowHeight="15"/>
  <cols>
    <col min="12" max="12" width="9" style="5"/>
  </cols>
  <sheetData>
    <row r="1" spans="1:1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33" t="s">
        <v>68</v>
      </c>
      <c r="M1" s="29" t="s">
        <v>69</v>
      </c>
      <c r="N1" s="29" t="s">
        <v>89</v>
      </c>
      <c r="O1" s="29" t="s">
        <v>78</v>
      </c>
      <c r="P1" s="29" t="s">
        <v>76</v>
      </c>
    </row>
    <row r="2" spans="1:16">
      <c r="A2">
        <v>1</v>
      </c>
      <c r="B2">
        <v>83</v>
      </c>
      <c r="C2">
        <v>20.6904945433892</v>
      </c>
      <c r="D2">
        <v>92</v>
      </c>
      <c r="E2">
        <v>3.1150000000000002</v>
      </c>
      <c r="F2">
        <v>0.70689733333333304</v>
      </c>
      <c r="G2">
        <v>8.8437999999999999</v>
      </c>
      <c r="H2">
        <v>5.4292850000000001</v>
      </c>
      <c r="I2">
        <v>4.0640499999999999</v>
      </c>
      <c r="J2">
        <v>468.786</v>
      </c>
      <c r="L2" s="5">
        <f>LN(B2)</f>
        <v>4.4188406077965983</v>
      </c>
      <c r="M2" s="5">
        <f>LN(C2)</f>
        <v>3.029674394003893</v>
      </c>
      <c r="N2" s="5">
        <f>LN(D2)</f>
        <v>4.5217885770490405</v>
      </c>
      <c r="O2">
        <f>LN(E2)</f>
        <v>1.1362291522394166</v>
      </c>
    </row>
    <row r="3" spans="1:16">
      <c r="A3">
        <v>2</v>
      </c>
      <c r="B3">
        <v>82</v>
      </c>
      <c r="C3">
        <v>23.1246703720232</v>
      </c>
      <c r="D3">
        <v>91</v>
      </c>
      <c r="E3">
        <v>4.4980000000000002</v>
      </c>
      <c r="F3">
        <v>1.00965106666667</v>
      </c>
      <c r="G3">
        <v>17.939299999999999</v>
      </c>
      <c r="H3">
        <v>22.432040000000001</v>
      </c>
      <c r="I3">
        <v>9.2771500000000007</v>
      </c>
      <c r="J3">
        <v>554.697</v>
      </c>
      <c r="L3" s="5">
        <f t="shared" ref="L3:L36" si="0">LN(B3)</f>
        <v>4.4067192472642533</v>
      </c>
      <c r="M3" s="5">
        <f t="shared" ref="M3:M36" si="1">LN(C3)</f>
        <v>3.1409000291141167</v>
      </c>
      <c r="N3" s="5">
        <f t="shared" ref="N3:N36" si="2">LN(D3)</f>
        <v>4.5108595065168497</v>
      </c>
      <c r="O3">
        <f t="shared" ref="O3:O36" si="3">LN(E3)</f>
        <v>1.5036328535371239</v>
      </c>
    </row>
    <row r="4" spans="1:16">
      <c r="A4">
        <v>3</v>
      </c>
      <c r="B4">
        <v>73</v>
      </c>
      <c r="C4">
        <v>22</v>
      </c>
      <c r="D4">
        <v>97</v>
      </c>
      <c r="E4">
        <v>3.35</v>
      </c>
      <c r="F4">
        <v>0.80154333333333305</v>
      </c>
      <c r="G4">
        <v>4.47</v>
      </c>
      <c r="H4">
        <v>10.358725</v>
      </c>
      <c r="I4">
        <v>6.2844499999999996</v>
      </c>
      <c r="J4">
        <v>136.85499999999999</v>
      </c>
      <c r="L4" s="5">
        <f t="shared" si="0"/>
        <v>4.290459441148391</v>
      </c>
      <c r="M4" s="5">
        <f t="shared" si="1"/>
        <v>3.0910424533583161</v>
      </c>
      <c r="N4" s="5">
        <f t="shared" si="2"/>
        <v>4.5747109785033828</v>
      </c>
      <c r="O4">
        <f t="shared" si="3"/>
        <v>1.2089603458369751</v>
      </c>
    </row>
    <row r="5" spans="1:16">
      <c r="A5">
        <v>4</v>
      </c>
      <c r="B5">
        <v>34</v>
      </c>
      <c r="C5">
        <v>21.47</v>
      </c>
      <c r="D5">
        <v>78</v>
      </c>
      <c r="E5">
        <v>3.4689999999999999</v>
      </c>
      <c r="F5">
        <v>0.66743560000000002</v>
      </c>
      <c r="G5">
        <v>14.57</v>
      </c>
      <c r="H5">
        <v>13.11</v>
      </c>
      <c r="I5">
        <v>6.92</v>
      </c>
      <c r="J5">
        <v>354.6</v>
      </c>
      <c r="L5" s="5">
        <f t="shared" si="0"/>
        <v>3.5263605246161616</v>
      </c>
      <c r="M5" s="5">
        <f t="shared" si="1"/>
        <v>3.0666566118906897</v>
      </c>
      <c r="N5" s="5">
        <f t="shared" si="2"/>
        <v>4.3567088266895917</v>
      </c>
      <c r="O5">
        <f t="shared" si="3"/>
        <v>1.2438663679876125</v>
      </c>
    </row>
    <row r="6" spans="1:16">
      <c r="A6">
        <v>5</v>
      </c>
      <c r="B6">
        <v>24</v>
      </c>
      <c r="C6">
        <v>18.670000000000002</v>
      </c>
      <c r="D6">
        <v>88</v>
      </c>
      <c r="E6">
        <v>6.1070000000000002</v>
      </c>
      <c r="F6">
        <v>1.33</v>
      </c>
      <c r="G6">
        <v>8.8800000000000008</v>
      </c>
      <c r="H6">
        <v>36.06</v>
      </c>
      <c r="I6">
        <v>6.85</v>
      </c>
      <c r="J6">
        <v>632.22</v>
      </c>
      <c r="L6" s="5">
        <f t="shared" si="0"/>
        <v>3.1780538303479458</v>
      </c>
      <c r="M6" s="5">
        <f t="shared" si="1"/>
        <v>2.9269179575536315</v>
      </c>
      <c r="N6" s="5">
        <f t="shared" si="2"/>
        <v>4.4773368144782069</v>
      </c>
      <c r="O6">
        <f t="shared" si="3"/>
        <v>1.8094356542409977</v>
      </c>
    </row>
    <row r="7" spans="1:16">
      <c r="A7">
        <v>6</v>
      </c>
      <c r="B7">
        <v>44</v>
      </c>
      <c r="C7">
        <v>20.76</v>
      </c>
      <c r="D7">
        <v>86</v>
      </c>
      <c r="E7">
        <v>7.5529999999999999</v>
      </c>
      <c r="F7">
        <v>1.6</v>
      </c>
      <c r="G7">
        <v>14.09</v>
      </c>
      <c r="H7">
        <v>20.32</v>
      </c>
      <c r="I7">
        <v>7.64</v>
      </c>
      <c r="J7">
        <v>63.61</v>
      </c>
      <c r="L7" s="5">
        <f t="shared" si="0"/>
        <v>3.784189633918261</v>
      </c>
      <c r="M7" s="5">
        <f t="shared" si="1"/>
        <v>3.0330280582976878</v>
      </c>
      <c r="N7" s="5">
        <f t="shared" si="2"/>
        <v>4.4543472962535073</v>
      </c>
      <c r="O7">
        <f t="shared" si="3"/>
        <v>2.0219448353313108</v>
      </c>
    </row>
    <row r="8" spans="1:16">
      <c r="A8">
        <v>7</v>
      </c>
      <c r="B8">
        <v>54</v>
      </c>
      <c r="C8">
        <v>30.483158055174499</v>
      </c>
      <c r="D8">
        <v>90</v>
      </c>
      <c r="E8">
        <v>5.5369999999999999</v>
      </c>
      <c r="F8">
        <v>1.229214</v>
      </c>
      <c r="G8">
        <v>12.331</v>
      </c>
      <c r="H8">
        <v>9.7313799999999997</v>
      </c>
      <c r="I8">
        <v>10.19299</v>
      </c>
      <c r="J8">
        <v>1227.9100000000001</v>
      </c>
      <c r="L8" s="5">
        <f t="shared" si="0"/>
        <v>3.9889840465642745</v>
      </c>
      <c r="M8" s="5">
        <f t="shared" si="1"/>
        <v>3.4171743361852958</v>
      </c>
      <c r="N8" s="5">
        <f t="shared" si="2"/>
        <v>4.499809670330265</v>
      </c>
      <c r="O8">
        <f t="shared" si="3"/>
        <v>1.71145283784083</v>
      </c>
    </row>
    <row r="9" spans="1:16">
      <c r="A9">
        <v>8</v>
      </c>
      <c r="B9">
        <v>28</v>
      </c>
      <c r="C9">
        <v>35.855814662398998</v>
      </c>
      <c r="D9">
        <v>87</v>
      </c>
      <c r="E9">
        <v>8.5760000000000005</v>
      </c>
      <c r="F9">
        <v>1.8404096000000001</v>
      </c>
      <c r="G9">
        <v>68.510199999999998</v>
      </c>
      <c r="H9">
        <v>4.7942</v>
      </c>
      <c r="I9">
        <v>21.443660000000001</v>
      </c>
      <c r="J9">
        <v>358.62400000000002</v>
      </c>
      <c r="L9" s="5">
        <f t="shared" si="0"/>
        <v>3.3322045101752038</v>
      </c>
      <c r="M9" s="5">
        <f t="shared" si="1"/>
        <v>3.5795057481027479</v>
      </c>
      <c r="N9" s="5">
        <f t="shared" si="2"/>
        <v>4.4659081186545837</v>
      </c>
      <c r="O9">
        <f t="shared" si="3"/>
        <v>2.1489676043284462</v>
      </c>
    </row>
    <row r="10" spans="1:16">
      <c r="A10">
        <v>9</v>
      </c>
      <c r="B10">
        <v>51</v>
      </c>
      <c r="C10">
        <v>27.688778133776399</v>
      </c>
      <c r="D10">
        <v>77</v>
      </c>
      <c r="E10">
        <v>3.855</v>
      </c>
      <c r="F10">
        <v>0.73219299999999998</v>
      </c>
      <c r="G10">
        <v>20.091999999999999</v>
      </c>
      <c r="H10">
        <v>3.1920899999999999</v>
      </c>
      <c r="I10">
        <v>10.37518</v>
      </c>
      <c r="J10">
        <v>473.85899999999998</v>
      </c>
      <c r="L10" s="5">
        <f t="shared" si="0"/>
        <v>3.9318256327243257</v>
      </c>
      <c r="M10" s="5">
        <f t="shared" si="1"/>
        <v>3.3210272095850804</v>
      </c>
      <c r="N10" s="5">
        <f t="shared" si="2"/>
        <v>4.3438054218536841</v>
      </c>
      <c r="O10">
        <f t="shared" si="3"/>
        <v>1.3493710070152929</v>
      </c>
    </row>
    <row r="11" spans="1:16">
      <c r="A11">
        <v>10</v>
      </c>
      <c r="B11">
        <v>66</v>
      </c>
      <c r="C11">
        <v>31.2385898008033</v>
      </c>
      <c r="D11">
        <v>82</v>
      </c>
      <c r="E11">
        <v>4.181</v>
      </c>
      <c r="F11">
        <v>0.84567693333333305</v>
      </c>
      <c r="G11">
        <v>16.224699999999999</v>
      </c>
      <c r="H11">
        <v>4.2671049999999999</v>
      </c>
      <c r="I11">
        <v>3.29175</v>
      </c>
      <c r="J11">
        <v>634.60199999999998</v>
      </c>
      <c r="L11" s="5">
        <f t="shared" si="0"/>
        <v>4.1896547420264252</v>
      </c>
      <c r="M11" s="5">
        <f t="shared" si="1"/>
        <v>3.441654183133251</v>
      </c>
      <c r="N11" s="5">
        <f t="shared" si="2"/>
        <v>4.4067192472642533</v>
      </c>
      <c r="O11">
        <f t="shared" si="3"/>
        <v>1.4305504523744279</v>
      </c>
    </row>
    <row r="12" spans="1:16">
      <c r="A12">
        <v>11</v>
      </c>
      <c r="B12">
        <v>76</v>
      </c>
      <c r="C12">
        <v>29.218407596786001</v>
      </c>
      <c r="D12">
        <v>83</v>
      </c>
      <c r="E12">
        <v>5.3760000000000003</v>
      </c>
      <c r="F12">
        <v>1.1006464</v>
      </c>
      <c r="G12">
        <v>28.562000000000001</v>
      </c>
      <c r="H12">
        <v>7.3699599999999998</v>
      </c>
      <c r="I12">
        <v>8.0437499999999993</v>
      </c>
      <c r="J12">
        <v>698.78899999999999</v>
      </c>
      <c r="L12" s="5">
        <f t="shared" si="0"/>
        <v>4.3307333402863311</v>
      </c>
      <c r="M12" s="5">
        <f t="shared" si="1"/>
        <v>3.3747989078076253</v>
      </c>
      <c r="N12" s="5">
        <f t="shared" si="2"/>
        <v>4.4188406077965983</v>
      </c>
      <c r="O12">
        <f t="shared" si="3"/>
        <v>1.6819446032208485</v>
      </c>
    </row>
    <row r="13" spans="1:16">
      <c r="A13">
        <v>12</v>
      </c>
      <c r="B13">
        <v>75</v>
      </c>
      <c r="C13">
        <v>27.3</v>
      </c>
      <c r="D13">
        <v>85</v>
      </c>
      <c r="E13">
        <v>5.1970000000000001</v>
      </c>
      <c r="F13">
        <v>1.0896376666666701</v>
      </c>
      <c r="G13">
        <v>10.39</v>
      </c>
      <c r="H13">
        <v>9.0008049999999997</v>
      </c>
      <c r="I13">
        <v>7.5766999999999998</v>
      </c>
      <c r="J13">
        <v>335.39299999999997</v>
      </c>
      <c r="L13" s="5">
        <f t="shared" si="0"/>
        <v>4.3174881135363101</v>
      </c>
      <c r="M13" s="5">
        <f t="shared" si="1"/>
        <v>3.3068867021909143</v>
      </c>
      <c r="N13" s="5">
        <f t="shared" si="2"/>
        <v>4.4426512564903167</v>
      </c>
      <c r="O13">
        <f t="shared" si="3"/>
        <v>1.6480815360263048</v>
      </c>
    </row>
    <row r="14" spans="1:16">
      <c r="A14">
        <v>13</v>
      </c>
      <c r="B14">
        <v>69</v>
      </c>
      <c r="C14">
        <v>32.5</v>
      </c>
      <c r="D14">
        <v>93</v>
      </c>
      <c r="E14">
        <v>5.43</v>
      </c>
      <c r="F14">
        <v>1.2456419999999999</v>
      </c>
      <c r="G14">
        <v>15.145</v>
      </c>
      <c r="H14">
        <v>11.78796</v>
      </c>
      <c r="I14">
        <v>11.78796</v>
      </c>
      <c r="J14">
        <v>270.142</v>
      </c>
      <c r="L14" s="5">
        <f t="shared" si="0"/>
        <v>4.2341065045972597</v>
      </c>
      <c r="M14" s="5">
        <f t="shared" si="1"/>
        <v>3.4812400893356918</v>
      </c>
      <c r="N14" s="5">
        <f t="shared" si="2"/>
        <v>4.5325994931532563</v>
      </c>
      <c r="O14">
        <f t="shared" si="3"/>
        <v>1.6919391339458441</v>
      </c>
    </row>
    <row r="15" spans="1:16">
      <c r="A15">
        <v>14</v>
      </c>
      <c r="B15">
        <v>78</v>
      </c>
      <c r="C15">
        <v>25.3</v>
      </c>
      <c r="D15">
        <v>60</v>
      </c>
      <c r="E15">
        <v>3.508</v>
      </c>
      <c r="F15">
        <v>0.51918399999999998</v>
      </c>
      <c r="G15">
        <v>6.633</v>
      </c>
      <c r="H15">
        <v>10.567295</v>
      </c>
      <c r="I15">
        <v>4.6638000000000002</v>
      </c>
      <c r="J15">
        <v>209.749</v>
      </c>
      <c r="L15" s="5">
        <f t="shared" si="0"/>
        <v>4.3567088266895917</v>
      </c>
      <c r="M15" s="5">
        <f t="shared" si="1"/>
        <v>3.2308043957334744</v>
      </c>
      <c r="N15" s="5">
        <f t="shared" si="2"/>
        <v>4.0943445622221004</v>
      </c>
      <c r="O15">
        <f t="shared" si="3"/>
        <v>1.2550460745099365</v>
      </c>
    </row>
    <row r="16" spans="1:16">
      <c r="A16">
        <v>15</v>
      </c>
      <c r="B16">
        <v>51</v>
      </c>
      <c r="C16">
        <v>19.132653061224499</v>
      </c>
      <c r="D16">
        <v>93</v>
      </c>
      <c r="E16">
        <v>4.3639999999999999</v>
      </c>
      <c r="F16">
        <v>1.0011015999999999</v>
      </c>
      <c r="G16">
        <v>11.0816</v>
      </c>
      <c r="H16">
        <v>5.80762</v>
      </c>
      <c r="I16">
        <v>5.5705499999999999</v>
      </c>
      <c r="J16">
        <v>90.6</v>
      </c>
      <c r="L16" s="5">
        <f t="shared" si="0"/>
        <v>3.9318256327243257</v>
      </c>
      <c r="M16" s="5">
        <f t="shared" si="1"/>
        <v>2.9513964597339397</v>
      </c>
      <c r="N16" s="5">
        <f t="shared" si="2"/>
        <v>4.5325994931532563</v>
      </c>
      <c r="O16">
        <f t="shared" si="3"/>
        <v>1.4733890679708244</v>
      </c>
    </row>
    <row r="17" spans="1:15">
      <c r="A17">
        <v>16</v>
      </c>
      <c r="B17">
        <v>62</v>
      </c>
      <c r="C17">
        <v>22.65625</v>
      </c>
      <c r="D17">
        <v>92</v>
      </c>
      <c r="E17">
        <v>3.4820000000000002</v>
      </c>
      <c r="F17">
        <v>0.79018186666666701</v>
      </c>
      <c r="G17">
        <v>9.8648000000000007</v>
      </c>
      <c r="H17">
        <v>11.236235000000001</v>
      </c>
      <c r="I17">
        <v>10.69548</v>
      </c>
      <c r="J17">
        <v>703.97299999999996</v>
      </c>
      <c r="L17" s="5">
        <f t="shared" si="0"/>
        <v>4.1271343850450917</v>
      </c>
      <c r="M17" s="5">
        <f t="shared" si="1"/>
        <v>3.1204357520549482</v>
      </c>
      <c r="N17" s="5">
        <f t="shared" si="2"/>
        <v>4.5217885770490405</v>
      </c>
      <c r="O17">
        <f t="shared" si="3"/>
        <v>1.2476068413459973</v>
      </c>
    </row>
    <row r="18" spans="1:15">
      <c r="A18">
        <v>17</v>
      </c>
      <c r="B18">
        <v>51</v>
      </c>
      <c r="C18">
        <v>22.8928199791883</v>
      </c>
      <c r="D18">
        <v>103</v>
      </c>
      <c r="E18">
        <v>2.74</v>
      </c>
      <c r="F18">
        <v>0.69614266666666702</v>
      </c>
      <c r="G18">
        <v>8.0162999999999993</v>
      </c>
      <c r="H18">
        <v>9.3497749999999993</v>
      </c>
      <c r="I18">
        <v>11.554919999999999</v>
      </c>
      <c r="J18">
        <v>359.23200000000003</v>
      </c>
      <c r="L18" s="5">
        <f t="shared" si="0"/>
        <v>3.9318256327243257</v>
      </c>
      <c r="M18" s="5">
        <f t="shared" si="1"/>
        <v>3.1308233233701586</v>
      </c>
      <c r="N18" s="5">
        <f t="shared" si="2"/>
        <v>4.6347289882296359</v>
      </c>
      <c r="O18">
        <f t="shared" si="3"/>
        <v>1.0079579203999789</v>
      </c>
    </row>
    <row r="19" spans="1:15">
      <c r="A19">
        <v>18</v>
      </c>
      <c r="B19">
        <v>59</v>
      </c>
      <c r="C19">
        <v>22.832879346258601</v>
      </c>
      <c r="D19">
        <v>98</v>
      </c>
      <c r="E19">
        <v>6.8620000000000001</v>
      </c>
      <c r="F19">
        <v>1.6587741333333299</v>
      </c>
      <c r="G19">
        <v>14.903700000000001</v>
      </c>
      <c r="H19">
        <v>4.230105</v>
      </c>
      <c r="I19">
        <v>8.2049000000000003</v>
      </c>
      <c r="J19">
        <v>355.31</v>
      </c>
      <c r="L19" s="5">
        <f t="shared" si="0"/>
        <v>4.0775374439057197</v>
      </c>
      <c r="M19" s="5">
        <f t="shared" si="1"/>
        <v>3.1282015737567987</v>
      </c>
      <c r="N19" s="5">
        <f t="shared" si="2"/>
        <v>4.5849674786705723</v>
      </c>
      <c r="O19">
        <f t="shared" si="3"/>
        <v>1.925998944436258</v>
      </c>
    </row>
    <row r="20" spans="1:15">
      <c r="A20">
        <v>19</v>
      </c>
      <c r="B20">
        <v>54</v>
      </c>
      <c r="C20">
        <v>24.21875</v>
      </c>
      <c r="D20">
        <v>86</v>
      </c>
      <c r="E20">
        <v>3.73</v>
      </c>
      <c r="F20">
        <v>0.79125733333333303</v>
      </c>
      <c r="G20">
        <v>8.6874000000000002</v>
      </c>
      <c r="H20">
        <v>3.7052299999999998</v>
      </c>
      <c r="I20">
        <v>10.34455</v>
      </c>
      <c r="J20">
        <v>635.04899999999998</v>
      </c>
      <c r="L20" s="5">
        <f t="shared" si="0"/>
        <v>3.9889840465642745</v>
      </c>
      <c r="M20" s="5">
        <f t="shared" si="1"/>
        <v>3.1871271265536203</v>
      </c>
      <c r="N20" s="5">
        <f t="shared" si="2"/>
        <v>4.4543472962535073</v>
      </c>
      <c r="O20">
        <f t="shared" si="3"/>
        <v>1.3164082336557241</v>
      </c>
    </row>
    <row r="21" spans="1:15">
      <c r="A21">
        <v>20</v>
      </c>
      <c r="B21">
        <v>44</v>
      </c>
      <c r="C21">
        <v>19.559999999999999</v>
      </c>
      <c r="D21">
        <v>114</v>
      </c>
      <c r="E21">
        <v>15.89</v>
      </c>
      <c r="F21">
        <v>4.4682680000000001</v>
      </c>
      <c r="G21">
        <v>13.08</v>
      </c>
      <c r="H21">
        <v>20.37</v>
      </c>
      <c r="I21">
        <v>4.62</v>
      </c>
      <c r="J21">
        <v>220.66</v>
      </c>
      <c r="L21" s="5">
        <f t="shared" si="0"/>
        <v>3.784189633918261</v>
      </c>
      <c r="M21" s="5">
        <f t="shared" si="1"/>
        <v>2.9734866646066713</v>
      </c>
      <c r="N21" s="5">
        <f t="shared" si="2"/>
        <v>4.7361984483944957</v>
      </c>
      <c r="O21">
        <f t="shared" si="3"/>
        <v>2.7656899805486246</v>
      </c>
    </row>
    <row r="22" spans="1:15">
      <c r="A22">
        <v>21</v>
      </c>
      <c r="B22">
        <v>44</v>
      </c>
      <c r="C22">
        <v>24.74</v>
      </c>
      <c r="D22">
        <v>106</v>
      </c>
      <c r="E22">
        <v>58.46</v>
      </c>
      <c r="F22">
        <v>15.285341333333299</v>
      </c>
      <c r="G22">
        <v>18.16</v>
      </c>
      <c r="H22">
        <v>16.100000000000001</v>
      </c>
      <c r="I22">
        <v>5.31</v>
      </c>
      <c r="J22">
        <v>244.75</v>
      </c>
      <c r="L22" s="5">
        <f t="shared" si="0"/>
        <v>3.784189633918261</v>
      </c>
      <c r="M22" s="5">
        <f t="shared" si="1"/>
        <v>3.208421366964342</v>
      </c>
      <c r="N22" s="5">
        <f t="shared" si="2"/>
        <v>4.6634390941120669</v>
      </c>
      <c r="O22">
        <f t="shared" si="3"/>
        <v>4.0683427596830999</v>
      </c>
    </row>
    <row r="23" spans="1:15">
      <c r="A23">
        <v>22</v>
      </c>
      <c r="B23">
        <v>46</v>
      </c>
      <c r="C23">
        <v>22.21</v>
      </c>
      <c r="D23">
        <v>86</v>
      </c>
      <c r="E23">
        <v>36.94</v>
      </c>
      <c r="F23">
        <v>7.8362053333333304</v>
      </c>
      <c r="G23">
        <v>10.16</v>
      </c>
      <c r="H23">
        <v>9.76</v>
      </c>
      <c r="I23">
        <v>5.68</v>
      </c>
      <c r="J23">
        <v>312</v>
      </c>
      <c r="L23" s="5">
        <f t="shared" si="0"/>
        <v>3.8286413964890951</v>
      </c>
      <c r="M23" s="5">
        <f t="shared" si="1"/>
        <v>3.1005426379063361</v>
      </c>
      <c r="N23" s="5">
        <f t="shared" si="2"/>
        <v>4.4543472962535073</v>
      </c>
      <c r="O23">
        <f t="shared" si="3"/>
        <v>3.6092949747710938</v>
      </c>
    </row>
    <row r="24" spans="1:15">
      <c r="A24">
        <v>23</v>
      </c>
      <c r="B24">
        <v>43</v>
      </c>
      <c r="C24">
        <v>26.5625</v>
      </c>
      <c r="D24">
        <v>101</v>
      </c>
      <c r="E24">
        <v>10.555</v>
      </c>
      <c r="F24">
        <v>2.62960233333333</v>
      </c>
      <c r="G24">
        <v>9.8000000000000007</v>
      </c>
      <c r="H24">
        <v>6.4202950000000003</v>
      </c>
      <c r="I24">
        <v>16.100000000000001</v>
      </c>
      <c r="J24">
        <v>806.72400000000005</v>
      </c>
      <c r="L24" s="5">
        <f t="shared" si="0"/>
        <v>3.7612001156935624</v>
      </c>
      <c r="M24" s="5">
        <f t="shared" si="1"/>
        <v>3.2795004466846356</v>
      </c>
      <c r="N24" s="5">
        <f t="shared" si="2"/>
        <v>4.6151205168412597</v>
      </c>
      <c r="O24">
        <f t="shared" si="3"/>
        <v>2.3565996813002839</v>
      </c>
    </row>
    <row r="25" spans="1:15">
      <c r="A25">
        <v>24</v>
      </c>
      <c r="B25">
        <v>81</v>
      </c>
      <c r="C25">
        <v>31.6403681788297</v>
      </c>
      <c r="D25">
        <v>100</v>
      </c>
      <c r="E25">
        <v>9.6690000000000005</v>
      </c>
      <c r="F25">
        <v>2.3850199999999999</v>
      </c>
      <c r="G25">
        <v>38.806600000000003</v>
      </c>
      <c r="H25">
        <v>10.636525000000001</v>
      </c>
      <c r="I25">
        <v>29.558299999999999</v>
      </c>
      <c r="J25">
        <v>426.17500000000001</v>
      </c>
      <c r="L25" s="5">
        <f t="shared" si="0"/>
        <v>4.3944491546724391</v>
      </c>
      <c r="M25" s="5">
        <f t="shared" si="1"/>
        <v>3.4544337793307918</v>
      </c>
      <c r="N25" s="5">
        <f t="shared" si="2"/>
        <v>4.6051701859880918</v>
      </c>
      <c r="O25">
        <f t="shared" si="3"/>
        <v>2.2689248915014106</v>
      </c>
    </row>
    <row r="26" spans="1:15">
      <c r="A26">
        <v>25</v>
      </c>
      <c r="B26">
        <v>48</v>
      </c>
      <c r="C26">
        <v>32.461911357340703</v>
      </c>
      <c r="D26">
        <v>99</v>
      </c>
      <c r="E26">
        <v>28.677</v>
      </c>
      <c r="F26">
        <v>7.0029234000000002</v>
      </c>
      <c r="G26">
        <v>46.076000000000001</v>
      </c>
      <c r="H26">
        <v>21.57</v>
      </c>
      <c r="I26">
        <v>10.157260000000001</v>
      </c>
      <c r="J26">
        <v>738.03399999999999</v>
      </c>
      <c r="L26" s="5">
        <f t="shared" si="0"/>
        <v>3.8712010109078911</v>
      </c>
      <c r="M26" s="5">
        <f t="shared" si="1"/>
        <v>3.4800674438199399</v>
      </c>
      <c r="N26" s="5">
        <f t="shared" si="2"/>
        <v>4.5951198501345898</v>
      </c>
      <c r="O26">
        <f t="shared" si="3"/>
        <v>3.3560954077497351</v>
      </c>
    </row>
    <row r="27" spans="1:15">
      <c r="A27">
        <v>26</v>
      </c>
      <c r="B27">
        <v>85</v>
      </c>
      <c r="C27">
        <v>27.688778133776399</v>
      </c>
      <c r="D27">
        <v>196</v>
      </c>
      <c r="E27">
        <v>51.814</v>
      </c>
      <c r="F27">
        <v>25.050341866666699</v>
      </c>
      <c r="G27">
        <v>70.882400000000004</v>
      </c>
      <c r="H27">
        <v>7.9016849999999996</v>
      </c>
      <c r="I27">
        <v>55.215299999999999</v>
      </c>
      <c r="J27">
        <v>1078.3589999999999</v>
      </c>
      <c r="L27" s="5">
        <f t="shared" si="0"/>
        <v>4.4426512564903167</v>
      </c>
      <c r="M27" s="5">
        <f t="shared" si="1"/>
        <v>3.3210272095850804</v>
      </c>
      <c r="N27" s="5">
        <f t="shared" si="2"/>
        <v>5.2781146592305168</v>
      </c>
      <c r="O27">
        <f t="shared" si="3"/>
        <v>3.9476603830192776</v>
      </c>
    </row>
    <row r="28" spans="1:15">
      <c r="A28">
        <v>27</v>
      </c>
      <c r="B28">
        <v>49</v>
      </c>
      <c r="C28">
        <v>32.461911357340703</v>
      </c>
      <c r="D28">
        <v>134</v>
      </c>
      <c r="E28">
        <v>24.887</v>
      </c>
      <c r="F28">
        <v>8.2259830666666698</v>
      </c>
      <c r="G28">
        <v>42.391399999999997</v>
      </c>
      <c r="H28">
        <v>10.793939999999999</v>
      </c>
      <c r="I28">
        <v>5.7679999999999998</v>
      </c>
      <c r="J28">
        <v>656.39300000000003</v>
      </c>
      <c r="L28" s="5">
        <f t="shared" si="0"/>
        <v>3.8918202981106265</v>
      </c>
      <c r="M28" s="5">
        <f t="shared" si="1"/>
        <v>3.4800674438199399</v>
      </c>
      <c r="N28" s="5">
        <f t="shared" si="2"/>
        <v>4.8978397999509111</v>
      </c>
      <c r="O28">
        <f t="shared" si="3"/>
        <v>3.214345578781669</v>
      </c>
    </row>
    <row r="29" spans="1:15">
      <c r="A29">
        <v>28</v>
      </c>
      <c r="B29">
        <v>40</v>
      </c>
      <c r="C29">
        <v>27.636054421768701</v>
      </c>
      <c r="D29">
        <v>103</v>
      </c>
      <c r="E29">
        <v>2.4319999999999999</v>
      </c>
      <c r="F29">
        <v>0.61789013333333298</v>
      </c>
      <c r="G29">
        <v>14.3224</v>
      </c>
      <c r="H29">
        <v>6.7838700000000003</v>
      </c>
      <c r="I29">
        <v>26.0136</v>
      </c>
      <c r="J29">
        <v>293.12299999999999</v>
      </c>
      <c r="L29" s="5">
        <f t="shared" si="0"/>
        <v>3.6888794541139363</v>
      </c>
      <c r="M29" s="5">
        <f t="shared" si="1"/>
        <v>3.3191212398592564</v>
      </c>
      <c r="N29" s="5">
        <f t="shared" si="2"/>
        <v>4.6347289882296359</v>
      </c>
      <c r="O29">
        <f t="shared" si="3"/>
        <v>0.88871396410392056</v>
      </c>
    </row>
    <row r="30" spans="1:15">
      <c r="A30">
        <v>29</v>
      </c>
      <c r="B30">
        <v>74</v>
      </c>
      <c r="C30">
        <v>28.650137741046802</v>
      </c>
      <c r="D30">
        <v>88</v>
      </c>
      <c r="E30">
        <v>3.012</v>
      </c>
      <c r="F30">
        <v>0.65380479999999996</v>
      </c>
      <c r="G30">
        <v>31.1233</v>
      </c>
      <c r="H30">
        <v>7.6522199999999998</v>
      </c>
      <c r="I30">
        <v>18.355740000000001</v>
      </c>
      <c r="J30">
        <v>572.40099999999995</v>
      </c>
      <c r="L30" s="5">
        <f t="shared" si="0"/>
        <v>4.3040650932041702</v>
      </c>
      <c r="M30" s="5">
        <f t="shared" si="1"/>
        <v>3.3551582508646121</v>
      </c>
      <c r="N30" s="5">
        <f t="shared" si="2"/>
        <v>4.4773368144782069</v>
      </c>
      <c r="O30">
        <f t="shared" si="3"/>
        <v>1.1026043099376472</v>
      </c>
    </row>
    <row r="31" spans="1:15">
      <c r="A31">
        <v>30</v>
      </c>
      <c r="B31">
        <v>65</v>
      </c>
      <c r="C31">
        <v>30.915576694411399</v>
      </c>
      <c r="D31">
        <v>97</v>
      </c>
      <c r="E31">
        <v>10.491</v>
      </c>
      <c r="F31">
        <v>2.5101466000000001</v>
      </c>
      <c r="G31">
        <v>44.021700000000003</v>
      </c>
      <c r="H31">
        <v>3.7100900000000001</v>
      </c>
      <c r="I31">
        <v>20.468499999999999</v>
      </c>
      <c r="J31">
        <v>396.64800000000002</v>
      </c>
      <c r="L31" s="5">
        <f t="shared" si="0"/>
        <v>4.1743872698956368</v>
      </c>
      <c r="M31" s="5">
        <f t="shared" si="1"/>
        <v>3.4312601570306707</v>
      </c>
      <c r="N31" s="5">
        <f t="shared" si="2"/>
        <v>4.5747109785033828</v>
      </c>
      <c r="O31">
        <f t="shared" si="3"/>
        <v>2.3505177467493485</v>
      </c>
    </row>
    <row r="32" spans="1:15">
      <c r="A32">
        <v>31</v>
      </c>
      <c r="B32">
        <v>57</v>
      </c>
      <c r="C32">
        <v>34.8381477718101</v>
      </c>
      <c r="D32">
        <v>95</v>
      </c>
      <c r="E32">
        <v>12.548</v>
      </c>
      <c r="F32">
        <v>2.94041466666667</v>
      </c>
      <c r="G32">
        <v>33.161200000000001</v>
      </c>
      <c r="H32">
        <v>2.3649499999999999</v>
      </c>
      <c r="I32">
        <v>9.9542000000000002</v>
      </c>
      <c r="J32">
        <v>655.83399999999995</v>
      </c>
      <c r="L32" s="5">
        <f t="shared" si="0"/>
        <v>4.0430512678345503</v>
      </c>
      <c r="M32" s="5">
        <f t="shared" si="1"/>
        <v>3.5507129867309315</v>
      </c>
      <c r="N32" s="5">
        <f t="shared" si="2"/>
        <v>4.5538768916005408</v>
      </c>
      <c r="O32">
        <f t="shared" si="3"/>
        <v>2.5295612903284317</v>
      </c>
    </row>
    <row r="33" spans="1:15">
      <c r="A33">
        <v>32</v>
      </c>
      <c r="B33">
        <v>73</v>
      </c>
      <c r="C33">
        <v>37.109375</v>
      </c>
      <c r="D33">
        <v>134</v>
      </c>
      <c r="E33">
        <v>5.6360000000000001</v>
      </c>
      <c r="F33">
        <v>1.8628858666666701</v>
      </c>
      <c r="G33">
        <v>41.406399999999998</v>
      </c>
      <c r="H33">
        <v>3.3356650000000001</v>
      </c>
      <c r="I33">
        <v>6.8923500000000004</v>
      </c>
      <c r="J33">
        <v>788.90200000000004</v>
      </c>
      <c r="L33" s="5">
        <f t="shared" si="0"/>
        <v>4.290459441148391</v>
      </c>
      <c r="M33" s="5">
        <f t="shared" si="1"/>
        <v>3.6138696331090698</v>
      </c>
      <c r="N33" s="5">
        <f t="shared" si="2"/>
        <v>4.8978397999509111</v>
      </c>
      <c r="O33">
        <f t="shared" si="3"/>
        <v>1.7291745940364338</v>
      </c>
    </row>
    <row r="34" spans="1:15">
      <c r="A34">
        <v>33</v>
      </c>
      <c r="B34">
        <v>68</v>
      </c>
      <c r="C34">
        <v>35.56</v>
      </c>
      <c r="D34">
        <v>131</v>
      </c>
      <c r="E34">
        <v>8.15</v>
      </c>
      <c r="F34">
        <v>2.6335366666666702</v>
      </c>
      <c r="G34">
        <v>17.87</v>
      </c>
      <c r="H34">
        <v>11.9</v>
      </c>
      <c r="I34">
        <v>4.1900000000000004</v>
      </c>
      <c r="J34">
        <v>198.4</v>
      </c>
      <c r="L34" s="5">
        <f t="shared" si="0"/>
        <v>4.219507705176107</v>
      </c>
      <c r="M34" s="5">
        <f t="shared" si="1"/>
        <v>3.5712214106457041</v>
      </c>
      <c r="N34" s="5">
        <f t="shared" si="2"/>
        <v>4.8751973232011512</v>
      </c>
      <c r="O34">
        <f t="shared" si="3"/>
        <v>2.0980179272527715</v>
      </c>
    </row>
    <row r="35" spans="1:15">
      <c r="A35">
        <v>34</v>
      </c>
      <c r="B35">
        <v>54</v>
      </c>
      <c r="C35">
        <v>36.049999999999997</v>
      </c>
      <c r="D35">
        <v>119</v>
      </c>
      <c r="E35">
        <v>11.91</v>
      </c>
      <c r="F35">
        <v>3.4959820000000001</v>
      </c>
      <c r="G35">
        <v>89.27</v>
      </c>
      <c r="H35">
        <v>8.01</v>
      </c>
      <c r="I35">
        <v>5.0599999999999996</v>
      </c>
      <c r="J35">
        <v>218.28</v>
      </c>
      <c r="L35" s="5">
        <f t="shared" si="0"/>
        <v>3.9889840465642745</v>
      </c>
      <c r="M35" s="5">
        <f t="shared" si="1"/>
        <v>3.584906863730958</v>
      </c>
      <c r="N35" s="5">
        <f t="shared" si="2"/>
        <v>4.7791234931115296</v>
      </c>
      <c r="O35">
        <f t="shared" si="3"/>
        <v>2.4773783833672089</v>
      </c>
    </row>
    <row r="36" spans="1:15">
      <c r="A36">
        <v>35</v>
      </c>
      <c r="B36">
        <v>72</v>
      </c>
      <c r="C36">
        <v>25.59</v>
      </c>
      <c r="D36">
        <v>82</v>
      </c>
      <c r="E36">
        <v>2.82</v>
      </c>
      <c r="F36">
        <v>0.57039200000000001</v>
      </c>
      <c r="G36">
        <v>24.96</v>
      </c>
      <c r="H36">
        <v>33.75</v>
      </c>
      <c r="I36">
        <v>3.27</v>
      </c>
      <c r="J36">
        <v>392.46</v>
      </c>
      <c r="L36" s="5">
        <f t="shared" si="0"/>
        <v>4.2766661190160553</v>
      </c>
      <c r="M36" s="5">
        <f t="shared" si="1"/>
        <v>3.2422016501716975</v>
      </c>
      <c r="N36" s="5">
        <f t="shared" si="2"/>
        <v>4.4067192472642533</v>
      </c>
      <c r="O36">
        <f t="shared" si="3"/>
        <v>1.0367368849500223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9"/>
  <sheetViews>
    <sheetView workbookViewId="0">
      <selection activeCell="G17" sqref="G17"/>
    </sheetView>
  </sheetViews>
  <sheetFormatPr defaultColWidth="9" defaultRowHeight="15"/>
  <sheetData>
    <row r="4" spans="2:2" ht="18">
      <c r="B4" s="1" t="s">
        <v>11</v>
      </c>
    </row>
    <row r="5" spans="2:2">
      <c r="B5" s="2"/>
    </row>
    <row r="6" spans="2:2">
      <c r="B6" s="3" t="s">
        <v>12</v>
      </c>
    </row>
    <row r="7" spans="2:2">
      <c r="B7" s="3" t="s">
        <v>13</v>
      </c>
    </row>
    <row r="8" spans="2:2">
      <c r="B8" s="3" t="s">
        <v>14</v>
      </c>
    </row>
    <row r="9" spans="2:2">
      <c r="B9" s="3" t="s">
        <v>15</v>
      </c>
    </row>
    <row r="10" spans="2:2">
      <c r="B10" s="3" t="s">
        <v>16</v>
      </c>
    </row>
    <row r="11" spans="2:2">
      <c r="B11" s="3" t="s">
        <v>17</v>
      </c>
    </row>
    <row r="12" spans="2:2">
      <c r="B12" s="3" t="s">
        <v>18</v>
      </c>
    </row>
    <row r="13" spans="2:2">
      <c r="B13" s="3" t="s">
        <v>19</v>
      </c>
    </row>
    <row r="14" spans="2:2">
      <c r="B14" s="3" t="s">
        <v>20</v>
      </c>
    </row>
    <row r="15" spans="2:2">
      <c r="B15" s="3" t="s">
        <v>21</v>
      </c>
    </row>
    <row r="16" spans="2:2">
      <c r="B16" s="4"/>
    </row>
    <row r="17" spans="2:2">
      <c r="B17" s="3" t="s">
        <v>22</v>
      </c>
    </row>
    <row r="18" spans="2:2">
      <c r="B18" s="3" t="s">
        <v>23</v>
      </c>
    </row>
    <row r="19" spans="2:2">
      <c r="B19" s="3" t="s">
        <v>24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</vt:lpstr>
      <vt:lpstr>solver_tool</vt:lpstr>
      <vt:lpstr>Test</vt:lpstr>
      <vt:lpstr>Test-data</vt:lpstr>
      <vt:lpstr>Sheet2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 kumar katta</cp:lastModifiedBy>
  <dcterms:created xsi:type="dcterms:W3CDTF">2015-12-01T13:55:00Z</dcterms:created>
  <dcterms:modified xsi:type="dcterms:W3CDTF">2018-06-27T12:26:00Z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