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3256" windowHeight="13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L23" i="1"/>
  <c r="J5" i="1"/>
  <c r="L5" i="1" s="1"/>
  <c r="F18" i="1"/>
  <c r="F20" i="1"/>
  <c r="F22" i="1"/>
  <c r="F6" i="1"/>
  <c r="F8" i="1"/>
  <c r="F10" i="1"/>
  <c r="F12" i="1"/>
  <c r="F14" i="1"/>
  <c r="F16" i="1"/>
  <c r="F4" i="1"/>
  <c r="G5" i="1" s="1"/>
  <c r="G7" i="1" l="1"/>
  <c r="G9" i="1" s="1"/>
  <c r="H9" i="1" s="1"/>
  <c r="H7" i="1"/>
  <c r="J7" i="1" s="1"/>
  <c r="G11" i="1" l="1"/>
  <c r="G13" i="1" s="1"/>
  <c r="H11" i="1"/>
  <c r="J11" i="1" s="1"/>
  <c r="L11" i="1" s="1"/>
  <c r="L7" i="1"/>
  <c r="K9" i="1"/>
  <c r="G15" i="1"/>
  <c r="H13" i="1"/>
  <c r="J13" i="1" s="1"/>
  <c r="M13" i="1" l="1"/>
  <c r="L9" i="1"/>
  <c r="G17" i="1"/>
  <c r="H15" i="1"/>
  <c r="K15" i="1" s="1"/>
  <c r="M15" i="1" l="1"/>
  <c r="G19" i="1"/>
  <c r="H17" i="1"/>
  <c r="K17" i="1" s="1"/>
  <c r="L17" i="1" l="1"/>
  <c r="G21" i="1"/>
  <c r="H19" i="1"/>
  <c r="K19" i="1" s="1"/>
  <c r="M19" i="1" l="1"/>
  <c r="H21" i="1"/>
  <c r="K21" i="1" s="1"/>
  <c r="M21" i="1" l="1"/>
  <c r="J24" i="1"/>
  <c r="L24" i="1" l="1"/>
</calcChain>
</file>

<file path=xl/sharedStrings.xml><?xml version="1.0" encoding="utf-8"?>
<sst xmlns="http://schemas.openxmlformats.org/spreadsheetml/2006/main" count="56" uniqueCount="45">
  <si>
    <t>Station</t>
  </si>
  <si>
    <t>Line</t>
  </si>
  <si>
    <t>Interior Angle</t>
  </si>
  <si>
    <t>Corrections</t>
  </si>
  <si>
    <t>Corrected Angles</t>
  </si>
  <si>
    <t>Whole Circle Bearings</t>
  </si>
  <si>
    <t>Quadrantal Bearings</t>
  </si>
  <si>
    <t>Quadrant</t>
  </si>
  <si>
    <t>Consecutive Coordinates</t>
  </si>
  <si>
    <t>Corrections (Transit Rule)</t>
  </si>
  <si>
    <t>Corrected Consecutive Coordinates</t>
  </si>
  <si>
    <t>Latitude</t>
  </si>
  <si>
    <t>Departure</t>
  </si>
  <si>
    <t>N(+)</t>
  </si>
  <si>
    <t>S(-)</t>
  </si>
  <si>
    <t>E(+)</t>
  </si>
  <si>
    <t>W(-)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</si>
  <si>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</si>
  <si>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</si>
  <si>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</si>
  <si>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</si>
  <si>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</si>
  <si>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</si>
  <si>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</si>
  <si>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</si>
  <si>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</si>
  <si>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</si>
  <si>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</si>
  <si>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p23</t>
  </si>
  <si>
    <t>p34</t>
  </si>
  <si>
    <t>p45</t>
  </si>
  <si>
    <t>p56</t>
  </si>
  <si>
    <t>p67</t>
  </si>
  <si>
    <t>p78</t>
  </si>
  <si>
    <t>p89</t>
  </si>
  <si>
    <t>p910</t>
  </si>
  <si>
    <t>p101</t>
  </si>
  <si>
    <t>NE</t>
  </si>
  <si>
    <t>SE</t>
  </si>
  <si>
    <t>NW</t>
  </si>
  <si>
    <t>SW</t>
  </si>
  <si>
    <t>Length (m)</t>
  </si>
  <si>
    <t>summation&gt;</t>
  </si>
  <si>
    <t>E(+)/W(-)</t>
  </si>
  <si>
    <t>N(+)/S(-)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</si>
</sst>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u/>
      <sz val="8.25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0" xfId="0" applyFont="1"/>
    <xf numFmtId="0" fontId="2" fillId="0" borderId="0" xfId="1" applyFont="1" applyBorder="1" applyAlignment="1" applyProtection="1"/>
    <xf numFmtId="0" fontId="3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wrapText="1"/>
    </xf>
    <xf numFmtId="165" fontId="0" fillId="0" borderId="1" xfId="0" applyNumberFormat="1" applyBorder="1"/>
    <xf numFmtId="165" fontId="5" fillId="0" borderId="1" xfId="0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2" borderId="1" xfId="2" applyBorder="1" applyAlignment="1"/>
    <xf numFmtId="0" fontId="6" fillId="2" borderId="1" xfId="2" applyBorder="1" applyAlignment="1">
      <alignment horizontal="center"/>
    </xf>
    <xf numFmtId="0" fontId="7" fillId="3" borderId="1" xfId="3" applyBorder="1"/>
    <xf numFmtId="165" fontId="5" fillId="0" borderId="1" xfId="0" applyNumberFormat="1" applyFont="1" applyBorder="1" applyAlignment="1">
      <alignment horizontal="center"/>
    </xf>
    <xf numFmtId="164" fontId="6" fillId="2" borderId="1" xfId="2" applyNumberFormat="1" applyBorder="1" applyAlignment="1">
      <alignment horizontal="center"/>
    </xf>
    <xf numFmtId="0" fontId="6" fillId="2" borderId="1" xfId="2" applyBorder="1" applyAlignment="1">
      <alignment horizontal="center"/>
    </xf>
    <xf numFmtId="0" fontId="9" fillId="4" borderId="2" xfId="4" applyFont="1" applyAlignment="1">
      <alignment horizontal="center"/>
    </xf>
    <xf numFmtId="0" fontId="10" fillId="4" borderId="2" xfId="4" applyFont="1" applyAlignment="1">
      <alignment horizontal="center"/>
    </xf>
    <xf numFmtId="0" fontId="6" fillId="2" borderId="1" xfId="2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Bad" xfId="2" builtinId="27"/>
    <cellStyle name="Check Cell" xfId="4" builtinId="23"/>
    <cellStyle name="Hyperlink" xfId="1" builtinId="8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selection activeCell="H33" sqref="H33"/>
    </sheetView>
  </sheetViews>
  <sheetFormatPr defaultRowHeight="14.4" x14ac:dyDescent="0.3"/>
  <cols>
    <col min="2" max="2" width="9.88671875" customWidth="1"/>
    <col min="3" max="3" width="12.33203125" customWidth="1"/>
    <col min="4" max="4" width="14.33203125" customWidth="1"/>
    <col min="5" max="5" width="12.5546875" style="1" customWidth="1"/>
    <col min="6" max="6" width="15.88671875" customWidth="1"/>
    <col min="7" max="7" width="22.88671875" customWidth="1"/>
    <col min="8" max="8" width="21.5546875" customWidth="1"/>
    <col min="9" max="9" width="13.109375" customWidth="1"/>
    <col min="10" max="10" width="9.109375" customWidth="1"/>
    <col min="13" max="13" width="9.109375" customWidth="1"/>
    <col min="14" max="14" width="11.109375" customWidth="1"/>
    <col min="15" max="15" width="15.44140625" customWidth="1"/>
    <col min="16" max="16" width="19.33203125" customWidth="1"/>
    <col min="17" max="17" width="16.109375" customWidth="1"/>
  </cols>
  <sheetData>
    <row r="1" spans="1:17" ht="30" customHeight="1" thickTop="1" thickBot="1" x14ac:dyDescent="0.35">
      <c r="A1" s="21" t="s">
        <v>0</v>
      </c>
      <c r="B1" s="20" t="s">
        <v>1</v>
      </c>
      <c r="C1" s="20" t="s">
        <v>41</v>
      </c>
      <c r="D1" s="20" t="s">
        <v>2</v>
      </c>
      <c r="E1" s="19" t="s">
        <v>3</v>
      </c>
      <c r="F1" s="23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/>
      <c r="L1" s="20"/>
      <c r="M1" s="20"/>
      <c r="N1" s="15" t="s">
        <v>9</v>
      </c>
      <c r="O1" s="15"/>
      <c r="P1" s="20" t="s">
        <v>10</v>
      </c>
      <c r="Q1" s="20"/>
    </row>
    <row r="2" spans="1:17" ht="15.6" thickTop="1" thickBot="1" x14ac:dyDescent="0.35">
      <c r="A2" s="22"/>
      <c r="B2" s="20"/>
      <c r="C2" s="20"/>
      <c r="D2" s="20"/>
      <c r="E2" s="19"/>
      <c r="F2" s="23"/>
      <c r="G2" s="20"/>
      <c r="H2" s="20"/>
      <c r="I2" s="20"/>
      <c r="J2" s="20" t="s">
        <v>11</v>
      </c>
      <c r="K2" s="20"/>
      <c r="L2" s="20" t="s">
        <v>12</v>
      </c>
      <c r="M2" s="20"/>
      <c r="N2" s="16" t="s">
        <v>11</v>
      </c>
      <c r="O2" s="16" t="s">
        <v>12</v>
      </c>
      <c r="P2" s="16" t="s">
        <v>11</v>
      </c>
      <c r="Q2" s="16" t="s">
        <v>12</v>
      </c>
    </row>
    <row r="3" spans="1:17" ht="15.6" thickTop="1" thickBot="1" x14ac:dyDescent="0.35">
      <c r="A3" s="22"/>
      <c r="B3" s="20"/>
      <c r="C3" s="20"/>
      <c r="D3" s="20"/>
      <c r="E3" s="19"/>
      <c r="F3" s="23"/>
      <c r="G3" s="20"/>
      <c r="H3" s="20"/>
      <c r="I3" s="20"/>
      <c r="J3" s="16" t="s">
        <v>13</v>
      </c>
      <c r="K3" s="16" t="s">
        <v>14</v>
      </c>
      <c r="L3" s="16" t="s">
        <v>15</v>
      </c>
      <c r="M3" s="16" t="s">
        <v>16</v>
      </c>
      <c r="N3" s="16"/>
      <c r="O3" s="16"/>
      <c r="P3" s="16" t="s">
        <v>44</v>
      </c>
      <c r="Q3" s="16" t="s">
        <v>43</v>
      </c>
    </row>
    <row r="4" spans="1:17" ht="15.75" thickTop="1" x14ac:dyDescent="0.25">
      <c r="A4" s="17" t="s">
        <v>17</v>
      </c>
      <c r="B4" s="12"/>
      <c r="C4" s="12"/>
      <c r="D4" s="13">
        <v>92.489722220000004</v>
      </c>
      <c r="E4" s="13">
        <v>1.2777769999999999E-3</v>
      </c>
      <c r="F4" s="13">
        <f>D4-E4</f>
        <v>92.488444443000006</v>
      </c>
      <c r="G4" s="13"/>
      <c r="H4" s="13"/>
      <c r="I4" s="12"/>
      <c r="J4" s="14"/>
      <c r="K4" s="14"/>
      <c r="L4" s="14"/>
      <c r="M4" s="14"/>
      <c r="N4" s="14"/>
      <c r="O4" s="14"/>
      <c r="P4" s="14"/>
      <c r="Q4" s="14"/>
    </row>
    <row r="5" spans="1:17" ht="15" x14ac:dyDescent="0.25">
      <c r="A5" s="17"/>
      <c r="B5" s="2" t="s">
        <v>27</v>
      </c>
      <c r="C5" s="9">
        <v>129.43299999999999</v>
      </c>
      <c r="D5" s="11"/>
      <c r="E5" s="11"/>
      <c r="F5" s="11"/>
      <c r="G5" s="11">
        <f>F4-90</f>
        <v>2.4884444430000059</v>
      </c>
      <c r="H5" s="11">
        <v>2.4884444430000001</v>
      </c>
      <c r="I5" s="2" t="s">
        <v>37</v>
      </c>
      <c r="J5" s="9">
        <f>C5*COS(RADIANS(H5))</f>
        <v>129.3109444908695</v>
      </c>
      <c r="K5" s="9"/>
      <c r="L5" s="9">
        <f>J5*TAN(RADIANS(H5))</f>
        <v>5.6197085226248937</v>
      </c>
      <c r="M5" s="9"/>
      <c r="N5" s="9">
        <v>-4.5977213558643249E-3</v>
      </c>
      <c r="O5" s="9">
        <v>-2.9211556099033608E-3</v>
      </c>
      <c r="P5" s="9">
        <v>129.31554221222535</v>
      </c>
      <c r="Q5" s="9">
        <v>5.6226296782347971</v>
      </c>
    </row>
    <row r="6" spans="1:17" ht="15" x14ac:dyDescent="0.25">
      <c r="A6" s="17" t="s">
        <v>18</v>
      </c>
      <c r="B6" s="2"/>
      <c r="C6" s="9"/>
      <c r="D6" s="11">
        <v>242.22388889999999</v>
      </c>
      <c r="E6" s="11">
        <v>1.2777769999999999E-3</v>
      </c>
      <c r="F6" s="11">
        <f t="shared" ref="F6:F22" si="0">D6-E6</f>
        <v>242.22261112299998</v>
      </c>
      <c r="G6" s="11"/>
      <c r="H6" s="11"/>
      <c r="I6" s="2"/>
      <c r="J6" s="9"/>
      <c r="K6" s="9"/>
      <c r="L6" s="9"/>
      <c r="M6" s="9"/>
      <c r="N6" s="9"/>
      <c r="O6" s="9"/>
      <c r="P6" s="9"/>
      <c r="Q6" s="9"/>
    </row>
    <row r="7" spans="1:17" ht="15" x14ac:dyDescent="0.25">
      <c r="A7" s="17"/>
      <c r="B7" s="2" t="s">
        <v>28</v>
      </c>
      <c r="C7" s="9">
        <v>53.511000000000003</v>
      </c>
      <c r="D7" s="11"/>
      <c r="E7" s="11"/>
      <c r="F7" s="11"/>
      <c r="G7" s="11">
        <f>F6+G5-180</f>
        <v>64.71105556599997</v>
      </c>
      <c r="H7" s="11">
        <f>F6+G5-180</f>
        <v>64.71105556599997</v>
      </c>
      <c r="I7" s="2" t="s">
        <v>37</v>
      </c>
      <c r="J7" s="9">
        <f>C7*COS(RADIANS(H7))</f>
        <v>22.859011305642479</v>
      </c>
      <c r="K7" s="9"/>
      <c r="L7" s="9">
        <f>J7*TAN(RADIANS(H7))</f>
        <v>48.382772999576098</v>
      </c>
      <c r="M7" s="9"/>
      <c r="N7" s="9">
        <v>-1.9008187052270745E-3</v>
      </c>
      <c r="O7" s="9">
        <v>-1.207682413615838E-3</v>
      </c>
      <c r="P7" s="9">
        <v>22.860912124347706</v>
      </c>
      <c r="Q7" s="9">
        <v>48.383980681989712</v>
      </c>
    </row>
    <row r="8" spans="1:17" ht="15" x14ac:dyDescent="0.25">
      <c r="A8" s="17" t="s">
        <v>19</v>
      </c>
      <c r="B8" s="2"/>
      <c r="C8" s="9"/>
      <c r="D8" s="11">
        <v>209.41749999999999</v>
      </c>
      <c r="E8" s="11">
        <v>1.2777769999999999E-3</v>
      </c>
      <c r="F8" s="11">
        <f t="shared" si="0"/>
        <v>209.41622222299998</v>
      </c>
      <c r="G8" s="11"/>
      <c r="H8" s="11"/>
      <c r="I8" s="2"/>
      <c r="J8" s="9"/>
      <c r="K8" s="9"/>
      <c r="L8" s="9"/>
      <c r="M8" s="9"/>
      <c r="N8" s="9"/>
      <c r="O8" s="9"/>
      <c r="P8" s="9"/>
      <c r="Q8" s="9"/>
    </row>
    <row r="9" spans="1:17" ht="15" x14ac:dyDescent="0.25">
      <c r="A9" s="17"/>
      <c r="B9" s="2" t="s">
        <v>29</v>
      </c>
      <c r="C9" s="9">
        <v>58.735999999999997</v>
      </c>
      <c r="D9" s="11"/>
      <c r="E9" s="11"/>
      <c r="F9" s="11"/>
      <c r="G9" s="11">
        <f>G7+F8-180</f>
        <v>94.127277788999947</v>
      </c>
      <c r="H9" s="11">
        <f>180-G9</f>
        <v>85.872722211000053</v>
      </c>
      <c r="I9" s="2" t="s">
        <v>38</v>
      </c>
      <c r="J9" s="9"/>
      <c r="K9" s="9">
        <f>C9*COS(RADIANS(H9))</f>
        <v>4.227365308366708</v>
      </c>
      <c r="L9" s="9">
        <f>K9*TAN(RADIANS(H9))</f>
        <v>58.583675870925155</v>
      </c>
      <c r="M9" s="9"/>
      <c r="N9" s="9">
        <v>-2.0864212492799133E-3</v>
      </c>
      <c r="O9" s="9">
        <v>-1.325604721387002E-3</v>
      </c>
      <c r="P9" s="9">
        <v>-4.2252788871174278</v>
      </c>
      <c r="Q9" s="9">
        <v>58.585001475646543</v>
      </c>
    </row>
    <row r="10" spans="1:17" ht="15" x14ac:dyDescent="0.25">
      <c r="A10" s="17" t="s">
        <v>20</v>
      </c>
      <c r="B10" s="2"/>
      <c r="C10" s="9"/>
      <c r="D10" s="11">
        <v>111.1177778</v>
      </c>
      <c r="E10" s="11">
        <v>1.2777769999999999E-3</v>
      </c>
      <c r="F10" s="11">
        <f t="shared" si="0"/>
        <v>111.116500023</v>
      </c>
      <c r="G10" s="11"/>
      <c r="H10" s="11"/>
      <c r="I10" s="2"/>
      <c r="J10" s="9"/>
      <c r="K10" s="9"/>
      <c r="L10" s="9"/>
      <c r="M10" s="9"/>
      <c r="N10" s="9"/>
      <c r="O10" s="9"/>
      <c r="P10" s="9"/>
      <c r="Q10" s="9"/>
    </row>
    <row r="11" spans="1:17" ht="15" x14ac:dyDescent="0.25">
      <c r="A11" s="17"/>
      <c r="B11" s="2" t="s">
        <v>30</v>
      </c>
      <c r="C11" s="9">
        <v>45.643999999999998</v>
      </c>
      <c r="D11" s="11"/>
      <c r="E11" s="11"/>
      <c r="F11" s="11"/>
      <c r="G11" s="11">
        <f>G9+F10-180</f>
        <v>25.243777811999962</v>
      </c>
      <c r="H11" s="11">
        <f>G9+F10-180</f>
        <v>25.243777811999962</v>
      </c>
      <c r="I11" s="2" t="s">
        <v>37</v>
      </c>
      <c r="J11" s="9">
        <f>C11*COS(RADIANS(H11))</f>
        <v>41.285064845229009</v>
      </c>
      <c r="K11" s="9"/>
      <c r="L11" s="9">
        <f>J11*TAN(RADIANS(H11))</f>
        <v>19.465820217119955</v>
      </c>
      <c r="M11" s="9"/>
      <c r="N11" s="9">
        <v>-1.6213669896167999E-3</v>
      </c>
      <c r="O11" s="9">
        <v>-1.030133170508518E-3</v>
      </c>
      <c r="P11" s="9">
        <v>41.286686212218626</v>
      </c>
      <c r="Q11" s="9">
        <v>19.466850350290464</v>
      </c>
    </row>
    <row r="12" spans="1:17" ht="15" x14ac:dyDescent="0.25">
      <c r="A12" s="17" t="s">
        <v>21</v>
      </c>
      <c r="B12" s="2"/>
      <c r="C12" s="9"/>
      <c r="D12" s="11">
        <v>93.281388890000002</v>
      </c>
      <c r="E12" s="11">
        <v>1.2777769999999999E-3</v>
      </c>
      <c r="F12" s="11">
        <f t="shared" si="0"/>
        <v>93.280111113000004</v>
      </c>
      <c r="G12" s="11"/>
      <c r="H12" s="11"/>
      <c r="I12" s="2"/>
      <c r="J12" s="9"/>
      <c r="K12" s="9"/>
      <c r="L12" s="9"/>
      <c r="M12" s="9"/>
      <c r="N12" s="9"/>
      <c r="O12" s="9"/>
      <c r="P12" s="9"/>
      <c r="Q12" s="9"/>
    </row>
    <row r="13" spans="1:17" ht="15" x14ac:dyDescent="0.25">
      <c r="A13" s="17"/>
      <c r="B13" s="2" t="s">
        <v>31</v>
      </c>
      <c r="C13" s="9">
        <v>101.645</v>
      </c>
      <c r="D13" s="11"/>
      <c r="E13" s="11"/>
      <c r="F13" s="11"/>
      <c r="G13" s="11">
        <f>G11+F12+180</f>
        <v>298.52388892499994</v>
      </c>
      <c r="H13" s="11">
        <f>360-G13</f>
        <v>61.476111075000063</v>
      </c>
      <c r="I13" s="2" t="s">
        <v>39</v>
      </c>
      <c r="J13" s="9">
        <f>C13*COS(RADIANS(H13))</f>
        <v>48.538042156947654</v>
      </c>
      <c r="K13" s="9"/>
      <c r="L13" s="9"/>
      <c r="M13" s="9">
        <f>J13*TAN(RADIANS(H13))</f>
        <v>89.307135709137881</v>
      </c>
      <c r="N13" s="9">
        <v>-3.6106355196652271E-3</v>
      </c>
      <c r="O13" s="9">
        <v>-2.2940120523253509E-3</v>
      </c>
      <c r="P13" s="9">
        <v>48.541652792467318</v>
      </c>
      <c r="Q13" s="9">
        <v>-89.30484169708555</v>
      </c>
    </row>
    <row r="14" spans="1:17" ht="15" x14ac:dyDescent="0.25">
      <c r="A14" s="17" t="s">
        <v>22</v>
      </c>
      <c r="B14" s="2"/>
      <c r="C14" s="9"/>
      <c r="D14" s="11">
        <v>93.126111109999997</v>
      </c>
      <c r="E14" s="11">
        <v>1.2777769999999999E-3</v>
      </c>
      <c r="F14" s="11">
        <f t="shared" si="0"/>
        <v>93.124833332999998</v>
      </c>
      <c r="G14" s="11"/>
      <c r="H14" s="11"/>
      <c r="I14" s="2"/>
      <c r="J14" s="9"/>
      <c r="K14" s="9"/>
      <c r="L14" s="9"/>
      <c r="M14" s="9"/>
      <c r="N14" s="9"/>
      <c r="O14" s="9"/>
      <c r="P14" s="9"/>
      <c r="Q14" s="9"/>
    </row>
    <row r="15" spans="1:17" ht="15" x14ac:dyDescent="0.25">
      <c r="A15" s="17"/>
      <c r="B15" s="2" t="s">
        <v>32</v>
      </c>
      <c r="C15" s="9">
        <v>105.803</v>
      </c>
      <c r="D15" s="11"/>
      <c r="E15" s="11"/>
      <c r="F15" s="11"/>
      <c r="G15" s="11">
        <f>G13-270+90+F14</f>
        <v>211.64872225799994</v>
      </c>
      <c r="H15" s="11">
        <f>G15-180</f>
        <v>31.648722257999935</v>
      </c>
      <c r="I15" s="2" t="s">
        <v>40</v>
      </c>
      <c r="J15" s="9"/>
      <c r="K15" s="9">
        <f>C15*COS(RADIANS(H15))</f>
        <v>90.068088678138864</v>
      </c>
      <c r="L15" s="9"/>
      <c r="M15" s="9">
        <f>K15*TAN(RADIANS(H15))</f>
        <v>55.515891516456009</v>
      </c>
      <c r="N15" s="9">
        <v>-3.7583360705114865E-3</v>
      </c>
      <c r="O15" s="9">
        <v>-2.387853383562193E-3</v>
      </c>
      <c r="P15" s="9">
        <v>-90.064330342068345</v>
      </c>
      <c r="Q15" s="9">
        <v>-55.513503663072449</v>
      </c>
    </row>
    <row r="16" spans="1:17" ht="15" x14ac:dyDescent="0.25">
      <c r="A16" s="17" t="s">
        <v>23</v>
      </c>
      <c r="B16" s="2"/>
      <c r="C16" s="9"/>
      <c r="D16" s="11">
        <v>144.5325</v>
      </c>
      <c r="E16" s="11">
        <v>1.2777769999999999E-3</v>
      </c>
      <c r="F16" s="11">
        <f t="shared" si="0"/>
        <v>144.53122222299999</v>
      </c>
      <c r="G16" s="11"/>
      <c r="H16" s="11"/>
      <c r="I16" s="2"/>
      <c r="J16" s="9"/>
      <c r="K16" s="9"/>
      <c r="L16" s="9"/>
      <c r="M16" s="9"/>
      <c r="N16" s="9"/>
      <c r="O16" s="9"/>
      <c r="P16" s="9"/>
      <c r="Q16" s="9"/>
    </row>
    <row r="17" spans="1:17" ht="15" x14ac:dyDescent="0.25">
      <c r="A17" s="17"/>
      <c r="B17" s="2" t="s">
        <v>33</v>
      </c>
      <c r="C17" s="9">
        <v>20.951499999999999</v>
      </c>
      <c r="D17" s="11"/>
      <c r="E17" s="11"/>
      <c r="F17" s="11"/>
      <c r="G17" s="11">
        <f>G15-180+F16</f>
        <v>176.17994448099992</v>
      </c>
      <c r="H17" s="11">
        <f>180-G17</f>
        <v>3.8200555190000784</v>
      </c>
      <c r="I17" s="2" t="s">
        <v>38</v>
      </c>
      <c r="J17" s="9"/>
      <c r="K17" s="9">
        <f>C17*COS(RADIANS(H17))</f>
        <v>20.904950145673066</v>
      </c>
      <c r="L17" s="9">
        <f>K17*TAN(RADIANS(H17))</f>
        <v>1.3958551704684985</v>
      </c>
      <c r="M17" s="9"/>
      <c r="N17" s="9">
        <v>-7.4423956013838365E-4</v>
      </c>
      <c r="O17" s="9">
        <v>-4.7285152751531891E-4</v>
      </c>
      <c r="P17" s="9">
        <v>-20.904205906112928</v>
      </c>
      <c r="Q17" s="9">
        <v>1.3963280219960139</v>
      </c>
    </row>
    <row r="18" spans="1:17" ht="15" x14ac:dyDescent="0.25">
      <c r="A18" s="17" t="s">
        <v>24</v>
      </c>
      <c r="B18" s="2"/>
      <c r="C18" s="9"/>
      <c r="D18" s="11">
        <v>270.09583329999998</v>
      </c>
      <c r="E18" s="11">
        <v>1.2777769999999999E-3</v>
      </c>
      <c r="F18" s="11">
        <f>D18-E18</f>
        <v>270.094555523</v>
      </c>
      <c r="G18" s="11"/>
      <c r="H18" s="11"/>
      <c r="I18" s="2"/>
      <c r="J18" s="9"/>
      <c r="K18" s="9"/>
      <c r="L18" s="9"/>
      <c r="M18" s="9"/>
      <c r="N18" s="9"/>
      <c r="O18" s="9"/>
      <c r="P18" s="9"/>
      <c r="Q18" s="9"/>
    </row>
    <row r="19" spans="1:17" ht="15" x14ac:dyDescent="0.25">
      <c r="A19" s="17"/>
      <c r="B19" s="2" t="s">
        <v>34</v>
      </c>
      <c r="C19" s="9">
        <v>69.294499999999999</v>
      </c>
      <c r="D19" s="11"/>
      <c r="E19" s="11"/>
      <c r="F19" s="11"/>
      <c r="G19" s="11">
        <f>F18-(180-G17)</f>
        <v>266.27450000399995</v>
      </c>
      <c r="H19" s="11">
        <f>G19-180</f>
        <v>86.274500003999947</v>
      </c>
      <c r="I19" s="2" t="s">
        <v>40</v>
      </c>
      <c r="J19" s="9"/>
      <c r="K19" s="9">
        <f>C19*COS(RADIANS(H19))</f>
        <v>4.5025094409484225</v>
      </c>
      <c r="L19" s="9"/>
      <c r="M19" s="9">
        <f>K19*TAN(RADIANS(H19))</f>
        <v>69.148066776911193</v>
      </c>
      <c r="N19" s="9">
        <v>-2.4614804763386502E-3</v>
      </c>
      <c r="O19" s="9">
        <v>-1.5638980585356785E-3</v>
      </c>
      <c r="P19" s="9">
        <v>-4.5000479604720836</v>
      </c>
      <c r="Q19" s="9">
        <v>-69.146502878852658</v>
      </c>
    </row>
    <row r="20" spans="1:17" ht="15" x14ac:dyDescent="0.25">
      <c r="A20" s="17" t="s">
        <v>25</v>
      </c>
      <c r="B20" s="2"/>
      <c r="C20" s="9"/>
      <c r="D20" s="11">
        <v>97.484722219999995</v>
      </c>
      <c r="E20" s="11">
        <v>1.2777769999999999E-3</v>
      </c>
      <c r="F20" s="11">
        <f t="shared" si="0"/>
        <v>97.483444442999996</v>
      </c>
      <c r="G20" s="11"/>
      <c r="H20" s="11"/>
      <c r="I20" s="2"/>
      <c r="J20" s="9"/>
      <c r="K20" s="9"/>
      <c r="L20" s="9"/>
      <c r="M20" s="9"/>
      <c r="N20" s="9"/>
      <c r="O20" s="9"/>
      <c r="P20" s="9"/>
      <c r="Q20" s="9"/>
    </row>
    <row r="21" spans="1:17" ht="15" x14ac:dyDescent="0.25">
      <c r="A21" s="17"/>
      <c r="B21" s="2" t="s">
        <v>35</v>
      </c>
      <c r="C21" s="9">
        <v>122.58199999999999</v>
      </c>
      <c r="D21" s="11"/>
      <c r="E21" s="11"/>
      <c r="F21" s="11"/>
      <c r="G21" s="11">
        <f>F20+(G19-180)</f>
        <v>183.75794444699994</v>
      </c>
      <c r="H21" s="11">
        <f>G21-180</f>
        <v>3.757944446999943</v>
      </c>
      <c r="I21" s="2" t="s">
        <v>40</v>
      </c>
      <c r="J21" s="9"/>
      <c r="K21" s="9">
        <f>C21*COS(RADIANS(H21))</f>
        <v>122.31842970721152</v>
      </c>
      <c r="L21" s="9"/>
      <c r="M21" s="9">
        <f>K21*TAN(RADIANS(H21))</f>
        <v>8.0342067413000233</v>
      </c>
      <c r="N21" s="9">
        <v>-4.3543600105426031E-3</v>
      </c>
      <c r="O21" s="9">
        <v>-2.7665363313310654E-3</v>
      </c>
      <c r="P21" s="9">
        <v>-122.31407534720098</v>
      </c>
      <c r="Q21" s="9">
        <v>-8.0314402049686926</v>
      </c>
    </row>
    <row r="22" spans="1:17" ht="15" x14ac:dyDescent="0.25">
      <c r="A22" s="17" t="s">
        <v>26</v>
      </c>
      <c r="B22" s="2"/>
      <c r="C22" s="9"/>
      <c r="D22" s="11">
        <v>86.243333329999999</v>
      </c>
      <c r="E22" s="11">
        <v>1.2777769999999999E-3</v>
      </c>
      <c r="F22" s="11">
        <f t="shared" si="0"/>
        <v>86.242055553</v>
      </c>
      <c r="G22" s="11"/>
      <c r="H22" s="11"/>
      <c r="I22" s="2"/>
      <c r="J22" s="9"/>
      <c r="K22" s="9"/>
      <c r="L22" s="9"/>
      <c r="M22" s="9"/>
      <c r="N22" s="9"/>
      <c r="O22" s="9"/>
      <c r="P22" s="9"/>
      <c r="Q22" s="9"/>
    </row>
    <row r="23" spans="1:17" ht="15" x14ac:dyDescent="0.25">
      <c r="A23" s="17"/>
      <c r="B23" s="2" t="s">
        <v>36</v>
      </c>
      <c r="C23" s="9">
        <v>88.539500000000004</v>
      </c>
      <c r="D23" s="11"/>
      <c r="E23" s="11"/>
      <c r="F23" s="11"/>
      <c r="G23" s="11">
        <v>90</v>
      </c>
      <c r="H23" s="11">
        <v>90</v>
      </c>
      <c r="I23" s="2" t="s">
        <v>37</v>
      </c>
      <c r="J23" s="9">
        <v>0</v>
      </c>
      <c r="K23" s="9">
        <v>0</v>
      </c>
      <c r="L23" s="9">
        <f>C23</f>
        <v>88.539500000000004</v>
      </c>
      <c r="M23" s="9"/>
      <c r="N23" s="9">
        <v>-3.1451017127591069E-3</v>
      </c>
      <c r="O23" s="9">
        <v>-1.9982358217999941E-3</v>
      </c>
      <c r="P23" s="9">
        <v>3.1451017127591069E-3</v>
      </c>
      <c r="Q23" s="9">
        <v>88.541498235821805</v>
      </c>
    </row>
    <row r="24" spans="1:17" ht="15" x14ac:dyDescent="0.25">
      <c r="A24" s="17" t="s">
        <v>17</v>
      </c>
      <c r="B24" s="6"/>
      <c r="C24" s="10"/>
      <c r="D24" s="6"/>
      <c r="E24" s="7"/>
      <c r="F24" s="6"/>
      <c r="G24" s="6"/>
      <c r="H24" s="6"/>
      <c r="I24" s="6" t="s">
        <v>42</v>
      </c>
      <c r="J24" s="18">
        <f>J5+J7+J11+J13-(K9+K15+K17+K19+K21)</f>
        <v>-2.8280481649943567E-2</v>
      </c>
      <c r="K24" s="18"/>
      <c r="L24" s="18">
        <f>L5+L7+L11+L17+L23+L9-(M13+M15+M19+M21)</f>
        <v>-1.7967963090484318E-2</v>
      </c>
      <c r="M24" s="18"/>
      <c r="N24" s="9"/>
      <c r="O24" s="9"/>
      <c r="P24" s="9"/>
      <c r="Q24" s="9"/>
    </row>
    <row r="25" spans="1:17" ht="14.25" customHeight="1" x14ac:dyDescent="0.25">
      <c r="A25" s="17"/>
      <c r="B25" s="6"/>
      <c r="C25" s="10">
        <f>SUM(C4:C24)</f>
        <v>796.13949999999988</v>
      </c>
      <c r="D25" s="6"/>
      <c r="E25" s="7"/>
      <c r="F25" s="8"/>
      <c r="G25" s="7"/>
      <c r="H25" s="6"/>
      <c r="I25" s="6"/>
      <c r="J25" s="6"/>
      <c r="K25" s="6"/>
      <c r="L25" s="6"/>
      <c r="M25" s="6"/>
      <c r="N25" s="2"/>
      <c r="O25" s="2"/>
      <c r="P25" s="2"/>
      <c r="Q25" s="2"/>
    </row>
    <row r="31" spans="1:17" ht="26.25" x14ac:dyDescent="0.4">
      <c r="P31" s="3"/>
      <c r="Q31" s="3"/>
    </row>
    <row r="32" spans="1:17" ht="15.75" x14ac:dyDescent="0.25">
      <c r="P32" s="4"/>
      <c r="Q32" s="5"/>
    </row>
  </sheetData>
  <mergeCells count="15">
    <mergeCell ref="J24:K24"/>
    <mergeCell ref="L24:M24"/>
    <mergeCell ref="E1:E3"/>
    <mergeCell ref="P1:Q1"/>
    <mergeCell ref="A1:A3"/>
    <mergeCell ref="I1:I3"/>
    <mergeCell ref="H1:H3"/>
    <mergeCell ref="J2:K2"/>
    <mergeCell ref="L2:M2"/>
    <mergeCell ref="G1:G3"/>
    <mergeCell ref="F1:F3"/>
    <mergeCell ref="D1:D3"/>
    <mergeCell ref="C1:C3"/>
    <mergeCell ref="J1:M1"/>
    <mergeCell ref="B1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6:E18"/>
  <sheetViews>
    <sheetView workbookViewId="0">
      <selection activeCell="E30" sqref="E30"/>
    </sheetView>
  </sheetViews>
  <sheetFormatPr defaultRowHeight="14.4" x14ac:dyDescent="0.3"/>
  <cols>
    <col min="4" max="4" width="11.5546875" bestFit="1" customWidth="1"/>
    <col min="5" max="5" width="12.5546875" bestFit="1" customWidth="1"/>
  </cols>
  <sheetData>
    <row r="6" spans="3:5" x14ac:dyDescent="0.3">
      <c r="C6" s="24"/>
      <c r="D6" s="25"/>
    </row>
    <row r="7" spans="3:5" x14ac:dyDescent="0.3">
      <c r="C7" s="24"/>
      <c r="D7" s="25"/>
    </row>
    <row r="8" spans="3:5" x14ac:dyDescent="0.3">
      <c r="C8" s="24"/>
      <c r="D8" s="25"/>
    </row>
    <row r="9" spans="3:5" ht="15" x14ac:dyDescent="0.25">
      <c r="D9" s="1"/>
      <c r="E9" s="1"/>
    </row>
    <row r="10" spans="3:5" ht="15" x14ac:dyDescent="0.25">
      <c r="D10" s="1"/>
      <c r="E10" s="1"/>
    </row>
    <row r="11" spans="3:5" ht="15" x14ac:dyDescent="0.25">
      <c r="D11" s="1"/>
      <c r="E11" s="1"/>
    </row>
    <row r="12" spans="3:5" ht="15" x14ac:dyDescent="0.25">
      <c r="D12" s="1"/>
      <c r="E12" s="1"/>
    </row>
    <row r="13" spans="3:5" ht="15" x14ac:dyDescent="0.25">
      <c r="D13" s="1"/>
      <c r="E13" s="1"/>
    </row>
    <row r="14" spans="3:5" ht="15" x14ac:dyDescent="0.25">
      <c r="D14" s="1"/>
      <c r="E14" s="1"/>
    </row>
    <row r="15" spans="3:5" ht="15" x14ac:dyDescent="0.25">
      <c r="D15" s="1"/>
      <c r="E15" s="1"/>
    </row>
    <row r="16" spans="3:5" ht="15" x14ac:dyDescent="0.25">
      <c r="D16" s="1"/>
      <c r="E16" s="1"/>
    </row>
    <row r="17" spans="4:5" ht="15" x14ac:dyDescent="0.25">
      <c r="D17" s="1"/>
      <c r="E17" s="1"/>
    </row>
    <row r="18" spans="4:5" ht="15" x14ac:dyDescent="0.25">
      <c r="D18" s="1"/>
      <c r="E18" s="1"/>
    </row>
  </sheetData>
  <mergeCells count="2">
    <mergeCell ref="C6:C8"/>
    <mergeCell ref="D6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J2:M40"/>
  <sheetViews>
    <sheetView topLeftCell="D19" workbookViewId="0">
      <selection activeCell="E29" sqref="E29:F46"/>
    </sheetView>
  </sheetViews>
  <sheetFormatPr defaultRowHeight="14.4" x14ac:dyDescent="0.3"/>
  <sheetData>
    <row r="2" spans="10:13" x14ac:dyDescent="0.25">
      <c r="J2" s="24"/>
      <c r="K2" s="24"/>
      <c r="L2" s="24"/>
      <c r="M2" s="24"/>
    </row>
    <row r="3" spans="10:13" x14ac:dyDescent="0.25"/>
    <row r="4" spans="10:13" x14ac:dyDescent="0.25"/>
    <row r="5" spans="10:13" x14ac:dyDescent="0.25"/>
    <row r="6" spans="10:13" x14ac:dyDescent="0.25"/>
    <row r="7" spans="10:13" x14ac:dyDescent="0.25"/>
    <row r="8" spans="10:13" x14ac:dyDescent="0.25"/>
    <row r="9" spans="10:13" x14ac:dyDescent="0.25"/>
    <row r="10" spans="10:13" x14ac:dyDescent="0.25"/>
    <row r="11" spans="10:13" x14ac:dyDescent="0.25"/>
    <row r="12" spans="10:13" x14ac:dyDescent="0.25"/>
    <row r="13" spans="10:13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</sheetData>
  <mergeCells count="2"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om</cp:lastModifiedBy>
  <dcterms:created xsi:type="dcterms:W3CDTF">2022-08-19T16:33:38Z</dcterms:created>
  <dcterms:modified xsi:type="dcterms:W3CDTF">2023-03-17T10:43:29Z</dcterms:modified>
</cp:coreProperties>
</file>