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 Srikar\Desktop\models\"/>
    </mc:Choice>
  </mc:AlternateContent>
  <xr:revisionPtr revIDLastSave="0" documentId="13_ncr:1_{5C54223E-768B-4509-AAB2-50A8C24A7B69}" xr6:coauthVersionLast="47" xr6:coauthVersionMax="47" xr10:uidLastSave="{00000000-0000-0000-0000-000000000000}"/>
  <bookViews>
    <workbookView xWindow="-108" yWindow="-108" windowWidth="23256" windowHeight="12456" xr2:uid="{0ED4542F-DB3A-4E35-8793-6443449F6356}"/>
  </bookViews>
  <sheets>
    <sheet name="MAIN" sheetId="1" r:id="rId1"/>
    <sheet name="NIFTY " sheetId="3" r:id="rId2"/>
    <sheet name="Banking " sheetId="2" r:id="rId3"/>
    <sheet name="Financial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 1_3457b4ca-7109-4512-a0c9-6b3b42dccff6" name="Table 1" connection="Query - Table 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" l="1"/>
  <c r="H26" i="1"/>
  <c r="G26" i="1"/>
  <c r="F26" i="1"/>
  <c r="E26" i="1"/>
  <c r="D26" i="1"/>
  <c r="I25" i="1"/>
  <c r="G25" i="1"/>
  <c r="F25" i="1"/>
  <c r="D25" i="1"/>
  <c r="I24" i="1"/>
  <c r="H24" i="1"/>
  <c r="G24" i="1"/>
  <c r="F24" i="1"/>
  <c r="E24" i="1"/>
  <c r="D24" i="1"/>
  <c r="I23" i="1"/>
  <c r="H23" i="1"/>
  <c r="G23" i="1"/>
  <c r="F23" i="1"/>
  <c r="E23" i="1"/>
  <c r="D23" i="1"/>
  <c r="H51" i="3" l="1"/>
  <c r="G51" i="3"/>
  <c r="F51" i="3"/>
  <c r="E51" i="3"/>
  <c r="D51" i="3"/>
  <c r="C51" i="3"/>
  <c r="I22" i="1"/>
  <c r="H22" i="1"/>
  <c r="G22" i="1"/>
  <c r="F22" i="1"/>
  <c r="E22" i="1"/>
  <c r="D22" i="1"/>
  <c r="I21" i="1"/>
  <c r="I17" i="1"/>
  <c r="H21" i="1"/>
  <c r="G21" i="1"/>
  <c r="F21" i="1"/>
  <c r="E21" i="1"/>
  <c r="D21" i="1"/>
  <c r="I20" i="1"/>
  <c r="H20" i="1"/>
  <c r="G20" i="1"/>
  <c r="F20" i="1"/>
  <c r="E20" i="1" l="1"/>
  <c r="D20" i="1"/>
  <c r="H17" i="1"/>
  <c r="G17" i="1"/>
  <c r="F17" i="1"/>
  <c r="E17" i="1"/>
  <c r="D17" i="1"/>
  <c r="I16" i="1" l="1"/>
  <c r="H16" i="1"/>
  <c r="G16" i="1"/>
  <c r="F16" i="1"/>
  <c r="E16" i="1"/>
  <c r="D16" i="1"/>
  <c r="H15" i="1"/>
  <c r="G15" i="1"/>
  <c r="F15" i="1"/>
  <c r="E15" i="1"/>
  <c r="D15" i="1"/>
  <c r="H13" i="1" l="1"/>
  <c r="G13" i="1"/>
  <c r="F13" i="1"/>
  <c r="E13" i="1"/>
  <c r="D13" i="1"/>
  <c r="H12" i="1" l="1"/>
  <c r="G12" i="1"/>
  <c r="F12" i="1"/>
  <c r="E12" i="1"/>
  <c r="D12" i="1"/>
  <c r="H7" i="1" l="1"/>
  <c r="G7" i="1"/>
  <c r="F7" i="1"/>
  <c r="E7" i="1"/>
  <c r="D7" i="1"/>
  <c r="H6" i="1" l="1"/>
  <c r="G6" i="1"/>
  <c r="F6" i="1"/>
  <c r="E6" i="1"/>
  <c r="D6" i="1"/>
  <c r="H5" i="1" l="1"/>
  <c r="G5" i="1"/>
  <c r="F5" i="1"/>
  <c r="E5" i="1"/>
  <c r="D5" i="1"/>
  <c r="H25" i="1" l="1"/>
  <c r="E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F73FE0-A377-49D6-A6FF-300FF7A9AC95}" keepAlive="1" name="Query - RELIANCE" description="Connection to the 'RELIANCE' query in the workbook." type="5" refreshedVersion="8" background="1" saveData="1">
    <dbPr connection="Provider=Microsoft.Mashup.OleDb.1;Data Source=$Workbook$;Location=RELIANCE;Extended Properties=&quot;&quot;" command="SELECT * FROM [RELIANCE]"/>
  </connection>
  <connection id="2" xr16:uid="{51D382AB-CF2B-44C3-9919-1AF3542B2B7D}" name="Query - Table 1" description="Connection to the 'Table 1' query in the workbook." type="100" refreshedVersion="8" minRefreshableVersion="5">
    <extLst>
      <ext xmlns:x15="http://schemas.microsoft.com/office/spreadsheetml/2010/11/main" uri="{DE250136-89BD-433C-8126-D09CA5730AF9}">
        <x15:connection id="ca51d818-4a5e-4d1d-a89d-81975785b3f1"/>
      </ext>
    </extLst>
  </connection>
  <connection id="3" xr16:uid="{209ABA70-F56E-467D-95AD-EC87DE81618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<sst xmlns="http://schemas.openxmlformats.org/spreadsheetml/2006/main" count="102" uniqueCount="91">
  <si>
    <t>zomato</t>
  </si>
  <si>
    <t>tesla</t>
  </si>
  <si>
    <t>abobe</t>
  </si>
  <si>
    <t>google</t>
  </si>
  <si>
    <t>microsoft</t>
  </si>
  <si>
    <t>rcf</t>
  </si>
  <si>
    <t>ddm</t>
  </si>
  <si>
    <t>black scholes</t>
  </si>
  <si>
    <t>Elcid investments</t>
  </si>
  <si>
    <t>Airtel</t>
  </si>
  <si>
    <t>vedanta</t>
  </si>
  <si>
    <t>BNTX</t>
  </si>
  <si>
    <t>Price</t>
  </si>
  <si>
    <t>MC</t>
  </si>
  <si>
    <t>Cash</t>
  </si>
  <si>
    <t>Debt</t>
  </si>
  <si>
    <t>EV</t>
  </si>
  <si>
    <t>Date</t>
  </si>
  <si>
    <t>Tata Motors</t>
  </si>
  <si>
    <t>Wipro</t>
  </si>
  <si>
    <t>enviro infra</t>
  </si>
  <si>
    <t>gv infra</t>
  </si>
  <si>
    <t>ola electic</t>
  </si>
  <si>
    <t>seimens india</t>
  </si>
  <si>
    <t>Kalyan Jewellers</t>
  </si>
  <si>
    <t xml:space="preserve">HDFC BANK </t>
  </si>
  <si>
    <t>ICICI BANK</t>
  </si>
  <si>
    <t>SBI BANK</t>
  </si>
  <si>
    <t>KOTAK MAHINDRA</t>
  </si>
  <si>
    <t>AXIS BANK</t>
  </si>
  <si>
    <t>BOB</t>
  </si>
  <si>
    <t>PNB</t>
  </si>
  <si>
    <t>OVERSEAS BANK</t>
  </si>
  <si>
    <t>UNION BANK OF INDIA</t>
  </si>
  <si>
    <t>INDUSLAND BANK</t>
  </si>
  <si>
    <t>IDBI BANK</t>
  </si>
  <si>
    <t>INDIAN BANK</t>
  </si>
  <si>
    <t>YES BANK</t>
  </si>
  <si>
    <t>FEDERAL BANK</t>
  </si>
  <si>
    <t>CASH</t>
  </si>
  <si>
    <t>DEBT</t>
  </si>
  <si>
    <t>PRICE</t>
  </si>
  <si>
    <t>Adani Enterprises</t>
  </si>
  <si>
    <t>Apollo Hospitals</t>
  </si>
  <si>
    <t>Asian Paints</t>
  </si>
  <si>
    <t>Axis Bank</t>
  </si>
  <si>
    <t>Bajaj Auto</t>
  </si>
  <si>
    <t>Bajaj Finance</t>
  </si>
  <si>
    <t>Bajaj Finserv</t>
  </si>
  <si>
    <t>Bharti Airtel</t>
  </si>
  <si>
    <t>BPCL</t>
  </si>
  <si>
    <t>Britannia Industries</t>
  </si>
  <si>
    <t>Cipla</t>
  </si>
  <si>
    <t>Coal India</t>
  </si>
  <si>
    <t>Divi's Laboratories</t>
  </si>
  <si>
    <t>Dr. Reddy's Laboratories</t>
  </si>
  <si>
    <t>Eicher Motors</t>
  </si>
  <si>
    <t>Grasim Industries</t>
  </si>
  <si>
    <t>HCL Technologies</t>
  </si>
  <si>
    <t>HDFC Bank</t>
  </si>
  <si>
    <t>HDFC Life Insurance</t>
  </si>
  <si>
    <t>Hero MotoCorp</t>
  </si>
  <si>
    <t>Hindalco Industries</t>
  </si>
  <si>
    <t>Hindustan Unilever</t>
  </si>
  <si>
    <t>ICICI Bank</t>
  </si>
  <si>
    <t>IndusInd Bank</t>
  </si>
  <si>
    <t>Infosys</t>
  </si>
  <si>
    <t>ITC</t>
  </si>
  <si>
    <t>JSW Steel</t>
  </si>
  <si>
    <t>Kotak Mahindra Bank</t>
  </si>
  <si>
    <t>Larsen &amp; Toubro</t>
  </si>
  <si>
    <t>Mahindra &amp; Mahindra</t>
  </si>
  <si>
    <t>Maruti Suzuki India</t>
  </si>
  <si>
    <t>Nestle India</t>
  </si>
  <si>
    <t>NTPC</t>
  </si>
  <si>
    <t>Oil &amp; Natural Gas Corporation</t>
  </si>
  <si>
    <t>Power Grid Corporation of India</t>
  </si>
  <si>
    <t>Reliance Industries</t>
  </si>
  <si>
    <t>SBI Life Insurance</t>
  </si>
  <si>
    <t>State Bank of India</t>
  </si>
  <si>
    <t>Sun Pharmaceutical Industries</t>
  </si>
  <si>
    <t>Tata Consultancy Services</t>
  </si>
  <si>
    <t>Tata Consumer Products</t>
  </si>
  <si>
    <t>Tata Steel</t>
  </si>
  <si>
    <t>Tech Mahindra</t>
  </si>
  <si>
    <t>Titan Company</t>
  </si>
  <si>
    <t>UltraTech Cement</t>
  </si>
  <si>
    <t>UPL</t>
  </si>
  <si>
    <t>godrej properties</t>
  </si>
  <si>
    <t>Avenue Mart</t>
  </si>
  <si>
    <t>Paytm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</si>
</sst>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u/>
      <sz val="18"/>
      <color theme="10"/>
      <name val="Calibri"/>
      <family val="2"/>
      <scheme val="minor"/>
    </font>
    <font>
      <sz val="18"/>
      <color theme="1"/>
      <name val="Arial"/>
      <family val="2"/>
    </font>
    <font>
      <u/>
      <sz val="18"/>
      <color theme="10"/>
      <name val="Arial"/>
      <family val="2"/>
    </font>
    <font>
      <u/>
      <sz val="20"/>
      <color theme="10"/>
      <name val="Arial"/>
      <family val="2"/>
    </font>
    <font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 applyFont="1"/>
    <xf numFmtId="0" fontId="5" fillId="0" borderId="0" xfId="0" quotePrefix="1" applyFont="1" applyAlignment="1">
      <alignment horizontal="left"/>
    </xf>
    <xf numFmtId="0" fontId="0" fillId="2" borderId="1" xfId="0" applyFill="1" applyBorder="1"/>
    <xf numFmtId="0" fontId="7" fillId="0" borderId="0" xfId="0" applyFont="1"/>
    <xf numFmtId="0" fontId="8" fillId="0" borderId="0" xfId="1" applyFont="1"/>
    <xf numFmtId="2" fontId="7" fillId="0" borderId="0" xfId="0" applyNumberFormat="1" applyFont="1"/>
    <xf numFmtId="3" fontId="7" fillId="0" borderId="0" xfId="0" applyNumberFormat="1" applyFont="1"/>
    <xf numFmtId="14" fontId="7" fillId="0" borderId="0" xfId="0" applyNumberFormat="1" applyFont="1"/>
    <xf numFmtId="4" fontId="7" fillId="0" borderId="0" xfId="0" applyNumberFormat="1" applyFont="1"/>
    <xf numFmtId="0" fontId="7" fillId="0" borderId="0" xfId="0" quotePrefix="1" applyFont="1"/>
    <xf numFmtId="0" fontId="8" fillId="0" borderId="0" xfId="1" applyFont="1" applyFill="1"/>
    <xf numFmtId="15" fontId="7" fillId="0" borderId="0" xfId="0" applyNumberFormat="1" applyFont="1"/>
    <xf numFmtId="0" fontId="9" fillId="0" borderId="0" xfId="1" applyFont="1"/>
    <xf numFmtId="16" fontId="1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powerPivotData" Target="model/item.data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i%20Srikar\Desktop\models\TSLA.xlsx" TargetMode="External"/><Relationship Id="rId1" Type="http://schemas.openxmlformats.org/officeDocument/2006/relationships/externalLinkPath" Target="TSL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i%20Srikar\Desktop\models\seimens.xlsx" TargetMode="External"/><Relationship Id="rId1" Type="http://schemas.openxmlformats.org/officeDocument/2006/relationships/externalLinkPath" Target="seimens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i%20Srikar\Desktop\models\klayan%20jewellers.xlsx" TargetMode="External"/><Relationship Id="rId1" Type="http://schemas.openxmlformats.org/officeDocument/2006/relationships/externalLinkPath" Target="klayan%20jewellers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i%20Srikar\Desktop\models\godrej%20properties.xlsx" TargetMode="External"/><Relationship Id="rId1" Type="http://schemas.openxmlformats.org/officeDocument/2006/relationships/externalLinkPath" Target="godrej%20properties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i%20Srikar\Desktop\models\Asian%20Paints.xlsx" TargetMode="External"/><Relationship Id="rId1" Type="http://schemas.openxmlformats.org/officeDocument/2006/relationships/externalLinkPath" Target="Asian%20Paints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i%20Srikar\Desktop\models\Avenue%20Marts%20(D-mart).xlsx" TargetMode="External"/><Relationship Id="rId1" Type="http://schemas.openxmlformats.org/officeDocument/2006/relationships/externalLinkPath" Target="Avenue%20Marts%20(D-mart)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i%20Srikar\Desktop\models\Paytm.xlsx" TargetMode="External"/><Relationship Id="rId1" Type="http://schemas.openxmlformats.org/officeDocument/2006/relationships/externalLinkPath" Target="Paytm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i%20Srikar\Desktop\models\Adobe.xlsx" TargetMode="External"/><Relationship Id="rId1" Type="http://schemas.openxmlformats.org/officeDocument/2006/relationships/externalLinkPath" Target="Adob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i%20Srikar\Desktop\models\Google.xlsx" TargetMode="External"/><Relationship Id="rId1" Type="http://schemas.openxmlformats.org/officeDocument/2006/relationships/externalLinkPath" Target="Googl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i%20Srikar\Desktop\models\elcid%20investmenst.xlsx" TargetMode="External"/><Relationship Id="rId1" Type="http://schemas.openxmlformats.org/officeDocument/2006/relationships/externalLinkPath" Target="elcid%20investmens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i%20Srikar\Desktop\models\Airtel.xlsm" TargetMode="External"/><Relationship Id="rId1" Type="http://schemas.openxmlformats.org/officeDocument/2006/relationships/externalLinkPath" Target="Airtel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i%20Srikar\Desktop\models\BNTX.xlsx" TargetMode="External"/><Relationship Id="rId1" Type="http://schemas.openxmlformats.org/officeDocument/2006/relationships/externalLinkPath" Target="BNTX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i%20Srikar\Desktop\models\Tata%20motors.xlsx" TargetMode="External"/><Relationship Id="rId1" Type="http://schemas.openxmlformats.org/officeDocument/2006/relationships/externalLinkPath" Target="Tata%20motors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i%20Srikar\Desktop\models\Wipro.xlsx" TargetMode="External"/><Relationship Id="rId1" Type="http://schemas.openxmlformats.org/officeDocument/2006/relationships/externalLinkPath" Target="Wipro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i%20Srikar\Desktop\models\ola%20electric.xlsx" TargetMode="External"/><Relationship Id="rId1" Type="http://schemas.openxmlformats.org/officeDocument/2006/relationships/externalLinkPath" Target="ola%20electr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2">
          <cell r="K2">
            <v>254</v>
          </cell>
        </row>
        <row r="5">
          <cell r="K5">
            <v>30720</v>
          </cell>
        </row>
        <row r="6">
          <cell r="K6">
            <v>7745</v>
          </cell>
        </row>
        <row r="7">
          <cell r="K7">
            <v>788463.66541000002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5900</v>
          </cell>
        </row>
        <row r="5">
          <cell r="M5">
            <v>2</v>
          </cell>
        </row>
        <row r="6">
          <cell r="M6">
            <v>14</v>
          </cell>
        </row>
        <row r="7">
          <cell r="M7">
            <v>0</v>
          </cell>
        </row>
        <row r="8">
          <cell r="M8">
            <v>1986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507</v>
          </cell>
          <cell r="K3">
            <v>45705</v>
          </cell>
        </row>
        <row r="5">
          <cell r="J5">
            <v>52303</v>
          </cell>
        </row>
        <row r="6">
          <cell r="J6">
            <v>652.24</v>
          </cell>
        </row>
        <row r="7">
          <cell r="J7">
            <v>2282.6</v>
          </cell>
        </row>
        <row r="8">
          <cell r="J8">
            <v>53933.36</v>
          </cell>
        </row>
      </sheetData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consolidated"/>
      <sheetName val="Holding comp"/>
    </sheetNames>
    <sheetDataSet>
      <sheetData sheetId="0">
        <row r="4">
          <cell r="K4">
            <v>1990</v>
          </cell>
        </row>
        <row r="6">
          <cell r="K6">
            <v>59932.545230999996</v>
          </cell>
        </row>
        <row r="7">
          <cell r="K7">
            <v>3687</v>
          </cell>
        </row>
        <row r="8">
          <cell r="K8">
            <v>10881.39</v>
          </cell>
        </row>
        <row r="9">
          <cell r="K9">
            <v>67126.935230999996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L4">
            <v>2267</v>
          </cell>
          <cell r="N4">
            <v>45722</v>
          </cell>
        </row>
        <row r="6">
          <cell r="L6">
            <v>217402.20667849999</v>
          </cell>
        </row>
        <row r="7">
          <cell r="L7">
            <v>1084.01</v>
          </cell>
        </row>
        <row r="8">
          <cell r="L8">
            <v>1379.0000000000002</v>
          </cell>
        </row>
        <row r="9">
          <cell r="L9">
            <v>217697.19667849998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evenue Projection"/>
    </sheetNames>
    <sheetDataSet>
      <sheetData sheetId="0">
        <row r="2">
          <cell r="L2">
            <v>45378</v>
          </cell>
        </row>
        <row r="3">
          <cell r="K3">
            <v>4000</v>
          </cell>
        </row>
        <row r="5">
          <cell r="K5">
            <v>258711.5232</v>
          </cell>
        </row>
        <row r="6">
          <cell r="K6">
            <v>1684.2800000000002</v>
          </cell>
        </row>
        <row r="7">
          <cell r="K7">
            <v>1271.56</v>
          </cell>
        </row>
        <row r="8">
          <cell r="K8">
            <v>258298.80319999999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M2">
            <v>840</v>
          </cell>
          <cell r="N2">
            <v>45759</v>
          </cell>
        </row>
        <row r="4">
          <cell r="M4">
            <v>53374.756931999997</v>
          </cell>
        </row>
        <row r="5">
          <cell r="M5">
            <v>5795</v>
          </cell>
        </row>
        <row r="6">
          <cell r="M6">
            <v>1037.3</v>
          </cell>
        </row>
        <row r="7">
          <cell r="M7">
            <v>48617.056932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532</v>
          </cell>
        </row>
        <row r="5">
          <cell r="N5">
            <v>238336</v>
          </cell>
        </row>
        <row r="6">
          <cell r="N6">
            <v>7515</v>
          </cell>
        </row>
        <row r="7">
          <cell r="N7">
            <v>5627</v>
          </cell>
        </row>
        <row r="8">
          <cell r="N8">
            <v>236448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heet1"/>
    </sheetNames>
    <sheetDataSet>
      <sheetData sheetId="0">
        <row r="2">
          <cell r="L2">
            <v>173</v>
          </cell>
        </row>
        <row r="4">
          <cell r="L4">
            <v>2196408</v>
          </cell>
        </row>
        <row r="5">
          <cell r="L5">
            <v>150842</v>
          </cell>
        </row>
        <row r="6">
          <cell r="L6">
            <v>13781</v>
          </cell>
        </row>
        <row r="7">
          <cell r="L7">
            <v>2059347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G4">
            <v>200000</v>
          </cell>
        </row>
        <row r="6">
          <cell r="G6">
            <v>123.44000000000001</v>
          </cell>
        </row>
        <row r="7">
          <cell r="G7">
            <v>23.52</v>
          </cell>
        </row>
        <row r="8">
          <cell r="G8">
            <v>472500</v>
          </cell>
        </row>
        <row r="9">
          <cell r="G9">
            <v>472400.08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th"/>
      <sheetName val="charts"/>
    </sheetNames>
    <sheetDataSet>
      <sheetData sheetId="0">
        <row r="2">
          <cell r="L2">
            <v>1627</v>
          </cell>
        </row>
        <row r="4">
          <cell r="L4">
            <v>974403</v>
          </cell>
        </row>
        <row r="5">
          <cell r="L5">
            <v>4738</v>
          </cell>
        </row>
        <row r="6">
          <cell r="L6">
            <v>15597.6</v>
          </cell>
        </row>
        <row r="7">
          <cell r="L7">
            <v>985262.6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Comirnaty"/>
    </sheetNames>
    <sheetDataSet>
      <sheetData sheetId="0">
        <row r="2">
          <cell r="K2">
            <v>87.2</v>
          </cell>
        </row>
        <row r="4">
          <cell r="K4">
            <v>21162.166967200003</v>
          </cell>
        </row>
        <row r="5">
          <cell r="K5">
            <v>18681.8</v>
          </cell>
        </row>
        <row r="6">
          <cell r="K6">
            <v>223.39999999999998</v>
          </cell>
        </row>
        <row r="7">
          <cell r="K7">
            <v>2703.7669672000034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L2">
            <v>745</v>
          </cell>
        </row>
        <row r="4">
          <cell r="L4">
            <v>270893.98</v>
          </cell>
        </row>
        <row r="5">
          <cell r="L5">
            <v>29368</v>
          </cell>
        </row>
        <row r="6">
          <cell r="L6">
            <v>97260</v>
          </cell>
        </row>
        <row r="7">
          <cell r="L7">
            <v>338785.98</v>
          </cell>
          <cell r="N7">
            <v>45650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heet3"/>
    </sheetNames>
    <sheetDataSet>
      <sheetData sheetId="0">
        <row r="4">
          <cell r="I4">
            <v>308.10000000000002</v>
          </cell>
          <cell r="J4">
            <v>45636</v>
          </cell>
        </row>
        <row r="6">
          <cell r="I6">
            <v>161447</v>
          </cell>
        </row>
        <row r="7">
          <cell r="I7" t="str">
            <v>10500</v>
          </cell>
        </row>
        <row r="8">
          <cell r="I8">
            <v>16500</v>
          </cell>
        </row>
        <row r="9">
          <cell r="I9">
            <v>167447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Model"/>
    </sheetNames>
    <sheetDataSet>
      <sheetData sheetId="0">
        <row r="3">
          <cell r="L3">
            <v>82.76</v>
          </cell>
          <cell r="N3">
            <v>45660</v>
          </cell>
        </row>
        <row r="5">
          <cell r="L5">
            <v>37320</v>
          </cell>
        </row>
        <row r="6">
          <cell r="L6">
            <v>5978</v>
          </cell>
        </row>
        <row r="7">
          <cell r="L7">
            <v>1654</v>
          </cell>
        </row>
        <row r="8">
          <cell r="L8">
            <v>32996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lack%20scholes%20model.xlsx" TargetMode="External"/><Relationship Id="rId13" Type="http://schemas.openxmlformats.org/officeDocument/2006/relationships/hyperlink" Target="Tata%20motors.xlsx" TargetMode="External"/><Relationship Id="rId18" Type="http://schemas.openxmlformats.org/officeDocument/2006/relationships/hyperlink" Target="seimens.xlsx" TargetMode="External"/><Relationship Id="rId3" Type="http://schemas.openxmlformats.org/officeDocument/2006/relationships/hyperlink" Target="Adobe.xlsx" TargetMode="External"/><Relationship Id="rId21" Type="http://schemas.openxmlformats.org/officeDocument/2006/relationships/hyperlink" Target="Asian%20Paints.xlsx" TargetMode="External"/><Relationship Id="rId7" Type="http://schemas.openxmlformats.org/officeDocument/2006/relationships/hyperlink" Target="DDM.xlsx" TargetMode="External"/><Relationship Id="rId12" Type="http://schemas.openxmlformats.org/officeDocument/2006/relationships/hyperlink" Target="Airtel.xlsm" TargetMode="External"/><Relationship Id="rId17" Type="http://schemas.openxmlformats.org/officeDocument/2006/relationships/hyperlink" Target="ola%20electric.xlsx" TargetMode="External"/><Relationship Id="rId2" Type="http://schemas.openxmlformats.org/officeDocument/2006/relationships/hyperlink" Target="TSLA.xlsx" TargetMode="External"/><Relationship Id="rId16" Type="http://schemas.openxmlformats.org/officeDocument/2006/relationships/hyperlink" Target="gv%20infra" TargetMode="External"/><Relationship Id="rId20" Type="http://schemas.openxmlformats.org/officeDocument/2006/relationships/hyperlink" Target="godrej%20properties.xlsx" TargetMode="External"/><Relationship Id="rId1" Type="http://schemas.openxmlformats.org/officeDocument/2006/relationships/hyperlink" Target="Zomato%20dcf%20-.xlsx" TargetMode="External"/><Relationship Id="rId6" Type="http://schemas.openxmlformats.org/officeDocument/2006/relationships/hyperlink" Target="RCF.xlsx" TargetMode="External"/><Relationship Id="rId11" Type="http://schemas.openxmlformats.org/officeDocument/2006/relationships/hyperlink" Target="BNTX.xlsx" TargetMode="External"/><Relationship Id="rId5" Type="http://schemas.openxmlformats.org/officeDocument/2006/relationships/hyperlink" Target="Microsoft%20dcf.xlsx" TargetMode="External"/><Relationship Id="rId15" Type="http://schemas.openxmlformats.org/officeDocument/2006/relationships/hyperlink" Target="enviro%20infra" TargetMode="External"/><Relationship Id="rId23" Type="http://schemas.openxmlformats.org/officeDocument/2006/relationships/hyperlink" Target="Paytm.xlsx" TargetMode="External"/><Relationship Id="rId10" Type="http://schemas.openxmlformats.org/officeDocument/2006/relationships/hyperlink" Target="vedanta.xlsx" TargetMode="External"/><Relationship Id="rId19" Type="http://schemas.openxmlformats.org/officeDocument/2006/relationships/hyperlink" Target="klayan%20jewellers.xlsx" TargetMode="External"/><Relationship Id="rId4" Type="http://schemas.openxmlformats.org/officeDocument/2006/relationships/hyperlink" Target="Google.xlsx" TargetMode="External"/><Relationship Id="rId9" Type="http://schemas.openxmlformats.org/officeDocument/2006/relationships/hyperlink" Target="elcid%20investmenst.xlsx" TargetMode="External"/><Relationship Id="rId14" Type="http://schemas.openxmlformats.org/officeDocument/2006/relationships/hyperlink" Target="Wipro" TargetMode="External"/><Relationship Id="rId22" Type="http://schemas.openxmlformats.org/officeDocument/2006/relationships/hyperlink" Target="Avenue%20Marts%20(D-mart)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Wipro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949AE-A786-46E7-BA8B-3477EFA5EE5D}">
  <dimension ref="B1:I26"/>
  <sheetViews>
    <sheetView tabSelected="1" zoomScale="85" zoomScaleNormal="8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O34" sqref="O34"/>
    </sheetView>
  </sheetViews>
  <sheetFormatPr defaultRowHeight="22.8" x14ac:dyDescent="0.4"/>
  <cols>
    <col min="1" max="1" width="8.88671875" style="9"/>
    <col min="2" max="2" width="25.88671875" style="9" customWidth="1"/>
    <col min="3" max="3" width="9.6640625" style="9" customWidth="1"/>
    <col min="4" max="4" width="12.44140625" style="9" customWidth="1"/>
    <col min="5" max="5" width="21" style="9" customWidth="1"/>
    <col min="6" max="6" width="15.6640625" style="9" customWidth="1"/>
    <col min="7" max="7" width="11.77734375" style="9" bestFit="1" customWidth="1"/>
    <col min="8" max="8" width="23.5546875" style="9" customWidth="1"/>
    <col min="9" max="9" width="21.77734375" style="9" bestFit="1" customWidth="1"/>
    <col min="10" max="16384" width="8.88671875" style="9"/>
  </cols>
  <sheetData>
    <row r="1" spans="2:9" x14ac:dyDescent="0.4"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</row>
    <row r="4" spans="2:9" x14ac:dyDescent="0.4">
      <c r="B4" s="10" t="s">
        <v>0</v>
      </c>
    </row>
    <row r="5" spans="2:9" x14ac:dyDescent="0.4">
      <c r="B5" s="10" t="s">
        <v>1</v>
      </c>
      <c r="D5" s="11">
        <f>[1]Main!$K$2</f>
        <v>254</v>
      </c>
      <c r="E5" s="12">
        <f>[1]Main!$K$5</f>
        <v>30720</v>
      </c>
      <c r="F5" s="12">
        <f>[1]Main!$K$5</f>
        <v>30720</v>
      </c>
      <c r="G5" s="12">
        <f>[1]Main!$K$6</f>
        <v>7745</v>
      </c>
      <c r="H5" s="12">
        <f>[1]Main!$K$7</f>
        <v>788463.66541000002</v>
      </c>
      <c r="I5" s="13">
        <v>45356</v>
      </c>
    </row>
    <row r="6" spans="2:9" x14ac:dyDescent="0.4">
      <c r="B6" s="10" t="s">
        <v>2</v>
      </c>
      <c r="D6" s="14">
        <f>[2]Main!$N$3</f>
        <v>532</v>
      </c>
      <c r="E6" s="12">
        <f>[2]Main!$N$5</f>
        <v>238336</v>
      </c>
      <c r="F6" s="12">
        <f>[2]Main!$N$6</f>
        <v>7515</v>
      </c>
      <c r="G6" s="12">
        <f>[2]Main!$N$7</f>
        <v>5627</v>
      </c>
      <c r="H6" s="12">
        <f>[2]Main!$N$8</f>
        <v>236448</v>
      </c>
    </row>
    <row r="7" spans="2:9" x14ac:dyDescent="0.4">
      <c r="B7" s="10" t="s">
        <v>3</v>
      </c>
      <c r="D7" s="14">
        <f>[3]Main!$L$2</f>
        <v>173</v>
      </c>
      <c r="E7" s="12">
        <f>[3]Main!$L$4</f>
        <v>2196408</v>
      </c>
      <c r="F7" s="12">
        <f>[3]Main!$L$5</f>
        <v>150842</v>
      </c>
      <c r="G7" s="12">
        <f>[3]Main!$L$6</f>
        <v>13781</v>
      </c>
      <c r="H7" s="12">
        <f>[3]Main!$L$7</f>
        <v>2059347</v>
      </c>
    </row>
    <row r="8" spans="2:9" x14ac:dyDescent="0.4">
      <c r="B8" s="10" t="s">
        <v>4</v>
      </c>
    </row>
    <row r="9" spans="2:9" x14ac:dyDescent="0.4">
      <c r="B9" s="10" t="s">
        <v>5</v>
      </c>
    </row>
    <row r="10" spans="2:9" x14ac:dyDescent="0.4">
      <c r="B10" s="10" t="s">
        <v>6</v>
      </c>
    </row>
    <row r="11" spans="2:9" x14ac:dyDescent="0.4">
      <c r="B11" s="10" t="s">
        <v>7</v>
      </c>
    </row>
    <row r="12" spans="2:9" x14ac:dyDescent="0.4">
      <c r="B12" s="10" t="s">
        <v>8</v>
      </c>
      <c r="C12" s="15"/>
      <c r="D12" s="9">
        <f>[4]Main!$G$4</f>
        <v>200000</v>
      </c>
      <c r="E12" s="9">
        <f>[4]Main!$G$8</f>
        <v>472500</v>
      </c>
      <c r="F12" s="9">
        <f>[4]Main!$G$6</f>
        <v>123.44000000000001</v>
      </c>
      <c r="G12" s="9">
        <f>[4]Main!$G$7</f>
        <v>23.52</v>
      </c>
      <c r="H12" s="9">
        <f>[4]Main!$G$9</f>
        <v>472400.08</v>
      </c>
      <c r="I12" s="13">
        <v>45656</v>
      </c>
    </row>
    <row r="13" spans="2:9" x14ac:dyDescent="0.4">
      <c r="B13" s="16" t="s">
        <v>9</v>
      </c>
      <c r="D13" s="12">
        <f>[5]Main!$L$2</f>
        <v>1627</v>
      </c>
      <c r="E13" s="12">
        <f>[5]Main!$L$4</f>
        <v>974403</v>
      </c>
      <c r="F13" s="9">
        <f>[5]Main!$L$5</f>
        <v>4738</v>
      </c>
      <c r="G13" s="9">
        <f>[5]Main!$L$6</f>
        <v>15597.6</v>
      </c>
      <c r="H13" s="12">
        <f>[5]Main!$L$7</f>
        <v>985262.6</v>
      </c>
      <c r="I13" s="13">
        <v>45634</v>
      </c>
    </row>
    <row r="14" spans="2:9" x14ac:dyDescent="0.4">
      <c r="B14" s="10" t="s">
        <v>10</v>
      </c>
    </row>
    <row r="15" spans="2:9" x14ac:dyDescent="0.4">
      <c r="B15" s="10" t="s">
        <v>11</v>
      </c>
      <c r="D15" s="14">
        <f>[6]Main!$K$2</f>
        <v>87.2</v>
      </c>
      <c r="E15" s="12">
        <f>[6]Main!$K$4</f>
        <v>21162.166967200003</v>
      </c>
      <c r="F15" s="12">
        <f>[6]Main!$K$5</f>
        <v>18681.8</v>
      </c>
      <c r="G15" s="12">
        <f>[6]Main!$K$6</f>
        <v>223.39999999999998</v>
      </c>
      <c r="H15" s="12">
        <f>[6]Main!$K$7</f>
        <v>2703.7669672000034</v>
      </c>
    </row>
    <row r="16" spans="2:9" x14ac:dyDescent="0.4">
      <c r="B16" s="10" t="s">
        <v>18</v>
      </c>
      <c r="D16" s="9">
        <f>[7]Main!$L$2</f>
        <v>745</v>
      </c>
      <c r="E16" s="14">
        <f>[7]Main!$L$4</f>
        <v>270893.98</v>
      </c>
      <c r="F16" s="9">
        <f>[7]Main!$L$5</f>
        <v>29368</v>
      </c>
      <c r="G16" s="12">
        <f>[7]Main!$L$6</f>
        <v>97260</v>
      </c>
      <c r="H16" s="14">
        <f>[7]Main!$L$7</f>
        <v>338785.98</v>
      </c>
      <c r="I16" s="13">
        <f>[7]Main!$N$7</f>
        <v>45650</v>
      </c>
    </row>
    <row r="17" spans="2:9" x14ac:dyDescent="0.4">
      <c r="B17" s="10" t="s">
        <v>19</v>
      </c>
      <c r="D17" s="9">
        <f>[8]Main!$I$4</f>
        <v>308.10000000000002</v>
      </c>
      <c r="E17" s="9">
        <f>[8]Main!$I$6</f>
        <v>161447</v>
      </c>
      <c r="F17" s="9" t="str">
        <f>[8]Main!$I$7</f>
        <v>10500</v>
      </c>
      <c r="G17" s="9">
        <f>[8]Main!$I$8</f>
        <v>16500</v>
      </c>
      <c r="H17" s="9">
        <f>[8]Main!$I$9</f>
        <v>167447</v>
      </c>
      <c r="I17" s="13">
        <f>[8]Main!$J$4</f>
        <v>45636</v>
      </c>
    </row>
    <row r="18" spans="2:9" x14ac:dyDescent="0.4">
      <c r="B18" s="10" t="s">
        <v>20</v>
      </c>
    </row>
    <row r="19" spans="2:9" x14ac:dyDescent="0.4">
      <c r="B19" s="10" t="s">
        <v>21</v>
      </c>
    </row>
    <row r="20" spans="2:9" x14ac:dyDescent="0.4">
      <c r="B20" s="10" t="s">
        <v>22</v>
      </c>
      <c r="D20" s="9">
        <f>[9]Sheet1!$L$3</f>
        <v>82.76</v>
      </c>
      <c r="E20" s="9">
        <f>[9]Sheet1!$L$5</f>
        <v>37320</v>
      </c>
      <c r="F20" s="9">
        <f>[9]Sheet1!$L$6</f>
        <v>5978</v>
      </c>
      <c r="G20" s="9">
        <f>[9]Sheet1!$L$7</f>
        <v>1654</v>
      </c>
      <c r="H20" s="9">
        <f>[9]Sheet1!$L$8</f>
        <v>32996</v>
      </c>
      <c r="I20" s="13">
        <f>[9]Sheet1!$N$3</f>
        <v>45660</v>
      </c>
    </row>
    <row r="21" spans="2:9" x14ac:dyDescent="0.4">
      <c r="B21" s="10" t="s">
        <v>23</v>
      </c>
      <c r="D21" s="12">
        <f>[10]Main!$M$3</f>
        <v>5900</v>
      </c>
      <c r="E21" s="12">
        <f>[10]Main!$M$5</f>
        <v>2</v>
      </c>
      <c r="F21" s="12">
        <f>[10]Main!$M$6</f>
        <v>14</v>
      </c>
      <c r="G21" s="12">
        <f>[10]Main!$M$7</f>
        <v>0</v>
      </c>
      <c r="H21" s="12">
        <f>[10]Main!$M$8</f>
        <v>1986</v>
      </c>
      <c r="I21" s="13">
        <f>DATE(2025,1,24)</f>
        <v>45681</v>
      </c>
    </row>
    <row r="22" spans="2:9" x14ac:dyDescent="0.4">
      <c r="B22" s="10" t="s">
        <v>24</v>
      </c>
      <c r="D22" s="9">
        <f>[11]Main!$J$3</f>
        <v>507</v>
      </c>
      <c r="E22" s="12">
        <f>[11]Main!$J$5</f>
        <v>52303</v>
      </c>
      <c r="F22" s="9">
        <f>[11]Main!$J$6</f>
        <v>652.24</v>
      </c>
      <c r="G22" s="9">
        <f>[11]Main!$J$7</f>
        <v>2282.6</v>
      </c>
      <c r="H22" s="9">
        <f>[11]Main!$J$8</f>
        <v>53933.36</v>
      </c>
      <c r="I22" s="13">
        <f>[11]Main!$K$3</f>
        <v>45705</v>
      </c>
    </row>
    <row r="23" spans="2:9" x14ac:dyDescent="0.4">
      <c r="B23" s="10" t="s">
        <v>88</v>
      </c>
      <c r="D23" s="9">
        <f>[12]Main!$K$4</f>
        <v>1990</v>
      </c>
      <c r="E23" s="11">
        <f>[12]Main!$K$6</f>
        <v>59932.545230999996</v>
      </c>
      <c r="F23" s="9">
        <f>[12]Main!$K$7</f>
        <v>3687</v>
      </c>
      <c r="G23" s="9">
        <f>[12]Main!$K$8</f>
        <v>10881.39</v>
      </c>
      <c r="H23" s="11">
        <f>[12]Main!$K$9</f>
        <v>67126.935230999996</v>
      </c>
      <c r="I23" s="13">
        <f>DATE(2025,2,23)</f>
        <v>45711</v>
      </c>
    </row>
    <row r="24" spans="2:9" x14ac:dyDescent="0.4">
      <c r="B24" s="16" t="s">
        <v>44</v>
      </c>
      <c r="D24" s="9">
        <f>[13]Sheet1!$L$4</f>
        <v>2267</v>
      </c>
      <c r="E24" s="12">
        <f>[13]Sheet1!$L$6</f>
        <v>217402.20667849999</v>
      </c>
      <c r="F24" s="9">
        <f>[13]Sheet1!$L$7</f>
        <v>1084.01</v>
      </c>
      <c r="G24" s="9">
        <f>[13]Sheet1!$L$8</f>
        <v>1379.0000000000002</v>
      </c>
      <c r="H24" s="12">
        <f>[13]Sheet1!$L$9</f>
        <v>217697.19667849998</v>
      </c>
      <c r="I24" s="13">
        <f>[13]Sheet1!$N$4</f>
        <v>45722</v>
      </c>
    </row>
    <row r="25" spans="2:9" x14ac:dyDescent="0.4">
      <c r="B25" s="10" t="s">
        <v>89</v>
      </c>
      <c r="D25" s="9">
        <f>[14]Main!$K$3</f>
        <v>4000</v>
      </c>
      <c r="E25" s="12">
        <f>[14]Main!$K$5</f>
        <v>258711.5232</v>
      </c>
      <c r="F25" s="12">
        <f>[14]Main!$K$6</f>
        <v>1684.2800000000002</v>
      </c>
      <c r="G25" s="12">
        <f>[14]Main!$K$7</f>
        <v>1271.56</v>
      </c>
      <c r="H25" s="12">
        <f>[14]Main!$K$8</f>
        <v>258298.80319999999</v>
      </c>
      <c r="I25" s="17">
        <f>[14]Main!$L$2</f>
        <v>45378</v>
      </c>
    </row>
    <row r="26" spans="2:9" ht="24.6" x14ac:dyDescent="0.4">
      <c r="B26" s="18" t="s">
        <v>90</v>
      </c>
      <c r="D26" s="9">
        <f>[15]Main!$M$2</f>
        <v>840</v>
      </c>
      <c r="E26" s="11">
        <f>[15]Main!$M$4</f>
        <v>53374.756931999997</v>
      </c>
      <c r="F26" s="9">
        <f>[15]Main!$M$5</f>
        <v>5795</v>
      </c>
      <c r="G26" s="9">
        <f>[15]Main!$M$6</f>
        <v>1037.3</v>
      </c>
      <c r="H26" s="11">
        <f>[15]Main!$M$7</f>
        <v>48617.056932</v>
      </c>
      <c r="I26" s="19">
        <f>[15]Main!$N$2</f>
        <v>45759</v>
      </c>
    </row>
  </sheetData>
  <hyperlinks>
    <hyperlink ref="B4" r:id="rId1" xr:uid="{2DFCE84A-9D74-4583-96C6-CB39E5A1F7D3}"/>
    <hyperlink ref="B5" r:id="rId2" xr:uid="{6F7A67CA-A8E1-4ACD-A91D-0482F9AA0786}"/>
    <hyperlink ref="B6" r:id="rId3" xr:uid="{6D3DB8C9-34E9-46CE-9036-8097C9B8BE1A}"/>
    <hyperlink ref="B7" r:id="rId4" xr:uid="{8E715D26-A1E4-4621-AF0C-15A3F5D05E95}"/>
    <hyperlink ref="B8" r:id="rId5" xr:uid="{3D59A38E-6A98-454A-BFE4-A829176A8587}"/>
    <hyperlink ref="B9" r:id="rId6" xr:uid="{3D64D877-19F9-4A80-9BA7-8C36C72FA3B4}"/>
    <hyperlink ref="B10" r:id="rId7" xr:uid="{5B1118E9-B73D-4508-9ABA-9715C64E7D71}"/>
    <hyperlink ref="B11" r:id="rId8" xr:uid="{5DBD251B-9CEE-4E13-A999-F171CEF4DE8E}"/>
    <hyperlink ref="B12" r:id="rId9" xr:uid="{98FA2436-C284-43DD-905F-C6F118712CE0}"/>
    <hyperlink ref="B14" r:id="rId10" xr:uid="{73972AFC-52E2-4B79-9FDC-3208A6CCF0C8}"/>
    <hyperlink ref="B15" r:id="rId11" xr:uid="{67360CD5-62A4-4098-8FF3-3B2666F6BE01}"/>
    <hyperlink ref="B13" r:id="rId12" xr:uid="{8836180F-33DE-4034-AFCD-61FC3E46BB90}"/>
    <hyperlink ref="B16" r:id="rId13" xr:uid="{1A93BD69-8E46-417A-ACD7-2ADCF696E347}"/>
    <hyperlink ref="B17" r:id="rId14" xr:uid="{CDE63417-5997-4DF0-8F3A-DA25E6EEF40F}"/>
    <hyperlink ref="B18" r:id="rId15" xr:uid="{18C362B1-7966-4842-A5E0-DFEBF859DEE7}"/>
    <hyperlink ref="B19" r:id="rId16" xr:uid="{F1D1DFB5-A2D4-4C80-A895-25DA68728A6E}"/>
    <hyperlink ref="B20" r:id="rId17" xr:uid="{E7C0C536-D43C-47F0-AD4F-E3C79BCDD94D}"/>
    <hyperlink ref="B21" r:id="rId18" xr:uid="{8482CC9A-2EF5-4B33-B666-C42F79D201BD}"/>
    <hyperlink ref="B22" r:id="rId19" xr:uid="{24150EE6-382A-492E-A4DD-D2AEA7816739}"/>
    <hyperlink ref="B23" r:id="rId20" xr:uid="{AFA52ED2-8868-4C0B-B192-3794AF5823DE}"/>
    <hyperlink ref="B24" r:id="rId21" xr:uid="{A0236DB0-2DDC-4CEF-B861-9A6529EC5D9D}"/>
    <hyperlink ref="B25" r:id="rId22" xr:uid="{88945455-FB9C-4D09-898B-5AE489812330}"/>
    <hyperlink ref="B26" r:id="rId23" xr:uid="{1B1487EA-3796-48B9-B56F-5B1B0990B4B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8E80F-A51B-4312-874A-A93109B7BBE3}">
  <dimension ref="B2:H51"/>
  <sheetViews>
    <sheetView topLeftCell="B34" workbookViewId="0">
      <selection activeCell="G57" sqref="G57"/>
    </sheetView>
  </sheetViews>
  <sheetFormatPr defaultRowHeight="13.8" x14ac:dyDescent="0.25"/>
  <cols>
    <col min="1" max="1" width="8.88671875" style="3"/>
    <col min="2" max="2" width="40.6640625" style="3" customWidth="1"/>
    <col min="3" max="3" width="24.88671875" style="3" customWidth="1"/>
    <col min="4" max="4" width="10.5546875" style="3" bestFit="1" customWidth="1"/>
    <col min="5" max="6" width="9" style="3" bestFit="1" customWidth="1"/>
    <col min="7" max="7" width="10.5546875" style="3" bestFit="1" customWidth="1"/>
    <col min="8" max="8" width="15.5546875" style="3" bestFit="1" customWidth="1"/>
    <col min="9" max="16384" width="8.88671875" style="3"/>
  </cols>
  <sheetData>
    <row r="2" spans="2:8" ht="21" x14ac:dyDescent="0.4"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</row>
    <row r="4" spans="2:8" ht="17.399999999999999" x14ac:dyDescent="0.3">
      <c r="B4" s="7" t="s">
        <v>42</v>
      </c>
      <c r="C4" s="8"/>
    </row>
    <row r="5" spans="2:8" ht="17.399999999999999" x14ac:dyDescent="0.3">
      <c r="B5" s="5" t="s">
        <v>43</v>
      </c>
      <c r="C5" s="5"/>
    </row>
    <row r="6" spans="2:8" ht="17.399999999999999" x14ac:dyDescent="0.3">
      <c r="B6" s="5" t="s">
        <v>44</v>
      </c>
      <c r="C6" s="5"/>
    </row>
    <row r="7" spans="2:8" ht="17.399999999999999" x14ac:dyDescent="0.3">
      <c r="B7" s="5" t="s">
        <v>45</v>
      </c>
      <c r="C7" s="5"/>
    </row>
    <row r="8" spans="2:8" ht="17.399999999999999" x14ac:dyDescent="0.3">
      <c r="B8" s="5" t="s">
        <v>46</v>
      </c>
      <c r="C8" s="5"/>
    </row>
    <row r="9" spans="2:8" ht="17.399999999999999" x14ac:dyDescent="0.3">
      <c r="B9" s="5" t="s">
        <v>47</v>
      </c>
      <c r="C9" s="5"/>
    </row>
    <row r="10" spans="2:8" ht="17.399999999999999" x14ac:dyDescent="0.3">
      <c r="B10" s="5" t="s">
        <v>48</v>
      </c>
      <c r="C10" s="5"/>
    </row>
    <row r="11" spans="2:8" ht="17.399999999999999" x14ac:dyDescent="0.3">
      <c r="B11" s="5" t="s">
        <v>49</v>
      </c>
      <c r="C11" s="5"/>
    </row>
    <row r="12" spans="2:8" ht="17.399999999999999" x14ac:dyDescent="0.3">
      <c r="B12" s="5" t="s">
        <v>50</v>
      </c>
      <c r="C12" s="5"/>
    </row>
    <row r="13" spans="2:8" ht="17.399999999999999" x14ac:dyDescent="0.3">
      <c r="B13" s="5" t="s">
        <v>51</v>
      </c>
      <c r="C13" s="5"/>
    </row>
    <row r="14" spans="2:8" ht="17.399999999999999" x14ac:dyDescent="0.3">
      <c r="B14" s="5" t="s">
        <v>52</v>
      </c>
      <c r="C14" s="5"/>
    </row>
    <row r="15" spans="2:8" ht="17.399999999999999" x14ac:dyDescent="0.3">
      <c r="B15" s="5" t="s">
        <v>53</v>
      </c>
      <c r="C15" s="5"/>
    </row>
    <row r="16" spans="2:8" ht="17.399999999999999" x14ac:dyDescent="0.3">
      <c r="B16" s="5" t="s">
        <v>54</v>
      </c>
      <c r="C16" s="5"/>
    </row>
    <row r="17" spans="2:3" ht="17.399999999999999" x14ac:dyDescent="0.3">
      <c r="B17" s="5" t="s">
        <v>55</v>
      </c>
      <c r="C17" s="5"/>
    </row>
    <row r="18" spans="2:3" ht="17.399999999999999" x14ac:dyDescent="0.3">
      <c r="B18" s="5" t="s">
        <v>56</v>
      </c>
      <c r="C18" s="5"/>
    </row>
    <row r="19" spans="2:3" ht="17.399999999999999" x14ac:dyDescent="0.3">
      <c r="B19" s="5" t="s">
        <v>57</v>
      </c>
      <c r="C19" s="5"/>
    </row>
    <row r="20" spans="2:3" ht="17.399999999999999" x14ac:dyDescent="0.3">
      <c r="B20" s="5" t="s">
        <v>58</v>
      </c>
      <c r="C20" s="5"/>
    </row>
    <row r="21" spans="2:3" ht="17.399999999999999" x14ac:dyDescent="0.3">
      <c r="B21" s="5" t="s">
        <v>59</v>
      </c>
      <c r="C21" s="5"/>
    </row>
    <row r="22" spans="2:3" ht="17.399999999999999" x14ac:dyDescent="0.3">
      <c r="B22" s="5" t="s">
        <v>60</v>
      </c>
      <c r="C22" s="5"/>
    </row>
    <row r="23" spans="2:3" ht="17.399999999999999" x14ac:dyDescent="0.3">
      <c r="B23" s="5" t="s">
        <v>61</v>
      </c>
      <c r="C23" s="5"/>
    </row>
    <row r="24" spans="2:3" ht="17.399999999999999" x14ac:dyDescent="0.3">
      <c r="B24" s="5" t="s">
        <v>62</v>
      </c>
      <c r="C24" s="5"/>
    </row>
    <row r="25" spans="2:3" ht="17.399999999999999" x14ac:dyDescent="0.3">
      <c r="B25" s="5" t="s">
        <v>63</v>
      </c>
      <c r="C25" s="5"/>
    </row>
    <row r="26" spans="2:3" ht="17.399999999999999" x14ac:dyDescent="0.3">
      <c r="B26" s="5" t="s">
        <v>64</v>
      </c>
      <c r="C26" s="5"/>
    </row>
    <row r="27" spans="2:3" ht="17.399999999999999" x14ac:dyDescent="0.3">
      <c r="B27" s="5" t="s">
        <v>65</v>
      </c>
      <c r="C27" s="5"/>
    </row>
    <row r="28" spans="2:3" ht="17.399999999999999" x14ac:dyDescent="0.3">
      <c r="B28" s="5" t="s">
        <v>66</v>
      </c>
      <c r="C28" s="5"/>
    </row>
    <row r="29" spans="2:3" ht="17.399999999999999" x14ac:dyDescent="0.3">
      <c r="B29" s="5" t="s">
        <v>67</v>
      </c>
      <c r="C29" s="5"/>
    </row>
    <row r="30" spans="2:3" ht="17.399999999999999" x14ac:dyDescent="0.3">
      <c r="B30" s="5" t="s">
        <v>68</v>
      </c>
      <c r="C30" s="5"/>
    </row>
    <row r="31" spans="2:3" ht="17.399999999999999" x14ac:dyDescent="0.3">
      <c r="B31" s="5" t="s">
        <v>69</v>
      </c>
      <c r="C31" s="5"/>
    </row>
    <row r="32" spans="2:3" ht="17.399999999999999" x14ac:dyDescent="0.3">
      <c r="B32" s="5" t="s">
        <v>70</v>
      </c>
      <c r="C32" s="5"/>
    </row>
    <row r="33" spans="2:3" ht="17.399999999999999" x14ac:dyDescent="0.3">
      <c r="B33" s="5" t="s">
        <v>71</v>
      </c>
      <c r="C33" s="5"/>
    </row>
    <row r="34" spans="2:3" ht="17.399999999999999" x14ac:dyDescent="0.3">
      <c r="B34" s="5" t="s">
        <v>72</v>
      </c>
      <c r="C34" s="5"/>
    </row>
    <row r="35" spans="2:3" ht="17.399999999999999" x14ac:dyDescent="0.3">
      <c r="B35" s="5" t="s">
        <v>73</v>
      </c>
      <c r="C35" s="5"/>
    </row>
    <row r="36" spans="2:3" ht="17.399999999999999" x14ac:dyDescent="0.3">
      <c r="B36" s="5" t="s">
        <v>74</v>
      </c>
      <c r="C36" s="5"/>
    </row>
    <row r="37" spans="2:3" ht="17.399999999999999" x14ac:dyDescent="0.3">
      <c r="B37" s="5" t="s">
        <v>75</v>
      </c>
      <c r="C37" s="5"/>
    </row>
    <row r="38" spans="2:3" ht="17.399999999999999" x14ac:dyDescent="0.3">
      <c r="B38" s="5" t="s">
        <v>76</v>
      </c>
      <c r="C38" s="5"/>
    </row>
    <row r="39" spans="2:3" ht="17.399999999999999" x14ac:dyDescent="0.3">
      <c r="B39" s="5" t="s">
        <v>77</v>
      </c>
      <c r="C39" s="5"/>
    </row>
    <row r="40" spans="2:3" ht="17.399999999999999" x14ac:dyDescent="0.3">
      <c r="B40" s="5" t="s">
        <v>78</v>
      </c>
      <c r="C40" s="5"/>
    </row>
    <row r="41" spans="2:3" ht="17.399999999999999" x14ac:dyDescent="0.3">
      <c r="B41" s="5" t="s">
        <v>79</v>
      </c>
      <c r="C41" s="5"/>
    </row>
    <row r="42" spans="2:3" ht="17.399999999999999" x14ac:dyDescent="0.3">
      <c r="B42" s="5" t="s">
        <v>80</v>
      </c>
      <c r="C42" s="5"/>
    </row>
    <row r="43" spans="2:3" ht="17.399999999999999" x14ac:dyDescent="0.3">
      <c r="B43" s="5" t="s">
        <v>81</v>
      </c>
      <c r="C43" s="5"/>
    </row>
    <row r="44" spans="2:3" ht="17.399999999999999" x14ac:dyDescent="0.3">
      <c r="B44" s="5" t="s">
        <v>82</v>
      </c>
      <c r="C44" s="5"/>
    </row>
    <row r="45" spans="2:3" ht="17.399999999999999" x14ac:dyDescent="0.3">
      <c r="B45" s="5" t="s">
        <v>18</v>
      </c>
      <c r="C45" s="5"/>
    </row>
    <row r="46" spans="2:3" ht="17.399999999999999" x14ac:dyDescent="0.3">
      <c r="B46" s="5" t="s">
        <v>83</v>
      </c>
      <c r="C46" s="5"/>
    </row>
    <row r="47" spans="2:3" ht="17.399999999999999" x14ac:dyDescent="0.3">
      <c r="B47" s="5" t="s">
        <v>84</v>
      </c>
      <c r="C47" s="5"/>
    </row>
    <row r="48" spans="2:3" ht="17.399999999999999" x14ac:dyDescent="0.3">
      <c r="B48" s="5" t="s">
        <v>85</v>
      </c>
      <c r="C48" s="5"/>
    </row>
    <row r="49" spans="2:8" ht="17.399999999999999" x14ac:dyDescent="0.3">
      <c r="B49" s="5" t="s">
        <v>86</v>
      </c>
      <c r="C49" s="5"/>
    </row>
    <row r="50" spans="2:8" ht="17.399999999999999" x14ac:dyDescent="0.3">
      <c r="B50" s="5" t="s">
        <v>87</v>
      </c>
      <c r="C50" s="5"/>
    </row>
    <row r="51" spans="2:8" ht="23.4" x14ac:dyDescent="0.45">
      <c r="B51" s="6" t="s">
        <v>19</v>
      </c>
      <c r="C51" s="1">
        <f>[8]Main!$I$4</f>
        <v>308.10000000000002</v>
      </c>
      <c r="D51" s="1">
        <f>[8]Main!$I$6</f>
        <v>161447</v>
      </c>
      <c r="E51" s="1" t="str">
        <f>[8]Main!$I$7</f>
        <v>10500</v>
      </c>
      <c r="F51" s="1">
        <f>[8]Main!$I$8</f>
        <v>16500</v>
      </c>
      <c r="G51" s="1">
        <f>[8]Main!$I$9</f>
        <v>167447</v>
      </c>
      <c r="H51" s="2">
        <f>[8]Main!$J$4</f>
        <v>45636</v>
      </c>
    </row>
  </sheetData>
  <hyperlinks>
    <hyperlink ref="B51" r:id="rId1" xr:uid="{6DD0E210-FE6C-4E5B-ADF2-55EA985FC7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C93CA-FFBF-44EF-AF00-A4C342252CEB}">
  <dimension ref="B3:G18"/>
  <sheetViews>
    <sheetView workbookViewId="0">
      <selection activeCell="F9" sqref="F9"/>
    </sheetView>
  </sheetViews>
  <sheetFormatPr defaultRowHeight="15" x14ac:dyDescent="0.25"/>
  <cols>
    <col min="1" max="1" width="8.88671875" style="4"/>
    <col min="2" max="2" width="25.88671875" style="4" customWidth="1"/>
    <col min="3" max="3" width="11.88671875" style="4" customWidth="1"/>
    <col min="4" max="16384" width="8.88671875" style="4"/>
  </cols>
  <sheetData>
    <row r="3" spans="2:7" x14ac:dyDescent="0.25">
      <c r="C3" s="4" t="s">
        <v>41</v>
      </c>
      <c r="D3" s="4" t="s">
        <v>39</v>
      </c>
      <c r="E3" s="4" t="s">
        <v>40</v>
      </c>
      <c r="F3" s="4" t="s">
        <v>16</v>
      </c>
      <c r="G3" s="4" t="s">
        <v>13</v>
      </c>
    </row>
    <row r="4" spans="2:7" x14ac:dyDescent="0.25">
      <c r="B4" s="3"/>
      <c r="C4" s="3"/>
    </row>
    <row r="5" spans="2:7" x14ac:dyDescent="0.25">
      <c r="B5" s="4" t="s">
        <v>25</v>
      </c>
    </row>
    <row r="6" spans="2:7" x14ac:dyDescent="0.25">
      <c r="B6" s="4" t="s">
        <v>26</v>
      </c>
    </row>
    <row r="7" spans="2:7" x14ac:dyDescent="0.25">
      <c r="B7" s="4" t="s">
        <v>27</v>
      </c>
    </row>
    <row r="8" spans="2:7" x14ac:dyDescent="0.25">
      <c r="B8" s="4" t="s">
        <v>28</v>
      </c>
    </row>
    <row r="9" spans="2:7" x14ac:dyDescent="0.25">
      <c r="B9" s="4" t="s">
        <v>29</v>
      </c>
    </row>
    <row r="10" spans="2:7" x14ac:dyDescent="0.25">
      <c r="B10" s="4" t="s">
        <v>30</v>
      </c>
    </row>
    <row r="11" spans="2:7" x14ac:dyDescent="0.25">
      <c r="B11" s="4" t="s">
        <v>31</v>
      </c>
    </row>
    <row r="12" spans="2:7" x14ac:dyDescent="0.25">
      <c r="B12" s="4" t="s">
        <v>32</v>
      </c>
    </row>
    <row r="13" spans="2:7" x14ac:dyDescent="0.25">
      <c r="B13" s="4" t="s">
        <v>33</v>
      </c>
    </row>
    <row r="14" spans="2:7" x14ac:dyDescent="0.25">
      <c r="B14" s="4" t="s">
        <v>34</v>
      </c>
    </row>
    <row r="15" spans="2:7" x14ac:dyDescent="0.25">
      <c r="B15" s="4" t="s">
        <v>35</v>
      </c>
    </row>
    <row r="16" spans="2:7" x14ac:dyDescent="0.25">
      <c r="B16" s="4" t="s">
        <v>36</v>
      </c>
    </row>
    <row r="17" spans="2:2" x14ac:dyDescent="0.25">
      <c r="B17" s="4" t="s">
        <v>37</v>
      </c>
    </row>
    <row r="18" spans="2:2" x14ac:dyDescent="0.25">
      <c r="B18" s="4" t="s">
        <v>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55CA-08C5-425A-8AD1-8D163566F85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F A A B Q S w M E F A A C A A g A g 7 R S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C D t F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7 R S W p G K W 8 w j A g A A 0 w Q A A B M A H A B G b 3 J t d W x h c y 9 T Z W N 0 a W 9 u M S 5 t I K I Y A C i g F A A A A A A A A A A A A A A A A A A A A A A A A A A A A M V T U W v b M B B + D + Q / C P U l 2 R y 5 C m Q N L d l o 3 Y x 2 d K U k g T 2 Y P C i y U p v K U i r J T U P I y / 7 V / s 5 + y U 6 2 M 7 e k D L a X G W z 5 v u 9 0 3 0 l 3 Z w V 3 m V Z o W q 3 0 r N 1 q t 2 z K j E j Q E Z 6 x h R S I Y j R C U r h 2 C 8 E z 1 Y X h A p B v Y k E u j F 5 b Y S K t n F D O d n D q 3 M q e h u E 9 E G u S q d A 6 z R 9 s y B K m s h 7 4 C L M y m R W 2 J 1 2 C u 0 E V 8 w i P n 5 1 h 3 I F q p f n Z 6 B x d u V x 6 b b + S E u 9 U 6 g H a b n G k Z Z E r i g O E Z + c X N 2 P i F v S 4 9 C I L b R J h 7 k y W M 7 M h X E s i a Z 8 s 3 c l w U I X / i N 7 B O 5 v 4 z 2 U M D n b F 1 A h j i v E 8 9 m d q z F P l 0 h 5 P M 5 l 0 a L c 0 J L O u R v p d v I N k 6 l z 6 / z k X 9 P 5 v I v Q P I l A 4 D R w n n u j 1 V E j o C G 1 G / 3 4 e P G / K e w f l 1 L 6 6 V 4 L B b u u r W o W r m R r v / K k T I L P a + 1 z K K W e S G T t y p h A v h K K U q X u / d 7 M S j c j M M G W X 2 u R V n T z p p Q 6 y C q C t v j L z I B y K 2 A o E H X g i J 5 5 d W e W f 3 3 / 0 g 8 G H Y D g 4 i c y e V U W + E G a 3 6 7 Z b m X o z j Z c z N R n f X J / f R u M 3 J + q L 1 Y p c a l 7 k M C g d P 1 + H g / V Y C L O h Z J k p p r g g G 5 Z q D V X I w 6 d h W I M h B y 0 X 7 q X I 7 f R T 5 g f v i c k R h a H b 3 1 b p B r K V f l y a 8 5 o z w h b S k y U a V + Z r k g J b / W 2 P d z W T q S T j D P r G / i Z p 3 I D 7 A I 8 F X D t 4 N E x c Q q 9 4 H 7 / 8 a c J z q a 3 Y w z Q u z X l z 7 6 V 9 9 g t Q S w E C L Q A U A A I A C A C D t F J a y I A f s K Y A A A D 3 A A A A E g A A A A A A A A A A A A A A A A A A A A A A Q 2 9 u Z m l n L 1 B h Y 2 t h Z 2 U u e G 1 s U E s B A i 0 A F A A C A A g A g 7 R S W g / K 6 a u k A A A A 6 Q A A A B M A A A A A A A A A A A A A A A A A 8 g A A A F t D b 2 5 0 Z W 5 0 X 1 R 5 c G V z X S 5 4 b W x Q S w E C L Q A U A A I A C A C D t F J a k Y p b z C M C A A D T B A A A E w A A A A A A A A A A A A A A A A D j A Q A A R m 9 y b X V s Y X M v U 2 V j d G l v b j E u b V B L B Q Y A A A A A A w A D A M I A A A B T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E w A A A A A A A L o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R d W V y e U l E I i B W Y W x 1 Z T 0 i c 2 Y y N W Y 0 Z j U z L T A 0 Y m E t N G I z O C 0 5 O T A 5 L T c 0 M z U 5 Y z I z Y m Y y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h U M T Y 6 N D k 6 M D M u M D A x N z Y 5 O F o i I C 8 + P E V u d H J 5 I F R 5 c G U 9 I k Z p b G x D b 2 x 1 b W 5 U e X B l c y I g V m F s d W U 9 I n N C Z 1 U 9 I i A v P j x F b n R y e S B U e X B l P S J G a W x s Q 2 9 s d W 1 u T m F t Z X M i I F Z h b H V l P S J z W y Z x d W 9 0 O 0 1 h c m t l d C B D Y X A m c X V v d D s s J n F 1 b 3 Q 7 4 o K 5 M i w 1 N i w 4 N T d D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2 h h b m d l Z C B U e X B l L n t N Y X J r Z X Q g Q 2 F w L D B 9 J n F 1 b 3 Q 7 L C Z x d W 9 0 O 1 N l Y 3 R p b 2 4 x L 1 R h Y m x l I D E v Q 2 h h b m d l Z C B U e X B l L n v i g r k y L D U 2 L D g 1 N 0 N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v Q 2 h h b m d l Z C B U e X B l L n t N Y X J r Z X Q g Q 2 F w L D B 9 J n F 1 b 3 Q 7 L C Z x d W 9 0 O 1 N l Y 3 R p b 2 4 x L 1 R h Y m x l I D E v Q 2 h h b m d l Z C B U e X B l L n v i g r k y L D U 2 L D g 1 N 0 N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M S U F O Q 0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m M 1 Z T Y w Z C 0 5 Y W U 0 L T Q 2 M z I t Y m E z N C 1 m O D B j N z V k O W E 3 N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F Q x N j o 1 N z o w M S 4 1 O T M 2 O D Q 3 W i I g L z 4 8 R W 5 0 c n k g V H l w Z T 0 i R m l s b E N v b H V t b l R 5 c G V z I i B W Y W x 1 Z T 0 i c 0 F B P T 0 i I C 8 + P E V u d H J 5 I F R 5 c G U 9 I k Z p b G x D b 2 x 1 b W 5 O Y W 1 l c y I g V m F s d W U 9 I n N b J n F 1 b 3 Q 7 U k V M S U F O Q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U x J Q U 5 D R S 9 B d X R v U m V t b 3 Z l Z E N v b H V t b n M x L n t S R U x J Q U 5 D R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R U x J Q U 5 D R S 9 B d X R v U m V t b 3 Z l Z E N v b H V t b n M x L n t S R U x J Q U 5 D R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M S U F O Q 0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M S U F O Q 0 U v Y 2 h h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x J Q U 5 D R S 9 y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x J Q U 5 D R S 9 y Z X N 1 b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M S U F O Q 0 U v a W 5 k a W N h d G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T E l B T k N F L 3 F 1 b 3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M S U F O Q 0 U v c X V v d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M S U F O Q 0 U v Y 2 x v c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u z Z n S z m w k y F j n f D D w y J A Q A A A A A C A A A A A A A Q Z g A A A A E A A C A A A A C X u Y Q s e X x m m F 6 y c S H y U s B u B q z 4 V i Z M 5 Q 7 h A i x l 1 9 X U N w A A A A A O g A A A A A I A A C A A A A A b t 9 P w 0 p 5 s v s D s E U J 8 L s o N 7 I Z g I Q L d A 6 v M R m 5 2 o V h E A V A A A A B 6 O N W h e 4 C I C K + M 0 P o N x B x K K / 2 1 Q x / m W c v P s G 7 P z G A F V J 5 c Y n N P f j P n B K + 1 L q y J C n D Q Q O o m z 1 p n i U m y w + y 6 9 c t g m H E I z N D I q x 2 j x s D 4 p / / f Q 0 A A A A A F 6 X f Q Q a 8 y S w R 3 v p y F C X c 6 F 5 Z / i Y T f c U S 1 V R a e L H B 6 p q 1 r k V R 8 K a S J b B 7 L s u 6 9 U o I N 2 / + d D + J d p r b / F L V b 5 4 f v < / D a t a M a s h u p > 
</file>

<file path=customXml/itemProps1.xml><?xml version="1.0" encoding="utf-8"?>
<ds:datastoreItem xmlns:ds="http://schemas.openxmlformats.org/officeDocument/2006/customXml" ds:itemID="{8C96390E-354A-4338-9FEA-A3BF226B25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NIFTY </vt:lpstr>
      <vt:lpstr>Banking </vt:lpstr>
      <vt:lpstr>Financial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SRIKAR</dc:creator>
  <cp:lastModifiedBy>MANI SRIKAR</cp:lastModifiedBy>
  <dcterms:created xsi:type="dcterms:W3CDTF">2024-10-13T11:18:33Z</dcterms:created>
  <dcterms:modified xsi:type="dcterms:W3CDTF">2025-04-12T14:40:04Z</dcterms:modified>
</cp:coreProperties>
</file>