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54263C4E-E64A-479F-AB10-67DB80085817}" xr6:coauthVersionLast="47" xr6:coauthVersionMax="47" xr10:uidLastSave="{00000000-0000-0000-0000-000000000000}"/>
  <bookViews>
    <workbookView xWindow="-96" yWindow="0" windowWidth="11712" windowHeight="12336" activeTab="1" xr2:uid="{8A68EED2-FC81-4969-9F99-D4346147FC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2" l="1"/>
  <c r="Y6" i="2"/>
  <c r="Y5" i="2"/>
  <c r="X5" i="2"/>
  <c r="X6" i="2"/>
  <c r="X8" i="2" s="1"/>
  <c r="W7" i="2"/>
  <c r="X7" i="2"/>
  <c r="W6" i="2"/>
  <c r="W5" i="2"/>
  <c r="X14" i="2"/>
  <c r="X13" i="2"/>
  <c r="X31" i="2"/>
  <c r="X17" i="2"/>
  <c r="X18" i="2"/>
  <c r="X27" i="2"/>
  <c r="X26" i="2"/>
  <c r="X22" i="2"/>
  <c r="X21" i="2"/>
  <c r="X20" i="2"/>
  <c r="X19" i="2"/>
  <c r="K32" i="2"/>
  <c r="K25" i="2"/>
  <c r="K29" i="2" s="1"/>
  <c r="J25" i="2"/>
  <c r="J29" i="2" s="1"/>
  <c r="K15" i="2"/>
  <c r="J15" i="2"/>
  <c r="J36" i="2" s="1"/>
  <c r="I15" i="2"/>
  <c r="I23" i="2"/>
  <c r="I25" i="2" s="1"/>
  <c r="I29" i="2" s="1"/>
  <c r="H23" i="2"/>
  <c r="H25" i="2" s="1"/>
  <c r="H29" i="2" s="1"/>
  <c r="H15" i="2"/>
  <c r="Y8" i="2" l="1"/>
  <c r="W8" i="2"/>
  <c r="H37" i="2"/>
  <c r="H32" i="2" s="1"/>
  <c r="I37" i="2"/>
  <c r="I32" i="2" s="1"/>
  <c r="I35" i="2"/>
  <c r="I43" i="2" s="1"/>
  <c r="I36" i="2"/>
  <c r="H35" i="2"/>
  <c r="H43" i="2" s="1"/>
  <c r="H36" i="2"/>
  <c r="J37" i="2"/>
  <c r="J32" i="2" s="1"/>
  <c r="J35" i="2"/>
  <c r="J43" i="2" s="1"/>
  <c r="G23" i="2"/>
  <c r="G25" i="2" s="1"/>
  <c r="G29" i="2" s="1"/>
  <c r="F23" i="2"/>
  <c r="F15" i="2"/>
  <c r="G15" i="2"/>
  <c r="G36" i="2" s="1"/>
  <c r="G37" i="2" l="1"/>
  <c r="G32" i="2" s="1"/>
  <c r="X23" i="2"/>
  <c r="X15" i="2"/>
  <c r="F36" i="2"/>
  <c r="X36" i="2" s="1"/>
  <c r="G35" i="2"/>
  <c r="G43" i="2" s="1"/>
  <c r="F25" i="2"/>
  <c r="F29" i="2" l="1"/>
  <c r="F37" i="2" s="1"/>
  <c r="F35" i="2"/>
  <c r="F43" i="2" l="1"/>
  <c r="X35" i="2"/>
  <c r="F32" i="2"/>
  <c r="X37" i="2"/>
  <c r="X32" i="2" s="1"/>
</calcChain>
</file>

<file path=xl/sharedStrings.xml><?xml version="1.0" encoding="utf-8"?>
<sst xmlns="http://schemas.openxmlformats.org/spreadsheetml/2006/main" count="67" uniqueCount="43">
  <si>
    <t>FQ21</t>
  </si>
  <si>
    <t>FQ22</t>
  </si>
  <si>
    <t>FQ23</t>
  </si>
  <si>
    <t>FQ 22</t>
  </si>
  <si>
    <t>FQ 23</t>
  </si>
  <si>
    <t>FQ 24</t>
  </si>
  <si>
    <t>Q1</t>
  </si>
  <si>
    <t>Q2</t>
  </si>
  <si>
    <t>Q3</t>
  </si>
  <si>
    <t>Q4</t>
  </si>
  <si>
    <t>REVENUE</t>
  </si>
  <si>
    <t>Operations</t>
  </si>
  <si>
    <t>Total Income</t>
  </si>
  <si>
    <t>COGS</t>
  </si>
  <si>
    <t>Stock Buy Back</t>
  </si>
  <si>
    <t>Change In invetories</t>
  </si>
  <si>
    <t>Employees Benefits</t>
  </si>
  <si>
    <t>Finance Costs</t>
  </si>
  <si>
    <t>D&amp;A</t>
  </si>
  <si>
    <t>Others expenses</t>
  </si>
  <si>
    <t>Total Expense</t>
  </si>
  <si>
    <t>Share of Profits</t>
  </si>
  <si>
    <t>Taxes</t>
  </si>
  <si>
    <t>Diluted   EPS</t>
  </si>
  <si>
    <t>Others</t>
  </si>
  <si>
    <t>EBIT</t>
  </si>
  <si>
    <t>EBITDA</t>
  </si>
  <si>
    <t>NET Income</t>
  </si>
  <si>
    <t>Operating Margin</t>
  </si>
  <si>
    <t>Model EPS</t>
  </si>
  <si>
    <t>Shares</t>
  </si>
  <si>
    <t>Gross Margin</t>
  </si>
  <si>
    <t>Taxes Rate</t>
  </si>
  <si>
    <t>**in lakhs</t>
  </si>
  <si>
    <t>Price</t>
  </si>
  <si>
    <t>shares</t>
  </si>
  <si>
    <t>cash</t>
  </si>
  <si>
    <t>debt</t>
  </si>
  <si>
    <t>market cap</t>
  </si>
  <si>
    <t>EV</t>
  </si>
  <si>
    <t>Current Total Assets</t>
  </si>
  <si>
    <t>Equity sahare capital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</si>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</sst>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3E4F-E4F3-4B7B-942B-62F77C483F55}">
  <dimension ref="K2:K7"/>
  <sheetViews>
    <sheetView workbookViewId="0">
      <selection activeCell="K8" sqref="K8"/>
    </sheetView>
  </sheetViews>
  <sheetFormatPr defaultRowHeight="14.4" x14ac:dyDescent="0.3"/>
  <cols>
    <col min="11" max="11" width="10.109375" bestFit="1" customWidth="1"/>
  </cols>
  <sheetData>
    <row r="2" spans="11:11" x14ac:dyDescent="0.3">
      <c r="K2" t="s">
        <v>34</v>
      </c>
    </row>
    <row r="3" spans="11:11" x14ac:dyDescent="0.3">
      <c r="K3" t="s">
        <v>35</v>
      </c>
    </row>
    <row r="4" spans="11:11" x14ac:dyDescent="0.3">
      <c r="K4" t="s">
        <v>36</v>
      </c>
    </row>
    <row r="5" spans="11:11" x14ac:dyDescent="0.3">
      <c r="K5" t="s">
        <v>37</v>
      </c>
    </row>
    <row r="6" spans="11:11" x14ac:dyDescent="0.3">
      <c r="K6" t="s">
        <v>38</v>
      </c>
    </row>
    <row r="7" spans="11:11" x14ac:dyDescent="0.3">
      <c r="K7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D441-96B7-44F7-BE28-730281CE7047}">
  <dimension ref="B1:AV116"/>
  <sheetViews>
    <sheetView tabSelected="1" zoomScale="73" zoomScaleNormal="100" workbookViewId="0">
      <pane xSplit="3" ySplit="4" topLeftCell="U8" activePane="bottomRight" state="frozen"/>
      <selection pane="topRight" activeCell="D1" sqref="D1"/>
      <selection pane="bottomLeft" activeCell="A5" sqref="A5"/>
      <selection pane="bottomRight" activeCell="Y15" sqref="Y15"/>
    </sheetView>
  </sheetViews>
  <sheetFormatPr defaultRowHeight="14.4" x14ac:dyDescent="0.3"/>
  <cols>
    <col min="1" max="1" width="8" customWidth="1"/>
    <col min="2" max="2" width="23.21875" bestFit="1" customWidth="1"/>
    <col min="3" max="3" width="12" bestFit="1" customWidth="1"/>
    <col min="6" max="7" width="15.21875" bestFit="1" customWidth="1"/>
    <col min="8" max="8" width="14.21875" bestFit="1" customWidth="1"/>
    <col min="9" max="9" width="17.33203125" bestFit="1" customWidth="1"/>
    <col min="10" max="10" width="14.44140625" bestFit="1" customWidth="1"/>
    <col min="11" max="11" width="10.5546875" bestFit="1" customWidth="1"/>
    <col min="23" max="23" width="18.6640625" bestFit="1" customWidth="1"/>
    <col min="24" max="25" width="17.109375" bestFit="1" customWidth="1"/>
  </cols>
  <sheetData>
    <row r="1" spans="2:48" ht="18" x14ac:dyDescent="0.35">
      <c r="B1" s="1" t="s">
        <v>30</v>
      </c>
      <c r="C1" s="7">
        <v>551700000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2:48" ht="18" x14ac:dyDescent="0.35">
      <c r="B2" s="1" t="s">
        <v>33</v>
      </c>
      <c r="C2" s="1"/>
      <c r="D2" s="1"/>
      <c r="E2" s="1"/>
      <c r="F2" s="1" t="s">
        <v>6</v>
      </c>
      <c r="G2" s="1" t="s">
        <v>7</v>
      </c>
      <c r="H2" s="1" t="s">
        <v>8</v>
      </c>
      <c r="I2" s="1" t="s">
        <v>9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6</v>
      </c>
      <c r="S2" s="1" t="s">
        <v>7</v>
      </c>
      <c r="T2" s="1" t="s">
        <v>8</v>
      </c>
      <c r="U2" s="1" t="s">
        <v>9</v>
      </c>
      <c r="W2" s="1">
        <v>2020</v>
      </c>
      <c r="X2" s="1">
        <v>2021</v>
      </c>
      <c r="Y2" s="1">
        <v>2022</v>
      </c>
      <c r="Z2" s="1">
        <v>2023</v>
      </c>
      <c r="AA2" s="1">
        <v>2024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2:48" ht="18" x14ac:dyDescent="0.35">
      <c r="B3" s="1"/>
      <c r="C3" s="1"/>
      <c r="D3" s="1"/>
      <c r="E3" s="1"/>
      <c r="F3" s="1" t="s">
        <v>0</v>
      </c>
      <c r="G3" s="1" t="s">
        <v>0</v>
      </c>
      <c r="H3" s="1" t="s">
        <v>0</v>
      </c>
      <c r="I3" s="1" t="s">
        <v>0</v>
      </c>
      <c r="J3" s="1" t="s">
        <v>1</v>
      </c>
      <c r="K3" s="1" t="s">
        <v>3</v>
      </c>
      <c r="L3" s="1" t="s">
        <v>3</v>
      </c>
      <c r="M3" s="1" t="s">
        <v>3</v>
      </c>
      <c r="N3" s="1" t="s">
        <v>4</v>
      </c>
      <c r="O3" s="1" t="s">
        <v>4</v>
      </c>
      <c r="P3" s="1" t="s">
        <v>2</v>
      </c>
      <c r="Q3" s="1" t="s">
        <v>4</v>
      </c>
      <c r="R3" s="1" t="s">
        <v>5</v>
      </c>
      <c r="S3" s="1" t="s">
        <v>5</v>
      </c>
      <c r="T3" s="1" t="s">
        <v>5</v>
      </c>
      <c r="U3" s="1" t="s">
        <v>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2:48" ht="18" x14ac:dyDescent="0.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2:48" ht="18" x14ac:dyDescent="0.35">
      <c r="B5" s="1" t="s">
        <v>40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W5" s="5">
        <f>10301.63</f>
        <v>10301.629999999999</v>
      </c>
      <c r="X5" s="5">
        <f>7647.12</f>
        <v>7647.12</v>
      </c>
      <c r="Y5" s="5">
        <f>1538.18</f>
        <v>1538.18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2:48" ht="18" x14ac:dyDescent="0.35">
      <c r="B6" s="1" t="s">
        <v>41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W6" s="5">
        <f>551.69</f>
        <v>551.69000000000005</v>
      </c>
      <c r="X6" s="5">
        <f>551.69</f>
        <v>551.69000000000005</v>
      </c>
      <c r="Y6" s="5">
        <f>551.69</f>
        <v>551.69000000000005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8" x14ac:dyDescent="0.35">
      <c r="B7" s="1" t="s">
        <v>24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s="1">
        <f>3337.54</f>
        <v>3337.54</v>
      </c>
      <c r="X7" s="1">
        <f>2805</f>
        <v>2805</v>
      </c>
      <c r="Y7" s="1">
        <f>3337.54</f>
        <v>3337.54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8" x14ac:dyDescent="0.35">
      <c r="B8" s="2" t="s">
        <v>42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W8" s="5">
        <f>SUM(W6:W7)</f>
        <v>3889.23</v>
      </c>
      <c r="X8" s="5">
        <f>SUM(X6:X7)</f>
        <v>3356.69</v>
      </c>
      <c r="Y8" s="5">
        <f>SUM(Y6:Y7)</f>
        <v>3889.23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8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8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8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7.399999999999999" customHeight="1" x14ac:dyDescent="0.35">
      <c r="B12" s="2" t="s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W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8" x14ac:dyDescent="0.35">
      <c r="B13" s="3" t="s">
        <v>11</v>
      </c>
      <c r="C13" s="1"/>
      <c r="D13" s="1"/>
      <c r="E13" s="1"/>
      <c r="F13" s="1">
        <v>229531</v>
      </c>
      <c r="G13" s="1">
        <v>239370</v>
      </c>
      <c r="H13" s="1">
        <v>261238</v>
      </c>
      <c r="I13" s="1">
        <v>410988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W13" s="1"/>
      <c r="X13" s="1">
        <f>SUM(F13:I13)</f>
        <v>1141127</v>
      </c>
      <c r="Y13" s="1">
        <v>12812.17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2:48" ht="18" x14ac:dyDescent="0.35">
      <c r="B14" s="1" t="s">
        <v>24</v>
      </c>
      <c r="C14" s="1"/>
      <c r="D14" s="1"/>
      <c r="E14" s="1"/>
      <c r="F14" s="1">
        <v>4693</v>
      </c>
      <c r="G14" s="1">
        <v>2656</v>
      </c>
      <c r="H14" s="1">
        <v>3572</v>
      </c>
      <c r="I14" s="1">
        <v>3078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W14" s="1"/>
      <c r="X14" s="1">
        <f>SUM(F14:I14)</f>
        <v>13999</v>
      </c>
      <c r="Y14" s="1">
        <v>136.44999999999999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2:48" ht="18" x14ac:dyDescent="0.35">
      <c r="B15" s="2" t="s">
        <v>12</v>
      </c>
      <c r="C15" s="1"/>
      <c r="D15" s="1"/>
      <c r="E15" s="1"/>
      <c r="F15" s="1">
        <f t="shared" ref="F15:K15" si="0">SUM(F13:F14)</f>
        <v>234224</v>
      </c>
      <c r="G15" s="1">
        <f t="shared" si="0"/>
        <v>242026</v>
      </c>
      <c r="H15" s="1">
        <f t="shared" si="0"/>
        <v>264810</v>
      </c>
      <c r="I15" s="1">
        <f t="shared" si="0"/>
        <v>414066</v>
      </c>
      <c r="J15" s="1">
        <f t="shared" si="0"/>
        <v>0</v>
      </c>
      <c r="K15" s="1">
        <f t="shared" si="0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W15" s="1"/>
      <c r="X15" s="1">
        <f>SUM(F15:I15)</f>
        <v>1155126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2:48" ht="18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2:48" ht="18" x14ac:dyDescent="0.35">
      <c r="B17" s="1" t="s">
        <v>13</v>
      </c>
      <c r="C17" s="1"/>
      <c r="D17" s="1"/>
      <c r="E17" s="1"/>
      <c r="F17" s="1">
        <v>87093</v>
      </c>
      <c r="G17" s="1">
        <v>91073</v>
      </c>
      <c r="H17" s="1">
        <v>113604</v>
      </c>
      <c r="I17" s="1">
        <v>188554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W17" s="1"/>
      <c r="X17" s="1">
        <f>SUM(F17:I17)</f>
        <v>480324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2:48" ht="18" x14ac:dyDescent="0.35">
      <c r="B18" s="1" t="s">
        <v>14</v>
      </c>
      <c r="C18" s="1"/>
      <c r="D18" s="1"/>
      <c r="E18" s="1"/>
      <c r="F18" s="1">
        <v>15235</v>
      </c>
      <c r="G18" s="1">
        <v>17575</v>
      </c>
      <c r="H18" s="1">
        <v>489</v>
      </c>
      <c r="I18" s="1">
        <v>100236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W18" s="1"/>
      <c r="X18" s="1">
        <f>SUM(F18:I18)</f>
        <v>133535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2:48" ht="18" x14ac:dyDescent="0.35">
      <c r="B19" s="1" t="s">
        <v>15</v>
      </c>
      <c r="C19" s="1"/>
      <c r="D19" s="1"/>
      <c r="E19" s="1"/>
      <c r="F19" s="4">
        <v>-1777</v>
      </c>
      <c r="G19" s="4">
        <v>-1193</v>
      </c>
      <c r="H19" s="1">
        <v>14693</v>
      </c>
      <c r="I19" s="4">
        <v>-87254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W19" s="1"/>
      <c r="X19" s="4">
        <f>SUM(F19:I19)</f>
        <v>-75531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2:48" ht="18" x14ac:dyDescent="0.35">
      <c r="B20" s="1" t="s">
        <v>16</v>
      </c>
      <c r="C20" s="1"/>
      <c r="D20" s="1"/>
      <c r="E20" s="1"/>
      <c r="F20" s="1">
        <v>13791</v>
      </c>
      <c r="G20" s="1">
        <v>15284</v>
      </c>
      <c r="H20" s="1">
        <v>14559</v>
      </c>
      <c r="I20" s="1">
        <v>19071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W20" s="1"/>
      <c r="X20" s="4">
        <f>SUM(F20:I20)</f>
        <v>62705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2:48" ht="18" x14ac:dyDescent="0.35">
      <c r="B21" s="1" t="s">
        <v>17</v>
      </c>
      <c r="C21" s="1"/>
      <c r="D21" s="1"/>
      <c r="E21" s="1"/>
      <c r="F21" s="1">
        <v>3566</v>
      </c>
      <c r="G21" s="1">
        <v>3059</v>
      </c>
      <c r="H21" s="1">
        <v>1686</v>
      </c>
      <c r="I21" s="1">
        <v>5065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W21" s="1"/>
      <c r="X21" s="4">
        <f>SUM(F21:I21)</f>
        <v>13376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2:48" ht="18" x14ac:dyDescent="0.35">
      <c r="B22" s="1" t="s">
        <v>18</v>
      </c>
      <c r="C22" s="1"/>
      <c r="D22" s="1"/>
      <c r="E22" s="1"/>
      <c r="F22" s="1">
        <v>4566</v>
      </c>
      <c r="G22" s="1">
        <v>4516</v>
      </c>
      <c r="H22" s="1">
        <v>4589</v>
      </c>
      <c r="I22" s="1">
        <v>4638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/>
      <c r="X22" s="4">
        <f>SUM(F22:I22)</f>
        <v>18309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2:48" ht="18" x14ac:dyDescent="0.35">
      <c r="B23" s="1" t="s">
        <v>19</v>
      </c>
      <c r="C23" s="1"/>
      <c r="D23" s="1"/>
      <c r="E23" s="1"/>
      <c r="F23" s="1">
        <f>61286+17255+13240</f>
        <v>91781</v>
      </c>
      <c r="G23" s="1">
        <f>69021+15486+11157</f>
        <v>95664</v>
      </c>
      <c r="H23" s="1">
        <f>72217+15412+11682</f>
        <v>99311</v>
      </c>
      <c r="I23" s="1">
        <f>123790+15694+16543</f>
        <v>156027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W23" s="1"/>
      <c r="X23" s="4">
        <f>SUM(F23:I23)</f>
        <v>442783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2:48" ht="18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8" x14ac:dyDescent="0.35">
      <c r="B25" s="2" t="s">
        <v>20</v>
      </c>
      <c r="C25" s="1"/>
      <c r="D25" s="1"/>
      <c r="E25" s="1"/>
      <c r="F25" s="1">
        <f t="shared" ref="F25:K25" si="1">SUM(F17:F23)</f>
        <v>214255</v>
      </c>
      <c r="G25" s="1">
        <f t="shared" si="1"/>
        <v>225978</v>
      </c>
      <c r="H25" s="1">
        <f t="shared" si="1"/>
        <v>248931</v>
      </c>
      <c r="I25" s="1">
        <f t="shared" si="1"/>
        <v>386337</v>
      </c>
      <c r="J25" s="1">
        <f t="shared" si="1"/>
        <v>0</v>
      </c>
      <c r="K25" s="1">
        <f t="shared" si="1"/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8" x14ac:dyDescent="0.35">
      <c r="B26" s="1" t="s">
        <v>21</v>
      </c>
      <c r="C26" s="1"/>
      <c r="D26" s="1"/>
      <c r="E26" s="1"/>
      <c r="F26" s="1">
        <v>149</v>
      </c>
      <c r="G26" s="4">
        <v>-548</v>
      </c>
      <c r="H26" s="1">
        <v>0</v>
      </c>
      <c r="I26" s="1">
        <v>0</v>
      </c>
      <c r="J26" s="1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W26" s="1"/>
      <c r="X26" s="4">
        <f>SUM(F26:I26)</f>
        <v>-399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8" x14ac:dyDescent="0.35">
      <c r="B27" s="1" t="s">
        <v>22</v>
      </c>
      <c r="C27" s="1"/>
      <c r="D27" s="1"/>
      <c r="E27" s="1"/>
      <c r="F27" s="1">
        <v>5238</v>
      </c>
      <c r="G27" s="1">
        <v>7187</v>
      </c>
      <c r="H27" s="1">
        <v>4215</v>
      </c>
      <c r="I27" s="1">
        <v>6525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W27" s="1"/>
      <c r="X27" s="4">
        <f>SUM(F27:I27)</f>
        <v>23165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ht="18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/>
      <c r="X28" s="4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2:48" ht="18" x14ac:dyDescent="0.35">
      <c r="B29" s="1" t="s">
        <v>28</v>
      </c>
      <c r="C29" s="1"/>
      <c r="D29" s="1"/>
      <c r="E29" s="1"/>
      <c r="F29" s="1">
        <f t="shared" ref="F29:K29" si="2">SUM(F25:F27)</f>
        <v>219642</v>
      </c>
      <c r="G29" s="1">
        <f t="shared" si="2"/>
        <v>232617</v>
      </c>
      <c r="H29" s="1">
        <f t="shared" si="2"/>
        <v>253146</v>
      </c>
      <c r="I29" s="1">
        <f t="shared" si="2"/>
        <v>392862</v>
      </c>
      <c r="J29" s="1">
        <f t="shared" si="2"/>
        <v>0</v>
      </c>
      <c r="K29" s="1">
        <f t="shared" si="2"/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8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X30" s="4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ht="18" x14ac:dyDescent="0.35">
      <c r="B31" s="1" t="s">
        <v>23</v>
      </c>
      <c r="C31" s="1"/>
      <c r="D31" s="1"/>
      <c r="E31" s="1"/>
      <c r="F31" s="1">
        <v>2.78</v>
      </c>
      <c r="G31" s="1">
        <v>3.76</v>
      </c>
      <c r="H31" s="1">
        <v>2.11</v>
      </c>
      <c r="I31" s="1">
        <v>3.85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W31" s="1"/>
      <c r="X31" s="5">
        <f>SUM(F31:I31)</f>
        <v>12.499999999999998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ht="18" x14ac:dyDescent="0.35">
      <c r="B32" s="1" t="s">
        <v>29</v>
      </c>
      <c r="C32" s="1"/>
      <c r="D32" s="1"/>
      <c r="E32" s="1"/>
      <c r="F32" s="5">
        <f>F37*100000/C1</f>
        <v>2.6431031357621895</v>
      </c>
      <c r="G32" s="5">
        <f>G37*100000/C1</f>
        <v>1.7054558636940367</v>
      </c>
      <c r="H32" s="5">
        <f>H37*100000/C1</f>
        <v>2.1141924959216967</v>
      </c>
      <c r="I32" s="5">
        <f>I37*100000/C1</f>
        <v>3.8433931484502448</v>
      </c>
      <c r="J32" s="5">
        <f>J37*100000/C1</f>
        <v>0</v>
      </c>
      <c r="K32" s="5">
        <f>K37*100000/C1</f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X32" s="5">
        <f>X37*100000/C1</f>
        <v>10.306144643828167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ht="18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W33" s="1"/>
      <c r="X33" s="4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ht="18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ht="18" x14ac:dyDescent="0.35">
      <c r="B35" s="1" t="s">
        <v>25</v>
      </c>
      <c r="C35" s="1"/>
      <c r="D35" s="1"/>
      <c r="E35" s="1"/>
      <c r="F35" s="1">
        <f>F15-F25+F21</f>
        <v>23535</v>
      </c>
      <c r="G35" s="1">
        <f>G15-G25+G21</f>
        <v>19107</v>
      </c>
      <c r="H35" s="1">
        <f>H15-H25+H21</f>
        <v>17565</v>
      </c>
      <c r="I35" s="1">
        <f>I15-I25+I21</f>
        <v>32794</v>
      </c>
      <c r="J35" s="1">
        <f>J15-J25+J21</f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W35" s="1"/>
      <c r="X35" s="4">
        <f>SUM(F35:I35)</f>
        <v>93001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ht="18" x14ac:dyDescent="0.35">
      <c r="B36" s="1" t="s">
        <v>26</v>
      </c>
      <c r="C36" s="1"/>
      <c r="D36" s="1"/>
      <c r="E36" s="1"/>
      <c r="F36" s="1">
        <f>F15</f>
        <v>234224</v>
      </c>
      <c r="G36" s="1">
        <f>G15</f>
        <v>242026</v>
      </c>
      <c r="H36" s="1">
        <f>H15</f>
        <v>264810</v>
      </c>
      <c r="I36" s="1">
        <f>I15</f>
        <v>414066</v>
      </c>
      <c r="J36" s="1">
        <f>J15</f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4">
        <f>SUM(F36:I36)</f>
        <v>1155126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ht="18" x14ac:dyDescent="0.35">
      <c r="B37" s="1" t="s">
        <v>27</v>
      </c>
      <c r="C37" s="1"/>
      <c r="D37" s="1"/>
      <c r="E37" s="1"/>
      <c r="F37" s="1">
        <f>F15-F29</f>
        <v>14582</v>
      </c>
      <c r="G37" s="1">
        <f>G15-G29</f>
        <v>9409</v>
      </c>
      <c r="H37" s="1">
        <f>H15-H29</f>
        <v>11664</v>
      </c>
      <c r="I37" s="1">
        <f>I15-I29</f>
        <v>21204</v>
      </c>
      <c r="J37" s="1">
        <f>J15-J29</f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W37" s="1"/>
      <c r="X37" s="4">
        <f>SUM(F37:I37)</f>
        <v>56859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2:48" ht="18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/>
      <c r="X38" s="4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2:48" ht="18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2:48" ht="18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2:48" ht="18" x14ac:dyDescent="0.35">
      <c r="B41" s="1" t="s">
        <v>31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2:48" ht="18" x14ac:dyDescent="0.35">
      <c r="B42" s="1" t="s">
        <v>28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2:48" ht="18" x14ac:dyDescent="0.35">
      <c r="B43" s="1" t="s">
        <v>32</v>
      </c>
      <c r="C43" s="1"/>
      <c r="D43" s="1"/>
      <c r="E43" s="1"/>
      <c r="F43" s="6">
        <f>+F27/F35</f>
        <v>0.2225621414913958</v>
      </c>
      <c r="G43" s="6">
        <f>+G27/G35</f>
        <v>0.37614486837284766</v>
      </c>
      <c r="H43" s="6">
        <f>+H27/H35</f>
        <v>0.23996584116140052</v>
      </c>
      <c r="I43" s="6">
        <f>+I27/I35</f>
        <v>0.19896932365676648</v>
      </c>
      <c r="J43" s="6" t="e">
        <f>+J27/J35</f>
        <v>#DIV/0!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2:48" ht="18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2:48" ht="18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2:48" ht="18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2:48" ht="18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2:48" ht="18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2:48" ht="18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2:48" ht="18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2:48" ht="18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2:48" ht="18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2:48" ht="18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2:48" ht="18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2:48" ht="18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2:48" ht="18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2:48" ht="18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2:48" ht="18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2:48" ht="18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2:48" ht="18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2:48" ht="18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2:48" ht="18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2:48" ht="18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2:48" ht="18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2:48" ht="18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2:48" ht="18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2:48" ht="18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2:48" ht="18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2:48" ht="18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2:48" ht="18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2:48" ht="18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2:48" ht="18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2:48" ht="18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2:48" ht="18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2:48" ht="18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2:48" ht="18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2:48" ht="18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2:48" ht="18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2:48" ht="18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2:48" ht="18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2:48" ht="18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2:48" ht="18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2:48" ht="18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2:48" ht="18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2:48" ht="18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2:48" ht="18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2:48" ht="18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2:48" ht="18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2:48" ht="18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2:48" ht="18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2:48" ht="18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2:48" ht="18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2:48" ht="18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2:48" ht="18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2:48" ht="18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2:48" ht="18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2:48" ht="18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2:48" ht="18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2:48" ht="18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2:48" ht="18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2:48" ht="18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2:48" ht="18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2:48" ht="18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2:48" ht="18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2:48" ht="18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2:48" ht="18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2:48" ht="18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2:48" ht="18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2:48" ht="18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2:48" ht="18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2:48" ht="18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2:48" ht="18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2:48" ht="18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2:48" ht="18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2:48" ht="18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2:48" ht="18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2024-09-01T15:56:23Z</dcterms:created>
  <dcterms:modified xsi:type="dcterms:W3CDTF">2024-09-24T13:06:35Z</dcterms:modified>
</cp:coreProperties>
</file>