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Srikar\Desktop\models\"/>
    </mc:Choice>
  </mc:AlternateContent>
  <xr:revisionPtr revIDLastSave="0" documentId="13_ncr:1_{C7433882-DDBA-4D1B-B6E3-CF6137DBD708}" xr6:coauthVersionLast="47" xr6:coauthVersionMax="47" xr10:uidLastSave="{00000000-0000-0000-0000-000000000000}"/>
  <bookViews>
    <workbookView xWindow="-108" yWindow="-108" windowWidth="23256" windowHeight="12456" xr2:uid="{F99DE1F2-EE45-4391-A8A5-F0AC70B101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0" i="1" l="1"/>
  <c r="A42" i="1"/>
  <c r="A43" i="1"/>
  <c r="A44" i="1" s="1"/>
  <c r="A45" i="1" s="1"/>
  <c r="A46" i="1" s="1"/>
  <c r="A47" i="1" s="1"/>
  <c r="A48" i="1" s="1"/>
  <c r="A49" i="1" s="1"/>
  <c r="A41" i="1"/>
  <c r="D4" i="1"/>
  <c r="E4" i="1" s="1"/>
  <c r="F4" i="1" s="1"/>
  <c r="D28" i="1"/>
  <c r="I13" i="1" a="1"/>
  <c r="I13" i="1" s="1"/>
  <c r="D29" i="1"/>
  <c r="D27" i="1"/>
  <c r="D26" i="1"/>
  <c r="G17" i="1"/>
  <c r="G18" i="1" s="1"/>
  <c r="I9" i="1"/>
  <c r="C10" i="1"/>
  <c r="C9" i="1"/>
  <c r="C8" i="1"/>
  <c r="C7" i="1"/>
  <c r="E7" i="1" s="1"/>
  <c r="F7" i="1" s="1"/>
  <c r="G19" i="1" l="1"/>
  <c r="C20" i="1"/>
  <c r="D20" i="1" s="1"/>
  <c r="C18" i="1"/>
  <c r="D18" i="1" s="1"/>
  <c r="C19" i="1"/>
  <c r="D19" i="1" s="1"/>
  <c r="C17" i="1"/>
  <c r="D17" i="1" s="1"/>
  <c r="E8" i="1"/>
  <c r="F8" i="1" s="1"/>
  <c r="E17" i="1" l="1"/>
  <c r="F17" i="1" s="1"/>
  <c r="E9" i="1"/>
  <c r="F9" i="1" s="1"/>
  <c r="E10" i="1"/>
  <c r="F10" i="1" s="1"/>
  <c r="D12" i="1" l="1"/>
  <c r="D13" i="1" s="1"/>
  <c r="D14" i="1" s="1"/>
  <c r="I8" i="1" l="1"/>
  <c r="I5" i="1" s="1"/>
  <c r="C24" i="1"/>
  <c r="I6" i="1" l="1"/>
  <c r="C26" i="1"/>
  <c r="C29" i="1"/>
  <c r="C28" i="1"/>
  <c r="C27" i="1"/>
  <c r="C31" i="1" l="1"/>
  <c r="E27" i="1"/>
  <c r="C32" i="1"/>
  <c r="E28" i="1"/>
  <c r="C33" i="1"/>
  <c r="E29" i="1"/>
  <c r="C30" i="1"/>
  <c r="C34" i="1" s="1"/>
  <c r="E26" i="1"/>
  <c r="E30" i="1" l="1"/>
  <c r="D32" i="1" s="1"/>
  <c r="G20" i="1" l="1"/>
  <c r="H29" i="1"/>
  <c r="L7" i="1" s="1"/>
  <c r="L6" i="1"/>
  <c r="L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<sst xmlns="http://schemas.openxmlformats.org/spreadsheetml/2006/main" count="74" uniqueCount="57">
  <si>
    <t xml:space="preserve">sharpe ratio </t>
  </si>
  <si>
    <t>portfolio return</t>
  </si>
  <si>
    <t xml:space="preserve">standard devation or volatlity </t>
  </si>
  <si>
    <t>return</t>
  </si>
  <si>
    <t>initial capital</t>
  </si>
  <si>
    <t>stock 1</t>
  </si>
  <si>
    <t>stock 2</t>
  </si>
  <si>
    <t>stock 3</t>
  </si>
  <si>
    <t>stock 4</t>
  </si>
  <si>
    <t>invested return</t>
  </si>
  <si>
    <t>p/l</t>
  </si>
  <si>
    <t>Ri</t>
  </si>
  <si>
    <t>risk free rate</t>
  </si>
  <si>
    <t>Rf</t>
  </si>
  <si>
    <t>devaiations</t>
  </si>
  <si>
    <t>variance</t>
  </si>
  <si>
    <t>square of deviations</t>
  </si>
  <si>
    <t>standard deviation</t>
  </si>
  <si>
    <t>s.no</t>
  </si>
  <si>
    <t xml:space="preserve">sortino ratio </t>
  </si>
  <si>
    <t xml:space="preserve">rp-rf/sigma of downside </t>
  </si>
  <si>
    <t>of only downside  volatility</t>
  </si>
  <si>
    <t>mean</t>
  </si>
  <si>
    <t>xi-mean</t>
  </si>
  <si>
    <t>Beta</t>
  </si>
  <si>
    <t>BETA</t>
  </si>
  <si>
    <t>HISTORIC RISK FREE RATES</t>
  </si>
  <si>
    <t>Mean</t>
  </si>
  <si>
    <t>alpha</t>
  </si>
  <si>
    <t>Rf-(Rf+Beta(Rm-Rf)</t>
  </si>
  <si>
    <t>alpha    =</t>
  </si>
  <si>
    <t>Trenor ratio</t>
  </si>
  <si>
    <t>Rp-Rm/beta</t>
  </si>
  <si>
    <t>MISSCELLANEOUS</t>
  </si>
  <si>
    <t>Time-period</t>
  </si>
  <si>
    <t xml:space="preserve">dividend  discount </t>
  </si>
  <si>
    <t>model</t>
  </si>
  <si>
    <t>volatility deviations</t>
  </si>
  <si>
    <t>sector</t>
  </si>
  <si>
    <t>energy</t>
  </si>
  <si>
    <t>biopharma</t>
  </si>
  <si>
    <t>metals and mining</t>
  </si>
  <si>
    <t>banking</t>
  </si>
  <si>
    <t>medical and healthcare</t>
  </si>
  <si>
    <t>tech and tech support</t>
  </si>
  <si>
    <t>beauty and essentials</t>
  </si>
  <si>
    <t>real estate and construction</t>
  </si>
  <si>
    <t>top ranked</t>
  </si>
  <si>
    <t>index(if)</t>
  </si>
  <si>
    <t>nifty 50</t>
  </si>
  <si>
    <t>banknifty</t>
  </si>
  <si>
    <t>finnifty</t>
  </si>
  <si>
    <t>meds</t>
  </si>
  <si>
    <t>energies</t>
  </si>
  <si>
    <t>agricultural</t>
  </si>
  <si>
    <t>months</t>
  </si>
  <si>
    <t>automobiles and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</si>
</sst>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%"/>
    <numFmt numFmtId="165" formatCode="0.00000000%"/>
    <numFmt numFmtId="166" formatCode="0.0000000000000000%"/>
    <numFmt numFmtId="167" formatCode="0.0000%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0" fontId="2" fillId="0" borderId="0" xfId="0" applyNumberFormat="1" applyFont="1"/>
    <xf numFmtId="9" fontId="2" fillId="0" borderId="0" xfId="0" applyNumberFormat="1" applyFont="1"/>
    <xf numFmtId="0" fontId="2" fillId="0" borderId="2" xfId="0" applyFont="1" applyBorder="1"/>
    <xf numFmtId="10" fontId="2" fillId="0" borderId="2" xfId="0" applyNumberFormat="1" applyFont="1" applyBorder="1"/>
    <xf numFmtId="164" fontId="2" fillId="0" borderId="2" xfId="0" applyNumberFormat="1" applyFont="1" applyBorder="1"/>
    <xf numFmtId="2" fontId="2" fillId="2" borderId="2" xfId="0" applyNumberFormat="1" applyFont="1" applyFill="1" applyBorder="1"/>
    <xf numFmtId="0" fontId="2" fillId="3" borderId="2" xfId="0" applyFont="1" applyFill="1" applyBorder="1" applyAlignment="1">
      <alignment horizontal="right"/>
    </xf>
    <xf numFmtId="0" fontId="2" fillId="4" borderId="2" xfId="0" applyFont="1" applyFill="1" applyBorder="1"/>
    <xf numFmtId="0" fontId="2" fillId="4" borderId="2" xfId="0" applyFont="1" applyFill="1" applyBorder="1" applyAlignment="1">
      <alignment horizontal="right"/>
    </xf>
    <xf numFmtId="0" fontId="2" fillId="5" borderId="2" xfId="0" applyFont="1" applyFill="1" applyBorder="1"/>
    <xf numFmtId="165" fontId="2" fillId="0" borderId="2" xfId="0" applyNumberFormat="1" applyFont="1" applyBorder="1"/>
    <xf numFmtId="165" fontId="2" fillId="5" borderId="2" xfId="0" applyNumberFormat="1" applyFont="1" applyFill="1" applyBorder="1"/>
    <xf numFmtId="0" fontId="2" fillId="6" borderId="2" xfId="0" applyFont="1" applyFill="1" applyBorder="1"/>
    <xf numFmtId="10" fontId="2" fillId="6" borderId="0" xfId="0" applyNumberFormat="1" applyFont="1" applyFill="1"/>
    <xf numFmtId="167" fontId="2" fillId="0" borderId="2" xfId="0" applyNumberFormat="1" applyFont="1" applyBorder="1"/>
    <xf numFmtId="167" fontId="2" fillId="5" borderId="2" xfId="0" applyNumberFormat="1" applyFont="1" applyFill="1" applyBorder="1"/>
    <xf numFmtId="10" fontId="2" fillId="7" borderId="2" xfId="0" applyNumberFormat="1" applyFont="1" applyFill="1" applyBorder="1"/>
    <xf numFmtId="0" fontId="2" fillId="8" borderId="2" xfId="0" applyFont="1" applyFill="1" applyBorder="1"/>
    <xf numFmtId="10" fontId="2" fillId="2" borderId="2" xfId="0" applyNumberFormat="1" applyFont="1" applyFill="1" applyBorder="1"/>
    <xf numFmtId="165" fontId="2" fillId="0" borderId="1" xfId="0" applyNumberFormat="1" applyFont="1" applyBorder="1"/>
    <xf numFmtId="0" fontId="2" fillId="0" borderId="3" xfId="0" applyFont="1" applyBorder="1"/>
    <xf numFmtId="0" fontId="2" fillId="0" borderId="4" xfId="0" applyFont="1" applyBorder="1"/>
    <xf numFmtId="10" fontId="2" fillId="4" borderId="2" xfId="0" applyNumberFormat="1" applyFont="1" applyFill="1" applyBorder="1"/>
    <xf numFmtId="0" fontId="2" fillId="0" borderId="2" xfId="0" applyFont="1" applyBorder="1" applyAlignment="1">
      <alignment horizontal="center"/>
    </xf>
    <xf numFmtId="166" fontId="2" fillId="0" borderId="2" xfId="0" applyNumberFormat="1" applyFont="1" applyBorder="1"/>
    <xf numFmtId="0" fontId="2" fillId="0" borderId="5" xfId="0" applyFont="1" applyBorder="1"/>
    <xf numFmtId="1" fontId="2" fillId="5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905435</xdr:colOff>
      <xdr:row>22</xdr:row>
      <xdr:rowOff>85805</xdr:rowOff>
    </xdr:from>
    <xdr:to>
      <xdr:col>3</xdr:col>
      <xdr:colOff>1721223</xdr:colOff>
      <xdr:row>22</xdr:row>
      <xdr:rowOff>94770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5BFA72E-E87E-CC40-3C36-53C017CE1FA4}"/>
            </a:ext>
          </a:extLst>
        </xdr:cNvPr>
        <xdr:cNvCxnSpPr/>
      </xdr:nvCxnSpPr>
      <xdr:spPr>
        <a:xfrm>
          <a:off x="4682778" y="4940834"/>
          <a:ext cx="815788" cy="8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C25D-3868-4D9D-93DE-B0EA40BD8A10}">
  <dimension ref="A3:L50"/>
  <sheetViews>
    <sheetView tabSelected="1" zoomScale="85" zoomScaleNormal="85" workbookViewId="0">
      <selection activeCell="E19" sqref="E19"/>
    </sheetView>
  </sheetViews>
  <sheetFormatPr defaultRowHeight="14.4" x14ac:dyDescent="0.3"/>
  <cols>
    <col min="1" max="1" width="14.44140625" customWidth="1"/>
    <col min="2" max="2" width="37.21875" bestFit="1" customWidth="1"/>
    <col min="3" max="3" width="23.88671875" customWidth="1"/>
    <col min="4" max="4" width="28" customWidth="1"/>
    <col min="5" max="5" width="22.21875" customWidth="1"/>
    <col min="6" max="6" width="22.33203125" customWidth="1"/>
    <col min="7" max="7" width="29.5546875" customWidth="1"/>
    <col min="8" max="8" width="33.33203125" bestFit="1" customWidth="1"/>
    <col min="9" max="9" width="11.88671875" customWidth="1"/>
    <col min="11" max="11" width="21.77734375" customWidth="1"/>
    <col min="12" max="12" width="27.44140625" bestFit="1" customWidth="1"/>
  </cols>
  <sheetData>
    <row r="3" spans="1:12" ht="18" x14ac:dyDescent="0.35">
      <c r="C3" s="2" t="s">
        <v>55</v>
      </c>
      <c r="D3" s="2" t="s">
        <v>55</v>
      </c>
      <c r="E3" s="2" t="s">
        <v>55</v>
      </c>
      <c r="F3" s="2" t="s">
        <v>55</v>
      </c>
    </row>
    <row r="4" spans="1:12" ht="18" x14ac:dyDescent="0.35">
      <c r="B4" s="1" t="s">
        <v>34</v>
      </c>
      <c r="C4" s="2">
        <v>1</v>
      </c>
      <c r="D4" s="1">
        <f>C4+1</f>
        <v>2</v>
      </c>
      <c r="E4" s="1">
        <f t="shared" ref="E4:F4" si="0">D4+1</f>
        <v>3</v>
      </c>
      <c r="F4" s="1">
        <f t="shared" si="0"/>
        <v>4</v>
      </c>
      <c r="G4" s="1"/>
      <c r="H4" s="1"/>
      <c r="J4" s="1"/>
      <c r="K4" s="1"/>
      <c r="L4" s="1"/>
    </row>
    <row r="5" spans="1:12" ht="18" x14ac:dyDescent="0.35">
      <c r="A5" s="1"/>
      <c r="B5" s="1"/>
      <c r="C5" s="1"/>
      <c r="D5" s="1"/>
      <c r="E5" s="1"/>
      <c r="F5" s="1"/>
      <c r="G5" s="1"/>
      <c r="H5" s="1"/>
      <c r="I5" s="3">
        <f>I8-I7</f>
        <v>1.9749999999999997E-2</v>
      </c>
      <c r="J5" s="1"/>
      <c r="K5" s="1"/>
      <c r="L5" s="1"/>
    </row>
    <row r="6" spans="1:12" ht="18" x14ac:dyDescent="0.35">
      <c r="B6" s="10" t="s">
        <v>4</v>
      </c>
      <c r="C6" s="10">
        <v>10000</v>
      </c>
      <c r="D6" s="11" t="s">
        <v>3</v>
      </c>
      <c r="E6" s="11" t="s">
        <v>9</v>
      </c>
      <c r="F6" s="11" t="s">
        <v>11</v>
      </c>
      <c r="G6" s="1"/>
      <c r="H6" s="12" t="s">
        <v>0</v>
      </c>
      <c r="I6" s="8">
        <f>I5/I9</f>
        <v>2.205534030237271</v>
      </c>
      <c r="J6" s="1"/>
      <c r="K6" s="12" t="s">
        <v>24</v>
      </c>
      <c r="L6" s="21">
        <f>D32</f>
        <v>-0.13452844894777846</v>
      </c>
    </row>
    <row r="7" spans="1:12" ht="18" x14ac:dyDescent="0.35">
      <c r="B7" s="20" t="s">
        <v>5</v>
      </c>
      <c r="C7" s="5">
        <f>C6/4</f>
        <v>2500</v>
      </c>
      <c r="D7" s="6">
        <v>0.05</v>
      </c>
      <c r="E7" s="5">
        <f>$D7*C7+C7</f>
        <v>2625</v>
      </c>
      <c r="F7" s="5">
        <f>E7-C7</f>
        <v>125</v>
      </c>
      <c r="G7" s="1"/>
      <c r="H7" s="10" t="s">
        <v>12</v>
      </c>
      <c r="I7" s="25">
        <v>4.2500000000000003E-2</v>
      </c>
      <c r="J7" s="1"/>
      <c r="K7" s="12" t="s">
        <v>28</v>
      </c>
      <c r="L7" s="21">
        <f>H29</f>
        <v>2.6569368667186261E-3</v>
      </c>
    </row>
    <row r="8" spans="1:12" ht="18" x14ac:dyDescent="0.35">
      <c r="B8" s="20" t="s">
        <v>6</v>
      </c>
      <c r="C8" s="5">
        <f>C6/4</f>
        <v>2500</v>
      </c>
      <c r="D8" s="6">
        <v>0.06</v>
      </c>
      <c r="E8" s="5">
        <f>$D8*C8+C8</f>
        <v>2650</v>
      </c>
      <c r="F8" s="5">
        <f t="shared" ref="F8:F10" si="1">E8-C8</f>
        <v>150</v>
      </c>
      <c r="G8" s="1"/>
      <c r="H8" s="10" t="s">
        <v>1</v>
      </c>
      <c r="I8" s="25">
        <f>D14</f>
        <v>6.225E-2</v>
      </c>
      <c r="J8" s="1"/>
      <c r="K8" s="1"/>
      <c r="L8" s="1"/>
    </row>
    <row r="9" spans="1:12" ht="18" x14ac:dyDescent="0.35">
      <c r="B9" s="20" t="s">
        <v>7</v>
      </c>
      <c r="C9" s="5">
        <f>C6/4</f>
        <v>2500</v>
      </c>
      <c r="D9" s="6">
        <v>6.4000000000000001E-2</v>
      </c>
      <c r="E9" s="5">
        <f>$D9*C9+C9</f>
        <v>2660</v>
      </c>
      <c r="F9" s="5">
        <f t="shared" si="1"/>
        <v>160</v>
      </c>
      <c r="G9" s="1"/>
      <c r="H9" s="10" t="s">
        <v>2</v>
      </c>
      <c r="I9" s="25">
        <f>_xlfn.STDEV.P(D7:D10)</f>
        <v>8.9547473442861802E-3</v>
      </c>
      <c r="J9" s="1"/>
      <c r="K9" s="12" t="s">
        <v>31</v>
      </c>
      <c r="L9" s="21"/>
    </row>
    <row r="10" spans="1:12" ht="18" x14ac:dyDescent="0.35">
      <c r="B10" s="20" t="s">
        <v>8</v>
      </c>
      <c r="C10" s="5">
        <f>C6/4</f>
        <v>2500</v>
      </c>
      <c r="D10" s="6">
        <v>7.4999999999999997E-2</v>
      </c>
      <c r="E10" s="5">
        <f>$D10*C10+C10</f>
        <v>2687.5</v>
      </c>
      <c r="F10" s="5">
        <f t="shared" si="1"/>
        <v>187.5</v>
      </c>
      <c r="G10" s="1"/>
      <c r="H10" s="1"/>
      <c r="I10" s="1"/>
      <c r="J10" s="1"/>
      <c r="K10" s="12" t="s">
        <v>32</v>
      </c>
      <c r="L10" s="8">
        <f>(I8-I7)/L6</f>
        <v>-0.14680909617612994</v>
      </c>
    </row>
    <row r="11" spans="1:12" ht="18" x14ac:dyDescent="0.35">
      <c r="A11" s="1"/>
      <c r="G11" s="1"/>
      <c r="H11" s="12" t="s">
        <v>19</v>
      </c>
      <c r="I11" s="21"/>
      <c r="J11" s="1"/>
      <c r="L11" s="1"/>
    </row>
    <row r="12" spans="1:12" ht="18" x14ac:dyDescent="0.35">
      <c r="A12" s="1"/>
      <c r="B12" s="1"/>
      <c r="C12" s="5"/>
      <c r="D12" s="5">
        <f>SUM(E7:E10)</f>
        <v>10622.5</v>
      </c>
      <c r="E12" s="1"/>
      <c r="F12" s="1"/>
      <c r="G12" s="1"/>
      <c r="H12" s="12" t="s">
        <v>20</v>
      </c>
      <c r="I12" s="21"/>
      <c r="J12" s="1"/>
      <c r="K12" s="12" t="s">
        <v>35</v>
      </c>
      <c r="L12" s="1"/>
    </row>
    <row r="13" spans="1:12" ht="18" x14ac:dyDescent="0.35">
      <c r="A13" s="1"/>
      <c r="B13" s="1"/>
      <c r="C13" s="5" t="s">
        <v>10</v>
      </c>
      <c r="D13" s="5">
        <f>D12-C6</f>
        <v>622.5</v>
      </c>
      <c r="E13" s="1"/>
      <c r="F13" s="1"/>
      <c r="G13" s="1"/>
      <c r="H13" s="12" t="s">
        <v>2</v>
      </c>
      <c r="I13" s="21" t="e" cm="1">
        <f t="array" ref="I13">stdev</f>
        <v>#NAME?</v>
      </c>
      <c r="J13" s="1"/>
      <c r="K13" s="12" t="s">
        <v>36</v>
      </c>
      <c r="L13" s="1"/>
    </row>
    <row r="14" spans="1:12" ht="18" x14ac:dyDescent="0.35">
      <c r="A14" s="1"/>
      <c r="B14" s="1"/>
      <c r="C14" s="5" t="s">
        <v>13</v>
      </c>
      <c r="D14" s="6">
        <f>D13/C6</f>
        <v>6.225E-2</v>
      </c>
      <c r="E14" s="1"/>
      <c r="F14" s="1"/>
      <c r="G14" s="4"/>
      <c r="H14" s="12" t="s">
        <v>21</v>
      </c>
      <c r="I14" s="21"/>
      <c r="J14" s="1"/>
      <c r="K14" s="1"/>
      <c r="L14" s="1"/>
    </row>
    <row r="15" spans="1:12" ht="18" x14ac:dyDescent="0.35">
      <c r="A15" s="1"/>
      <c r="B15" s="1"/>
      <c r="C15" s="1"/>
      <c r="D15" s="1"/>
      <c r="E15" s="1"/>
      <c r="F15" s="1"/>
      <c r="G15" s="3"/>
      <c r="H15" s="1"/>
      <c r="I15" s="1"/>
      <c r="J15" s="1"/>
      <c r="K15" s="1"/>
      <c r="L15" s="1"/>
    </row>
    <row r="16" spans="1:12" ht="18" x14ac:dyDescent="0.35">
      <c r="A16" s="1"/>
      <c r="B16" s="9" t="s">
        <v>18</v>
      </c>
      <c r="C16" s="9" t="s">
        <v>14</v>
      </c>
      <c r="D16" s="9" t="s">
        <v>16</v>
      </c>
      <c r="E16" s="9" t="s">
        <v>15</v>
      </c>
      <c r="F16" s="9" t="s">
        <v>17</v>
      </c>
      <c r="G16" s="9" t="s">
        <v>33</v>
      </c>
      <c r="J16" s="1"/>
      <c r="K16" s="1"/>
      <c r="L16" s="1"/>
    </row>
    <row r="17" spans="1:12" ht="18" x14ac:dyDescent="0.35">
      <c r="A17" s="1"/>
      <c r="B17" s="20" t="s">
        <v>5</v>
      </c>
      <c r="C17" s="6">
        <f>D7-G18</f>
        <v>-1.2249999999999997E-2</v>
      </c>
      <c r="D17" s="7">
        <f>C17*C17</f>
        <v>1.5006249999999991E-4</v>
      </c>
      <c r="E17" s="5">
        <f>SUM(D17:D20)/4</f>
        <v>8.0187499999999964E-5</v>
      </c>
      <c r="F17" s="6">
        <f>SQRT(E17)</f>
        <v>8.9547473442861559E-3</v>
      </c>
      <c r="G17" s="6">
        <f>D7+D8+D9+D10</f>
        <v>0.249</v>
      </c>
      <c r="I17" s="1"/>
      <c r="J17" s="1"/>
      <c r="K17" s="1"/>
      <c r="L17" s="1"/>
    </row>
    <row r="18" spans="1:12" ht="18" x14ac:dyDescent="0.35">
      <c r="A18" s="1"/>
      <c r="B18" s="20" t="s">
        <v>6</v>
      </c>
      <c r="C18" s="6">
        <f>D8-G18</f>
        <v>-2.250000000000002E-3</v>
      </c>
      <c r="D18" s="7">
        <f t="shared" ref="D18:D20" si="2">C18*C18</f>
        <v>5.0625000000000087E-6</v>
      </c>
      <c r="E18" s="5"/>
      <c r="F18" s="5"/>
      <c r="G18" s="5">
        <f>G17/4</f>
        <v>6.225E-2</v>
      </c>
      <c r="H18" s="1"/>
      <c r="I18" s="1"/>
      <c r="J18" s="1"/>
      <c r="K18" s="1"/>
      <c r="L18" s="1"/>
    </row>
    <row r="19" spans="1:12" ht="18" x14ac:dyDescent="0.35">
      <c r="A19" s="1"/>
      <c r="B19" s="20" t="s">
        <v>7</v>
      </c>
      <c r="C19" s="6">
        <f>D9-G18</f>
        <v>1.7500000000000016E-3</v>
      </c>
      <c r="D19" s="7">
        <f t="shared" si="2"/>
        <v>3.0625000000000054E-6</v>
      </c>
      <c r="E19" s="5"/>
      <c r="F19" s="5"/>
      <c r="G19" s="5">
        <f>D7-G18</f>
        <v>-1.2249999999999997E-2</v>
      </c>
      <c r="H19" s="1"/>
      <c r="I19" s="1"/>
      <c r="J19" s="1"/>
      <c r="K19" s="1"/>
      <c r="L19" s="1"/>
    </row>
    <row r="20" spans="1:12" ht="18" x14ac:dyDescent="0.35">
      <c r="A20" s="1"/>
      <c r="B20" s="20" t="s">
        <v>8</v>
      </c>
      <c r="C20" s="6">
        <f>D10-G18</f>
        <v>1.2749999999999997E-2</v>
      </c>
      <c r="D20" s="7">
        <f t="shared" si="2"/>
        <v>1.6256249999999995E-4</v>
      </c>
      <c r="E20" s="5"/>
      <c r="F20" s="26" t="s">
        <v>24</v>
      </c>
      <c r="G20" s="27">
        <f>E30/C34</f>
        <v>-0.13452844894777846</v>
      </c>
      <c r="H20" s="1"/>
      <c r="I20" s="1"/>
      <c r="J20" s="1"/>
      <c r="K20" s="1"/>
      <c r="L20" s="1"/>
    </row>
    <row r="21" spans="1:12" ht="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3" spans="1:12" ht="18" x14ac:dyDescent="0.35">
      <c r="D23" s="20" t="s">
        <v>27</v>
      </c>
      <c r="E23" s="20" t="s">
        <v>26</v>
      </c>
      <c r="F23" s="20" t="s">
        <v>26</v>
      </c>
      <c r="G23" s="20" t="s">
        <v>26</v>
      </c>
      <c r="H23" s="20" t="s">
        <v>26</v>
      </c>
    </row>
    <row r="24" spans="1:12" ht="18" x14ac:dyDescent="0.35">
      <c r="B24" s="19" t="s">
        <v>22</v>
      </c>
      <c r="C24" s="19">
        <f>D14</f>
        <v>6.225E-2</v>
      </c>
      <c r="D24" s="19">
        <v>4.2500000000000003E-2</v>
      </c>
      <c r="E24" s="19">
        <v>4.5699999999999998E-2</v>
      </c>
      <c r="F24" s="19">
        <v>4.2900000000000001E-2</v>
      </c>
      <c r="G24" s="19">
        <v>4.4400000000000002E-2</v>
      </c>
      <c r="H24" s="19">
        <v>4.2000000000000003E-2</v>
      </c>
      <c r="I24" s="1"/>
    </row>
    <row r="25" spans="1:12" ht="18" x14ac:dyDescent="0.35">
      <c r="B25" s="5" t="s">
        <v>23</v>
      </c>
      <c r="C25" s="5"/>
      <c r="D25" s="5"/>
      <c r="E25" s="5"/>
      <c r="F25" s="5"/>
      <c r="G25" s="5"/>
      <c r="H25" s="5"/>
      <c r="I25" s="1"/>
    </row>
    <row r="26" spans="1:12" ht="18" x14ac:dyDescent="0.35">
      <c r="B26" s="20" t="s">
        <v>5</v>
      </c>
      <c r="C26" s="6">
        <f>D7-C24</f>
        <v>-1.2249999999999997E-2</v>
      </c>
      <c r="D26" s="6">
        <f>E24-D24</f>
        <v>3.1999999999999945E-3</v>
      </c>
      <c r="E26" s="13">
        <f>C26*D26</f>
        <v>-3.9199999999999923E-5</v>
      </c>
      <c r="F26" s="5"/>
      <c r="G26" s="5"/>
      <c r="H26" s="5"/>
      <c r="I26" s="1"/>
    </row>
    <row r="27" spans="1:12" ht="18" x14ac:dyDescent="0.35">
      <c r="B27" s="20" t="s">
        <v>6</v>
      </c>
      <c r="C27" s="6">
        <f>D8-C24</f>
        <v>-2.250000000000002E-3</v>
      </c>
      <c r="D27" s="6">
        <f>F24-D24</f>
        <v>3.9999999999999758E-4</v>
      </c>
      <c r="E27" s="13">
        <f t="shared" ref="E27:E29" si="3">C27*D27</f>
        <v>-8.9999999999999541E-7</v>
      </c>
      <c r="F27" s="5"/>
      <c r="G27" s="5"/>
      <c r="H27" s="5"/>
      <c r="I27" s="1"/>
    </row>
    <row r="28" spans="1:12" ht="18" x14ac:dyDescent="0.35">
      <c r="B28" s="20" t="s">
        <v>7</v>
      </c>
      <c r="C28" s="6">
        <f>D9-C24</f>
        <v>1.7500000000000016E-3</v>
      </c>
      <c r="D28" s="6">
        <f>G24-D24</f>
        <v>1.8999999999999989E-3</v>
      </c>
      <c r="E28" s="13">
        <f t="shared" si="3"/>
        <v>3.3250000000000012E-6</v>
      </c>
      <c r="F28" s="23"/>
      <c r="G28" s="5"/>
      <c r="H28" s="5"/>
      <c r="I28" s="1"/>
    </row>
    <row r="29" spans="1:12" ht="18" x14ac:dyDescent="0.35">
      <c r="B29" s="20" t="s">
        <v>8</v>
      </c>
      <c r="C29" s="6">
        <f>D10-C24</f>
        <v>1.2749999999999997E-2</v>
      </c>
      <c r="D29" s="6">
        <f>H24-D24</f>
        <v>-5.0000000000000044E-4</v>
      </c>
      <c r="E29" s="22">
        <f t="shared" si="3"/>
        <v>-6.3750000000000042E-6</v>
      </c>
      <c r="F29" s="5" t="s">
        <v>30</v>
      </c>
      <c r="G29" s="5" t="s">
        <v>29</v>
      </c>
      <c r="H29" s="28">
        <f>D24-(D24+D32*(C24-D24))</f>
        <v>2.6569368667186261E-3</v>
      </c>
      <c r="I29" s="1"/>
    </row>
    <row r="30" spans="1:12" ht="18" x14ac:dyDescent="0.35">
      <c r="B30" s="5"/>
      <c r="C30" s="17">
        <f>C26*C26</f>
        <v>1.5006249999999991E-4</v>
      </c>
      <c r="D30" s="5"/>
      <c r="E30" s="14">
        <f>SUM(E26:E29)/4</f>
        <v>-1.0787499999999981E-5</v>
      </c>
      <c r="F30" s="24"/>
      <c r="G30" s="5"/>
      <c r="H30" s="5"/>
      <c r="I30" s="1"/>
    </row>
    <row r="31" spans="1:12" ht="18" x14ac:dyDescent="0.35">
      <c r="B31" s="5"/>
      <c r="C31" s="17">
        <f>C27*C27</f>
        <v>5.0625000000000087E-6</v>
      </c>
      <c r="D31" s="5"/>
      <c r="E31" s="5"/>
      <c r="F31" s="5"/>
      <c r="G31" s="5"/>
      <c r="H31" s="5"/>
      <c r="I31" s="1"/>
    </row>
    <row r="32" spans="1:12" ht="18" x14ac:dyDescent="0.35">
      <c r="B32" s="5"/>
      <c r="C32" s="17">
        <f>C28*C28</f>
        <v>3.0625000000000054E-6</v>
      </c>
      <c r="D32" s="16">
        <f>E30/C34</f>
        <v>-0.13452844894777846</v>
      </c>
      <c r="E32" s="15" t="s">
        <v>25</v>
      </c>
      <c r="F32" s="5"/>
      <c r="G32" s="5"/>
      <c r="H32" s="5"/>
      <c r="I32" s="1"/>
    </row>
    <row r="33" spans="1:9" ht="18" x14ac:dyDescent="0.35">
      <c r="B33" s="5"/>
      <c r="C33" s="17">
        <f>C29*C29</f>
        <v>1.6256249999999995E-4</v>
      </c>
      <c r="D33" s="15">
        <v>1.56</v>
      </c>
      <c r="E33" s="5"/>
      <c r="F33" s="5"/>
      <c r="G33" s="5"/>
      <c r="H33" s="5"/>
      <c r="I33" s="1"/>
    </row>
    <row r="34" spans="1:9" ht="18" x14ac:dyDescent="0.35">
      <c r="B34" s="5"/>
      <c r="C34" s="18">
        <f>SUM(C30:C33)/4</f>
        <v>8.0187499999999964E-5</v>
      </c>
      <c r="D34" s="5"/>
      <c r="E34" s="5"/>
      <c r="F34" s="5"/>
      <c r="G34" s="5"/>
      <c r="H34" s="5"/>
      <c r="I34" s="1"/>
    </row>
    <row r="39" spans="1:9" ht="18" x14ac:dyDescent="0.35">
      <c r="A39" s="18" t="s">
        <v>18</v>
      </c>
      <c r="B39" s="17" t="s">
        <v>38</v>
      </c>
      <c r="C39" s="17" t="s">
        <v>37</v>
      </c>
      <c r="D39" s="17" t="s">
        <v>48</v>
      </c>
    </row>
    <row r="40" spans="1:9" ht="18" x14ac:dyDescent="0.35">
      <c r="A40" s="29">
        <v>1</v>
      </c>
      <c r="B40" s="17" t="s">
        <v>39</v>
      </c>
      <c r="C40" s="17"/>
      <c r="D40" s="17" t="s">
        <v>53</v>
      </c>
    </row>
    <row r="41" spans="1:9" ht="18" x14ac:dyDescent="0.35">
      <c r="A41" s="29">
        <f>A40+1</f>
        <v>2</v>
      </c>
      <c r="B41" s="17" t="s">
        <v>43</v>
      </c>
      <c r="C41" s="17"/>
      <c r="D41" s="17"/>
    </row>
    <row r="42" spans="1:9" ht="18" x14ac:dyDescent="0.35">
      <c r="A42" s="29">
        <f t="shared" ref="A42:A50" si="4">A41+1</f>
        <v>3</v>
      </c>
      <c r="B42" s="17" t="s">
        <v>40</v>
      </c>
      <c r="C42" s="17"/>
      <c r="D42" s="17" t="s">
        <v>52</v>
      </c>
    </row>
    <row r="43" spans="1:9" ht="18" x14ac:dyDescent="0.35">
      <c r="A43" s="29">
        <f t="shared" si="4"/>
        <v>4</v>
      </c>
      <c r="B43" s="17" t="s">
        <v>41</v>
      </c>
      <c r="C43" s="17"/>
      <c r="D43" s="17"/>
    </row>
    <row r="44" spans="1:9" ht="18" x14ac:dyDescent="0.35">
      <c r="A44" s="29">
        <f t="shared" si="4"/>
        <v>5</v>
      </c>
      <c r="B44" s="17" t="s">
        <v>42</v>
      </c>
      <c r="C44" s="17"/>
      <c r="D44" s="17" t="s">
        <v>50</v>
      </c>
    </row>
    <row r="45" spans="1:9" ht="18" x14ac:dyDescent="0.35">
      <c r="A45" s="29">
        <f t="shared" si="4"/>
        <v>6</v>
      </c>
      <c r="B45" s="17" t="s">
        <v>44</v>
      </c>
      <c r="C45" s="17"/>
      <c r="D45" s="17" t="s">
        <v>51</v>
      </c>
    </row>
    <row r="46" spans="1:9" ht="18" x14ac:dyDescent="0.35">
      <c r="A46" s="29">
        <f t="shared" si="4"/>
        <v>7</v>
      </c>
      <c r="B46" s="17" t="s">
        <v>45</v>
      </c>
      <c r="C46" s="17"/>
      <c r="D46" s="17"/>
    </row>
    <row r="47" spans="1:9" ht="18" x14ac:dyDescent="0.35">
      <c r="A47" s="29">
        <f t="shared" si="4"/>
        <v>8</v>
      </c>
      <c r="B47" s="17" t="s">
        <v>46</v>
      </c>
      <c r="C47" s="17"/>
      <c r="D47" s="17"/>
    </row>
    <row r="48" spans="1:9" ht="18" x14ac:dyDescent="0.35">
      <c r="A48" s="29">
        <f t="shared" si="4"/>
        <v>9</v>
      </c>
      <c r="B48" s="17" t="s">
        <v>47</v>
      </c>
      <c r="C48" s="17"/>
      <c r="D48" s="17" t="s">
        <v>49</v>
      </c>
    </row>
    <row r="49" spans="1:4" ht="18" x14ac:dyDescent="0.35">
      <c r="A49" s="29">
        <f t="shared" si="4"/>
        <v>10</v>
      </c>
      <c r="B49" s="17" t="s">
        <v>54</v>
      </c>
      <c r="C49" s="17"/>
      <c r="D49" s="17"/>
    </row>
    <row r="50" spans="1:4" ht="18" x14ac:dyDescent="0.35">
      <c r="A50" s="29">
        <f t="shared" si="4"/>
        <v>11</v>
      </c>
      <c r="B50" s="17" t="s">
        <v>56</v>
      </c>
      <c r="C50" s="17"/>
      <c r="D50" s="17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9870-3E74-4D45-834B-71CAFD7607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SRIKAR</dc:creator>
  <cp:lastModifiedBy>MANI SRIKAR</cp:lastModifiedBy>
  <dcterms:created xsi:type="dcterms:W3CDTF">2024-10-14T14:09:26Z</dcterms:created>
  <dcterms:modified xsi:type="dcterms:W3CDTF">2024-10-15T12:14:16Z</dcterms:modified>
</cp:coreProperties>
</file>