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DCEB88D7-A7CB-422C-8D16-9D13C6331B31}" xr6:coauthVersionLast="47" xr6:coauthVersionMax="47" xr10:uidLastSave="{00000000-0000-0000-0000-000000000000}"/>
  <bookViews>
    <workbookView xWindow="-108" yWindow="-108" windowWidth="23256" windowHeight="12456" activeTab="1" xr2:uid="{EA7AB3AD-CCD5-45B4-9487-190A9A7A85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14" i="2" s="1"/>
  <c r="H7" i="2"/>
  <c r="H18" i="2" s="1"/>
  <c r="K16" i="2"/>
  <c r="K8" i="2"/>
  <c r="K18" i="2" s="1"/>
  <c r="K7" i="2"/>
  <c r="L16" i="2"/>
  <c r="L8" i="2"/>
  <c r="L14" i="2" s="1"/>
  <c r="L7" i="2"/>
  <c r="J8" i="2"/>
  <c r="J14" i="2" s="1"/>
  <c r="J7" i="2"/>
  <c r="J19" i="2" s="1"/>
  <c r="M7" i="2"/>
  <c r="M23" i="2"/>
  <c r="N23" i="2"/>
  <c r="M8" i="2"/>
  <c r="M19" i="2"/>
  <c r="M18" i="2"/>
  <c r="N13" i="2"/>
  <c r="N22" i="2"/>
  <c r="N16" i="2"/>
  <c r="N8" i="2"/>
  <c r="N7" i="2"/>
  <c r="K3" i="1"/>
  <c r="J9" i="1"/>
  <c r="J8" i="1"/>
  <c r="J7" i="1"/>
  <c r="J6" i="1"/>
  <c r="H15" i="2" l="1"/>
  <c r="H21" i="2" s="1"/>
  <c r="H23" i="2" s="1"/>
  <c r="H19" i="2"/>
  <c r="K19" i="2"/>
  <c r="K14" i="2"/>
  <c r="K15" i="2" s="1"/>
  <c r="K21" i="2" s="1"/>
  <c r="K23" i="2" s="1"/>
  <c r="L15" i="2"/>
  <c r="L21" i="2" s="1"/>
  <c r="L23" i="2" s="1"/>
  <c r="L19" i="2"/>
  <c r="L18" i="2"/>
  <c r="J15" i="2"/>
  <c r="J21" i="2" s="1"/>
  <c r="J23" i="2" s="1"/>
  <c r="J18" i="2"/>
  <c r="M14" i="2"/>
  <c r="M15" i="2" s="1"/>
  <c r="M21" i="2" s="1"/>
  <c r="N18" i="2"/>
  <c r="N14" i="2"/>
  <c r="N19" i="2"/>
  <c r="N15" i="2"/>
  <c r="N21" i="2" s="1"/>
</calcChain>
</file>

<file path=xl/sharedStrings.xml><?xml version="1.0" encoding="utf-8"?>
<sst xmlns="http://schemas.openxmlformats.org/spreadsheetml/2006/main" count="36" uniqueCount="32">
  <si>
    <t>Price</t>
  </si>
  <si>
    <t>shares</t>
  </si>
  <si>
    <t>Cash</t>
  </si>
  <si>
    <t>Debt</t>
  </si>
  <si>
    <t>Ev</t>
  </si>
  <si>
    <t>MC</t>
  </si>
  <si>
    <t>cr</t>
  </si>
  <si>
    <t>Q2-24</t>
  </si>
  <si>
    <t>Q3-24</t>
  </si>
  <si>
    <t>Q4-24</t>
  </si>
  <si>
    <t>Q1-25</t>
  </si>
  <si>
    <t>Q1-24</t>
  </si>
  <si>
    <t>Q1-23</t>
  </si>
  <si>
    <t>Q2-23</t>
  </si>
  <si>
    <t>Q3-23</t>
  </si>
  <si>
    <t>Q4-23</t>
  </si>
  <si>
    <t xml:space="preserve">opearations </t>
  </si>
  <si>
    <t>others</t>
  </si>
  <si>
    <t>Revenue</t>
  </si>
  <si>
    <t>COGS</t>
  </si>
  <si>
    <t>Employee benefits</t>
  </si>
  <si>
    <t xml:space="preserve">Financing </t>
  </si>
  <si>
    <t>D&amp;A</t>
  </si>
  <si>
    <t>Total expenses</t>
  </si>
  <si>
    <t>Operating income</t>
  </si>
  <si>
    <t>Taxes</t>
  </si>
  <si>
    <t>EBIT</t>
  </si>
  <si>
    <t>EBITDA</t>
  </si>
  <si>
    <t>NET income</t>
  </si>
  <si>
    <t>EPS</t>
  </si>
  <si>
    <t>MODEL EPS</t>
  </si>
  <si>
    <t>Adverts and sales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</si>
</sst>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2" fontId="2" fillId="0" borderId="0" xfId="0" applyNumberFormat="1" applyFont="1"/>
    <xf numFmtId="0" fontId="2" fillId="0" borderId="0" xfId="0" quotePrefix="1" applyFont="1" applyAlignment="1">
      <alignment horizontal="left"/>
    </xf>
    <xf numFmtId="14" fontId="2" fillId="0" borderId="0" xfId="0" applyNumberFormat="1" applyFont="1"/>
    <xf numFmtId="0" fontId="0" fillId="0" borderId="0" xfId="0" quotePrefix="1" applyAlignment="1">
      <alignment horizontal="left"/>
    </xf>
    <xf numFmtId="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C252-48EF-48AF-B205-FFFE43E26C8B}">
  <dimension ref="B3:L10"/>
  <sheetViews>
    <sheetView workbookViewId="0">
      <selection activeCell="J7" sqref="J7"/>
    </sheetView>
  </sheetViews>
  <sheetFormatPr defaultRowHeight="15" x14ac:dyDescent="0.25"/>
  <cols>
    <col min="1" max="9" width="8.88671875" style="1"/>
    <col min="10" max="10" width="17.109375" style="1" customWidth="1"/>
    <col min="11" max="11" width="15.6640625" style="1" customWidth="1"/>
    <col min="12" max="12" width="19" style="1" bestFit="1" customWidth="1"/>
    <col min="13" max="16384" width="8.88671875" style="1"/>
  </cols>
  <sheetData>
    <row r="3" spans="2:12" ht="15.6" x14ac:dyDescent="0.3">
      <c r="I3" s="1" t="s">
        <v>0</v>
      </c>
      <c r="J3" s="2">
        <v>507</v>
      </c>
      <c r="K3" s="6">
        <f>DATE(2025,2,17)</f>
        <v>45705</v>
      </c>
    </row>
    <row r="4" spans="2:12" x14ac:dyDescent="0.25">
      <c r="I4" s="1" t="s">
        <v>1</v>
      </c>
      <c r="J4" s="3">
        <v>1030053057</v>
      </c>
    </row>
    <row r="5" spans="2:12" x14ac:dyDescent="0.25">
      <c r="I5" s="1" t="s">
        <v>5</v>
      </c>
      <c r="J5" s="1">
        <v>52303</v>
      </c>
      <c r="K5" s="1" t="s">
        <v>6</v>
      </c>
    </row>
    <row r="6" spans="2:12" x14ac:dyDescent="0.25">
      <c r="I6" s="1" t="s">
        <v>2</v>
      </c>
      <c r="J6" s="1">
        <f>(1004.4+5518) /10</f>
        <v>652.24</v>
      </c>
      <c r="K6" s="1" t="s">
        <v>6</v>
      </c>
      <c r="L6" s="4"/>
    </row>
    <row r="7" spans="2:12" x14ac:dyDescent="0.25">
      <c r="I7" s="1" t="s">
        <v>3</v>
      </c>
      <c r="J7" s="1">
        <f>+(8891+12619+1316)/10</f>
        <v>2282.6</v>
      </c>
      <c r="K7" s="1" t="s">
        <v>6</v>
      </c>
    </row>
    <row r="8" spans="2:12" x14ac:dyDescent="0.25">
      <c r="I8" s="1" t="s">
        <v>4</v>
      </c>
      <c r="J8" s="1">
        <f>J5+J7-J6</f>
        <v>53933.36</v>
      </c>
      <c r="K8" s="1" t="s">
        <v>6</v>
      </c>
    </row>
    <row r="9" spans="2:12" x14ac:dyDescent="0.25">
      <c r="J9" s="1">
        <f>J8*10000000/J4</f>
        <v>523.59788297778914</v>
      </c>
    </row>
    <row r="10" spans="2:12" ht="15.6" x14ac:dyDescent="0.3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4223-2D65-4312-AB58-89503F101E46}">
  <dimension ref="A3:P24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H23" sqref="H23"/>
    </sheetView>
  </sheetViews>
  <sheetFormatPr defaultRowHeight="15" x14ac:dyDescent="0.25"/>
  <cols>
    <col min="1" max="9" width="8.88671875" style="1"/>
    <col min="10" max="10" width="10.88671875" style="1" bestFit="1" customWidth="1"/>
    <col min="11" max="12" width="8.88671875" style="1"/>
    <col min="13" max="14" width="10.88671875" style="1" bestFit="1" customWidth="1"/>
    <col min="15" max="16384" width="8.88671875" style="1"/>
  </cols>
  <sheetData>
    <row r="3" spans="1:16" x14ac:dyDescent="0.25">
      <c r="H3" s="5" t="s">
        <v>12</v>
      </c>
      <c r="I3" s="5" t="s">
        <v>13</v>
      </c>
      <c r="J3" s="5" t="s">
        <v>14</v>
      </c>
      <c r="K3" s="5" t="s">
        <v>15</v>
      </c>
      <c r="L3" s="1" t="s">
        <v>11</v>
      </c>
      <c r="M3" s="1" t="s">
        <v>7</v>
      </c>
      <c r="N3" s="1" t="s">
        <v>8</v>
      </c>
      <c r="O3" s="1" t="s">
        <v>9</v>
      </c>
      <c r="P3" s="1" t="s">
        <v>10</v>
      </c>
    </row>
    <row r="5" spans="1:16" x14ac:dyDescent="0.25">
      <c r="A5" s="1" t="s">
        <v>16</v>
      </c>
      <c r="H5" s="9">
        <v>36409.17</v>
      </c>
      <c r="I5" s="8"/>
      <c r="J5" s="9">
        <v>45116.78</v>
      </c>
      <c r="K5" s="9">
        <v>38756.47</v>
      </c>
      <c r="L5" s="9">
        <v>46874.63</v>
      </c>
      <c r="M5" s="9">
        <v>52267</v>
      </c>
      <c r="N5" s="9">
        <v>63925.41</v>
      </c>
      <c r="O5" s="8"/>
      <c r="P5" s="8"/>
    </row>
    <row r="6" spans="1:16" x14ac:dyDescent="0.25">
      <c r="A6" s="1" t="s">
        <v>17</v>
      </c>
      <c r="H6" s="9">
        <v>137.80000000000001</v>
      </c>
      <c r="I6" s="8"/>
      <c r="J6" s="9">
        <v>226.01</v>
      </c>
      <c r="K6" s="9">
        <v>254.63</v>
      </c>
      <c r="L6" s="9">
        <v>250.19</v>
      </c>
      <c r="M6" s="9">
        <v>271</v>
      </c>
      <c r="N6" s="9">
        <v>38.9</v>
      </c>
      <c r="O6" s="8"/>
      <c r="P6" s="8"/>
    </row>
    <row r="7" spans="1:16" x14ac:dyDescent="0.25">
      <c r="A7" s="1" t="s">
        <v>18</v>
      </c>
      <c r="H7" s="9">
        <f>H5+H6</f>
        <v>36546.97</v>
      </c>
      <c r="I7" s="8"/>
      <c r="J7" s="9">
        <f>J5+J6</f>
        <v>45342.79</v>
      </c>
      <c r="K7" s="9">
        <f>K5+K6</f>
        <v>39011.1</v>
      </c>
      <c r="L7" s="9">
        <f>L5+L6</f>
        <v>47124.82</v>
      </c>
      <c r="M7" s="9">
        <f>M5+M6</f>
        <v>52538</v>
      </c>
      <c r="N7" s="9">
        <f>N5+N6</f>
        <v>63964.310000000005</v>
      </c>
      <c r="O7" s="8"/>
      <c r="P7" s="8"/>
    </row>
    <row r="8" spans="1:16" x14ac:dyDescent="0.25">
      <c r="A8" s="1" t="s">
        <v>19</v>
      </c>
      <c r="H8" s="9">
        <f>32627.81-1706.21</f>
        <v>30921.600000000002</v>
      </c>
      <c r="I8" s="8"/>
      <c r="J8" s="9">
        <f>41243.27-2648.6</f>
        <v>38594.67</v>
      </c>
      <c r="K8" s="9">
        <f>37306.47-4128</f>
        <v>33178.47</v>
      </c>
      <c r="L8" s="9">
        <f>40542-315.72</f>
        <v>40226.28</v>
      </c>
      <c r="M8" s="9">
        <f>45878+17.19</f>
        <v>45895.19</v>
      </c>
      <c r="N8" s="9">
        <f>55346+969</f>
        <v>56315</v>
      </c>
      <c r="O8" s="8"/>
      <c r="P8" s="8"/>
    </row>
    <row r="9" spans="1:16" x14ac:dyDescent="0.25">
      <c r="A9" s="1" t="s">
        <v>20</v>
      </c>
      <c r="H9" s="9">
        <v>1211.21</v>
      </c>
      <c r="I9" s="8"/>
      <c r="J9" s="9">
        <v>1350.26</v>
      </c>
      <c r="K9" s="9">
        <v>1339.86</v>
      </c>
      <c r="L9" s="9">
        <v>1484.8</v>
      </c>
      <c r="M9" s="9">
        <v>1485.53</v>
      </c>
      <c r="N9" s="9">
        <v>1666.85</v>
      </c>
      <c r="O9" s="8"/>
      <c r="P9" s="8"/>
    </row>
    <row r="10" spans="1:16" x14ac:dyDescent="0.25">
      <c r="A10" s="1" t="s">
        <v>21</v>
      </c>
      <c r="H10" s="9">
        <v>611.58000000000004</v>
      </c>
      <c r="I10" s="8"/>
      <c r="J10" s="9">
        <v>598.89</v>
      </c>
      <c r="K10" s="9">
        <v>578.80999999999995</v>
      </c>
      <c r="L10" s="9">
        <v>600.79999999999995</v>
      </c>
      <c r="M10" s="9">
        <v>625.79</v>
      </c>
      <c r="N10" s="9">
        <v>584.52</v>
      </c>
      <c r="O10" s="8"/>
      <c r="P10" s="8"/>
    </row>
    <row r="11" spans="1:16" x14ac:dyDescent="0.25">
      <c r="A11" s="1" t="s">
        <v>22</v>
      </c>
      <c r="H11" s="9">
        <v>479.59</v>
      </c>
      <c r="I11" s="8"/>
      <c r="J11" s="9">
        <v>530.28</v>
      </c>
      <c r="K11" s="9">
        <v>547.09</v>
      </c>
      <c r="L11" s="9">
        <v>560.12</v>
      </c>
      <c r="M11" s="9">
        <v>612.11</v>
      </c>
      <c r="N11" s="9">
        <v>610</v>
      </c>
      <c r="O11" s="8"/>
      <c r="P11" s="8"/>
    </row>
    <row r="12" spans="1:16" x14ac:dyDescent="0.25">
      <c r="A12" s="1" t="s">
        <v>31</v>
      </c>
      <c r="H12" s="9"/>
      <c r="I12" s="8"/>
      <c r="J12" s="9"/>
      <c r="K12" s="9"/>
      <c r="L12" s="9"/>
      <c r="M12" s="9"/>
      <c r="N12" s="9"/>
      <c r="O12" s="8"/>
      <c r="P12" s="8"/>
    </row>
    <row r="13" spans="1:16" x14ac:dyDescent="0.25">
      <c r="A13" s="1" t="s">
        <v>17</v>
      </c>
      <c r="H13" s="9">
        <v>1585.99</v>
      </c>
      <c r="I13" s="8"/>
      <c r="J13" s="9">
        <v>2009.6</v>
      </c>
      <c r="K13" s="9">
        <v>1606.37</v>
      </c>
      <c r="L13" s="9">
        <v>2013.91</v>
      </c>
      <c r="M13" s="9">
        <v>2254.92</v>
      </c>
      <c r="N13" s="9">
        <f>1035.27+111.56</f>
        <v>1146.83</v>
      </c>
      <c r="O13" s="8"/>
      <c r="P13" s="8"/>
    </row>
    <row r="14" spans="1:16" x14ac:dyDescent="0.25">
      <c r="A14" s="1" t="s">
        <v>23</v>
      </c>
      <c r="H14" s="9">
        <f>H8+H9+H10+H11+H13</f>
        <v>34809.97</v>
      </c>
      <c r="I14" s="8"/>
      <c r="J14" s="9">
        <f>J8+J9+J10+J11+J13</f>
        <v>43083.7</v>
      </c>
      <c r="K14" s="9">
        <f>K8+K9+K10+K11+K13</f>
        <v>37250.6</v>
      </c>
      <c r="L14" s="9">
        <f>L8+L9+L10+L11+L13</f>
        <v>44885.910000000011</v>
      </c>
      <c r="M14" s="9">
        <f>M8+M9+M10+M11+M13</f>
        <v>50873.54</v>
      </c>
      <c r="N14" s="9">
        <f>N8+N9+N10+N11+N13</f>
        <v>60323.199999999997</v>
      </c>
      <c r="O14" s="8"/>
      <c r="P14" s="8"/>
    </row>
    <row r="15" spans="1:16" x14ac:dyDescent="0.25">
      <c r="A15" s="1" t="s">
        <v>24</v>
      </c>
      <c r="H15" s="9">
        <f>H7-H14</f>
        <v>1737</v>
      </c>
      <c r="I15" s="8"/>
      <c r="J15" s="9">
        <f>J7-J14</f>
        <v>2259.0900000000038</v>
      </c>
      <c r="K15" s="9">
        <f>K7-K14</f>
        <v>1760.5</v>
      </c>
      <c r="L15" s="9">
        <f>L7-L14</f>
        <v>2238.9099999999889</v>
      </c>
      <c r="M15" s="9">
        <f>M7-M14</f>
        <v>1664.4599999999991</v>
      </c>
      <c r="N15" s="9">
        <f>N7-N14</f>
        <v>3641.1100000000079</v>
      </c>
      <c r="O15" s="8"/>
      <c r="P15" s="8"/>
    </row>
    <row r="16" spans="1:16" x14ac:dyDescent="0.25">
      <c r="A16" s="1" t="s">
        <v>25</v>
      </c>
      <c r="H16" s="9">
        <v>560.05999999999995</v>
      </c>
      <c r="I16" s="8"/>
      <c r="J16" s="9">
        <v>560.05999999999995</v>
      </c>
      <c r="K16" s="9">
        <f>440.17+9.48</f>
        <v>449.65000000000003</v>
      </c>
      <c r="L16" s="9">
        <f>876.14-288.24</f>
        <v>587.9</v>
      </c>
      <c r="M16" s="9">
        <v>500</v>
      </c>
      <c r="N16" s="9">
        <f>833.74-94.34</f>
        <v>739.4</v>
      </c>
      <c r="O16" s="8"/>
      <c r="P16" s="8"/>
    </row>
    <row r="17" spans="1:16" x14ac:dyDescent="0.25">
      <c r="H17" s="9"/>
      <c r="I17" s="8"/>
      <c r="J17" s="9"/>
      <c r="K17" s="9"/>
      <c r="L17" s="9"/>
      <c r="M17" s="9"/>
      <c r="N17" s="9"/>
      <c r="O17" s="8"/>
      <c r="P17" s="8"/>
    </row>
    <row r="18" spans="1:16" x14ac:dyDescent="0.25">
      <c r="A18" s="5" t="s">
        <v>26</v>
      </c>
      <c r="H18" s="9">
        <f>H7-H8-H9-H13</f>
        <v>2828.1699999999992</v>
      </c>
      <c r="I18" s="8"/>
      <c r="J18" s="9">
        <f>J7-J8-J9-J13</f>
        <v>3388.2600000000025</v>
      </c>
      <c r="K18" s="9">
        <f>K7-K8-K9-K13</f>
        <v>2886.3999999999978</v>
      </c>
      <c r="L18" s="9">
        <f>L7-L8-L9-L13</f>
        <v>3399.8300000000008</v>
      </c>
      <c r="M18" s="9">
        <f>M7-M8-M9-M13</f>
        <v>2902.3599999999979</v>
      </c>
      <c r="N18" s="9">
        <f>N7-N8-N9-N13</f>
        <v>4835.6300000000047</v>
      </c>
      <c r="O18" s="8"/>
      <c r="P18" s="8"/>
    </row>
    <row r="19" spans="1:16" x14ac:dyDescent="0.25">
      <c r="A19" s="1" t="s">
        <v>27</v>
      </c>
      <c r="H19" s="9">
        <f>H7-SUM(H8:H13)-H11-H10</f>
        <v>645.83000000000004</v>
      </c>
      <c r="I19" s="8"/>
      <c r="J19" s="9">
        <f>J7-SUM(J8:J13)-J11-J10</f>
        <v>1129.9200000000037</v>
      </c>
      <c r="K19" s="9">
        <f>K7-SUM(K8:K13)-K11-K10</f>
        <v>634.59999999999991</v>
      </c>
      <c r="L19" s="9">
        <f>L7-SUM(L8:L13)-L11-L10</f>
        <v>1077.9899999999891</v>
      </c>
      <c r="M19" s="9">
        <f>M7-SUM(M8:M13)-M11-M10</f>
        <v>426.55999999999904</v>
      </c>
      <c r="N19" s="9">
        <f>N7-SUM(N8:N13)-N11-N10</f>
        <v>2446.5900000000079</v>
      </c>
      <c r="O19" s="8"/>
      <c r="P19" s="8"/>
    </row>
    <row r="20" spans="1:16" x14ac:dyDescent="0.25">
      <c r="H20" s="9"/>
      <c r="I20" s="8"/>
      <c r="J20" s="9"/>
      <c r="K20" s="9"/>
      <c r="L20" s="9"/>
      <c r="M20" s="9"/>
      <c r="N20" s="9"/>
      <c r="O20" s="8"/>
      <c r="P20" s="8"/>
    </row>
    <row r="21" spans="1:16" x14ac:dyDescent="0.25">
      <c r="A21" s="1" t="s">
        <v>28</v>
      </c>
      <c r="H21" s="9">
        <f>H15-H16</f>
        <v>1176.94</v>
      </c>
      <c r="I21" s="8"/>
      <c r="J21" s="9">
        <f>J15-J16</f>
        <v>1699.0300000000038</v>
      </c>
      <c r="K21" s="9">
        <f>K15-K16</f>
        <v>1310.85</v>
      </c>
      <c r="L21" s="9">
        <f>L15-L16</f>
        <v>1651.0099999999888</v>
      </c>
      <c r="M21" s="9">
        <f>M15-M16</f>
        <v>1164.4599999999991</v>
      </c>
      <c r="N21" s="9">
        <f>N15-N16</f>
        <v>2901.7100000000078</v>
      </c>
      <c r="O21" s="8"/>
      <c r="P21" s="8"/>
    </row>
    <row r="22" spans="1:16" x14ac:dyDescent="0.25">
      <c r="A22" s="1" t="s">
        <v>29</v>
      </c>
      <c r="H22" s="8">
        <v>1.25</v>
      </c>
      <c r="I22" s="8"/>
      <c r="J22" s="8">
        <v>1.63</v>
      </c>
      <c r="K22" s="8">
        <v>1.28</v>
      </c>
      <c r="L22" s="8">
        <v>1.6</v>
      </c>
      <c r="M22" s="8">
        <v>1.17</v>
      </c>
      <c r="N22" s="8">
        <f>2.11</f>
        <v>2.11</v>
      </c>
      <c r="O22" s="8"/>
      <c r="P22" s="8"/>
    </row>
    <row r="23" spans="1:16" x14ac:dyDescent="0.25">
      <c r="A23" s="1" t="s">
        <v>30</v>
      </c>
      <c r="H23" s="8">
        <f>H21*1000000/Main!$J$4</f>
        <v>1.1426013368940471</v>
      </c>
      <c r="I23" s="8"/>
      <c r="J23" s="8">
        <f>J21*1000000/Main!$J$4</f>
        <v>1.6494587229791637</v>
      </c>
      <c r="K23" s="8">
        <f>K21*1000000/Main!$J$4</f>
        <v>1.2726043489621914</v>
      </c>
      <c r="L23" s="8">
        <f>L21*1000000/Main!$J$4</f>
        <v>1.6028397651753086</v>
      </c>
      <c r="M23" s="8">
        <f>M21*1000000/Main!$J$4</f>
        <v>1.1304854561486914</v>
      </c>
      <c r="N23" s="8">
        <f>N21*1000000/Main!$J$4</f>
        <v>2.8170490639105084</v>
      </c>
      <c r="O23" s="8"/>
      <c r="P23" s="8"/>
    </row>
    <row r="24" spans="1:16" x14ac:dyDescent="0.25">
      <c r="H24" s="8"/>
      <c r="I24" s="8"/>
      <c r="J24" s="8"/>
      <c r="K24" s="8"/>
      <c r="L24" s="8"/>
      <c r="M24" s="8"/>
      <c r="N24" s="8"/>
      <c r="O24" s="8"/>
      <c r="P24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2025-02-17T13:30:33Z</dcterms:created>
  <dcterms:modified xsi:type="dcterms:W3CDTF">2025-02-20T10:51:20Z</dcterms:modified>
</cp:coreProperties>
</file>