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ownloads\models\"/>
    </mc:Choice>
  </mc:AlternateContent>
  <xr:revisionPtr revIDLastSave="0" documentId="13_ncr:1_{0DEC0EA9-9B96-4F91-AED6-8ABBDC996688}" xr6:coauthVersionLast="47" xr6:coauthVersionMax="47" xr10:uidLastSave="{00000000-0000-0000-0000-000000000000}"/>
  <bookViews>
    <workbookView xWindow="-108" yWindow="-108" windowWidth="23256" windowHeight="12456" xr2:uid="{89E1845B-1A5C-40A6-9FB0-B4D857985212}"/>
  </bookViews>
  <sheets>
    <sheet name="Sheet1" sheetId="1" r:id="rId1"/>
    <sheet name="avantel" sheetId="6" r:id="rId2"/>
    <sheet name="healthcare" sheetId="2" r:id="rId3"/>
    <sheet name="energy" sheetId="3" r:id="rId4"/>
    <sheet name="Sheet2" sheetId="4" r:id="rId5"/>
  </sheets>
  <definedNames>
    <definedName name="_xlcn.WorksheetConnection_port.xlsx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o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I39" i="1"/>
  <c r="M36" i="1"/>
  <c r="P36" i="1"/>
  <c r="P45" i="1"/>
  <c r="P46" i="1"/>
  <c r="L46" i="1"/>
  <c r="M46" i="1" s="1"/>
  <c r="N46" i="1" s="1"/>
  <c r="J46" i="1"/>
  <c r="O46" i="1"/>
  <c r="O20" i="1"/>
  <c r="O21" i="1"/>
  <c r="O22" i="1"/>
  <c r="O23" i="1"/>
  <c r="O24" i="1"/>
  <c r="O40" i="1"/>
  <c r="O42" i="1"/>
  <c r="O43" i="1"/>
  <c r="O44" i="1"/>
  <c r="O45" i="1"/>
  <c r="J36" i="1"/>
  <c r="N41" i="1"/>
  <c r="N42" i="1"/>
  <c r="N43" i="1"/>
  <c r="N44" i="1"/>
  <c r="N45" i="1"/>
  <c r="N40" i="1"/>
  <c r="P41" i="1"/>
  <c r="P43" i="1"/>
  <c r="L45" i="1"/>
  <c r="M45" i="1" s="1"/>
  <c r="J45" i="1"/>
  <c r="P44" i="1"/>
  <c r="J44" i="1"/>
  <c r="L44" i="1"/>
  <c r="M44" i="1" s="1"/>
  <c r="P42" i="1"/>
  <c r="P40" i="1"/>
  <c r="M41" i="1"/>
  <c r="M42" i="1"/>
  <c r="M43" i="1"/>
  <c r="L41" i="1"/>
  <c r="L42" i="1"/>
  <c r="L43" i="1"/>
  <c r="J43" i="1"/>
  <c r="J42" i="1"/>
  <c r="F42" i="1"/>
  <c r="G42" i="1"/>
  <c r="E42" i="1"/>
  <c r="J41" i="1"/>
  <c r="I36" i="1" s="1"/>
  <c r="L40" i="1"/>
  <c r="M40" i="1" s="1"/>
  <c r="J40" i="1"/>
  <c r="P13" i="3"/>
  <c r="P12" i="3"/>
  <c r="P11" i="3"/>
  <c r="P10" i="3"/>
  <c r="P9" i="3"/>
  <c r="P8" i="3"/>
  <c r="P7" i="3"/>
  <c r="P6" i="3"/>
  <c r="P5" i="3"/>
  <c r="P4" i="3"/>
  <c r="S18" i="2"/>
  <c r="S17" i="2"/>
  <c r="S16" i="2"/>
  <c r="S15" i="2"/>
  <c r="S14" i="2"/>
  <c r="S13" i="2"/>
  <c r="S12" i="2"/>
  <c r="S11" i="2"/>
  <c r="S10" i="2"/>
  <c r="S9" i="2"/>
  <c r="S8" i="2"/>
  <c r="O19" i="1"/>
  <c r="O13" i="1"/>
  <c r="O5" i="1"/>
  <c r="O6" i="1"/>
  <c r="O7" i="1"/>
  <c r="O8" i="1"/>
  <c r="O9" i="1"/>
  <c r="O10" i="1"/>
  <c r="O11" i="1"/>
  <c r="O12" i="1"/>
  <c r="O14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C499CA-3A33-46D4-9F71-335007B5D2C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F377A2-7D3C-4A8F-9C4A-4873726A7FCD}" name="WorksheetConnection_po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ort.xlsxTable11"/>
        </x15:connection>
      </ext>
    </extLst>
  </connection>
</connections>
</file>

<file path=xl/sharedStrings.xml><?xml version="1.0" encoding="utf-8"?>
<sst xmlns="http://schemas.openxmlformats.org/spreadsheetml/2006/main" count="211" uniqueCount="85">
  <si>
    <t xml:space="preserve">health care </t>
  </si>
  <si>
    <t>lauras labs</t>
  </si>
  <si>
    <t>granuels india</t>
  </si>
  <si>
    <t>wockhardth</t>
  </si>
  <si>
    <t>fdc</t>
  </si>
  <si>
    <t>advanced enzyme</t>
  </si>
  <si>
    <t>unichem laboraties</t>
  </si>
  <si>
    <t>indico remedies</t>
  </si>
  <si>
    <t>suven life sciences</t>
  </si>
  <si>
    <t>sms pharmaceuticals</t>
  </si>
  <si>
    <t>indo swift labs</t>
  </si>
  <si>
    <t>medicamen biotech</t>
  </si>
  <si>
    <t>P/E Ratio</t>
  </si>
  <si>
    <t>market cap (cr)</t>
  </si>
  <si>
    <t>analyst recom</t>
  </si>
  <si>
    <t xml:space="preserve">industry p/e </t>
  </si>
  <si>
    <t>Financials</t>
  </si>
  <si>
    <t>B-30,H-30,S-40</t>
  </si>
  <si>
    <t>NIL</t>
  </si>
  <si>
    <t>Peer comparision valuation</t>
  </si>
  <si>
    <t xml:space="preserve">Technicals </t>
  </si>
  <si>
    <t xml:space="preserve">May face resistance at 480 </t>
  </si>
  <si>
    <t>not a good investment</t>
  </si>
  <si>
    <t>May face resistance at 484-490</t>
  </si>
  <si>
    <t>"profit making but huge expenses "</t>
  </si>
  <si>
    <t>"much current liabilities"</t>
  </si>
  <si>
    <t>"Loss making compay "</t>
  </si>
  <si>
    <t>"decease in profit from last 3 yeaars"</t>
  </si>
  <si>
    <t>"Decrease in profit margins "</t>
  </si>
  <si>
    <t>PROFIT MARGIN(%)</t>
  </si>
  <si>
    <t xml:space="preserve">not much liquidity </t>
  </si>
  <si>
    <t>#####</t>
  </si>
  <si>
    <t>B-67,H-33,S-0</t>
  </si>
  <si>
    <t>LESS CASHFLOW ACTIVITIES</t>
  </si>
  <si>
    <t>Not a growing company</t>
  </si>
  <si>
    <t>####</t>
  </si>
  <si>
    <t>###</t>
  </si>
  <si>
    <t>LTP (rs)</t>
  </si>
  <si>
    <t>may face resistance at  420</t>
  </si>
  <si>
    <t>ENERGY</t>
  </si>
  <si>
    <t>SECTORS</t>
  </si>
  <si>
    <t>Tata Power</t>
  </si>
  <si>
    <t>Mangalore Refinery</t>
  </si>
  <si>
    <t>Indraprastha Gas</t>
  </si>
  <si>
    <t>NlC India</t>
  </si>
  <si>
    <t>Reliance Infrasture</t>
  </si>
  <si>
    <t>PTC India</t>
  </si>
  <si>
    <t xml:space="preserve">Ongc </t>
  </si>
  <si>
    <t>Power Grid</t>
  </si>
  <si>
    <t>Iocl</t>
  </si>
  <si>
    <t>Gail</t>
  </si>
  <si>
    <t>B-35,H-29,S-35</t>
  </si>
  <si>
    <t>"not good Profit Margins"</t>
  </si>
  <si>
    <t>"Good ,promoters , huge expenses</t>
  </si>
  <si>
    <t>"May take support at 210</t>
  </si>
  <si>
    <t>B-76,H-14,S-10</t>
  </si>
  <si>
    <t>"expenses "</t>
  </si>
  <si>
    <t>"May face resistance at 500"</t>
  </si>
  <si>
    <r>
      <t>"negative investng, financing</t>
    </r>
    <r>
      <rPr>
        <b/>
        <sz val="11"/>
        <color theme="1"/>
        <rFont val="Calibri"/>
        <family val="2"/>
        <scheme val="minor"/>
      </rPr>
      <t xml:space="preserve"> CF"</t>
    </r>
  </si>
  <si>
    <t>"May face resistance at 250"</t>
  </si>
  <si>
    <t>######</t>
  </si>
  <si>
    <t>#######</t>
  </si>
  <si>
    <t xml:space="preserve">real estate </t>
  </si>
  <si>
    <t xml:space="preserve">equinox india development </t>
  </si>
  <si>
    <t xml:space="preserve">agriculture </t>
  </si>
  <si>
    <t xml:space="preserve">rashtriya chemicals </t>
  </si>
  <si>
    <t>bal</t>
  </si>
  <si>
    <t>telecom</t>
  </si>
  <si>
    <t>mtnl</t>
  </si>
  <si>
    <t>health care</t>
  </si>
  <si>
    <t>granules india</t>
  </si>
  <si>
    <t>monte carlo simulations</t>
  </si>
  <si>
    <t>sharpe ratioes</t>
  </si>
  <si>
    <t>efficient frontier</t>
  </si>
  <si>
    <t>AVANTEL INDIA</t>
  </si>
  <si>
    <t>market telecom services and communication services</t>
  </si>
  <si>
    <t>market cap</t>
  </si>
  <si>
    <t>tech manufacturing</t>
  </si>
  <si>
    <t xml:space="preserve">avantel </t>
  </si>
  <si>
    <t>tobacco</t>
  </si>
  <si>
    <t>ntc industries</t>
  </si>
  <si>
    <t>bearings</t>
  </si>
  <si>
    <t>nrb bearings</t>
  </si>
  <si>
    <t xml:space="preserve">pharma </t>
  </si>
  <si>
    <t>primal medicines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</si>
</sst>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1" xfId="0" applyBorder="1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1"/>
    <xf numFmtId="0" fontId="4" fillId="2" borderId="0" xfId="1" applyFill="1"/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ww.in/stocks/granules-india-lt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roww.in/stocks/granules-india-l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083E-8DC5-4443-B9E7-B364834A2C05}">
  <dimension ref="A1:Q61"/>
  <sheetViews>
    <sheetView tabSelected="1" zoomScale="91" zoomScaleNormal="85" workbookViewId="0">
      <pane xSplit="2" ySplit="2" topLeftCell="G26" activePane="bottomRight" state="frozen"/>
      <selection pane="topRight" activeCell="C1" sqref="C1"/>
      <selection pane="bottomLeft" activeCell="A3" sqref="A3"/>
      <selection pane="bottomRight" activeCell="M28" sqref="M28"/>
    </sheetView>
  </sheetViews>
  <sheetFormatPr defaultRowHeight="14.4" x14ac:dyDescent="0.3"/>
  <cols>
    <col min="1" max="1" width="23.77734375" customWidth="1"/>
    <col min="2" max="2" width="27.33203125" customWidth="1"/>
    <col min="3" max="3" width="18.109375" customWidth="1"/>
    <col min="4" max="4" width="15.33203125" customWidth="1"/>
    <col min="5" max="5" width="10.6640625" customWidth="1"/>
    <col min="6" max="6" width="18.109375" bestFit="1" customWidth="1"/>
    <col min="7" max="7" width="12.44140625" bestFit="1" customWidth="1"/>
    <col min="8" max="8" width="14.6640625" customWidth="1"/>
    <col min="9" max="10" width="17.109375" customWidth="1"/>
    <col min="13" max="13" width="14.77734375" customWidth="1"/>
    <col min="15" max="15" width="28.109375" customWidth="1"/>
    <col min="16" max="16" width="26.6640625" customWidth="1"/>
    <col min="26" max="26" width="10.6640625" customWidth="1"/>
  </cols>
  <sheetData>
    <row r="1" spans="1:17" x14ac:dyDescent="0.3">
      <c r="L1" s="1" t="s">
        <v>16</v>
      </c>
      <c r="Q1" s="1"/>
    </row>
    <row r="2" spans="1:17" x14ac:dyDescent="0.3">
      <c r="A2" s="1" t="s">
        <v>40</v>
      </c>
      <c r="D2" s="1" t="s">
        <v>37</v>
      </c>
      <c r="E2" s="1" t="s">
        <v>12</v>
      </c>
      <c r="F2" s="1" t="s">
        <v>13</v>
      </c>
      <c r="G2" s="1" t="s">
        <v>15</v>
      </c>
      <c r="H2" s="1" t="s">
        <v>14</v>
      </c>
      <c r="I2" s="1" t="s">
        <v>29</v>
      </c>
      <c r="J2" s="1"/>
      <c r="O2" s="1" t="s">
        <v>19</v>
      </c>
      <c r="P2" s="1" t="s">
        <v>20</v>
      </c>
    </row>
    <row r="4" spans="1:17" x14ac:dyDescent="0.3">
      <c r="A4" s="9" t="s">
        <v>0</v>
      </c>
      <c r="B4" t="s">
        <v>1</v>
      </c>
      <c r="D4">
        <v>430.35</v>
      </c>
      <c r="E4">
        <v>143.62</v>
      </c>
      <c r="F4">
        <v>23068</v>
      </c>
      <c r="G4">
        <v>35.770000000000003</v>
      </c>
      <c r="H4" t="s">
        <v>17</v>
      </c>
      <c r="K4" t="s">
        <v>24</v>
      </c>
      <c r="O4" s="2" t="str">
        <f t="shared" ref="O4:O14" si="0">IF(E4&gt;G4,"overvalued","undervalued")</f>
        <v>overvalued</v>
      </c>
      <c r="P4" t="s">
        <v>35</v>
      </c>
    </row>
    <row r="5" spans="1:17" x14ac:dyDescent="0.3">
      <c r="B5" s="10" t="s">
        <v>2</v>
      </c>
      <c r="D5">
        <v>468.9</v>
      </c>
      <c r="E5">
        <v>28.34</v>
      </c>
      <c r="F5">
        <v>11485</v>
      </c>
      <c r="G5">
        <v>35.770000000000003</v>
      </c>
      <c r="H5" t="s">
        <v>18</v>
      </c>
      <c r="K5" t="s">
        <v>25</v>
      </c>
      <c r="O5" t="str">
        <f t="shared" si="0"/>
        <v>undervalued</v>
      </c>
      <c r="P5" t="s">
        <v>21</v>
      </c>
    </row>
    <row r="6" spans="1:17" x14ac:dyDescent="0.3">
      <c r="B6" t="s">
        <v>3</v>
      </c>
      <c r="D6">
        <v>572</v>
      </c>
      <c r="E6" s="2">
        <v>-20.55</v>
      </c>
      <c r="F6">
        <v>8673</v>
      </c>
      <c r="G6">
        <v>45.26</v>
      </c>
      <c r="H6" t="s">
        <v>18</v>
      </c>
      <c r="K6" t="s">
        <v>26</v>
      </c>
      <c r="O6" s="2" t="str">
        <f t="shared" si="0"/>
        <v>undervalued</v>
      </c>
      <c r="P6" s="2" t="s">
        <v>22</v>
      </c>
    </row>
    <row r="7" spans="1:17" x14ac:dyDescent="0.3">
      <c r="B7" s="5" t="s">
        <v>4</v>
      </c>
      <c r="D7">
        <v>461.25</v>
      </c>
      <c r="E7">
        <v>24.66</v>
      </c>
      <c r="F7">
        <v>7468</v>
      </c>
      <c r="G7">
        <v>35.770000000000003</v>
      </c>
      <c r="H7" t="s">
        <v>18</v>
      </c>
      <c r="I7" s="3">
        <v>10.87</v>
      </c>
      <c r="J7" s="3"/>
      <c r="K7" t="s">
        <v>27</v>
      </c>
      <c r="O7" t="str">
        <f t="shared" si="0"/>
        <v>undervalued</v>
      </c>
      <c r="P7" t="s">
        <v>23</v>
      </c>
    </row>
    <row r="8" spans="1:17" x14ac:dyDescent="0.3">
      <c r="B8" s="5" t="s">
        <v>5</v>
      </c>
      <c r="D8">
        <v>379</v>
      </c>
      <c r="E8">
        <v>32.01</v>
      </c>
      <c r="F8">
        <v>4266</v>
      </c>
      <c r="G8">
        <v>35.770000000000003</v>
      </c>
      <c r="H8" t="s">
        <v>18</v>
      </c>
      <c r="I8" s="3">
        <v>19.21</v>
      </c>
      <c r="J8" s="3"/>
      <c r="K8" t="s">
        <v>28</v>
      </c>
      <c r="O8" t="str">
        <f t="shared" si="0"/>
        <v>undervalued</v>
      </c>
      <c r="P8" t="s">
        <v>38</v>
      </c>
    </row>
    <row r="9" spans="1:17" x14ac:dyDescent="0.3">
      <c r="B9" t="s">
        <v>6</v>
      </c>
      <c r="D9">
        <v>538</v>
      </c>
      <c r="E9" s="2">
        <v>-53.89</v>
      </c>
      <c r="F9">
        <v>5314</v>
      </c>
      <c r="G9">
        <v>35.770000000000003</v>
      </c>
      <c r="H9" t="s">
        <v>18</v>
      </c>
      <c r="I9" t="s">
        <v>30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s="2" t="str">
        <f t="shared" si="0"/>
        <v>undervalued</v>
      </c>
      <c r="P9" t="s">
        <v>31</v>
      </c>
    </row>
    <row r="10" spans="1:17" x14ac:dyDescent="0.3">
      <c r="B10" t="s">
        <v>7</v>
      </c>
      <c r="D10">
        <v>325.3</v>
      </c>
      <c r="E10">
        <v>30.37</v>
      </c>
      <c r="F10">
        <v>2990</v>
      </c>
      <c r="G10">
        <v>35.770000000000003</v>
      </c>
      <c r="H10" t="s">
        <v>32</v>
      </c>
      <c r="I10">
        <v>8.5299999999999994</v>
      </c>
      <c r="K10" t="s">
        <v>33</v>
      </c>
      <c r="O10" t="str">
        <f t="shared" si="0"/>
        <v>undervalued</v>
      </c>
      <c r="P10" t="s">
        <v>34</v>
      </c>
    </row>
    <row r="11" spans="1:17" x14ac:dyDescent="0.3">
      <c r="B11" t="s">
        <v>8</v>
      </c>
      <c r="D11">
        <v>96.62</v>
      </c>
      <c r="E11" s="2">
        <v>-19.95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tr">
        <f t="shared" si="0"/>
        <v>undervalued</v>
      </c>
      <c r="P11" t="s">
        <v>35</v>
      </c>
    </row>
    <row r="12" spans="1:17" x14ac:dyDescent="0.3">
      <c r="B12" t="s">
        <v>9</v>
      </c>
      <c r="D12">
        <v>215.21</v>
      </c>
      <c r="E12">
        <v>36.340000000000003</v>
      </c>
      <c r="F12">
        <v>1762</v>
      </c>
      <c r="G12">
        <v>35.770000000000003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s="4" t="str">
        <f t="shared" si="0"/>
        <v>overvalued</v>
      </c>
      <c r="P12" t="s">
        <v>36</v>
      </c>
    </row>
    <row r="13" spans="1:17" x14ac:dyDescent="0.3">
      <c r="B13" t="s">
        <v>10</v>
      </c>
      <c r="D13">
        <v>112.05</v>
      </c>
      <c r="E13" s="2">
        <v>1.62</v>
      </c>
      <c r="F13">
        <v>685</v>
      </c>
      <c r="G13">
        <v>35.770000000000003</v>
      </c>
      <c r="H13" t="s">
        <v>36</v>
      </c>
      <c r="I13">
        <v>20.58</v>
      </c>
      <c r="O13" t="str">
        <f t="shared" si="0"/>
        <v>undervalued</v>
      </c>
    </row>
    <row r="14" spans="1:17" x14ac:dyDescent="0.3">
      <c r="B14" t="s">
        <v>11</v>
      </c>
      <c r="O14" t="str">
        <f t="shared" si="0"/>
        <v>undervalued</v>
      </c>
    </row>
    <row r="16" spans="1:17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6" x14ac:dyDescent="0.3">
      <c r="L17" s="1"/>
    </row>
    <row r="18" spans="1:16" x14ac:dyDescent="0.3">
      <c r="D18" s="1"/>
      <c r="E18" s="1"/>
      <c r="F18" s="1"/>
      <c r="G18" s="1"/>
      <c r="H18" s="1"/>
      <c r="I18" s="1"/>
      <c r="J18" s="1"/>
      <c r="O18" s="1"/>
      <c r="P18" s="1"/>
    </row>
    <row r="19" spans="1:16" x14ac:dyDescent="0.3">
      <c r="B19" t="s">
        <v>41</v>
      </c>
      <c r="D19" s="3">
        <v>438.7</v>
      </c>
      <c r="E19">
        <v>37.92</v>
      </c>
      <c r="F19" s="7">
        <v>140180</v>
      </c>
      <c r="G19">
        <v>24.77</v>
      </c>
      <c r="H19" t="s">
        <v>51</v>
      </c>
      <c r="I19">
        <v>0.06</v>
      </c>
      <c r="K19" t="s">
        <v>52</v>
      </c>
      <c r="O19" t="str">
        <f>IF(E19&gt;G19,"Overvalued","Undervalued")</f>
        <v>Overvalued</v>
      </c>
      <c r="P19" t="s">
        <v>31</v>
      </c>
    </row>
    <row r="20" spans="1:16" x14ac:dyDescent="0.3">
      <c r="B20" t="s">
        <v>42</v>
      </c>
      <c r="D20">
        <v>212.66</v>
      </c>
      <c r="E20">
        <v>10.26</v>
      </c>
      <c r="F20" s="7">
        <v>37243</v>
      </c>
      <c r="G20">
        <v>15.27</v>
      </c>
      <c r="H20" t="s">
        <v>18</v>
      </c>
      <c r="I20">
        <v>2.13</v>
      </c>
      <c r="K20" t="s">
        <v>53</v>
      </c>
      <c r="O20" t="str">
        <f t="shared" ref="O20:O46" si="1">IF(E20&gt;G20,"Overvalued","Undervalued")</f>
        <v>Undervalued</v>
      </c>
      <c r="P20" t="s">
        <v>54</v>
      </c>
    </row>
    <row r="21" spans="1:16" x14ac:dyDescent="0.3">
      <c r="B21" s="5" t="s">
        <v>43</v>
      </c>
      <c r="D21" s="3">
        <v>471.1</v>
      </c>
      <c r="E21">
        <v>16.600000000000001</v>
      </c>
      <c r="F21" s="7">
        <v>32949</v>
      </c>
      <c r="G21">
        <v>19.66</v>
      </c>
      <c r="H21" t="s">
        <v>55</v>
      </c>
      <c r="I21">
        <v>9.66</v>
      </c>
      <c r="K21" t="s">
        <v>56</v>
      </c>
      <c r="O21" t="str">
        <f t="shared" si="1"/>
        <v>Undervalued</v>
      </c>
      <c r="P21" t="s">
        <v>57</v>
      </c>
    </row>
    <row r="22" spans="1:16" x14ac:dyDescent="0.3">
      <c r="B22" s="5" t="s">
        <v>44</v>
      </c>
      <c r="D22">
        <v>234.62</v>
      </c>
      <c r="E22">
        <v>17.54</v>
      </c>
      <c r="F22" s="7">
        <v>32517</v>
      </c>
      <c r="G22">
        <v>24.92</v>
      </c>
      <c r="H22" t="s">
        <v>18</v>
      </c>
      <c r="I22">
        <v>14.35</v>
      </c>
      <c r="K22" t="s">
        <v>58</v>
      </c>
      <c r="O22" t="str">
        <f t="shared" si="1"/>
        <v>Undervalued</v>
      </c>
      <c r="P22" t="s">
        <v>59</v>
      </c>
    </row>
    <row r="23" spans="1:16" x14ac:dyDescent="0.3">
      <c r="B23" t="s">
        <v>45</v>
      </c>
      <c r="D23">
        <v>212</v>
      </c>
      <c r="E23">
        <v>-5.66</v>
      </c>
      <c r="F23" s="7">
        <v>8511</v>
      </c>
      <c r="G23">
        <v>35.700000000000003</v>
      </c>
      <c r="H23" t="s">
        <v>18</v>
      </c>
      <c r="I23" s="8" t="s">
        <v>35</v>
      </c>
      <c r="K23" s="8" t="s">
        <v>60</v>
      </c>
      <c r="O23" t="str">
        <f t="shared" si="1"/>
        <v>Undervalued</v>
      </c>
      <c r="P23" s="8" t="s">
        <v>61</v>
      </c>
    </row>
    <row r="24" spans="1:16" x14ac:dyDescent="0.3">
      <c r="A24" s="9" t="s">
        <v>39</v>
      </c>
      <c r="B24" t="s">
        <v>46</v>
      </c>
      <c r="D24">
        <v>205.41</v>
      </c>
      <c r="E24">
        <v>14.24</v>
      </c>
      <c r="F24" s="7">
        <v>6082</v>
      </c>
      <c r="G24">
        <v>62.73</v>
      </c>
      <c r="H24" t="s">
        <v>18</v>
      </c>
      <c r="I24">
        <v>3.01</v>
      </c>
      <c r="O24" t="str">
        <f t="shared" si="1"/>
        <v>Undervalued</v>
      </c>
    </row>
    <row r="25" spans="1:16" x14ac:dyDescent="0.3">
      <c r="B25" t="s">
        <v>47</v>
      </c>
    </row>
    <row r="26" spans="1:16" x14ac:dyDescent="0.3">
      <c r="B26" t="s">
        <v>48</v>
      </c>
    </row>
    <row r="27" spans="1:16" x14ac:dyDescent="0.3">
      <c r="B27" t="s">
        <v>49</v>
      </c>
    </row>
    <row r="28" spans="1:16" x14ac:dyDescent="0.3">
      <c r="B28" t="s">
        <v>50</v>
      </c>
    </row>
    <row r="30" spans="1:16" x14ac:dyDescent="0.3">
      <c r="O30">
        <f>(112000-96000)/1000</f>
        <v>16</v>
      </c>
    </row>
    <row r="32" spans="1:16" x14ac:dyDescent="0.3">
      <c r="A32" t="s">
        <v>62</v>
      </c>
      <c r="B32" t="s">
        <v>63</v>
      </c>
      <c r="D32">
        <v>138.05000000000001</v>
      </c>
      <c r="E32">
        <v>-8.56</v>
      </c>
      <c r="F32">
        <v>8892</v>
      </c>
      <c r="G32">
        <v>55.07</v>
      </c>
      <c r="H32" t="s">
        <v>18</v>
      </c>
      <c r="I32" s="12">
        <v>-0.68410000000000004</v>
      </c>
    </row>
    <row r="34" spans="1:16" x14ac:dyDescent="0.3">
      <c r="K34" s="13"/>
    </row>
    <row r="36" spans="1:16" x14ac:dyDescent="0.3">
      <c r="I36">
        <f>J40+J41+J42</f>
        <v>2768.29</v>
      </c>
      <c r="J36">
        <f>7900-100</f>
        <v>7800</v>
      </c>
      <c r="L36" t="s">
        <v>66</v>
      </c>
      <c r="M36" s="11">
        <f>J36-J40-J41-J42-J43-J44-J45-J46</f>
        <v>2964.9300000000003</v>
      </c>
      <c r="P36">
        <f>P40+P41+P42+P43+P44+P45+P46</f>
        <v>5187.7</v>
      </c>
    </row>
    <row r="39" spans="1:16" x14ac:dyDescent="0.3">
      <c r="I39">
        <f>SUM(J40:J46)</f>
        <v>4835.07</v>
      </c>
    </row>
    <row r="40" spans="1:16" x14ac:dyDescent="0.3">
      <c r="A40" t="s">
        <v>64</v>
      </c>
      <c r="B40" t="s">
        <v>65</v>
      </c>
      <c r="C40">
        <v>7</v>
      </c>
      <c r="D40">
        <v>213.47</v>
      </c>
      <c r="E40">
        <v>57.61</v>
      </c>
      <c r="F40">
        <v>12967</v>
      </c>
      <c r="G40">
        <v>37.049999999999997</v>
      </c>
      <c r="J40">
        <f>D40*7</f>
        <v>1494.29</v>
      </c>
      <c r="K40">
        <v>225</v>
      </c>
      <c r="L40">
        <f>K40-D40</f>
        <v>11.530000000000001</v>
      </c>
      <c r="M40" s="3">
        <f>L40/D40*100</f>
        <v>5.4012273387361223</v>
      </c>
      <c r="N40">
        <f>M40*J40/100</f>
        <v>80.709999999999994</v>
      </c>
      <c r="O40" t="str">
        <f t="shared" si="1"/>
        <v>Overvalued</v>
      </c>
      <c r="P40">
        <f>J40+N40</f>
        <v>1575</v>
      </c>
    </row>
    <row r="41" spans="1:16" x14ac:dyDescent="0.3">
      <c r="A41" t="s">
        <v>67</v>
      </c>
      <c r="B41" t="s">
        <v>68</v>
      </c>
      <c r="C41">
        <v>2</v>
      </c>
      <c r="D41">
        <v>97</v>
      </c>
      <c r="J41">
        <f>D41*2</f>
        <v>194</v>
      </c>
      <c r="K41">
        <v>110</v>
      </c>
      <c r="L41">
        <f t="shared" ref="L41:L46" si="2">K41-D41</f>
        <v>13</v>
      </c>
      <c r="M41" s="3">
        <f t="shared" ref="M41:M46" si="3">L41/D41*100</f>
        <v>13.402061855670103</v>
      </c>
      <c r="N41" s="3">
        <f t="shared" ref="N41:N46" si="4">M41*J41/100</f>
        <v>26</v>
      </c>
      <c r="P41">
        <f>J41+N41</f>
        <v>220</v>
      </c>
    </row>
    <row r="42" spans="1:16" x14ac:dyDescent="0.3">
      <c r="A42" t="s">
        <v>69</v>
      </c>
      <c r="B42" t="s">
        <v>70</v>
      </c>
      <c r="C42">
        <v>2</v>
      </c>
      <c r="D42">
        <v>540</v>
      </c>
      <c r="E42">
        <f>E5</f>
        <v>28.34</v>
      </c>
      <c r="F42">
        <f t="shared" ref="F42:G42" si="5">F5</f>
        <v>11485</v>
      </c>
      <c r="G42">
        <f t="shared" si="5"/>
        <v>35.770000000000003</v>
      </c>
      <c r="J42">
        <f>540*2</f>
        <v>1080</v>
      </c>
      <c r="K42">
        <v>575</v>
      </c>
      <c r="L42">
        <f t="shared" si="2"/>
        <v>35</v>
      </c>
      <c r="M42" s="3">
        <f t="shared" si="3"/>
        <v>6.481481481481481</v>
      </c>
      <c r="N42" s="3">
        <f t="shared" si="4"/>
        <v>69.999999999999986</v>
      </c>
      <c r="O42" t="str">
        <f t="shared" si="1"/>
        <v>Undervalued</v>
      </c>
      <c r="P42">
        <f>J42+N42</f>
        <v>1150</v>
      </c>
    </row>
    <row r="43" spans="1:16" x14ac:dyDescent="0.3">
      <c r="A43" t="s">
        <v>77</v>
      </c>
      <c r="B43" t="s">
        <v>78</v>
      </c>
      <c r="C43">
        <v>3</v>
      </c>
      <c r="D43" s="11">
        <v>199</v>
      </c>
      <c r="E43">
        <v>93.66</v>
      </c>
      <c r="F43">
        <v>4853</v>
      </c>
      <c r="G43">
        <v>23.45</v>
      </c>
      <c r="J43" s="11">
        <f>D43*3</f>
        <v>597</v>
      </c>
      <c r="K43">
        <v>223</v>
      </c>
      <c r="L43">
        <f t="shared" si="2"/>
        <v>24</v>
      </c>
      <c r="M43" s="3">
        <f t="shared" si="3"/>
        <v>12.060301507537687</v>
      </c>
      <c r="N43" s="3">
        <f t="shared" si="4"/>
        <v>71.999999999999986</v>
      </c>
      <c r="O43" t="str">
        <f t="shared" si="1"/>
        <v>Overvalued</v>
      </c>
      <c r="P43">
        <f>J43+N43</f>
        <v>669</v>
      </c>
    </row>
    <row r="44" spans="1:16" x14ac:dyDescent="0.3">
      <c r="A44" t="s">
        <v>79</v>
      </c>
      <c r="B44" t="s">
        <v>80</v>
      </c>
      <c r="C44">
        <v>3</v>
      </c>
      <c r="D44">
        <v>153</v>
      </c>
      <c r="E44">
        <v>30</v>
      </c>
      <c r="F44">
        <v>158</v>
      </c>
      <c r="G44">
        <v>28</v>
      </c>
      <c r="J44">
        <f>D44*3</f>
        <v>459</v>
      </c>
      <c r="K44">
        <v>175</v>
      </c>
      <c r="L44">
        <f t="shared" si="2"/>
        <v>22</v>
      </c>
      <c r="M44" s="3">
        <f t="shared" si="3"/>
        <v>14.37908496732026</v>
      </c>
      <c r="N44" s="3">
        <f t="shared" si="4"/>
        <v>65.999999999999986</v>
      </c>
      <c r="O44" t="str">
        <f t="shared" si="1"/>
        <v>Overvalued</v>
      </c>
      <c r="P44">
        <f>J44+N44</f>
        <v>525</v>
      </c>
    </row>
    <row r="45" spans="1:16" x14ac:dyDescent="0.3">
      <c r="A45" t="s">
        <v>81</v>
      </c>
      <c r="B45" t="s">
        <v>82</v>
      </c>
      <c r="C45">
        <v>2</v>
      </c>
      <c r="D45">
        <v>332.35</v>
      </c>
      <c r="E45">
        <v>13.31</v>
      </c>
      <c r="F45">
        <v>3186</v>
      </c>
      <c r="G45">
        <v>60.94</v>
      </c>
      <c r="J45">
        <f>D45*C45</f>
        <v>664.7</v>
      </c>
      <c r="K45">
        <v>342.35</v>
      </c>
      <c r="L45">
        <f t="shared" si="2"/>
        <v>10</v>
      </c>
      <c r="M45" s="3">
        <f t="shared" si="3"/>
        <v>3.0088761847449979</v>
      </c>
      <c r="N45" s="3">
        <f t="shared" si="4"/>
        <v>20.000000000000004</v>
      </c>
      <c r="O45" t="str">
        <f t="shared" si="1"/>
        <v>Undervalued</v>
      </c>
      <c r="P45">
        <f t="shared" ref="P45:P46" si="6">J45+N45</f>
        <v>684.7</v>
      </c>
    </row>
    <row r="46" spans="1:16" x14ac:dyDescent="0.3">
      <c r="A46" t="s">
        <v>83</v>
      </c>
      <c r="B46" t="s">
        <v>84</v>
      </c>
      <c r="C46">
        <v>2</v>
      </c>
      <c r="D46">
        <v>173.04</v>
      </c>
      <c r="E46">
        <v>798</v>
      </c>
      <c r="F46" s="11">
        <v>22046</v>
      </c>
      <c r="G46">
        <v>38.42</v>
      </c>
      <c r="J46">
        <f>D46*C46</f>
        <v>346.08</v>
      </c>
      <c r="K46">
        <v>182</v>
      </c>
      <c r="L46">
        <f t="shared" si="2"/>
        <v>8.960000000000008</v>
      </c>
      <c r="M46" s="3">
        <f t="shared" si="3"/>
        <v>5.1779935275080957</v>
      </c>
      <c r="N46" s="3">
        <f t="shared" si="4"/>
        <v>17.920000000000016</v>
      </c>
      <c r="O46" t="str">
        <f t="shared" si="1"/>
        <v>Overvalued</v>
      </c>
      <c r="P46">
        <f t="shared" si="6"/>
        <v>364</v>
      </c>
    </row>
    <row r="47" spans="1:16" x14ac:dyDescent="0.3">
      <c r="D47" s="12"/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</sheetData>
  <hyperlinks>
    <hyperlink ref="A4" location="healthcare!A1" display="health care " xr:uid="{D2C99FA3-F7BE-4D18-9FA5-2CA3305E3674}"/>
    <hyperlink ref="A24" location="energy!A1" display="ENERGY" xr:uid="{2F8BFB76-7DB6-4C81-9836-DFBB2C7F1BC6}"/>
    <hyperlink ref="B5" r:id="rId1" xr:uid="{A316374F-B4C4-4C95-92F1-68EB3F9040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3F29-AFA2-405F-99D6-E6C3292B30E7}">
  <dimension ref="B2:F5"/>
  <sheetViews>
    <sheetView workbookViewId="0">
      <selection activeCell="B7" sqref="B7"/>
    </sheetView>
  </sheetViews>
  <sheetFormatPr defaultRowHeight="14.4" x14ac:dyDescent="0.3"/>
  <sheetData>
    <row r="2" spans="2:6" x14ac:dyDescent="0.3">
      <c r="B2" s="14" t="s">
        <v>74</v>
      </c>
      <c r="C2" s="14"/>
      <c r="D2" s="14"/>
    </row>
    <row r="3" spans="2:6" x14ac:dyDescent="0.3">
      <c r="B3" s="14"/>
      <c r="C3" s="14"/>
      <c r="D3" s="14"/>
      <c r="F3" t="s">
        <v>75</v>
      </c>
    </row>
    <row r="5" spans="2:6" x14ac:dyDescent="0.3">
      <c r="B5" t="s">
        <v>76</v>
      </c>
    </row>
  </sheetData>
  <mergeCells count="1">
    <mergeCell ref="B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9B43-1051-4632-9EB3-68B095CC57F3}">
  <dimension ref="F5:T18"/>
  <sheetViews>
    <sheetView topLeftCell="A4" workbookViewId="0"/>
  </sheetViews>
  <sheetFormatPr defaultRowHeight="14.4" x14ac:dyDescent="0.3"/>
  <cols>
    <col min="6" max="6" width="14.109375" customWidth="1"/>
    <col min="19" max="19" width="11.6640625" customWidth="1"/>
  </cols>
  <sheetData>
    <row r="5" spans="6:20" x14ac:dyDescent="0.3">
      <c r="P5" s="1" t="s">
        <v>16</v>
      </c>
    </row>
    <row r="6" spans="6:20" x14ac:dyDescent="0.3">
      <c r="H6" s="1" t="s">
        <v>37</v>
      </c>
      <c r="I6" s="1" t="s">
        <v>12</v>
      </c>
      <c r="J6" s="1" t="s">
        <v>13</v>
      </c>
      <c r="K6" s="1" t="s">
        <v>15</v>
      </c>
      <c r="L6" s="1" t="s">
        <v>14</v>
      </c>
      <c r="M6" s="1" t="s">
        <v>29</v>
      </c>
      <c r="N6" s="1"/>
      <c r="S6" s="1" t="s">
        <v>19</v>
      </c>
      <c r="T6" s="1" t="s">
        <v>20</v>
      </c>
    </row>
    <row r="8" spans="6:20" x14ac:dyDescent="0.3">
      <c r="F8" t="s">
        <v>1</v>
      </c>
      <c r="H8">
        <v>430.35</v>
      </c>
      <c r="I8">
        <v>143.62</v>
      </c>
      <c r="J8">
        <v>23068</v>
      </c>
      <c r="K8">
        <v>35.770000000000003</v>
      </c>
      <c r="L8" t="s">
        <v>17</v>
      </c>
      <c r="O8" t="s">
        <v>24</v>
      </c>
      <c r="S8" s="2" t="str">
        <f t="shared" ref="S8:S18" si="0">IF(I8&gt;K8,"overvalued","undervalued")</f>
        <v>overvalued</v>
      </c>
      <c r="T8" t="s">
        <v>35</v>
      </c>
    </row>
    <row r="9" spans="6:20" x14ac:dyDescent="0.3">
      <c r="F9" s="10" t="s">
        <v>2</v>
      </c>
      <c r="H9">
        <v>468.9</v>
      </c>
      <c r="I9">
        <v>28.34</v>
      </c>
      <c r="J9">
        <v>11485</v>
      </c>
      <c r="K9">
        <v>35.770000000000003</v>
      </c>
      <c r="L9" t="s">
        <v>18</v>
      </c>
      <c r="O9" t="s">
        <v>25</v>
      </c>
      <c r="S9" t="str">
        <f t="shared" si="0"/>
        <v>undervalued</v>
      </c>
      <c r="T9" t="s">
        <v>21</v>
      </c>
    </row>
    <row r="10" spans="6:20" x14ac:dyDescent="0.3">
      <c r="F10" t="s">
        <v>3</v>
      </c>
      <c r="H10">
        <v>572</v>
      </c>
      <c r="I10" s="2">
        <v>-20.55</v>
      </c>
      <c r="J10">
        <v>8673</v>
      </c>
      <c r="K10">
        <v>45.26</v>
      </c>
      <c r="L10" t="s">
        <v>18</v>
      </c>
      <c r="O10" t="s">
        <v>26</v>
      </c>
      <c r="S10" s="2" t="str">
        <f t="shared" si="0"/>
        <v>undervalued</v>
      </c>
      <c r="T10" s="2" t="s">
        <v>22</v>
      </c>
    </row>
    <row r="11" spans="6:20" x14ac:dyDescent="0.3">
      <c r="F11" s="5" t="s">
        <v>4</v>
      </c>
      <c r="H11">
        <v>461.25</v>
      </c>
      <c r="I11">
        <v>24.66</v>
      </c>
      <c r="J11">
        <v>7468</v>
      </c>
      <c r="K11">
        <v>35.770000000000003</v>
      </c>
      <c r="L11" t="s">
        <v>18</v>
      </c>
      <c r="M11" s="3">
        <v>10.87</v>
      </c>
      <c r="N11" s="3"/>
      <c r="O11" t="s">
        <v>27</v>
      </c>
      <c r="S11" t="str">
        <f t="shared" si="0"/>
        <v>undervalued</v>
      </c>
      <c r="T11" t="s">
        <v>23</v>
      </c>
    </row>
    <row r="12" spans="6:20" x14ac:dyDescent="0.3">
      <c r="F12" s="5" t="s">
        <v>5</v>
      </c>
      <c r="H12">
        <v>379</v>
      </c>
      <c r="I12">
        <v>32.01</v>
      </c>
      <c r="J12">
        <v>4266</v>
      </c>
      <c r="K12">
        <v>35.770000000000003</v>
      </c>
      <c r="L12" t="s">
        <v>18</v>
      </c>
      <c r="M12" s="3">
        <v>19.21</v>
      </c>
      <c r="N12" s="3"/>
      <c r="O12" t="s">
        <v>28</v>
      </c>
      <c r="S12" t="str">
        <f t="shared" si="0"/>
        <v>undervalued</v>
      </c>
      <c r="T12" t="s">
        <v>38</v>
      </c>
    </row>
    <row r="13" spans="6:20" x14ac:dyDescent="0.3">
      <c r="F13" t="s">
        <v>6</v>
      </c>
      <c r="H13">
        <v>538</v>
      </c>
      <c r="I13" s="2">
        <v>-53.89</v>
      </c>
      <c r="J13">
        <v>5314</v>
      </c>
      <c r="K13">
        <v>35.770000000000003</v>
      </c>
      <c r="L13" t="s">
        <v>18</v>
      </c>
      <c r="M13" t="s">
        <v>30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s="2" t="str">
        <f t="shared" si="0"/>
        <v>undervalued</v>
      </c>
      <c r="T13" t="s">
        <v>31</v>
      </c>
    </row>
    <row r="14" spans="6:20" x14ac:dyDescent="0.3">
      <c r="F14" t="s">
        <v>7</v>
      </c>
      <c r="H14">
        <v>325.3</v>
      </c>
      <c r="I14">
        <v>30.37</v>
      </c>
      <c r="J14">
        <v>2990</v>
      </c>
      <c r="K14">
        <v>35.770000000000003</v>
      </c>
      <c r="L14" t="s">
        <v>32</v>
      </c>
      <c r="M14">
        <v>8.5299999999999994</v>
      </c>
      <c r="O14" t="s">
        <v>33</v>
      </c>
      <c r="S14" t="str">
        <f t="shared" si="0"/>
        <v>undervalued</v>
      </c>
      <c r="T14" t="s">
        <v>34</v>
      </c>
    </row>
    <row r="15" spans="6:20" x14ac:dyDescent="0.3">
      <c r="F15" t="s">
        <v>8</v>
      </c>
      <c r="H15">
        <v>96.62</v>
      </c>
      <c r="I15" s="2">
        <v>-19.95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tr">
        <f t="shared" si="0"/>
        <v>undervalued</v>
      </c>
      <c r="T15" t="s">
        <v>35</v>
      </c>
    </row>
    <row r="16" spans="6:20" x14ac:dyDescent="0.3">
      <c r="F16" t="s">
        <v>9</v>
      </c>
      <c r="H16">
        <v>215.21</v>
      </c>
      <c r="I16">
        <v>36.340000000000003</v>
      </c>
      <c r="J16">
        <v>1762</v>
      </c>
      <c r="K16">
        <v>35.770000000000003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s="4" t="str">
        <f t="shared" si="0"/>
        <v>overvalued</v>
      </c>
      <c r="T16" t="s">
        <v>36</v>
      </c>
    </row>
    <row r="17" spans="6:19" x14ac:dyDescent="0.3">
      <c r="F17" t="s">
        <v>10</v>
      </c>
      <c r="H17">
        <v>112.05</v>
      </c>
      <c r="I17" s="2">
        <v>1.62</v>
      </c>
      <c r="J17">
        <v>685</v>
      </c>
      <c r="K17">
        <v>35.770000000000003</v>
      </c>
      <c r="L17" t="s">
        <v>36</v>
      </c>
      <c r="M17">
        <v>20.58</v>
      </c>
      <c r="S17" t="str">
        <f t="shared" si="0"/>
        <v>undervalued</v>
      </c>
    </row>
    <row r="18" spans="6:19" x14ac:dyDescent="0.3">
      <c r="F18" t="s">
        <v>11</v>
      </c>
      <c r="S18" t="str">
        <f t="shared" si="0"/>
        <v>undervalued</v>
      </c>
    </row>
  </sheetData>
  <hyperlinks>
    <hyperlink ref="F9" r:id="rId1" xr:uid="{1A75285F-F2B8-46B6-AB7D-099884D772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A996-324E-431A-A2EE-2FE0E37D1685}">
  <dimension ref="C4:Q13"/>
  <sheetViews>
    <sheetView workbookViewId="0">
      <selection activeCell="H28" sqref="H28"/>
    </sheetView>
  </sheetViews>
  <sheetFormatPr defaultRowHeight="14.4" x14ac:dyDescent="0.3"/>
  <sheetData>
    <row r="4" spans="3:17" x14ac:dyDescent="0.3">
      <c r="C4" t="s">
        <v>41</v>
      </c>
      <c r="E4" s="3">
        <v>438.7</v>
      </c>
      <c r="F4">
        <v>37.92</v>
      </c>
      <c r="G4" s="7">
        <v>140180</v>
      </c>
      <c r="H4">
        <v>24.77</v>
      </c>
      <c r="I4" t="s">
        <v>51</v>
      </c>
      <c r="J4">
        <v>0.06</v>
      </c>
      <c r="L4" t="s">
        <v>52</v>
      </c>
      <c r="P4" t="str">
        <f>IF(F4&gt;H4,"Overvalued","Undervalued")</f>
        <v>Overvalued</v>
      </c>
      <c r="Q4" t="s">
        <v>31</v>
      </c>
    </row>
    <row r="5" spans="3:17" x14ac:dyDescent="0.3">
      <c r="C5" t="s">
        <v>42</v>
      </c>
      <c r="E5">
        <v>212.66</v>
      </c>
      <c r="F5">
        <v>10.26</v>
      </c>
      <c r="G5" s="7">
        <v>37243</v>
      </c>
      <c r="H5">
        <v>15.27</v>
      </c>
      <c r="I5" t="s">
        <v>18</v>
      </c>
      <c r="J5">
        <v>2.13</v>
      </c>
      <c r="L5" t="s">
        <v>53</v>
      </c>
      <c r="P5" t="str">
        <f t="shared" ref="P5:P13" si="0">IF(F5&gt;H5,"Overvalued","Undervalued")</f>
        <v>Undervalued</v>
      </c>
      <c r="Q5" t="s">
        <v>54</v>
      </c>
    </row>
    <row r="6" spans="3:17" x14ac:dyDescent="0.3">
      <c r="C6" s="5" t="s">
        <v>43</v>
      </c>
      <c r="E6" s="3">
        <v>471.1</v>
      </c>
      <c r="F6">
        <v>16.600000000000001</v>
      </c>
      <c r="G6" s="7">
        <v>32949</v>
      </c>
      <c r="H6">
        <v>19.66</v>
      </c>
      <c r="I6" t="s">
        <v>55</v>
      </c>
      <c r="J6">
        <v>9.66</v>
      </c>
      <c r="L6" t="s">
        <v>56</v>
      </c>
      <c r="P6" t="str">
        <f t="shared" si="0"/>
        <v>Undervalued</v>
      </c>
      <c r="Q6" t="s">
        <v>57</v>
      </c>
    </row>
    <row r="7" spans="3:17" x14ac:dyDescent="0.3">
      <c r="C7" s="5" t="s">
        <v>44</v>
      </c>
      <c r="E7">
        <v>234.62</v>
      </c>
      <c r="F7">
        <v>17.54</v>
      </c>
      <c r="G7" s="7">
        <v>32517</v>
      </c>
      <c r="H7">
        <v>24.92</v>
      </c>
      <c r="I7" t="s">
        <v>18</v>
      </c>
      <c r="J7">
        <v>14.35</v>
      </c>
      <c r="L7" t="s">
        <v>58</v>
      </c>
      <c r="P7" t="str">
        <f t="shared" si="0"/>
        <v>Undervalued</v>
      </c>
      <c r="Q7" t="s">
        <v>59</v>
      </c>
    </row>
    <row r="8" spans="3:17" x14ac:dyDescent="0.3">
      <c r="C8" t="s">
        <v>45</v>
      </c>
      <c r="E8">
        <v>212</v>
      </c>
      <c r="F8">
        <v>-5.66</v>
      </c>
      <c r="G8" s="7">
        <v>8511</v>
      </c>
      <c r="H8">
        <v>35.700000000000003</v>
      </c>
      <c r="I8" t="s">
        <v>18</v>
      </c>
      <c r="J8" s="8" t="s">
        <v>35</v>
      </c>
      <c r="L8" s="8" t="s">
        <v>60</v>
      </c>
      <c r="P8" t="str">
        <f t="shared" si="0"/>
        <v>Undervalued</v>
      </c>
      <c r="Q8" s="8" t="s">
        <v>61</v>
      </c>
    </row>
    <row r="9" spans="3:17" x14ac:dyDescent="0.3">
      <c r="C9" t="s">
        <v>46</v>
      </c>
      <c r="E9">
        <v>205.41</v>
      </c>
      <c r="F9">
        <v>14.24</v>
      </c>
      <c r="G9" s="7">
        <v>6082</v>
      </c>
      <c r="H9">
        <v>62.73</v>
      </c>
      <c r="I9" t="s">
        <v>18</v>
      </c>
      <c r="J9">
        <v>3.01</v>
      </c>
      <c r="P9" t="str">
        <f t="shared" si="0"/>
        <v>Undervalued</v>
      </c>
    </row>
    <row r="10" spans="3:17" x14ac:dyDescent="0.3">
      <c r="C10" t="s">
        <v>47</v>
      </c>
      <c r="P10" t="str">
        <f t="shared" si="0"/>
        <v>Undervalued</v>
      </c>
    </row>
    <row r="11" spans="3:17" x14ac:dyDescent="0.3">
      <c r="C11" t="s">
        <v>48</v>
      </c>
      <c r="P11" t="str">
        <f t="shared" si="0"/>
        <v>Undervalued</v>
      </c>
    </row>
    <row r="12" spans="3:17" x14ac:dyDescent="0.3">
      <c r="C12" t="s">
        <v>49</v>
      </c>
      <c r="P12" t="str">
        <f t="shared" si="0"/>
        <v>Undervalued</v>
      </c>
    </row>
    <row r="13" spans="3:17" x14ac:dyDescent="0.3">
      <c r="C13" t="s">
        <v>50</v>
      </c>
      <c r="P13" t="str">
        <f t="shared" si="0"/>
        <v>Undervalued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45BA-3815-470D-833B-2CB190F0F5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 C a l c u l a t e d   C o l u m n   1 < / s t r i n g > < / k e y > < v a l u e > < i n t > 1 9 9 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 C a l c u l a t e d   C o l u m n   1 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 C a l c u l a t e d C o l u m n T a b l e 1 [ C a l c u l a t e d   C o l u m n   1 ] < / a : K e y > < a : V a l u e > < D e s c r i p t i o n > T o o   f e w   a r g u m e n t s   w e r e   p a s s e d   t o   t h e   A V E R A G E   f u n c t i o n .   T h e   m i n i m u m   a r g u m e n t   c o u n t   f o r   t h e   f u n c t i o n   i s   1 . < / D e s c r i p t i o n > < L o c a t i o n > < S t a r t C h a r a c t e r > 1 < / S t a r t C h a r a c t e r > < T e x t L e n g t h > 9 < / T e x t L e n g t h > < / L o c a t i o n > < R o w N u m b e r > - 1 < / R o w N u m b e r > < S o u r c e > < N a m e > C a l c u l a t e d   C o l u m n   1 < / N a m e > < T a b l e > T a b l e 1 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 2 0 2 4 - 0 7 - 2 8 T 1 6 : 5 3 : 0 6 . 2 7 2 9 8 2 1 + 0 5 : 3 0 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EBEC8C6B-BEF7-4498-B634-32C1D83A0B2A}">
  <ds:schemaRefs/>
</ds:datastoreItem>
</file>

<file path=customXml/itemProps10.xml><?xml version="1.0" encoding="utf-8"?>
<ds:datastoreItem xmlns:ds="http://schemas.openxmlformats.org/officeDocument/2006/customXml" ds:itemID="{23AA8133-3C7E-440D-98CC-5F4908713B2D}">
  <ds:schemaRefs/>
</ds:datastoreItem>
</file>

<file path=customXml/itemProps11.xml><?xml version="1.0" encoding="utf-8"?>
<ds:datastoreItem xmlns:ds="http://schemas.openxmlformats.org/officeDocument/2006/customXml" ds:itemID="{CEDAB64B-99A4-4B0A-A98E-145576ECF322}">
  <ds:schemaRefs/>
</ds:datastoreItem>
</file>

<file path=customXml/itemProps12.xml><?xml version="1.0" encoding="utf-8"?>
<ds:datastoreItem xmlns:ds="http://schemas.openxmlformats.org/officeDocument/2006/customXml" ds:itemID="{5791AED8-2D10-43D6-838D-5D518D2F68C1}">
  <ds:schemaRefs/>
</ds:datastoreItem>
</file>

<file path=customXml/itemProps13.xml><?xml version="1.0" encoding="utf-8"?>
<ds:datastoreItem xmlns:ds="http://schemas.openxmlformats.org/officeDocument/2006/customXml" ds:itemID="{0B0EF7D7-0F39-4B49-9A04-5D7CCA2B8C49}">
  <ds:schemaRefs/>
</ds:datastoreItem>
</file>

<file path=customXml/itemProps14.xml><?xml version="1.0" encoding="utf-8"?>
<ds:datastoreItem xmlns:ds="http://schemas.openxmlformats.org/officeDocument/2006/customXml" ds:itemID="{80BBC4A1-A46E-4C47-AA63-E4DAC49382D2}">
  <ds:schemaRefs/>
</ds:datastoreItem>
</file>

<file path=customXml/itemProps15.xml><?xml version="1.0" encoding="utf-8"?>
<ds:datastoreItem xmlns:ds="http://schemas.openxmlformats.org/officeDocument/2006/customXml" ds:itemID="{A4547178-4F59-4664-BACA-48CDF95B13E3}">
  <ds:schemaRefs/>
</ds:datastoreItem>
</file>

<file path=customXml/itemProps16.xml><?xml version="1.0" encoding="utf-8"?>
<ds:datastoreItem xmlns:ds="http://schemas.openxmlformats.org/officeDocument/2006/customXml" ds:itemID="{0A5FE17B-95C1-455D-B82F-148A4F74D8D7}">
  <ds:schemaRefs/>
</ds:datastoreItem>
</file>

<file path=customXml/itemProps2.xml><?xml version="1.0" encoding="utf-8"?>
<ds:datastoreItem xmlns:ds="http://schemas.openxmlformats.org/officeDocument/2006/customXml" ds:itemID="{F1B73782-3E4A-4081-9067-56F253664F27}">
  <ds:schemaRefs/>
</ds:datastoreItem>
</file>

<file path=customXml/itemProps3.xml><?xml version="1.0" encoding="utf-8"?>
<ds:datastoreItem xmlns:ds="http://schemas.openxmlformats.org/officeDocument/2006/customXml" ds:itemID="{054199E1-D33A-4AEC-8C50-2B01C67717CE}">
  <ds:schemaRefs/>
</ds:datastoreItem>
</file>

<file path=customXml/itemProps4.xml><?xml version="1.0" encoding="utf-8"?>
<ds:datastoreItem xmlns:ds="http://schemas.openxmlformats.org/officeDocument/2006/customXml" ds:itemID="{273D0656-F82E-4432-82DB-B4A5883456DF}">
  <ds:schemaRefs/>
</ds:datastoreItem>
</file>

<file path=customXml/itemProps5.xml><?xml version="1.0" encoding="utf-8"?>
<ds:datastoreItem xmlns:ds="http://schemas.openxmlformats.org/officeDocument/2006/customXml" ds:itemID="{CB8C9C29-74AD-448D-96C6-B04BB06A9110}">
  <ds:schemaRefs/>
</ds:datastoreItem>
</file>

<file path=customXml/itemProps6.xml><?xml version="1.0" encoding="utf-8"?>
<ds:datastoreItem xmlns:ds="http://schemas.openxmlformats.org/officeDocument/2006/customXml" ds:itemID="{66D57638-24F7-437D-A348-51008493F37C}">
  <ds:schemaRefs/>
</ds:datastoreItem>
</file>

<file path=customXml/itemProps7.xml><?xml version="1.0" encoding="utf-8"?>
<ds:datastoreItem xmlns:ds="http://schemas.openxmlformats.org/officeDocument/2006/customXml" ds:itemID="{3DA6E25A-1993-4319-B3C0-667515CC4E52}">
  <ds:schemaRefs/>
</ds:datastoreItem>
</file>

<file path=customXml/itemProps8.xml><?xml version="1.0" encoding="utf-8"?>
<ds:datastoreItem xmlns:ds="http://schemas.openxmlformats.org/officeDocument/2006/customXml" ds:itemID="{B7F4B01A-3C55-45B0-A622-4136E88E5F9B}">
  <ds:schemaRefs/>
</ds:datastoreItem>
</file>

<file path=customXml/itemProps9.xml><?xml version="1.0" encoding="utf-8"?>
<ds:datastoreItem xmlns:ds="http://schemas.openxmlformats.org/officeDocument/2006/customXml" ds:itemID="{9801B562-7FF4-4F10-BAF6-30948F8F77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avantel</vt:lpstr>
      <vt:lpstr>healthcare</vt:lpstr>
      <vt:lpstr>energy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2024-06-19T10:04:16Z</dcterms:created>
  <dcterms:modified xsi:type="dcterms:W3CDTF">2024-07-30T14:38:23Z</dcterms:modified>
</cp:coreProperties>
</file>