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13_ncr:1_{27AAE9BB-A6E1-4863-A1D7-B29A55965FD0}" xr6:coauthVersionLast="47" xr6:coauthVersionMax="47" xr10:uidLastSave="{00000000-0000-0000-0000-000000000000}"/>
  <bookViews>
    <workbookView xWindow="-108" yWindow="-108" windowWidth="23256" windowHeight="12456" activeTab="1" xr2:uid="{B796A31F-91F4-4F5F-9450-6CD855CE36F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2" l="1"/>
  <c r="V7" i="2" s="1"/>
  <c r="W7" i="2" s="1"/>
  <c r="X7" i="2" s="1"/>
  <c r="Y7" i="2" s="1"/>
  <c r="Z7" i="2" s="1"/>
  <c r="AA7" i="2" s="1"/>
  <c r="T7" i="2"/>
  <c r="R16" i="2"/>
  <c r="V13" i="2"/>
  <c r="W13" i="2" s="1"/>
  <c r="X13" i="2" s="1"/>
  <c r="Y13" i="2" s="1"/>
  <c r="Z13" i="2" s="1"/>
  <c r="AA13" i="2" s="1"/>
  <c r="U13" i="2"/>
  <c r="U17" i="2"/>
  <c r="V17" i="2"/>
  <c r="W17" i="2"/>
  <c r="X17" i="2"/>
  <c r="Y17" i="2"/>
  <c r="Z17" i="2"/>
  <c r="AA17" i="2"/>
  <c r="T17" i="2"/>
  <c r="S17" i="2"/>
  <c r="R17" i="2"/>
  <c r="U12" i="2" l="1"/>
  <c r="V12" i="2" s="1"/>
  <c r="W12" i="2" s="1"/>
  <c r="X12" i="2" s="1"/>
  <c r="Y12" i="2" s="1"/>
  <c r="Z12" i="2" s="1"/>
  <c r="AA12" i="2" s="1"/>
  <c r="T12" i="2"/>
  <c r="S16" i="2"/>
  <c r="S12" i="2"/>
  <c r="U10" i="2"/>
  <c r="V10" i="2" s="1"/>
  <c r="W10" i="2" s="1"/>
  <c r="X10" i="2" s="1"/>
  <c r="Y10" i="2" s="1"/>
  <c r="Z10" i="2" s="1"/>
  <c r="AA10" i="2" s="1"/>
  <c r="T10" i="2"/>
  <c r="T9" i="2"/>
  <c r="T11" i="2" s="1"/>
  <c r="U8" i="2"/>
  <c r="V8" i="2" s="1"/>
  <c r="W8" i="2" s="1"/>
  <c r="X8" i="2" s="1"/>
  <c r="Y8" i="2" s="1"/>
  <c r="Z8" i="2" s="1"/>
  <c r="AA8" i="2" s="1"/>
  <c r="T8" i="2"/>
  <c r="R12" i="2"/>
  <c r="R11" i="2"/>
  <c r="R8" i="2"/>
  <c r="S11" i="2"/>
  <c r="S9" i="2"/>
  <c r="S8" i="2"/>
  <c r="U4" i="2"/>
  <c r="V4" i="2" s="1"/>
  <c r="W4" i="2" s="1"/>
  <c r="X4" i="2" s="1"/>
  <c r="Y4" i="2" s="1"/>
  <c r="Z4" i="2" s="1"/>
  <c r="AA4" i="2" s="1"/>
  <c r="T15" i="2" l="1"/>
  <c r="T16" i="2" s="1"/>
  <c r="V9" i="2"/>
  <c r="V11" i="2" s="1"/>
  <c r="U9" i="2"/>
  <c r="U11" i="2" s="1"/>
  <c r="U15" i="2" l="1"/>
  <c r="U16" i="2" s="1"/>
  <c r="V15" i="2"/>
  <c r="V16" i="2" s="1"/>
  <c r="W9" i="2"/>
  <c r="W11" i="2" s="1"/>
  <c r="W15" i="2" l="1"/>
  <c r="W16" i="2" s="1"/>
  <c r="X9" i="2"/>
  <c r="X11" i="2" s="1"/>
  <c r="X15" i="2" l="1"/>
  <c r="X16" i="2" s="1"/>
  <c r="Y9" i="2"/>
  <c r="Y11" i="2" s="1"/>
  <c r="Y15" i="2" l="1"/>
  <c r="Y16" i="2" s="1"/>
  <c r="AA9" i="2"/>
  <c r="AA11" i="2" s="1"/>
  <c r="Z9" i="2"/>
  <c r="Z11" i="2" s="1"/>
  <c r="Z15" i="2" l="1"/>
  <c r="Z16" i="2" s="1"/>
  <c r="AA15" i="2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BP16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AD24" i="2" l="1"/>
  <c r="AD26" i="2" s="1"/>
</calcChain>
</file>

<file path=xl/sharedStrings.xml><?xml version="1.0" encoding="utf-8"?>
<sst xmlns="http://schemas.openxmlformats.org/spreadsheetml/2006/main" count="32" uniqueCount="31">
  <si>
    <t>Vedanta</t>
  </si>
  <si>
    <t>price</t>
  </si>
  <si>
    <t xml:space="preserve"> shares</t>
  </si>
  <si>
    <t>market cap</t>
  </si>
  <si>
    <t>cash</t>
  </si>
  <si>
    <t>debt</t>
  </si>
  <si>
    <t>Ev</t>
  </si>
  <si>
    <t>Metals and Mining</t>
  </si>
  <si>
    <t>Q1-24</t>
  </si>
  <si>
    <t>Q4-23</t>
  </si>
  <si>
    <t>Q2-23</t>
  </si>
  <si>
    <t>Q3-23</t>
  </si>
  <si>
    <t>Q1-23</t>
  </si>
  <si>
    <t>Revenue</t>
  </si>
  <si>
    <t>Cogs</t>
  </si>
  <si>
    <t xml:space="preserve">Operations </t>
  </si>
  <si>
    <t>Ebitda</t>
  </si>
  <si>
    <t>D&amp;A</t>
  </si>
  <si>
    <t>Operating profit</t>
  </si>
  <si>
    <t>Financing costs</t>
  </si>
  <si>
    <t>Gain on Investments</t>
  </si>
  <si>
    <t>Others loss or gain</t>
  </si>
  <si>
    <t>taxes</t>
  </si>
  <si>
    <t>Net income</t>
  </si>
  <si>
    <t>In  million dollars</t>
  </si>
  <si>
    <t>Tax as of operations</t>
  </si>
  <si>
    <t>Maturity</t>
  </si>
  <si>
    <t>RoiC</t>
  </si>
  <si>
    <t>Discount</t>
  </si>
  <si>
    <t>Npv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</si>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</sst>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_ ;[Red]\-#,##0.00000\ 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1" fillId="0" borderId="0" xfId="0" quotePrefix="1" applyFont="1" applyAlignment="1">
      <alignment horizontal="left"/>
    </xf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B25C-0243-494C-A24E-1D9F97AB4C93}">
  <dimension ref="B1:N7"/>
  <sheetViews>
    <sheetView workbookViewId="0">
      <selection activeCell="M3" sqref="M3"/>
    </sheetView>
  </sheetViews>
  <sheetFormatPr defaultRowHeight="14.4" x14ac:dyDescent="0.3"/>
  <cols>
    <col min="12" max="12" width="13.88671875" customWidth="1"/>
  </cols>
  <sheetData>
    <row r="1" spans="2:14" x14ac:dyDescent="0.3">
      <c r="N1" s="1">
        <v>45633</v>
      </c>
    </row>
    <row r="2" spans="2:14" x14ac:dyDescent="0.3">
      <c r="B2" t="s">
        <v>7</v>
      </c>
      <c r="I2" t="s">
        <v>0</v>
      </c>
      <c r="L2" t="s">
        <v>1</v>
      </c>
      <c r="M2">
        <v>450</v>
      </c>
    </row>
    <row r="3" spans="2:14" x14ac:dyDescent="0.3">
      <c r="L3" t="s">
        <v>2</v>
      </c>
      <c r="N3" s="1">
        <v>45633</v>
      </c>
    </row>
    <row r="4" spans="2:14" x14ac:dyDescent="0.3">
      <c r="L4" t="s">
        <v>3</v>
      </c>
    </row>
    <row r="5" spans="2:14" x14ac:dyDescent="0.3">
      <c r="L5" t="s">
        <v>4</v>
      </c>
    </row>
    <row r="6" spans="2:14" x14ac:dyDescent="0.3">
      <c r="L6" t="s">
        <v>5</v>
      </c>
    </row>
    <row r="7" spans="2:14" x14ac:dyDescent="0.3">
      <c r="L7" t="s">
        <v>6</v>
      </c>
      <c r="N7" s="1">
        <v>45633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8C3A-AFA4-4924-9342-39D37C0300FF}">
  <dimension ref="A2:CC26"/>
  <sheetViews>
    <sheetView tabSelected="1" workbookViewId="0">
      <pane xSplit="2" ySplit="4" topLeftCell="N5" activePane="bottomRight" state="frozen"/>
      <selection pane="topRight" activeCell="C1" sqref="C1"/>
      <selection pane="bottomLeft" activeCell="A5" sqref="A5"/>
      <selection pane="bottomRight" activeCell="B19" sqref="B19"/>
    </sheetView>
  </sheetViews>
  <sheetFormatPr defaultRowHeight="18" x14ac:dyDescent="0.35"/>
  <cols>
    <col min="1" max="1" width="10.44140625" style="2" customWidth="1"/>
    <col min="2" max="2" width="15.21875" style="2" customWidth="1"/>
    <col min="3" max="17" width="8.88671875" style="2"/>
    <col min="18" max="18" width="10.109375" style="2" bestFit="1" customWidth="1"/>
    <col min="19" max="19" width="10.88671875" style="2" customWidth="1"/>
    <col min="20" max="28" width="8.88671875" style="2"/>
    <col min="29" max="29" width="10.33203125" style="2" customWidth="1"/>
    <col min="30" max="30" width="19.5546875" style="2" customWidth="1"/>
    <col min="31" max="16384" width="8.88671875" style="2"/>
  </cols>
  <sheetData>
    <row r="2" spans="1:81" x14ac:dyDescent="0.35">
      <c r="A2" s="2" t="s">
        <v>24</v>
      </c>
    </row>
    <row r="4" spans="1:81" x14ac:dyDescent="0.35">
      <c r="F4" s="3"/>
      <c r="G4" s="2" t="s">
        <v>12</v>
      </c>
      <c r="H4" s="2" t="s">
        <v>10</v>
      </c>
      <c r="I4" s="2" t="s">
        <v>11</v>
      </c>
      <c r="J4" s="2" t="s">
        <v>9</v>
      </c>
      <c r="K4" s="2" t="s">
        <v>8</v>
      </c>
      <c r="Q4" s="2">
        <v>2022</v>
      </c>
      <c r="R4" s="2">
        <v>2023</v>
      </c>
      <c r="S4" s="2">
        <v>2024</v>
      </c>
      <c r="T4" s="2">
        <v>2025</v>
      </c>
      <c r="U4" s="2">
        <f>T4+1</f>
        <v>2026</v>
      </c>
      <c r="V4" s="2">
        <f t="shared" ref="V4:AA4" si="0">U4+1</f>
        <v>2027</v>
      </c>
      <c r="W4" s="2">
        <f t="shared" si="0"/>
        <v>2028</v>
      </c>
      <c r="X4" s="2">
        <f t="shared" si="0"/>
        <v>2029</v>
      </c>
      <c r="Y4" s="2">
        <f t="shared" si="0"/>
        <v>2030</v>
      </c>
      <c r="Z4" s="2">
        <f t="shared" si="0"/>
        <v>2031</v>
      </c>
      <c r="AA4" s="2">
        <f t="shared" si="0"/>
        <v>2032</v>
      </c>
    </row>
    <row r="6" spans="1:81" x14ac:dyDescent="0.35">
      <c r="A6" s="2" t="s">
        <v>15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81" x14ac:dyDescent="0.35">
      <c r="A7" s="2" t="s">
        <v>13</v>
      </c>
      <c r="Q7" s="5"/>
      <c r="R7" s="5">
        <v>18141</v>
      </c>
      <c r="S7" s="5">
        <v>17128</v>
      </c>
      <c r="T7" s="5">
        <f>S7*0.1+S7</f>
        <v>18840.8</v>
      </c>
      <c r="U7" s="5">
        <f t="shared" ref="U7:AA7" si="1">T7*0.1+T7</f>
        <v>20724.879999999997</v>
      </c>
      <c r="V7" s="5">
        <f t="shared" si="1"/>
        <v>22797.367999999999</v>
      </c>
      <c r="W7" s="5">
        <f t="shared" si="1"/>
        <v>25077.104799999997</v>
      </c>
      <c r="X7" s="5">
        <f t="shared" si="1"/>
        <v>27584.815279999995</v>
      </c>
      <c r="Y7" s="5">
        <f t="shared" si="1"/>
        <v>30343.296807999996</v>
      </c>
      <c r="Z7" s="5">
        <f t="shared" si="1"/>
        <v>33377.626488799993</v>
      </c>
      <c r="AA7" s="5">
        <f t="shared" si="1"/>
        <v>36715.389137679995</v>
      </c>
    </row>
    <row r="8" spans="1:81" x14ac:dyDescent="0.35">
      <c r="A8" s="2" t="s">
        <v>14</v>
      </c>
      <c r="Q8" s="5"/>
      <c r="R8" s="5">
        <f>R7-R9</f>
        <v>13533</v>
      </c>
      <c r="S8" s="5">
        <f>17128-4718</f>
        <v>12410</v>
      </c>
      <c r="T8" s="5">
        <f>0.075*S8+S8</f>
        <v>13340.75</v>
      </c>
      <c r="U8" s="5">
        <f t="shared" ref="U8:AA8" si="2">0.075*T8+T8</f>
        <v>14341.30625</v>
      </c>
      <c r="V8" s="5">
        <f t="shared" si="2"/>
        <v>15416.90421875</v>
      </c>
      <c r="W8" s="5">
        <f t="shared" si="2"/>
        <v>16573.172035156251</v>
      </c>
      <c r="X8" s="5">
        <f t="shared" si="2"/>
        <v>17816.159937792971</v>
      </c>
      <c r="Y8" s="5">
        <f t="shared" si="2"/>
        <v>19152.371933127444</v>
      </c>
      <c r="Z8" s="5">
        <f t="shared" si="2"/>
        <v>20588.799828112002</v>
      </c>
      <c r="AA8" s="5">
        <f t="shared" si="2"/>
        <v>22132.959815220402</v>
      </c>
    </row>
    <row r="9" spans="1:81" x14ac:dyDescent="0.35">
      <c r="A9" s="2" t="s">
        <v>16</v>
      </c>
      <c r="Q9" s="5"/>
      <c r="R9" s="5">
        <v>4608</v>
      </c>
      <c r="S9" s="5">
        <f>S7-S8</f>
        <v>4718</v>
      </c>
      <c r="T9" s="5">
        <f>T7-T8</f>
        <v>5500.0499999999993</v>
      </c>
      <c r="U9" s="5">
        <f t="shared" ref="U9:AA9" si="3">U7-U8</f>
        <v>6383.5737499999977</v>
      </c>
      <c r="V9" s="5">
        <f t="shared" si="3"/>
        <v>7380.4637812499986</v>
      </c>
      <c r="W9" s="5">
        <f t="shared" si="3"/>
        <v>8503.9327648437466</v>
      </c>
      <c r="X9" s="5">
        <f t="shared" si="3"/>
        <v>9768.6553422070247</v>
      </c>
      <c r="Y9" s="5">
        <f t="shared" si="3"/>
        <v>11190.924874872551</v>
      </c>
      <c r="Z9" s="5">
        <f t="shared" si="3"/>
        <v>12788.826660687992</v>
      </c>
      <c r="AA9" s="5">
        <f t="shared" si="3"/>
        <v>14582.429322459593</v>
      </c>
    </row>
    <row r="10" spans="1:81" x14ac:dyDescent="0.35">
      <c r="A10" s="2" t="s">
        <v>17</v>
      </c>
      <c r="Q10" s="5"/>
      <c r="R10" s="5">
        <v>1382</v>
      </c>
      <c r="S10" s="5">
        <v>1282</v>
      </c>
      <c r="T10" s="5">
        <f>0.05*S10+S10</f>
        <v>1346.1</v>
      </c>
      <c r="U10" s="5">
        <f t="shared" ref="U10:AA10" si="4">0.05*T10+T10</f>
        <v>1413.405</v>
      </c>
      <c r="V10" s="5">
        <f t="shared" si="4"/>
        <v>1484.0752499999999</v>
      </c>
      <c r="W10" s="5">
        <f t="shared" si="4"/>
        <v>1558.2790124999999</v>
      </c>
      <c r="X10" s="5">
        <f t="shared" si="4"/>
        <v>1636.192963125</v>
      </c>
      <c r="Y10" s="5">
        <f t="shared" si="4"/>
        <v>1718.00261128125</v>
      </c>
      <c r="Z10" s="5">
        <f t="shared" si="4"/>
        <v>1803.9027418453124</v>
      </c>
      <c r="AA10" s="5">
        <f t="shared" si="4"/>
        <v>1894.0978789375781</v>
      </c>
    </row>
    <row r="11" spans="1:81" x14ac:dyDescent="0.35">
      <c r="A11" s="2" t="s">
        <v>18</v>
      </c>
      <c r="Q11" s="5"/>
      <c r="R11" s="5">
        <f>R9-R10</f>
        <v>3226</v>
      </c>
      <c r="S11" s="5">
        <f>S9-S10</f>
        <v>3436</v>
      </c>
      <c r="T11" s="5">
        <f>T9-T10</f>
        <v>4153.9499999999989</v>
      </c>
      <c r="U11" s="5">
        <f t="shared" ref="U11:AA11" si="5">U9-U10</f>
        <v>4970.168749999998</v>
      </c>
      <c r="V11" s="5">
        <f t="shared" si="5"/>
        <v>5896.3885312499988</v>
      </c>
      <c r="W11" s="5">
        <f t="shared" si="5"/>
        <v>6945.6537523437464</v>
      </c>
      <c r="X11" s="5">
        <f t="shared" si="5"/>
        <v>8132.4623790820242</v>
      </c>
      <c r="Y11" s="5">
        <f t="shared" si="5"/>
        <v>9472.9222635913011</v>
      </c>
      <c r="Z11" s="5">
        <f t="shared" si="5"/>
        <v>10984.92391884268</v>
      </c>
      <c r="AA11" s="5">
        <f t="shared" si="5"/>
        <v>12688.331443522015</v>
      </c>
    </row>
    <row r="12" spans="1:81" x14ac:dyDescent="0.35">
      <c r="A12" s="4" t="s">
        <v>19</v>
      </c>
      <c r="Q12" s="5"/>
      <c r="R12" s="5">
        <f>1558</f>
        <v>1558</v>
      </c>
      <c r="S12" s="5">
        <f>1882</f>
        <v>1882</v>
      </c>
      <c r="T12" s="5">
        <f>0.08*S12+S12</f>
        <v>2032.56</v>
      </c>
      <c r="U12" s="5">
        <f t="shared" ref="U12:AA12" si="6">0.08*T12+T12</f>
        <v>2195.1648</v>
      </c>
      <c r="V12" s="5">
        <f t="shared" si="6"/>
        <v>2370.7779839999998</v>
      </c>
      <c r="W12" s="5">
        <f t="shared" si="6"/>
        <v>2560.4402227199998</v>
      </c>
      <c r="X12" s="5">
        <f t="shared" si="6"/>
        <v>2765.2754405375999</v>
      </c>
      <c r="Y12" s="5">
        <f t="shared" si="6"/>
        <v>2986.4974757806081</v>
      </c>
      <c r="Z12" s="5">
        <f t="shared" si="6"/>
        <v>3225.4172738430566</v>
      </c>
      <c r="AA12" s="5">
        <f t="shared" si="6"/>
        <v>3483.450655750501</v>
      </c>
      <c r="AB12" s="5"/>
    </row>
    <row r="13" spans="1:81" x14ac:dyDescent="0.35">
      <c r="A13" s="2" t="s">
        <v>20</v>
      </c>
      <c r="Q13" s="5"/>
      <c r="R13" s="5">
        <v>251</v>
      </c>
      <c r="S13" s="5">
        <v>202</v>
      </c>
      <c r="T13" s="5">
        <v>220</v>
      </c>
      <c r="U13" s="5">
        <f>0.1*T13+T13</f>
        <v>242</v>
      </c>
      <c r="V13" s="5">
        <f t="shared" ref="V13:AA13" si="7">0.1*U13+U13</f>
        <v>266.2</v>
      </c>
      <c r="W13" s="5">
        <f t="shared" si="7"/>
        <v>292.82</v>
      </c>
      <c r="X13" s="5">
        <f t="shared" si="7"/>
        <v>322.10199999999998</v>
      </c>
      <c r="Y13" s="5">
        <f t="shared" si="7"/>
        <v>354.31219999999996</v>
      </c>
      <c r="Z13" s="5">
        <f t="shared" si="7"/>
        <v>389.74341999999996</v>
      </c>
      <c r="AA13" s="5">
        <f t="shared" si="7"/>
        <v>428.71776199999994</v>
      </c>
    </row>
    <row r="14" spans="1:81" x14ac:dyDescent="0.35">
      <c r="A14" s="2" t="s">
        <v>21</v>
      </c>
      <c r="Q14" s="5"/>
      <c r="R14" s="5">
        <v>-79</v>
      </c>
      <c r="S14" s="5">
        <v>-37</v>
      </c>
      <c r="T14" s="5"/>
      <c r="U14" s="5"/>
      <c r="V14" s="5"/>
      <c r="W14" s="5"/>
      <c r="X14" s="5"/>
      <c r="Y14" s="5"/>
      <c r="Z14" s="5"/>
      <c r="AA14" s="5"/>
    </row>
    <row r="15" spans="1:81" x14ac:dyDescent="0.35">
      <c r="A15" s="2" t="s">
        <v>22</v>
      </c>
      <c r="Q15" s="5"/>
      <c r="R15" s="5">
        <v>894</v>
      </c>
      <c r="S15" s="5">
        <v>837</v>
      </c>
      <c r="T15" s="5">
        <f>T17*T11</f>
        <v>1038.4874999999997</v>
      </c>
      <c r="U15" s="5">
        <f t="shared" ref="U15:AA15" si="8">U17*U11</f>
        <v>1242.5421874999995</v>
      </c>
      <c r="V15" s="5">
        <f t="shared" si="8"/>
        <v>1474.0971328124997</v>
      </c>
      <c r="W15" s="5">
        <f t="shared" si="8"/>
        <v>1736.4134380859366</v>
      </c>
      <c r="X15" s="5">
        <f t="shared" si="8"/>
        <v>2033.115594770506</v>
      </c>
      <c r="Y15" s="5">
        <f t="shared" si="8"/>
        <v>2368.2305658978253</v>
      </c>
      <c r="Z15" s="5">
        <f t="shared" si="8"/>
        <v>2746.23097971067</v>
      </c>
      <c r="AA15" s="5">
        <f t="shared" si="8"/>
        <v>3172.0828608805036</v>
      </c>
    </row>
    <row r="16" spans="1:81" x14ac:dyDescent="0.3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>
        <v>0</v>
      </c>
      <c r="R16" s="7">
        <f>R11-R12+R13+R14-R15</f>
        <v>946</v>
      </c>
      <c r="S16" s="7">
        <f>S11-S12+S13+S14-S15</f>
        <v>882</v>
      </c>
      <c r="T16" s="7">
        <f>T11-T12+T13+T14-T15</f>
        <v>1302.9024999999992</v>
      </c>
      <c r="U16" s="7">
        <f t="shared" ref="U16:AA16" si="9">U11-U12+U13+U14-U15</f>
        <v>1774.4617624999985</v>
      </c>
      <c r="V16" s="7">
        <f t="shared" si="9"/>
        <v>2317.7134144374991</v>
      </c>
      <c r="W16" s="7">
        <f t="shared" si="9"/>
        <v>2941.6200915378095</v>
      </c>
      <c r="X16" s="7">
        <f t="shared" si="9"/>
        <v>3656.1733437739181</v>
      </c>
      <c r="Y16" s="7">
        <f t="shared" si="9"/>
        <v>4472.5064219128672</v>
      </c>
      <c r="Z16" s="7">
        <f t="shared" si="9"/>
        <v>5403.0190852889527</v>
      </c>
      <c r="AA16" s="7">
        <f t="shared" si="9"/>
        <v>6461.5156888910096</v>
      </c>
      <c r="AB16" s="7">
        <f>AA16*(1+$AD$21)</f>
        <v>6590.7460026688295</v>
      </c>
      <c r="AC16" s="7">
        <f t="shared" ref="AC16:CB16" si="10">AB16*(1+$AD$21)</f>
        <v>6722.5609227222067</v>
      </c>
      <c r="AD16" s="7">
        <f t="shared" si="10"/>
        <v>6857.0121411766513</v>
      </c>
      <c r="AE16" s="7">
        <f t="shared" si="10"/>
        <v>6994.1523840001846</v>
      </c>
      <c r="AF16" s="7">
        <f t="shared" si="10"/>
        <v>7134.0354316801886</v>
      </c>
      <c r="AG16" s="7">
        <f t="shared" si="10"/>
        <v>7276.7161403137925</v>
      </c>
      <c r="AH16" s="7">
        <f t="shared" si="10"/>
        <v>7422.2504631200682</v>
      </c>
      <c r="AI16" s="7">
        <f t="shared" si="10"/>
        <v>7570.6954723824692</v>
      </c>
      <c r="AJ16" s="7">
        <f t="shared" si="10"/>
        <v>7722.1093818301188</v>
      </c>
      <c r="AK16" s="7">
        <f t="shared" si="10"/>
        <v>7876.551569466721</v>
      </c>
      <c r="AL16" s="7">
        <f t="shared" si="10"/>
        <v>8034.0826008560553</v>
      </c>
      <c r="AM16" s="7">
        <f t="shared" si="10"/>
        <v>8194.7642528731758</v>
      </c>
      <c r="AN16" s="7">
        <f t="shared" si="10"/>
        <v>8358.65953793064</v>
      </c>
      <c r="AO16" s="7">
        <f t="shared" si="10"/>
        <v>8525.8327286892527</v>
      </c>
      <c r="AP16" s="7">
        <f t="shared" si="10"/>
        <v>8696.3493832630375</v>
      </c>
      <c r="AQ16" s="7">
        <f t="shared" si="10"/>
        <v>8870.276370928299</v>
      </c>
      <c r="AR16" s="7">
        <f t="shared" si="10"/>
        <v>9047.6818983468656</v>
      </c>
      <c r="AS16" s="7">
        <f t="shared" si="10"/>
        <v>9228.6355363138027</v>
      </c>
      <c r="AT16" s="7">
        <f t="shared" si="10"/>
        <v>9413.2082470400783</v>
      </c>
      <c r="AU16" s="7">
        <f t="shared" si="10"/>
        <v>9601.4724119808798</v>
      </c>
      <c r="AV16" s="7">
        <f t="shared" si="10"/>
        <v>9793.5018602204982</v>
      </c>
      <c r="AW16" s="7">
        <f t="shared" si="10"/>
        <v>9989.3718974249077</v>
      </c>
      <c r="AX16" s="7">
        <f t="shared" si="10"/>
        <v>10189.159335373406</v>
      </c>
      <c r="AY16" s="7">
        <f t="shared" si="10"/>
        <v>10392.942522080873</v>
      </c>
      <c r="AZ16" s="7">
        <f t="shared" si="10"/>
        <v>10600.801372522492</v>
      </c>
      <c r="BA16" s="7">
        <f t="shared" si="10"/>
        <v>10812.817399972942</v>
      </c>
      <c r="BB16" s="7">
        <f t="shared" si="10"/>
        <v>11029.073747972401</v>
      </c>
      <c r="BC16" s="7">
        <f t="shared" si="10"/>
        <v>11249.655222931849</v>
      </c>
      <c r="BD16" s="7">
        <f t="shared" si="10"/>
        <v>11474.648327390487</v>
      </c>
      <c r="BE16" s="7">
        <f t="shared" si="10"/>
        <v>11704.141293938297</v>
      </c>
      <c r="BF16" s="7">
        <f t="shared" si="10"/>
        <v>11938.224119817063</v>
      </c>
      <c r="BG16" s="7">
        <f t="shared" si="10"/>
        <v>12176.988602213405</v>
      </c>
      <c r="BH16" s="7">
        <f t="shared" si="10"/>
        <v>12420.528374257674</v>
      </c>
      <c r="BI16" s="7">
        <f t="shared" si="10"/>
        <v>12668.938941742828</v>
      </c>
      <c r="BJ16" s="7">
        <f t="shared" si="10"/>
        <v>12922.317720577685</v>
      </c>
      <c r="BK16" s="7">
        <f t="shared" si="10"/>
        <v>13180.764074989238</v>
      </c>
      <c r="BL16" s="7">
        <f t="shared" si="10"/>
        <v>13444.379356489024</v>
      </c>
      <c r="BM16" s="7">
        <f t="shared" si="10"/>
        <v>13713.266943618804</v>
      </c>
      <c r="BN16" s="7">
        <f t="shared" si="10"/>
        <v>13987.53228249118</v>
      </c>
      <c r="BO16" s="7">
        <f t="shared" si="10"/>
        <v>14267.282928141003</v>
      </c>
      <c r="BP16" s="7">
        <f t="shared" si="10"/>
        <v>14552.628586703824</v>
      </c>
      <c r="BQ16" s="7">
        <f t="shared" si="10"/>
        <v>14843.681158437901</v>
      </c>
      <c r="BR16" s="7">
        <f t="shared" si="10"/>
        <v>15140.554781606659</v>
      </c>
      <c r="BS16" s="7">
        <f t="shared" si="10"/>
        <v>15443.365877238793</v>
      </c>
      <c r="BT16" s="7">
        <f t="shared" si="10"/>
        <v>15752.23319478357</v>
      </c>
      <c r="BU16" s="7">
        <f t="shared" si="10"/>
        <v>16067.277858679241</v>
      </c>
      <c r="BV16" s="7">
        <f t="shared" si="10"/>
        <v>16388.623415852828</v>
      </c>
      <c r="BW16" s="7">
        <f t="shared" si="10"/>
        <v>16716.395884169884</v>
      </c>
      <c r="BX16" s="7">
        <f t="shared" si="10"/>
        <v>17050.723801853281</v>
      </c>
      <c r="BY16" s="7">
        <f t="shared" si="10"/>
        <v>17391.738277890348</v>
      </c>
      <c r="BZ16" s="7">
        <f t="shared" si="10"/>
        <v>17739.573043448156</v>
      </c>
      <c r="CA16" s="7">
        <f t="shared" si="10"/>
        <v>18094.36450431712</v>
      </c>
      <c r="CB16" s="7">
        <f t="shared" si="10"/>
        <v>18456.251794403463</v>
      </c>
      <c r="CC16" s="6"/>
    </row>
    <row r="17" spans="1:30" x14ac:dyDescent="0.35">
      <c r="A17" s="4" t="s">
        <v>25</v>
      </c>
      <c r="Q17" s="5"/>
      <c r="R17" s="8">
        <f>R15*100/R11/100</f>
        <v>0.27712337259764414</v>
      </c>
      <c r="S17" s="8">
        <f>S15*100/S11/100</f>
        <v>0.24359720605355065</v>
      </c>
      <c r="T17" s="9">
        <f>25%</f>
        <v>0.25</v>
      </c>
      <c r="U17" s="9">
        <f>25%</f>
        <v>0.25</v>
      </c>
      <c r="V17" s="9">
        <f>25%</f>
        <v>0.25</v>
      </c>
      <c r="W17" s="9">
        <f>25%</f>
        <v>0.25</v>
      </c>
      <c r="X17" s="9">
        <f>25%</f>
        <v>0.25</v>
      </c>
      <c r="Y17" s="9">
        <f>25%</f>
        <v>0.25</v>
      </c>
      <c r="Z17" s="9">
        <f>25%</f>
        <v>0.25</v>
      </c>
      <c r="AA17" s="9">
        <f>25%</f>
        <v>0.25</v>
      </c>
    </row>
    <row r="18" spans="1:30" x14ac:dyDescent="0.35"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21" spans="1:30" x14ac:dyDescent="0.35">
      <c r="AC21" s="2" t="s">
        <v>26</v>
      </c>
      <c r="AD21" s="9">
        <v>0.02</v>
      </c>
    </row>
    <row r="22" spans="1:30" x14ac:dyDescent="0.35">
      <c r="AC22" s="2" t="s">
        <v>27</v>
      </c>
      <c r="AD22" s="9">
        <v>0.03</v>
      </c>
    </row>
    <row r="23" spans="1:30" x14ac:dyDescent="0.35">
      <c r="AC23" s="2" t="s">
        <v>28</v>
      </c>
      <c r="AD23" s="9">
        <v>0.12</v>
      </c>
    </row>
    <row r="24" spans="1:30" x14ac:dyDescent="0.35">
      <c r="AC24" s="2" t="s">
        <v>29</v>
      </c>
      <c r="AD24" s="10">
        <f>NPV(AD23,T16:CB16)</f>
        <v>41922.980393738595</v>
      </c>
    </row>
    <row r="25" spans="1:30" x14ac:dyDescent="0.35">
      <c r="AC25" s="2" t="s">
        <v>30</v>
      </c>
      <c r="AD25" s="5">
        <v>3865008881</v>
      </c>
    </row>
    <row r="26" spans="1:30" x14ac:dyDescent="0.35">
      <c r="AC26" s="2" t="s">
        <v>1</v>
      </c>
      <c r="AD26" s="11">
        <f>AD24*1000000*85/AD25</f>
        <v>921.97804537665183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2024-12-07T05:00:42Z</dcterms:created>
  <dcterms:modified xsi:type="dcterms:W3CDTF">2025-01-03T10:55:30Z</dcterms:modified>
</cp:coreProperties>
</file>