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 Srikar\Desktop\models\"/>
    </mc:Choice>
  </mc:AlternateContent>
  <xr:revisionPtr revIDLastSave="0" documentId="8_{496CE801-89BF-4791-B5AC-864882BE64FD}" xr6:coauthVersionLast="47" xr6:coauthVersionMax="47" xr10:uidLastSave="{00000000-0000-0000-0000-000000000000}"/>
  <bookViews>
    <workbookView xWindow="11424" yWindow="0" windowWidth="11712" windowHeight="12336" activeTab="1" xr2:uid="{508FF53B-1F6B-4583-B7BB-C1D89E422E2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2" l="1"/>
  <c r="N25" i="2"/>
  <c r="N24" i="2"/>
  <c r="M18" i="2" l="1"/>
  <c r="N18" i="2"/>
  <c r="N21" i="2" s="1"/>
  <c r="N22" i="2" s="1"/>
  <c r="M12" i="2"/>
  <c r="M15" i="2"/>
  <c r="M14" i="2"/>
  <c r="M13" i="2"/>
  <c r="M11" i="2"/>
  <c r="M9" i="2"/>
  <c r="M8" i="2"/>
  <c r="M10" i="2" s="1"/>
  <c r="M17" i="2"/>
  <c r="N20" i="2"/>
  <c r="N19" i="2"/>
  <c r="N17" i="2"/>
  <c r="N16" i="2"/>
  <c r="N15" i="2"/>
  <c r="N14" i="2"/>
  <c r="N13" i="2"/>
  <c r="N12" i="2"/>
  <c r="N11" i="2"/>
  <c r="N10" i="2"/>
  <c r="N9" i="2"/>
  <c r="N8" i="2"/>
  <c r="D9" i="1"/>
  <c r="D8" i="1"/>
  <c r="D7" i="1"/>
  <c r="D5" i="1"/>
  <c r="D6" i="1"/>
  <c r="D4" i="1"/>
  <c r="M16" i="2" l="1"/>
  <c r="M20" i="2" s="1"/>
  <c r="M21" i="2" s="1"/>
  <c r="M22" i="2" s="1"/>
  <c r="M19" i="2" l="1"/>
</calcChain>
</file>

<file path=xl/sharedStrings.xml><?xml version="1.0" encoding="utf-8"?>
<sst xmlns="http://schemas.openxmlformats.org/spreadsheetml/2006/main" count="56" uniqueCount="53">
  <si>
    <t xml:space="preserve">zomato </t>
  </si>
  <si>
    <t>price</t>
  </si>
  <si>
    <t>cash</t>
  </si>
  <si>
    <t>debt</t>
  </si>
  <si>
    <t>MC</t>
  </si>
  <si>
    <t>Ev</t>
  </si>
  <si>
    <t>shares</t>
  </si>
  <si>
    <t>subsidiaries</t>
  </si>
  <si>
    <t>blinkit</t>
  </si>
  <si>
    <t>hyperpure</t>
  </si>
  <si>
    <t>Rivals</t>
  </si>
  <si>
    <t>swiggy</t>
  </si>
  <si>
    <t>Eatsure</t>
  </si>
  <si>
    <t>Tata</t>
  </si>
  <si>
    <t>Business</t>
  </si>
  <si>
    <t>food delievry</t>
  </si>
  <si>
    <t>zepto</t>
  </si>
  <si>
    <t>Zomato</t>
  </si>
  <si>
    <t>Groceries</t>
  </si>
  <si>
    <t>blnkit</t>
  </si>
  <si>
    <t>restautant</t>
  </si>
  <si>
    <t>restaurants</t>
  </si>
  <si>
    <t>Main</t>
  </si>
  <si>
    <t>(rupees)</t>
  </si>
  <si>
    <t>Crores</t>
  </si>
  <si>
    <t>Revenue</t>
  </si>
  <si>
    <t>Operaations</t>
  </si>
  <si>
    <t>Others</t>
  </si>
  <si>
    <t>Total Revenue</t>
  </si>
  <si>
    <t>COGS</t>
  </si>
  <si>
    <t xml:space="preserve"> stock expenses</t>
  </si>
  <si>
    <t>D&amp;A</t>
  </si>
  <si>
    <t>Delivery charges</t>
  </si>
  <si>
    <t>Total Expenses</t>
  </si>
  <si>
    <t>Exceptional Items</t>
  </si>
  <si>
    <t>Taxes</t>
  </si>
  <si>
    <t>EBITDA</t>
  </si>
  <si>
    <t>EBIT</t>
  </si>
  <si>
    <t>NET INCOME</t>
  </si>
  <si>
    <t xml:space="preserve">EPS </t>
  </si>
  <si>
    <t>PP&amp;E</t>
  </si>
  <si>
    <t>Capex</t>
  </si>
  <si>
    <t>investments</t>
  </si>
  <si>
    <t>others</t>
  </si>
  <si>
    <t>cash and equivalents</t>
  </si>
  <si>
    <t>trade receivables</t>
  </si>
  <si>
    <t>other financial assets</t>
  </si>
  <si>
    <t>total Assets</t>
  </si>
  <si>
    <t>lease</t>
  </si>
  <si>
    <t>tax liabilities</t>
  </si>
  <si>
    <t>Accounts payable</t>
  </si>
  <si>
    <t>Trade Payables</t>
  </si>
  <si>
    <t>Provisions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</si>
</sst>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4" fontId="3" fillId="0" borderId="0" xfId="0" applyNumberFormat="1" applyFont="1"/>
    <xf numFmtId="2" fontId="1" fillId="0" borderId="0" xfId="0" applyNumberFormat="1" applyFont="1"/>
    <xf numFmtId="1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054A9-FE16-4D14-92F6-BBDCD78CE225}">
  <dimension ref="B3:I14"/>
  <sheetViews>
    <sheetView workbookViewId="0">
      <selection activeCell="D10" sqref="D10"/>
    </sheetView>
  </sheetViews>
  <sheetFormatPr defaultRowHeight="14.4" x14ac:dyDescent="0.3"/>
  <cols>
    <col min="3" max="3" width="11.6640625" bestFit="1" customWidth="1"/>
    <col min="4" max="4" width="28.44140625" customWidth="1"/>
    <col min="6" max="6" width="10.33203125" bestFit="1" customWidth="1"/>
  </cols>
  <sheetData>
    <row r="3" spans="2:9" ht="15.6" x14ac:dyDescent="0.3">
      <c r="C3" s="2" t="s">
        <v>0</v>
      </c>
      <c r="F3" t="s">
        <v>7</v>
      </c>
      <c r="H3" t="s">
        <v>10</v>
      </c>
    </row>
    <row r="4" spans="2:9" x14ac:dyDescent="0.3">
      <c r="C4" t="s">
        <v>1</v>
      </c>
      <c r="D4">
        <f>241.75</f>
        <v>241.75</v>
      </c>
      <c r="G4" t="s">
        <v>8</v>
      </c>
      <c r="I4" t="s">
        <v>11</v>
      </c>
    </row>
    <row r="5" spans="2:9" x14ac:dyDescent="0.3">
      <c r="C5" t="s">
        <v>2</v>
      </c>
      <c r="D5">
        <f>33.4*1000000000</f>
        <v>33400000000</v>
      </c>
      <c r="G5" t="s">
        <v>9</v>
      </c>
      <c r="I5" t="s">
        <v>12</v>
      </c>
    </row>
    <row r="6" spans="2:9" x14ac:dyDescent="0.3">
      <c r="C6" t="s">
        <v>3</v>
      </c>
      <c r="D6">
        <f>11.63*1000000000</f>
        <v>11630000000</v>
      </c>
      <c r="I6" t="s">
        <v>13</v>
      </c>
    </row>
    <row r="7" spans="2:9" x14ac:dyDescent="0.3">
      <c r="C7" t="s">
        <v>4</v>
      </c>
      <c r="D7">
        <f>213663*10000000</f>
        <v>2136630000000</v>
      </c>
      <c r="I7" t="s">
        <v>16</v>
      </c>
    </row>
    <row r="8" spans="2:9" x14ac:dyDescent="0.3">
      <c r="C8" t="s">
        <v>5</v>
      </c>
      <c r="D8">
        <f>D7+D6-D5</f>
        <v>2114860000000</v>
      </c>
    </row>
    <row r="9" spans="2:9" ht="15.6" x14ac:dyDescent="0.3">
      <c r="C9" t="s">
        <v>6</v>
      </c>
      <c r="D9" s="3">
        <f>8800000000</f>
        <v>8800000000</v>
      </c>
    </row>
    <row r="11" spans="2:9" x14ac:dyDescent="0.3">
      <c r="B11" t="s">
        <v>14</v>
      </c>
      <c r="C11" t="s">
        <v>15</v>
      </c>
      <c r="D11" t="s">
        <v>17</v>
      </c>
    </row>
    <row r="12" spans="2:9" x14ac:dyDescent="0.3">
      <c r="C12" t="s">
        <v>18</v>
      </c>
      <c r="D12" t="s">
        <v>19</v>
      </c>
    </row>
    <row r="13" spans="2:9" x14ac:dyDescent="0.3">
      <c r="C13" t="s">
        <v>20</v>
      </c>
      <c r="D13" t="s">
        <v>9</v>
      </c>
    </row>
    <row r="14" spans="2:9" x14ac:dyDescent="0.3">
      <c r="D14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996FE-0091-4E15-A723-3EB81A0D68F5}">
  <dimension ref="A1:N37"/>
  <sheetViews>
    <sheetView tabSelected="1" workbookViewId="0">
      <pane xSplit="3" ySplit="5" topLeftCell="K20" activePane="bottomRight" state="frozen"/>
      <selection pane="topRight" activeCell="D1" sqref="D1"/>
      <selection pane="bottomLeft" activeCell="A6" sqref="A6"/>
      <selection pane="bottomRight" activeCell="N27" sqref="N27"/>
    </sheetView>
  </sheetViews>
  <sheetFormatPr defaultRowHeight="14.4" x14ac:dyDescent="0.3"/>
  <cols>
    <col min="1" max="1" width="10.44140625" bestFit="1" customWidth="1"/>
    <col min="14" max="14" width="11" bestFit="1" customWidth="1"/>
  </cols>
  <sheetData>
    <row r="1" spans="1:14" x14ac:dyDescent="0.3">
      <c r="A1" t="s">
        <v>22</v>
      </c>
    </row>
    <row r="2" spans="1:14" x14ac:dyDescent="0.3">
      <c r="A2" t="s">
        <v>23</v>
      </c>
    </row>
    <row r="3" spans="1:14" x14ac:dyDescent="0.3">
      <c r="A3" t="s">
        <v>24</v>
      </c>
    </row>
    <row r="5" spans="1:14" x14ac:dyDescent="0.3">
      <c r="L5" s="5">
        <v>45352</v>
      </c>
      <c r="M5" s="5">
        <v>45444</v>
      </c>
      <c r="N5" s="5">
        <v>45536</v>
      </c>
    </row>
    <row r="7" spans="1:14" x14ac:dyDescent="0.3">
      <c r="A7" t="s">
        <v>25</v>
      </c>
    </row>
    <row r="8" spans="1:14" x14ac:dyDescent="0.3">
      <c r="B8" t="s">
        <v>26</v>
      </c>
      <c r="M8">
        <f>4206</f>
        <v>4206</v>
      </c>
      <c r="N8">
        <f>4799</f>
        <v>4799</v>
      </c>
    </row>
    <row r="9" spans="1:14" x14ac:dyDescent="0.3">
      <c r="B9" t="s">
        <v>27</v>
      </c>
      <c r="M9">
        <f>236</f>
        <v>236</v>
      </c>
      <c r="N9">
        <f>221</f>
        <v>221</v>
      </c>
    </row>
    <row r="10" spans="1:14" x14ac:dyDescent="0.3">
      <c r="A10" s="1" t="s">
        <v>28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f>M8+M9</f>
        <v>4442</v>
      </c>
      <c r="N10" s="1">
        <f>N8+N9</f>
        <v>5020</v>
      </c>
    </row>
    <row r="11" spans="1:14" x14ac:dyDescent="0.3">
      <c r="B11" t="s">
        <v>30</v>
      </c>
      <c r="M11">
        <f>1116</f>
        <v>1116</v>
      </c>
      <c r="N11">
        <f>1369</f>
        <v>1369</v>
      </c>
    </row>
    <row r="12" spans="1:14" x14ac:dyDescent="0.3">
      <c r="B12" t="s">
        <v>29</v>
      </c>
      <c r="M12">
        <f>529+25+396-17</f>
        <v>933</v>
      </c>
      <c r="N12">
        <f>-35+590+30+421</f>
        <v>1006</v>
      </c>
    </row>
    <row r="13" spans="1:14" x14ac:dyDescent="0.3">
      <c r="B13" t="s">
        <v>31</v>
      </c>
      <c r="M13">
        <f>149</f>
        <v>149</v>
      </c>
      <c r="N13">
        <f>180</f>
        <v>180</v>
      </c>
    </row>
    <row r="14" spans="1:14" x14ac:dyDescent="0.3">
      <c r="B14" t="s">
        <v>32</v>
      </c>
      <c r="M14">
        <f>1328</f>
        <v>1328</v>
      </c>
      <c r="N14">
        <f>1398</f>
        <v>1398</v>
      </c>
    </row>
    <row r="15" spans="1:14" x14ac:dyDescent="0.3">
      <c r="B15" t="s">
        <v>27</v>
      </c>
      <c r="M15">
        <f>677</f>
        <v>677</v>
      </c>
      <c r="N15">
        <f>830</f>
        <v>830</v>
      </c>
    </row>
    <row r="16" spans="1:14" x14ac:dyDescent="0.3">
      <c r="A16" s="1" t="s">
        <v>33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f>M11+M12+M13+M14+M15</f>
        <v>4203</v>
      </c>
      <c r="N16" s="1">
        <f>N11+N12+N13+N14+N15</f>
        <v>4783</v>
      </c>
    </row>
    <row r="17" spans="1:14" x14ac:dyDescent="0.3">
      <c r="B17" t="s">
        <v>34</v>
      </c>
      <c r="M17">
        <f>0</f>
        <v>0</v>
      </c>
      <c r="N17">
        <f>0</f>
        <v>0</v>
      </c>
    </row>
    <row r="18" spans="1:14" s="1" customFormat="1" x14ac:dyDescent="0.3">
      <c r="A18" s="1" t="s">
        <v>35</v>
      </c>
      <c r="M18" s="1">
        <f>-14</f>
        <v>-14</v>
      </c>
      <c r="N18" s="1">
        <f>78-15</f>
        <v>63</v>
      </c>
    </row>
    <row r="19" spans="1:14" x14ac:dyDescent="0.3">
      <c r="A19" t="s">
        <v>36</v>
      </c>
      <c r="M19">
        <f>M10-M16+M13</f>
        <v>388</v>
      </c>
      <c r="N19">
        <f>N10-N16+N13</f>
        <v>417</v>
      </c>
    </row>
    <row r="20" spans="1:14" x14ac:dyDescent="0.3">
      <c r="A20" s="1" t="s">
        <v>37</v>
      </c>
      <c r="M20">
        <f>M10-M16</f>
        <v>239</v>
      </c>
      <c r="N20">
        <f>N10-N16</f>
        <v>237</v>
      </c>
    </row>
    <row r="21" spans="1:14" x14ac:dyDescent="0.3">
      <c r="A21" s="1" t="s">
        <v>38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f>M20-M18</f>
        <v>253</v>
      </c>
      <c r="N21" s="1">
        <f>N20-N18</f>
        <v>174</v>
      </c>
    </row>
    <row r="22" spans="1:14" x14ac:dyDescent="0.3">
      <c r="A22" s="1" t="s">
        <v>39</v>
      </c>
      <c r="M22" s="4">
        <f>M21*10000000/Main!$D$9</f>
        <v>0.28749999999999998</v>
      </c>
      <c r="N22" s="4">
        <f>N21*10000000/Main!$D$9</f>
        <v>0.19772727272727272</v>
      </c>
    </row>
    <row r="24" spans="1:14" x14ac:dyDescent="0.3">
      <c r="B24" s="1" t="s">
        <v>40</v>
      </c>
      <c r="N24">
        <f>513</f>
        <v>513</v>
      </c>
    </row>
    <row r="25" spans="1:14" x14ac:dyDescent="0.3">
      <c r="A25" s="1"/>
      <c r="B25" t="s">
        <v>41</v>
      </c>
      <c r="N25">
        <f>59+1074+5737+1066</f>
        <v>7936</v>
      </c>
    </row>
    <row r="26" spans="1:14" x14ac:dyDescent="0.3">
      <c r="B26" t="s">
        <v>43</v>
      </c>
      <c r="N26">
        <f>10333</f>
        <v>10333</v>
      </c>
    </row>
    <row r="27" spans="1:14" x14ac:dyDescent="0.3">
      <c r="B27" t="s">
        <v>42</v>
      </c>
    </row>
    <row r="28" spans="1:14" x14ac:dyDescent="0.3">
      <c r="B28" t="s">
        <v>44</v>
      </c>
    </row>
    <row r="29" spans="1:14" x14ac:dyDescent="0.3">
      <c r="B29" t="s">
        <v>45</v>
      </c>
    </row>
    <row r="30" spans="1:14" x14ac:dyDescent="0.3">
      <c r="B30" t="s">
        <v>46</v>
      </c>
    </row>
    <row r="31" spans="1:14" x14ac:dyDescent="0.3">
      <c r="A31" t="s">
        <v>47</v>
      </c>
    </row>
    <row r="32" spans="1:14" x14ac:dyDescent="0.3">
      <c r="B32" t="s">
        <v>48</v>
      </c>
    </row>
    <row r="33" spans="2:2" x14ac:dyDescent="0.3">
      <c r="B33" t="s">
        <v>43</v>
      </c>
    </row>
    <row r="34" spans="2:2" x14ac:dyDescent="0.3">
      <c r="B34" t="s">
        <v>49</v>
      </c>
    </row>
    <row r="35" spans="2:2" x14ac:dyDescent="0.3">
      <c r="B35" t="s">
        <v>50</v>
      </c>
    </row>
    <row r="36" spans="2:2" x14ac:dyDescent="0.3">
      <c r="B36" t="s">
        <v>51</v>
      </c>
    </row>
    <row r="37" spans="2:2" x14ac:dyDescent="0.3">
      <c r="B37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SRIKAR</dc:creator>
  <cp:lastModifiedBy>MANI SRIKAR</cp:lastModifiedBy>
  <dcterms:created xsi:type="dcterms:W3CDTF">2024-11-01T05:18:38Z</dcterms:created>
  <dcterms:modified xsi:type="dcterms:W3CDTF">2024-11-01T06:12:38Z</dcterms:modified>
</cp:coreProperties>
</file>