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ml.chartshap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0" yWindow="30" windowWidth="11460" windowHeight="7935" tabRatio="840" firstSheet="1" activeTab="7"/>
  </bookViews>
  <sheets>
    <sheet name="Start" sheetId="9" r:id="rId1"/>
    <sheet name="Aktiekurs och info" sheetId="1" r:id="rId2"/>
    <sheet name="Nyckeltal auto" sheetId="2" r:id="rId3"/>
    <sheet name="RR Historiskt och Estimat" sheetId="3" r:id="rId4"/>
    <sheet name="BR Historiskt och Estimat" sheetId="4" r:id="rId5"/>
    <sheet name="KF Historiskt och Estimat" sheetId="5" r:id="rId6"/>
    <sheet name="Data till DCF" sheetId="6" r:id="rId7"/>
    <sheet name="I grunden är allt en DCF" sheetId="7" r:id="rId8"/>
    <sheet name="Grafer" sheetId="8" r:id="rId9"/>
  </sheets>
  <calcPr calcId="124519"/>
</workbook>
</file>

<file path=xl/calcChain.xml><?xml version="1.0" encoding="utf-8"?>
<calcChain xmlns="http://schemas.openxmlformats.org/spreadsheetml/2006/main">
  <c r="G4" i="7"/>
  <c r="P6" i="5"/>
  <c r="U20" i="3"/>
  <c r="V20"/>
  <c r="W20"/>
  <c r="X20"/>
  <c r="T20"/>
  <c r="B9" i="6"/>
  <c r="C14" i="2"/>
  <c r="D14"/>
  <c r="E14"/>
  <c r="F14"/>
  <c r="G14"/>
  <c r="S4" i="4"/>
  <c r="W40" i="5"/>
  <c r="C23" i="3"/>
  <c r="B5" i="6"/>
  <c r="D43" i="3"/>
  <c r="E43"/>
  <c r="F43"/>
  <c r="G43"/>
  <c r="H43"/>
  <c r="C43"/>
  <c r="B15" i="2" s="1"/>
  <c r="E29" i="4"/>
  <c r="D29"/>
  <c r="F29"/>
  <c r="G29"/>
  <c r="H29"/>
  <c r="C29"/>
  <c r="R16" i="5"/>
  <c r="S16"/>
  <c r="T16"/>
  <c r="Q16"/>
  <c r="J6" i="8"/>
  <c r="K6"/>
  <c r="L6"/>
  <c r="M6"/>
  <c r="I6"/>
  <c r="D5"/>
  <c r="E5"/>
  <c r="F5"/>
  <c r="G5"/>
  <c r="H5"/>
  <c r="C5"/>
  <c r="D18" i="3"/>
  <c r="E18"/>
  <c r="F18"/>
  <c r="G18"/>
  <c r="H18"/>
  <c r="C18"/>
  <c r="J8" i="2"/>
  <c r="K8"/>
  <c r="L8"/>
  <c r="M8"/>
  <c r="I8"/>
  <c r="J7"/>
  <c r="K7"/>
  <c r="L7"/>
  <c r="M7"/>
  <c r="I7"/>
  <c r="K5" i="7"/>
  <c r="K3"/>
  <c r="K2"/>
  <c r="B6" i="6" l="1"/>
  <c r="S27" i="4" l="1"/>
  <c r="T27" s="1"/>
  <c r="T29"/>
  <c r="U29"/>
  <c r="V29"/>
  <c r="W29"/>
  <c r="S29"/>
  <c r="T28"/>
  <c r="U28"/>
  <c r="V28"/>
  <c r="W28"/>
  <c r="S28"/>
  <c r="S56" s="1"/>
  <c r="S23"/>
  <c r="S22" s="1"/>
  <c r="S9"/>
  <c r="T9" s="1"/>
  <c r="U9" s="1"/>
  <c r="V9" s="1"/>
  <c r="W9" s="1"/>
  <c r="T15"/>
  <c r="U15"/>
  <c r="V15"/>
  <c r="W15"/>
  <c r="S15"/>
  <c r="T13"/>
  <c r="U13"/>
  <c r="V13"/>
  <c r="W13"/>
  <c r="S13"/>
  <c r="T12"/>
  <c r="U12"/>
  <c r="V12"/>
  <c r="W12"/>
  <c r="S12"/>
  <c r="Q24" i="5"/>
  <c r="R24"/>
  <c r="S24"/>
  <c r="T24"/>
  <c r="P24"/>
  <c r="X40"/>
  <c r="Q20" s="1"/>
  <c r="Y40"/>
  <c r="R20" s="1"/>
  <c r="Z40"/>
  <c r="S20" s="1"/>
  <c r="AA40"/>
  <c r="T20" s="1"/>
  <c r="P20"/>
  <c r="Q40"/>
  <c r="R40"/>
  <c r="S40"/>
  <c r="T40"/>
  <c r="U40"/>
  <c r="P40"/>
  <c r="R6"/>
  <c r="Q10"/>
  <c r="Q6"/>
  <c r="S6"/>
  <c r="T6"/>
  <c r="D6"/>
  <c r="E6"/>
  <c r="F6"/>
  <c r="G6"/>
  <c r="H6"/>
  <c r="C6"/>
  <c r="S54" i="4"/>
  <c r="S52"/>
  <c r="S50"/>
  <c r="C15" i="2"/>
  <c r="D15"/>
  <c r="E15"/>
  <c r="F15"/>
  <c r="G15"/>
  <c r="C20"/>
  <c r="D20"/>
  <c r="G20"/>
  <c r="B20"/>
  <c r="F7"/>
  <c r="C57" i="4"/>
  <c r="B13" i="1"/>
  <c r="D58" i="4"/>
  <c r="E58"/>
  <c r="C58"/>
  <c r="D57"/>
  <c r="C5" i="2" s="1"/>
  <c r="E57" i="4"/>
  <c r="D5" i="2" s="1"/>
  <c r="F57" i="4"/>
  <c r="G57"/>
  <c r="H57"/>
  <c r="G5" i="2" s="1"/>
  <c r="E55" i="4"/>
  <c r="C55"/>
  <c r="C56" s="1"/>
  <c r="K56" s="1"/>
  <c r="D53"/>
  <c r="E53"/>
  <c r="E54" s="1"/>
  <c r="F53"/>
  <c r="G53"/>
  <c r="G54" s="1"/>
  <c r="H53"/>
  <c r="H54" s="1"/>
  <c r="C53"/>
  <c r="C54" s="1"/>
  <c r="K54" s="1"/>
  <c r="D51"/>
  <c r="D52" s="1"/>
  <c r="E51"/>
  <c r="E52" s="1"/>
  <c r="F51"/>
  <c r="G51"/>
  <c r="H51"/>
  <c r="H52" s="1"/>
  <c r="C51"/>
  <c r="C52" s="1"/>
  <c r="K52" s="1"/>
  <c r="H49"/>
  <c r="H50" s="1"/>
  <c r="D49"/>
  <c r="E49"/>
  <c r="E50" s="1"/>
  <c r="F49"/>
  <c r="F50" s="1"/>
  <c r="G49"/>
  <c r="G50" s="1"/>
  <c r="C49"/>
  <c r="C50" s="1"/>
  <c r="K50" s="1"/>
  <c r="E56"/>
  <c r="D54"/>
  <c r="F54"/>
  <c r="F52"/>
  <c r="G52"/>
  <c r="D50"/>
  <c r="D47"/>
  <c r="D48" s="1"/>
  <c r="E47"/>
  <c r="E48" s="1"/>
  <c r="F47"/>
  <c r="F48" s="1"/>
  <c r="G47"/>
  <c r="G48" s="1"/>
  <c r="H47"/>
  <c r="C47"/>
  <c r="C48" s="1"/>
  <c r="K48" s="1"/>
  <c r="D45"/>
  <c r="D46" s="1"/>
  <c r="F45"/>
  <c r="F46" s="1"/>
  <c r="G45"/>
  <c r="G46" s="1"/>
  <c r="C31"/>
  <c r="C40" s="1"/>
  <c r="D38"/>
  <c r="E38"/>
  <c r="F38"/>
  <c r="G38"/>
  <c r="H38"/>
  <c r="C38"/>
  <c r="D31"/>
  <c r="D40" s="1"/>
  <c r="E31"/>
  <c r="E40" s="1"/>
  <c r="F31"/>
  <c r="G31"/>
  <c r="H31"/>
  <c r="H40" s="1"/>
  <c r="D55"/>
  <c r="D56" s="1"/>
  <c r="F55"/>
  <c r="F56" s="1"/>
  <c r="G55"/>
  <c r="G56" s="1"/>
  <c r="H55"/>
  <c r="H56" s="1"/>
  <c r="D24"/>
  <c r="E24"/>
  <c r="F24"/>
  <c r="G24"/>
  <c r="H24"/>
  <c r="C24"/>
  <c r="D36"/>
  <c r="E36"/>
  <c r="F36"/>
  <c r="G36"/>
  <c r="H36"/>
  <c r="C36"/>
  <c r="D11"/>
  <c r="E11"/>
  <c r="E45" s="1"/>
  <c r="E46" s="1"/>
  <c r="F11"/>
  <c r="G11"/>
  <c r="H11"/>
  <c r="H45" s="1"/>
  <c r="H46" s="1"/>
  <c r="C11"/>
  <c r="C45" s="1"/>
  <c r="C46" s="1"/>
  <c r="K46" s="1"/>
  <c r="D3"/>
  <c r="E3"/>
  <c r="F3"/>
  <c r="G3"/>
  <c r="H3"/>
  <c r="C3"/>
  <c r="L4" i="3"/>
  <c r="J42"/>
  <c r="T3"/>
  <c r="T48" i="4" s="1"/>
  <c r="X23" i="3"/>
  <c r="T10" i="5" s="1"/>
  <c r="W23" i="3"/>
  <c r="S10" i="5" s="1"/>
  <c r="V23" i="3"/>
  <c r="R10" i="5" s="1"/>
  <c r="U23" i="3"/>
  <c r="T23"/>
  <c r="P10" i="5" s="1"/>
  <c r="D23" i="3"/>
  <c r="E23"/>
  <c r="F23"/>
  <c r="G23"/>
  <c r="H23"/>
  <c r="E4"/>
  <c r="F4"/>
  <c r="G4"/>
  <c r="H4"/>
  <c r="D4"/>
  <c r="D12"/>
  <c r="L12" s="1"/>
  <c r="E12"/>
  <c r="F12"/>
  <c r="G12"/>
  <c r="H12"/>
  <c r="C12"/>
  <c r="J11"/>
  <c r="J3"/>
  <c r="D8"/>
  <c r="D14" s="1"/>
  <c r="E8"/>
  <c r="E14" s="1"/>
  <c r="F8"/>
  <c r="F14" s="1"/>
  <c r="G8"/>
  <c r="G9" s="1"/>
  <c r="H8"/>
  <c r="C8"/>
  <c r="C14" s="1"/>
  <c r="C3" i="2"/>
  <c r="C4" s="1"/>
  <c r="D3"/>
  <c r="D4" s="1"/>
  <c r="E3"/>
  <c r="F3"/>
  <c r="G3"/>
  <c r="B3"/>
  <c r="H58" i="4" l="1"/>
  <c r="G4" i="2"/>
  <c r="H48" i="4"/>
  <c r="P16" i="5"/>
  <c r="T14" i="3"/>
  <c r="I5" i="8"/>
  <c r="D19" i="2"/>
  <c r="D18"/>
  <c r="E4"/>
  <c r="E18" s="1"/>
  <c r="B4"/>
  <c r="B18" s="1"/>
  <c r="F4"/>
  <c r="T23" i="4"/>
  <c r="T22" s="1"/>
  <c r="U27"/>
  <c r="T26"/>
  <c r="S26"/>
  <c r="S31" s="1"/>
  <c r="E5" i="2"/>
  <c r="F5"/>
  <c r="F40" i="4"/>
  <c r="G40"/>
  <c r="G58"/>
  <c r="B5" i="2"/>
  <c r="F20"/>
  <c r="F58" i="4"/>
  <c r="E20" i="2"/>
  <c r="C18"/>
  <c r="T56" i="4"/>
  <c r="T50"/>
  <c r="T52"/>
  <c r="T54"/>
  <c r="E18"/>
  <c r="F18"/>
  <c r="H18"/>
  <c r="D18"/>
  <c r="C18"/>
  <c r="G18"/>
  <c r="U3" i="3"/>
  <c r="T8"/>
  <c r="J8"/>
  <c r="H14"/>
  <c r="G14"/>
  <c r="G15" s="1"/>
  <c r="D9"/>
  <c r="H9"/>
  <c r="G7" i="2" s="1"/>
  <c r="C9" i="3"/>
  <c r="B7" i="2" s="1"/>
  <c r="D20" i="3"/>
  <c r="C19" i="2" s="1"/>
  <c r="D15" i="3"/>
  <c r="C20"/>
  <c r="C15"/>
  <c r="E20"/>
  <c r="E15"/>
  <c r="E9"/>
  <c r="D7" i="2" s="1"/>
  <c r="F15" i="3"/>
  <c r="F20"/>
  <c r="F4" i="5" s="1"/>
  <c r="F15" s="1"/>
  <c r="F18" s="1"/>
  <c r="F22" s="1"/>
  <c r="F31" s="1"/>
  <c r="F9" i="3"/>
  <c r="E7" i="2" s="1"/>
  <c r="T31" i="4" l="1"/>
  <c r="D6" i="8"/>
  <c r="L15" i="3"/>
  <c r="C8" i="2"/>
  <c r="F6" i="8"/>
  <c r="E8" i="2"/>
  <c r="B8"/>
  <c r="C6" i="8"/>
  <c r="E6"/>
  <c r="D8" i="2"/>
  <c r="C7"/>
  <c r="L9" i="3"/>
  <c r="E21"/>
  <c r="D9" i="2" s="1"/>
  <c r="E4" i="5"/>
  <c r="E15" s="1"/>
  <c r="E18" s="1"/>
  <c r="E22" s="1"/>
  <c r="E31" s="1"/>
  <c r="D21" i="3"/>
  <c r="D4" i="5"/>
  <c r="D15" s="1"/>
  <c r="D18" s="1"/>
  <c r="D22" s="1"/>
  <c r="D31" s="1"/>
  <c r="G6" i="8"/>
  <c r="F8" i="2"/>
  <c r="E19"/>
  <c r="F18"/>
  <c r="U52" i="4"/>
  <c r="J5" i="8"/>
  <c r="U23" i="4"/>
  <c r="V23" s="1"/>
  <c r="V27"/>
  <c r="U26"/>
  <c r="V3" i="3"/>
  <c r="U50" i="4"/>
  <c r="U54"/>
  <c r="U56"/>
  <c r="U48"/>
  <c r="H20" i="3"/>
  <c r="H21" s="1"/>
  <c r="G9" i="2" s="1"/>
  <c r="G18"/>
  <c r="C28" i="3"/>
  <c r="C33" s="1"/>
  <c r="C4" i="5"/>
  <c r="C15" s="1"/>
  <c r="C18" s="1"/>
  <c r="C22" s="1"/>
  <c r="C31" s="1"/>
  <c r="B19" i="2"/>
  <c r="G20" i="3"/>
  <c r="F19" i="2" s="1"/>
  <c r="U8" i="3"/>
  <c r="U6" s="1"/>
  <c r="U14"/>
  <c r="H15"/>
  <c r="T6"/>
  <c r="T11"/>
  <c r="T12" s="1"/>
  <c r="C21"/>
  <c r="B9" i="2" s="1"/>
  <c r="E28" i="3"/>
  <c r="J14"/>
  <c r="D28"/>
  <c r="F21"/>
  <c r="E9" i="2" s="1"/>
  <c r="F28" i="3"/>
  <c r="C41" l="1"/>
  <c r="B14" i="2"/>
  <c r="C9"/>
  <c r="L21" i="3"/>
  <c r="G28"/>
  <c r="G4" i="5"/>
  <c r="G15" s="1"/>
  <c r="G18" s="1"/>
  <c r="G22" s="1"/>
  <c r="G31" s="1"/>
  <c r="V8" i="3"/>
  <c r="V6" s="1"/>
  <c r="K5" i="8"/>
  <c r="G8" i="2"/>
  <c r="H6" i="8"/>
  <c r="U22" i="4"/>
  <c r="U31" s="1"/>
  <c r="C34" i="5"/>
  <c r="D33" s="1"/>
  <c r="D34" s="1"/>
  <c r="V22" i="4"/>
  <c r="W23"/>
  <c r="W22" s="1"/>
  <c r="V26"/>
  <c r="W27"/>
  <c r="W26" s="1"/>
  <c r="H28" i="3"/>
  <c r="V14"/>
  <c r="R4" i="5" s="1"/>
  <c r="J20" i="3"/>
  <c r="G19" i="2"/>
  <c r="H4" i="5"/>
  <c r="H15" s="1"/>
  <c r="H18" s="1"/>
  <c r="H22" s="1"/>
  <c r="H31" s="1"/>
  <c r="W3" i="3"/>
  <c r="L5" i="8" s="1"/>
  <c r="V48" i="4"/>
  <c r="V50"/>
  <c r="V52"/>
  <c r="V54"/>
  <c r="V56"/>
  <c r="U21" i="3"/>
  <c r="J9" i="2" s="1"/>
  <c r="Q4" i="5"/>
  <c r="B13" i="2"/>
  <c r="B12"/>
  <c r="J27" i="3"/>
  <c r="C31"/>
  <c r="G21"/>
  <c r="F9" i="2" s="1"/>
  <c r="U27" i="3"/>
  <c r="U29" s="1"/>
  <c r="U11"/>
  <c r="U12" s="1"/>
  <c r="D31"/>
  <c r="L30" s="1"/>
  <c r="D33"/>
  <c r="C34"/>
  <c r="B10" i="2" s="1"/>
  <c r="C38" i="3"/>
  <c r="E31"/>
  <c r="E33"/>
  <c r="F31"/>
  <c r="F33"/>
  <c r="G31"/>
  <c r="G33"/>
  <c r="H31"/>
  <c r="H33"/>
  <c r="E13" i="2" l="1"/>
  <c r="E12"/>
  <c r="F13"/>
  <c r="F12"/>
  <c r="D13"/>
  <c r="D12"/>
  <c r="C13"/>
  <c r="C12"/>
  <c r="E33" i="5"/>
  <c r="E34" s="1"/>
  <c r="F33" s="1"/>
  <c r="F34" s="1"/>
  <c r="V21" i="3"/>
  <c r="K9" i="2" s="1"/>
  <c r="V31" i="4"/>
  <c r="W31"/>
  <c r="V27" i="3"/>
  <c r="V29" s="1"/>
  <c r="V11"/>
  <c r="V12" s="1"/>
  <c r="Q15" i="5"/>
  <c r="Q13"/>
  <c r="R15"/>
  <c r="R18" s="1"/>
  <c r="R22" s="1"/>
  <c r="R32" s="1"/>
  <c r="R13"/>
  <c r="W48" i="4"/>
  <c r="W52"/>
  <c r="W50"/>
  <c r="W54"/>
  <c r="W56"/>
  <c r="W8" i="3"/>
  <c r="W14"/>
  <c r="S4" i="5" s="1"/>
  <c r="X3" i="3"/>
  <c r="M5" i="8" s="1"/>
  <c r="J32" i="3"/>
  <c r="G13" i="2"/>
  <c r="G12"/>
  <c r="C44" i="3"/>
  <c r="B17" i="2"/>
  <c r="U32" i="3"/>
  <c r="Q29" i="5" s="1"/>
  <c r="F38" i="3"/>
  <c r="F34"/>
  <c r="E10" i="2" s="1"/>
  <c r="F41" i="3"/>
  <c r="D38"/>
  <c r="D41"/>
  <c r="D34"/>
  <c r="G41"/>
  <c r="G34"/>
  <c r="F10" i="2" s="1"/>
  <c r="G38" i="3"/>
  <c r="E34"/>
  <c r="D10" i="2" s="1"/>
  <c r="E38" i="3"/>
  <c r="E41"/>
  <c r="H41"/>
  <c r="G17" i="2" s="1"/>
  <c r="H38" i="3"/>
  <c r="H34"/>
  <c r="G10" i="2" s="1"/>
  <c r="G44" i="3" l="1"/>
  <c r="F17" i="2"/>
  <c r="F44" i="3"/>
  <c r="E17" i="2"/>
  <c r="E44" i="3"/>
  <c r="D17" i="2"/>
  <c r="D44" i="3"/>
  <c r="L43" s="1"/>
  <c r="L40"/>
  <c r="C17" i="2"/>
  <c r="L33" i="3"/>
  <c r="C10" i="2"/>
  <c r="V32" i="3"/>
  <c r="R29" i="5" s="1"/>
  <c r="G33"/>
  <c r="U33" i="3"/>
  <c r="J10" i="2" s="1"/>
  <c r="D2" i="7"/>
  <c r="D4" s="1"/>
  <c r="V41" i="3"/>
  <c r="U38"/>
  <c r="S15" i="5"/>
  <c r="S18" s="1"/>
  <c r="S22" s="1"/>
  <c r="S32" s="1"/>
  <c r="S13"/>
  <c r="U41" i="3"/>
  <c r="Z3"/>
  <c r="X8"/>
  <c r="X14"/>
  <c r="W6"/>
  <c r="W11"/>
  <c r="W12" s="1"/>
  <c r="H44"/>
  <c r="J40"/>
  <c r="W21"/>
  <c r="L9" i="2" s="1"/>
  <c r="W27" i="3"/>
  <c r="W29" s="1"/>
  <c r="V33" l="1"/>
  <c r="K10" i="2" s="1"/>
  <c r="V38" i="3"/>
  <c r="G34" i="5"/>
  <c r="H33" s="1"/>
  <c r="V43" i="3"/>
  <c r="K15" i="2" s="1"/>
  <c r="K17"/>
  <c r="U43" i="3"/>
  <c r="J15" i="2" s="1"/>
  <c r="J17"/>
  <c r="E2" i="7"/>
  <c r="E4" s="1"/>
  <c r="Z8" i="3"/>
  <c r="X6"/>
  <c r="X11"/>
  <c r="Z14"/>
  <c r="X27"/>
  <c r="W32"/>
  <c r="S29" i="5" s="1"/>
  <c r="H34" l="1"/>
  <c r="P34" s="1"/>
  <c r="X21" i="3"/>
  <c r="M9" i="2" s="1"/>
  <c r="Z11" i="3"/>
  <c r="X12"/>
  <c r="T4" i="5"/>
  <c r="X29" i="3"/>
  <c r="X32" s="1"/>
  <c r="T29" i="5" s="1"/>
  <c r="W33" i="3"/>
  <c r="L10" i="2" s="1"/>
  <c r="W41" i="3"/>
  <c r="W38"/>
  <c r="W43" l="1"/>
  <c r="L15" i="2" s="1"/>
  <c r="L17"/>
  <c r="T15" i="5"/>
  <c r="T18" s="1"/>
  <c r="T22" s="1"/>
  <c r="T32" s="1"/>
  <c r="T13"/>
  <c r="X33" i="3"/>
  <c r="M10" i="2" s="1"/>
  <c r="X41" i="3"/>
  <c r="M17" i="2" s="1"/>
  <c r="X38" i="3"/>
  <c r="F2" i="7" l="1"/>
  <c r="G2" s="1"/>
  <c r="X43" i="3"/>
  <c r="M15" i="2" s="1"/>
  <c r="F4" i="7" l="1"/>
  <c r="S48" i="4"/>
  <c r="Q18" i="5"/>
  <c r="Q22" s="1"/>
  <c r="Q32" s="1"/>
  <c r="S8" i="4"/>
  <c r="Z20" i="3"/>
  <c r="S3" i="4" l="1"/>
  <c r="C2" i="7"/>
  <c r="C4" s="1"/>
  <c r="T8" i="4"/>
  <c r="T18" i="3"/>
  <c r="T4" i="4"/>
  <c r="P4" i="5"/>
  <c r="T21" i="3"/>
  <c r="I9" i="2" s="1"/>
  <c r="T27" i="3"/>
  <c r="U4" i="4" l="1"/>
  <c r="T3"/>
  <c r="U18" i="3"/>
  <c r="U8" i="4"/>
  <c r="Z27" i="3"/>
  <c r="T29"/>
  <c r="T32" s="1"/>
  <c r="P15" i="5"/>
  <c r="P18" s="1"/>
  <c r="P22" s="1"/>
  <c r="P32" s="1"/>
  <c r="P35" s="1"/>
  <c r="P13"/>
  <c r="T41" i="3" l="1"/>
  <c r="I17" i="2" s="1"/>
  <c r="P29" i="5"/>
  <c r="V8" i="4"/>
  <c r="U3"/>
  <c r="V4"/>
  <c r="W4" s="1"/>
  <c r="V18" i="3"/>
  <c r="B2" i="7"/>
  <c r="B4" s="1"/>
  <c r="K1" s="1"/>
  <c r="K4" s="1"/>
  <c r="K6" s="1"/>
  <c r="K7" s="1"/>
  <c r="T38" i="3"/>
  <c r="Z38" s="1"/>
  <c r="Z32"/>
  <c r="T33"/>
  <c r="I10" i="2" s="1"/>
  <c r="Q34" i="5" l="1"/>
  <c r="Q35" s="1"/>
  <c r="W18" i="3"/>
  <c r="W8" i="4"/>
  <c r="W3" s="1"/>
  <c r="V3"/>
  <c r="T43" i="3"/>
  <c r="Z41"/>
  <c r="S14" i="4" l="1"/>
  <c r="S11" s="1"/>
  <c r="X18" i="3"/>
  <c r="I15" i="2"/>
  <c r="Z43" i="3"/>
  <c r="T14" i="4"/>
  <c r="R34" i="5"/>
  <c r="R35" s="1"/>
  <c r="S57" i="4" l="1"/>
  <c r="S34" i="5"/>
  <c r="S35" s="1"/>
  <c r="U14" i="4"/>
  <c r="T11"/>
  <c r="T57"/>
  <c r="S45"/>
  <c r="S46" s="1"/>
  <c r="S18"/>
  <c r="I14" i="2" s="1"/>
  <c r="S38" i="4" l="1"/>
  <c r="S40"/>
  <c r="S6"/>
  <c r="I12" i="2"/>
  <c r="T45" i="4"/>
  <c r="T46" s="1"/>
  <c r="T18"/>
  <c r="J14" i="2" s="1"/>
  <c r="V14" i="4"/>
  <c r="T34" i="5"/>
  <c r="U11" i="4"/>
  <c r="U57"/>
  <c r="T35" i="5" l="1"/>
  <c r="W14" i="4" s="1"/>
  <c r="S35"/>
  <c r="S34" s="1"/>
  <c r="I20" i="2"/>
  <c r="I13"/>
  <c r="S58" i="4"/>
  <c r="T40"/>
  <c r="J12" i="2"/>
  <c r="T38" i="4"/>
  <c r="T6"/>
  <c r="V57"/>
  <c r="V11"/>
  <c r="U18"/>
  <c r="K14" i="2" s="1"/>
  <c r="U45" i="4"/>
  <c r="U46" s="1"/>
  <c r="W11" l="1"/>
  <c r="W18" s="1"/>
  <c r="M14" i="2" s="1"/>
  <c r="W57" i="4"/>
  <c r="U38"/>
  <c r="K12" i="2"/>
  <c r="U40" i="4"/>
  <c r="U6"/>
  <c r="V18"/>
  <c r="L14" i="2" s="1"/>
  <c r="V45" i="4"/>
  <c r="V46" s="1"/>
  <c r="J20" i="2"/>
  <c r="J13"/>
  <c r="T35" i="4"/>
  <c r="T34" s="1"/>
  <c r="T58"/>
  <c r="W45" l="1"/>
  <c r="W46" s="1"/>
  <c r="L12" i="2"/>
  <c r="V38" i="4"/>
  <c r="V40"/>
  <c r="V6"/>
  <c r="K13" i="2"/>
  <c r="K20"/>
  <c r="U35" i="4"/>
  <c r="U34" s="1"/>
  <c r="U58"/>
  <c r="W40"/>
  <c r="W38"/>
  <c r="W6"/>
  <c r="M12" i="2"/>
  <c r="L20" l="1"/>
  <c r="V35" i="4"/>
  <c r="V34" s="1"/>
  <c r="L13" i="2"/>
  <c r="V58" i="4"/>
  <c r="M13" i="2"/>
  <c r="W35" i="4"/>
  <c r="W34" s="1"/>
  <c r="M20" i="2"/>
  <c r="W58" i="4"/>
</calcChain>
</file>

<file path=xl/sharedStrings.xml><?xml version="1.0" encoding="utf-8"?>
<sst xmlns="http://schemas.openxmlformats.org/spreadsheetml/2006/main" count="296" uniqueCount="151">
  <si>
    <t>Bolag</t>
  </si>
  <si>
    <t>Ticker</t>
  </si>
  <si>
    <t>Branch</t>
  </si>
  <si>
    <t>Lista</t>
  </si>
  <si>
    <t>Datum</t>
  </si>
  <si>
    <t>Aktiekurs</t>
  </si>
  <si>
    <t>Market cap</t>
  </si>
  <si>
    <t>EV</t>
  </si>
  <si>
    <t>Bruttomarginal</t>
  </si>
  <si>
    <t>EBITDA-marginal</t>
  </si>
  <si>
    <t>EBIT-marginal</t>
  </si>
  <si>
    <t>ROA</t>
  </si>
  <si>
    <t>ROE</t>
  </si>
  <si>
    <t>ROIC</t>
  </si>
  <si>
    <t>Nettoskuld</t>
  </si>
  <si>
    <t>Nettomarginal</t>
  </si>
  <si>
    <t>P/E</t>
  </si>
  <si>
    <t>EV/EBITDA</t>
  </si>
  <si>
    <t>EV/EBIT</t>
  </si>
  <si>
    <t>P/B</t>
  </si>
  <si>
    <t>Direktavkastning</t>
  </si>
  <si>
    <t>Utestående Aktier (m)</t>
  </si>
  <si>
    <t>Omsättning</t>
  </si>
  <si>
    <t>KSV</t>
  </si>
  <si>
    <t>Bruttoresultat</t>
  </si>
  <si>
    <t>CAGR</t>
  </si>
  <si>
    <t>Rörelsens kostnader exkl. Av &amp; nedskrivn.</t>
  </si>
  <si>
    <t>% av omsättning</t>
  </si>
  <si>
    <t>EBITDA</t>
  </si>
  <si>
    <t xml:space="preserve">           Bruttomarginal</t>
  </si>
  <si>
    <t xml:space="preserve">           % av omsättning</t>
  </si>
  <si>
    <t xml:space="preserve">           EBITDA-marginal</t>
  </si>
  <si>
    <t>Av- &amp; nedskrivningar</t>
  </si>
  <si>
    <t>EBIT</t>
  </si>
  <si>
    <t xml:space="preserve">         EBIT-marginal</t>
  </si>
  <si>
    <t>N/A</t>
  </si>
  <si>
    <t>Finansnetto</t>
  </si>
  <si>
    <t xml:space="preserve">           Finansiella intäkter</t>
  </si>
  <si>
    <t xml:space="preserve">           Finansiella kostnader</t>
  </si>
  <si>
    <t>Resultat före skatt</t>
  </si>
  <si>
    <t>Skatt</t>
  </si>
  <si>
    <t>Beskattning</t>
  </si>
  <si>
    <t>TKR</t>
  </si>
  <si>
    <t xml:space="preserve">            Tillväxt å/å</t>
  </si>
  <si>
    <t>Andel av materiella &amp; imateriella tillg.</t>
  </si>
  <si>
    <t>Nettoresultat</t>
  </si>
  <si>
    <t>Minoritetsintresse</t>
  </si>
  <si>
    <t>Resultat hänförligt till moderbolagets ägare</t>
  </si>
  <si>
    <t>Genomsnitt antal aktier (tusental)</t>
  </si>
  <si>
    <t>EPS</t>
  </si>
  <si>
    <t>Utdelning per aktie</t>
  </si>
  <si>
    <t>% av EPS</t>
  </si>
  <si>
    <t>2014E</t>
  </si>
  <si>
    <t>2015E</t>
  </si>
  <si>
    <t>2016E</t>
  </si>
  <si>
    <t>2017E</t>
  </si>
  <si>
    <t>2018E</t>
  </si>
  <si>
    <t>andel av årets resultat</t>
  </si>
  <si>
    <t>Genomsnitt %</t>
  </si>
  <si>
    <t>Anläggningstillgångar</t>
  </si>
  <si>
    <t>varav goodwill</t>
  </si>
  <si>
    <t>varav imateriella anläggningstillgångar</t>
  </si>
  <si>
    <t>% av tillgångar</t>
  </si>
  <si>
    <t>varav materiella anläggningstillgångar</t>
  </si>
  <si>
    <t>varav finansiella anläggningstillgångar</t>
  </si>
  <si>
    <t>Omsättningstillgångar</t>
  </si>
  <si>
    <t>varav kassa och likvida medel</t>
  </si>
  <si>
    <t>varav varulager</t>
  </si>
  <si>
    <t>varav kundfordringar</t>
  </si>
  <si>
    <t>varav övriga omsättningstillgångar</t>
  </si>
  <si>
    <t>Summa tillgångar</t>
  </si>
  <si>
    <t>Eget kapital hänförligt till moderbolagets ägare</t>
  </si>
  <si>
    <t>Minoritetens andel av eget kapital</t>
  </si>
  <si>
    <t>% andel</t>
  </si>
  <si>
    <t>Långfristiga skulder</t>
  </si>
  <si>
    <t>varav räntebärande</t>
  </si>
  <si>
    <t>varav övriga</t>
  </si>
  <si>
    <t>Kortfristiga skulder</t>
  </si>
  <si>
    <t>Summa skulder</t>
  </si>
  <si>
    <t>Summa eget kapital</t>
  </si>
  <si>
    <t>Summa skulder &amp; eget kapital</t>
  </si>
  <si>
    <t>Rörelsekapital (non-cash)</t>
  </si>
  <si>
    <t>vara kundfordringar</t>
  </si>
  <si>
    <t>varav leverantörsskulder</t>
  </si>
  <si>
    <t>varav övriga skulder</t>
  </si>
  <si>
    <t>% av eget kapital</t>
  </si>
  <si>
    <t>Market cap (MSEK)</t>
  </si>
  <si>
    <t>Löpande verksamheten</t>
  </si>
  <si>
    <t>Av- och nedskrivningar</t>
  </si>
  <si>
    <t>Justering för poster som ej ingår i kassaflöde</t>
  </si>
  <si>
    <t>Finansiella poster netto</t>
  </si>
  <si>
    <t>Kassaflödesmässig skatt</t>
  </si>
  <si>
    <t>Kassaflöde exkl.  Δ rörelsekapital</t>
  </si>
  <si>
    <t>Kassaflöde Löpande verksamhet</t>
  </si>
  <si>
    <t>Kassaflöde investeringsverksamhet</t>
  </si>
  <si>
    <t>Fritt kassaflöde</t>
  </si>
  <si>
    <t>Kassaflöde finansieringsverksamhet</t>
  </si>
  <si>
    <t>netto Δ rörelsekapital</t>
  </si>
  <si>
    <t>Omräkningsdiff</t>
  </si>
  <si>
    <t>Årets kassaflöde</t>
  </si>
  <si>
    <t>Ingående likvida medel</t>
  </si>
  <si>
    <t>Utgående likvida medel</t>
  </si>
  <si>
    <t>andel av finansnetto i RR</t>
  </si>
  <si>
    <t>% av resultat innan skatt</t>
  </si>
  <si>
    <t>2013E</t>
  </si>
  <si>
    <t>varav materiella</t>
  </si>
  <si>
    <t>varav finansiella</t>
  </si>
  <si>
    <t>vara immateriella</t>
  </si>
  <si>
    <t>Kassaflöde investeringsverksamheten</t>
  </si>
  <si>
    <t>varav Δ långfristiga räntebärande skulder</t>
  </si>
  <si>
    <t>varav Δ kortfristiga räntebärande skulder</t>
  </si>
  <si>
    <t>Utdelning</t>
  </si>
  <si>
    <t>% av nettoresultat</t>
  </si>
  <si>
    <t>Riskfri ränta</t>
  </si>
  <si>
    <t>R(e)</t>
  </si>
  <si>
    <t>R(d)</t>
  </si>
  <si>
    <t>Beta</t>
  </si>
  <si>
    <t>R(m)</t>
  </si>
  <si>
    <t>WACC</t>
  </si>
  <si>
    <t>FCF</t>
  </si>
  <si>
    <t>Evig tillväxt</t>
  </si>
  <si>
    <t>2018E - TV</t>
  </si>
  <si>
    <t>DFCF</t>
  </si>
  <si>
    <t>Summa NPV</t>
  </si>
  <si>
    <t>Debt</t>
  </si>
  <si>
    <t>Cash</t>
  </si>
  <si>
    <t>Value of Equity</t>
  </si>
  <si>
    <t>Riktkurs</t>
  </si>
  <si>
    <t>Antal aktier (tusental)</t>
  </si>
  <si>
    <t>Omsättning MSEK</t>
  </si>
  <si>
    <t>Segment</t>
  </si>
  <si>
    <t>Andel av omsättningen</t>
  </si>
  <si>
    <t>Bilar</t>
  </si>
  <si>
    <t>Båtar</t>
  </si>
  <si>
    <t>Tåg</t>
  </si>
  <si>
    <t>Flygplan</t>
  </si>
  <si>
    <t>Rymdfarkoster</t>
  </si>
  <si>
    <t>Upp/nedsida</t>
  </si>
  <si>
    <t>Används för historisk data</t>
  </si>
  <si>
    <t>Används för estimat</t>
  </si>
  <si>
    <t>Börja med att fylla i bolagsinformation och sedan historisk resultat, balans och kassaflöde. Därefter görs resultatestimat för kommande 5-års period baserad på tidigare CAGR, marginaler samt information från årsredovisningar. För innevarande års estimat används lämpligen senaste kvartalsrapporterna. Därefter görs estimat för balansräkning och kassaflöde. Här bör information från rapporter användas för CAPEX och avskrivningar, samt rimlighetskoll mot historisk data. När allt är ifyllt kommer DCFen ange en kurs och förslag på grafer finns på sista bladet. Kom ihåg att bara ändra på färgade celler!</t>
  </si>
  <si>
    <t>Changelog</t>
  </si>
  <si>
    <t>av Måns Unosson</t>
  </si>
  <si>
    <t>1.1</t>
  </si>
  <si>
    <t>Fixade summering netto Δ rörelsekapital</t>
  </si>
  <si>
    <t>Årets Kassaflöde</t>
  </si>
  <si>
    <t>Kassaflöde finansieringsverksamhet exl. Utdelning</t>
  </si>
  <si>
    <t>Varav räntekostnader</t>
  </si>
  <si>
    <t>1.2</t>
  </si>
  <si>
    <t>Fixade Antons kommentarer (Utdelning, R(d), netto kortfrist. Skulder, procent på nyckeltal, mm)</t>
  </si>
  <si>
    <t>UEAM DCF version 1.2</t>
  </si>
</sst>
</file>

<file path=xl/styles.xml><?xml version="1.0" encoding="utf-8"?>
<styleSheet xmlns="http://schemas.openxmlformats.org/spreadsheetml/2006/main">
  <numFmts count="1">
    <numFmt numFmtId="164" formatCode="0.0%"/>
  </numFmts>
  <fonts count="15">
    <font>
      <sz val="11"/>
      <color theme="1"/>
      <name val="Calibri"/>
      <family val="2"/>
      <scheme val="minor"/>
    </font>
    <font>
      <sz val="11"/>
      <color theme="1"/>
      <name val="Cambria"/>
      <family val="1"/>
      <scheme val="major"/>
    </font>
    <font>
      <sz val="9"/>
      <color theme="1"/>
      <name val="Cambria"/>
      <family val="1"/>
      <scheme val="major"/>
    </font>
    <font>
      <sz val="10"/>
      <color theme="1"/>
      <name val="Cambria"/>
      <family val="1"/>
      <scheme val="major"/>
    </font>
    <font>
      <b/>
      <sz val="10"/>
      <color theme="1"/>
      <name val="Cambria"/>
      <family val="1"/>
      <scheme val="major"/>
    </font>
    <font>
      <b/>
      <sz val="11"/>
      <color theme="1"/>
      <name val="Cambria"/>
      <family val="1"/>
      <scheme val="major"/>
    </font>
    <font>
      <i/>
      <sz val="9"/>
      <color theme="1"/>
      <name val="Cambria"/>
      <family val="1"/>
      <scheme val="major"/>
    </font>
    <font>
      <i/>
      <sz val="11"/>
      <color theme="1"/>
      <name val="Cambria"/>
      <family val="1"/>
      <scheme val="major"/>
    </font>
    <font>
      <i/>
      <sz val="10"/>
      <color theme="1"/>
      <name val="Cambria"/>
      <family val="1"/>
      <scheme val="major"/>
    </font>
    <font>
      <sz val="11"/>
      <color theme="1"/>
      <name val="Arial Rounded MT Bold"/>
      <family val="2"/>
    </font>
    <font>
      <b/>
      <u/>
      <sz val="10"/>
      <color theme="1"/>
      <name val="Cambria"/>
      <family val="1"/>
      <scheme val="major"/>
    </font>
    <font>
      <b/>
      <sz val="11"/>
      <color theme="1"/>
      <name val="Calibri"/>
      <family val="2"/>
      <scheme val="minor"/>
    </font>
    <font>
      <i/>
      <sz val="11"/>
      <color theme="1"/>
      <name val="Calibri"/>
      <family val="2"/>
      <scheme val="minor"/>
    </font>
    <font>
      <b/>
      <i/>
      <sz val="10"/>
      <color theme="1"/>
      <name val="Cambria"/>
      <family val="1"/>
      <scheme val="major"/>
    </font>
    <font>
      <sz val="11"/>
      <color theme="0"/>
      <name val="Calibri"/>
      <family val="2"/>
      <scheme val="minor"/>
    </font>
  </fonts>
  <fills count="6">
    <fill>
      <patternFill patternType="none"/>
    </fill>
    <fill>
      <patternFill patternType="gray125"/>
    </fill>
    <fill>
      <patternFill patternType="solid">
        <fgColor theme="6" tint="0.79998168889431442"/>
        <bgColor indexed="64"/>
      </patternFill>
    </fill>
    <fill>
      <patternFill patternType="solid">
        <fgColor rgb="FFCCFFFF"/>
        <bgColor indexed="64"/>
      </patternFill>
    </fill>
    <fill>
      <patternFill patternType="solid">
        <fgColor theme="6" tint="0.59999389629810485"/>
        <bgColor indexed="64"/>
      </patternFill>
    </fill>
    <fill>
      <patternFill patternType="solid">
        <fgColor rgb="FFFFC000"/>
        <bgColor indexed="64"/>
      </patternFill>
    </fill>
  </fills>
  <borders count="17">
    <border>
      <left/>
      <right/>
      <top/>
      <bottom/>
      <diagonal/>
    </border>
    <border>
      <left/>
      <right/>
      <top style="thin">
        <color indexed="64"/>
      </top>
      <bottom/>
      <diagonal/>
    </border>
    <border>
      <left/>
      <right/>
      <top/>
      <bottom style="medium">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s>
  <cellStyleXfs count="1">
    <xf numFmtId="0" fontId="0" fillId="0" borderId="0"/>
  </cellStyleXfs>
  <cellXfs count="109">
    <xf numFmtId="0" fontId="0" fillId="0" borderId="0" xfId="0"/>
    <xf numFmtId="0" fontId="0" fillId="0" borderId="0" xfId="0" applyFont="1"/>
    <xf numFmtId="0" fontId="1" fillId="0" borderId="0" xfId="0" applyFont="1"/>
    <xf numFmtId="0" fontId="2" fillId="0" borderId="0" xfId="0" applyFont="1"/>
    <xf numFmtId="0" fontId="3" fillId="0" borderId="0" xfId="0" applyFont="1"/>
    <xf numFmtId="0" fontId="4" fillId="0" borderId="0" xfId="0" applyFont="1"/>
    <xf numFmtId="0" fontId="4" fillId="0" borderId="0" xfId="0" applyFont="1" applyFill="1"/>
    <xf numFmtId="0" fontId="0" fillId="0" borderId="2" xfId="0" applyBorder="1"/>
    <xf numFmtId="0" fontId="4" fillId="0" borderId="2" xfId="0" applyFont="1" applyFill="1" applyBorder="1"/>
    <xf numFmtId="0" fontId="4" fillId="0" borderId="2" xfId="0" applyFont="1" applyBorder="1" applyAlignment="1">
      <alignment horizontal="right"/>
    </xf>
    <xf numFmtId="0" fontId="5" fillId="0" borderId="0" xfId="0" applyFont="1"/>
    <xf numFmtId="0" fontId="6" fillId="0" borderId="0" xfId="0" applyFont="1" applyAlignment="1">
      <alignment horizontal="right"/>
    </xf>
    <xf numFmtId="0" fontId="3" fillId="0" borderId="0" xfId="0" applyFont="1" applyAlignment="1">
      <alignment horizontal="right"/>
    </xf>
    <xf numFmtId="10" fontId="6" fillId="0" borderId="0" xfId="0" applyNumberFormat="1" applyFont="1"/>
    <xf numFmtId="0" fontId="6" fillId="0" borderId="0" xfId="0" applyFont="1" applyFill="1"/>
    <xf numFmtId="10" fontId="6" fillId="0" borderId="0" xfId="0" applyNumberFormat="1" applyFont="1" applyFill="1"/>
    <xf numFmtId="10" fontId="3" fillId="0" borderId="0" xfId="0" applyNumberFormat="1" applyFont="1"/>
    <xf numFmtId="0" fontId="3" fillId="0" borderId="0" xfId="0" applyNumberFormat="1" applyFont="1" applyFill="1"/>
    <xf numFmtId="0" fontId="8" fillId="0" borderId="0" xfId="0" applyFont="1" applyAlignment="1">
      <alignment horizontal="right"/>
    </xf>
    <xf numFmtId="0" fontId="4" fillId="0" borderId="0" xfId="0" applyFont="1" applyAlignment="1">
      <alignment horizontal="left"/>
    </xf>
    <xf numFmtId="0" fontId="5" fillId="0" borderId="2" xfId="0" applyFont="1" applyBorder="1"/>
    <xf numFmtId="0" fontId="8" fillId="0" borderId="0" xfId="0" applyFont="1"/>
    <xf numFmtId="0" fontId="9" fillId="0" borderId="0" xfId="0" applyFont="1"/>
    <xf numFmtId="0" fontId="4" fillId="0" borderId="2" xfId="0" applyFont="1" applyBorder="1"/>
    <xf numFmtId="0" fontId="10" fillId="0" borderId="0" xfId="0" applyFont="1"/>
    <xf numFmtId="0" fontId="4" fillId="0" borderId="0" xfId="0" applyFont="1" applyAlignment="1">
      <alignment horizontal="right"/>
    </xf>
    <xf numFmtId="0" fontId="0" fillId="3" borderId="0" xfId="0" applyFill="1"/>
    <xf numFmtId="10" fontId="8" fillId="0" borderId="0" xfId="0" applyNumberFormat="1" applyFont="1" applyFill="1"/>
    <xf numFmtId="10" fontId="8" fillId="0" borderId="0" xfId="0" applyNumberFormat="1" applyFont="1"/>
    <xf numFmtId="9" fontId="8" fillId="0" borderId="0" xfId="0" applyNumberFormat="1" applyFont="1" applyFill="1"/>
    <xf numFmtId="9" fontId="8" fillId="0" borderId="0" xfId="0" applyNumberFormat="1" applyFont="1"/>
    <xf numFmtId="0" fontId="11" fillId="0" borderId="0" xfId="0" applyFont="1"/>
    <xf numFmtId="0" fontId="4" fillId="4" borderId="0" xfId="0" applyFont="1" applyFill="1"/>
    <xf numFmtId="0" fontId="3" fillId="0" borderId="4" xfId="0" applyFont="1" applyBorder="1"/>
    <xf numFmtId="0" fontId="3" fillId="0" borderId="6" xfId="0" applyFont="1" applyBorder="1"/>
    <xf numFmtId="10" fontId="8" fillId="0" borderId="7" xfId="0" applyNumberFormat="1" applyFont="1" applyBorder="1"/>
    <xf numFmtId="10" fontId="12" fillId="0" borderId="7" xfId="0" applyNumberFormat="1" applyFont="1" applyBorder="1"/>
    <xf numFmtId="0" fontId="3" fillId="0" borderId="6" xfId="0" applyFont="1" applyFill="1" applyBorder="1"/>
    <xf numFmtId="9" fontId="8" fillId="0" borderId="7" xfId="0" applyNumberFormat="1" applyFont="1" applyFill="1" applyBorder="1"/>
    <xf numFmtId="0" fontId="0" fillId="0" borderId="6" xfId="0" applyBorder="1"/>
    <xf numFmtId="0" fontId="0" fillId="0" borderId="7" xfId="0" applyBorder="1"/>
    <xf numFmtId="0" fontId="4" fillId="0" borderId="8" xfId="0" applyFont="1" applyBorder="1"/>
    <xf numFmtId="10" fontId="13" fillId="0" borderId="9" xfId="0" applyNumberFormat="1" applyFont="1" applyBorder="1"/>
    <xf numFmtId="10" fontId="1" fillId="0" borderId="0" xfId="0" applyNumberFormat="1" applyFont="1"/>
    <xf numFmtId="0" fontId="4" fillId="3" borderId="0" xfId="0" applyFont="1" applyFill="1"/>
    <xf numFmtId="0" fontId="14" fillId="0" borderId="0" xfId="0" applyFont="1"/>
    <xf numFmtId="0" fontId="0" fillId="0" borderId="0" xfId="0" applyBorder="1"/>
    <xf numFmtId="0" fontId="0" fillId="0" borderId="3" xfId="0" applyBorder="1"/>
    <xf numFmtId="0" fontId="0" fillId="0" borderId="9" xfId="0" applyBorder="1"/>
    <xf numFmtId="0" fontId="4" fillId="0" borderId="0" xfId="0" applyFont="1" applyFill="1" applyBorder="1"/>
    <xf numFmtId="0" fontId="0" fillId="0" borderId="1" xfId="0" applyBorder="1"/>
    <xf numFmtId="0" fontId="0" fillId="0" borderId="5" xfId="0" applyBorder="1"/>
    <xf numFmtId="0" fontId="3" fillId="0" borderId="12" xfId="0" applyFont="1" applyBorder="1"/>
    <xf numFmtId="0" fontId="3" fillId="0" borderId="13" xfId="0" applyFont="1" applyBorder="1"/>
    <xf numFmtId="10" fontId="0" fillId="0" borderId="3" xfId="0" applyNumberFormat="1" applyBorder="1"/>
    <xf numFmtId="10" fontId="0" fillId="0" borderId="9" xfId="0" applyNumberFormat="1" applyBorder="1"/>
    <xf numFmtId="0" fontId="1" fillId="0" borderId="10" xfId="0" applyFont="1" applyBorder="1"/>
    <xf numFmtId="0" fontId="1" fillId="0" borderId="11" xfId="0" applyFont="1" applyBorder="1"/>
    <xf numFmtId="0" fontId="2" fillId="0" borderId="15" xfId="0" applyFont="1" applyBorder="1"/>
    <xf numFmtId="0" fontId="2" fillId="0" borderId="13" xfId="0" applyFont="1" applyBorder="1"/>
    <xf numFmtId="9" fontId="2" fillId="0" borderId="7" xfId="0" applyNumberFormat="1" applyFont="1" applyBorder="1"/>
    <xf numFmtId="9" fontId="2" fillId="0" borderId="9" xfId="0" applyNumberFormat="1" applyFont="1" applyBorder="1"/>
    <xf numFmtId="0" fontId="0" fillId="2" borderId="0" xfId="0" applyFill="1"/>
    <xf numFmtId="0" fontId="0" fillId="0" borderId="0" xfId="0" applyAlignment="1"/>
    <xf numFmtId="0" fontId="0" fillId="0" borderId="14" xfId="0" applyBorder="1"/>
    <xf numFmtId="0" fontId="0" fillId="0" borderId="16" xfId="0" applyBorder="1"/>
    <xf numFmtId="0" fontId="0" fillId="0" borderId="10" xfId="0" applyBorder="1"/>
    <xf numFmtId="0" fontId="0" fillId="0" borderId="15" xfId="0" applyBorder="1"/>
    <xf numFmtId="0" fontId="0" fillId="0" borderId="13" xfId="0" applyBorder="1"/>
    <xf numFmtId="0" fontId="0" fillId="0" borderId="11" xfId="0" applyBorder="1"/>
    <xf numFmtId="0" fontId="1" fillId="0" borderId="16" xfId="0" applyFont="1" applyBorder="1"/>
    <xf numFmtId="0" fontId="2" fillId="0" borderId="0" xfId="0" applyNumberFormat="1" applyFont="1" applyFill="1"/>
    <xf numFmtId="0" fontId="6" fillId="0" borderId="0" xfId="0" applyNumberFormat="1" applyFont="1"/>
    <xf numFmtId="10" fontId="0" fillId="0" borderId="0" xfId="0" applyNumberFormat="1"/>
    <xf numFmtId="164" fontId="3" fillId="0" borderId="0" xfId="0" applyNumberFormat="1" applyFont="1"/>
    <xf numFmtId="164" fontId="1" fillId="0" borderId="0" xfId="0" applyNumberFormat="1" applyFont="1"/>
    <xf numFmtId="3" fontId="0" fillId="0" borderId="0" xfId="0" applyNumberFormat="1" applyFill="1"/>
    <xf numFmtId="3" fontId="1" fillId="0" borderId="0" xfId="0" applyNumberFormat="1" applyFont="1"/>
    <xf numFmtId="3" fontId="0" fillId="0" borderId="0" xfId="0" applyNumberFormat="1"/>
    <xf numFmtId="3" fontId="1" fillId="0" borderId="0" xfId="0" applyNumberFormat="1" applyFont="1" applyFill="1"/>
    <xf numFmtId="3" fontId="1" fillId="0" borderId="0" xfId="0" applyNumberFormat="1" applyFont="1" applyFill="1" applyBorder="1"/>
    <xf numFmtId="3" fontId="1" fillId="0" borderId="1" xfId="0" applyNumberFormat="1" applyFont="1" applyFill="1" applyBorder="1"/>
    <xf numFmtId="3" fontId="3" fillId="0" borderId="0" xfId="0" applyNumberFormat="1" applyFont="1"/>
    <xf numFmtId="0" fontId="1" fillId="2" borderId="0" xfId="0" applyFont="1" applyFill="1" applyProtection="1">
      <protection locked="0"/>
    </xf>
    <xf numFmtId="3" fontId="1" fillId="2" borderId="0" xfId="0" applyNumberFormat="1" applyFont="1" applyFill="1" applyProtection="1">
      <protection locked="0"/>
    </xf>
    <xf numFmtId="3" fontId="1" fillId="2" borderId="3" xfId="0" applyNumberFormat="1" applyFont="1" applyFill="1" applyBorder="1" applyProtection="1">
      <protection locked="0"/>
    </xf>
    <xf numFmtId="3" fontId="1" fillId="2" borderId="0" xfId="0" applyNumberFormat="1" applyFont="1" applyFill="1" applyBorder="1" applyProtection="1">
      <protection locked="0"/>
    </xf>
    <xf numFmtId="10" fontId="6" fillId="3" borderId="0" xfId="0" applyNumberFormat="1" applyFont="1" applyFill="1" applyProtection="1">
      <protection locked="0"/>
    </xf>
    <xf numFmtId="3" fontId="1" fillId="3" borderId="0" xfId="0" applyNumberFormat="1" applyFont="1" applyFill="1" applyProtection="1">
      <protection locked="0"/>
    </xf>
    <xf numFmtId="9" fontId="7" fillId="3" borderId="0" xfId="0" applyNumberFormat="1" applyFont="1" applyFill="1" applyProtection="1">
      <protection locked="0"/>
    </xf>
    <xf numFmtId="3" fontId="1" fillId="3" borderId="3" xfId="0" applyNumberFormat="1" applyFont="1" applyFill="1" applyBorder="1" applyProtection="1">
      <protection locked="0"/>
    </xf>
    <xf numFmtId="3" fontId="1" fillId="3" borderId="0" xfId="0" applyNumberFormat="1" applyFont="1" applyFill="1" applyBorder="1" applyProtection="1">
      <protection locked="0"/>
    </xf>
    <xf numFmtId="3" fontId="0" fillId="3" borderId="0" xfId="0" applyNumberFormat="1" applyFill="1" applyProtection="1">
      <protection locked="0"/>
    </xf>
    <xf numFmtId="164" fontId="6" fillId="3" borderId="0" xfId="0" applyNumberFormat="1" applyFont="1" applyFill="1" applyProtection="1">
      <protection locked="0"/>
    </xf>
    <xf numFmtId="3" fontId="1" fillId="2" borderId="1" xfId="0" applyNumberFormat="1" applyFont="1" applyFill="1" applyBorder="1" applyProtection="1">
      <protection locked="0"/>
    </xf>
    <xf numFmtId="3" fontId="1" fillId="0" borderId="0" xfId="0" applyNumberFormat="1" applyFont="1" applyProtection="1">
      <protection locked="0"/>
    </xf>
    <xf numFmtId="3" fontId="1" fillId="3" borderId="1" xfId="0" applyNumberFormat="1" applyFont="1" applyFill="1" applyBorder="1" applyProtection="1">
      <protection locked="0"/>
    </xf>
    <xf numFmtId="3" fontId="3" fillId="3" borderId="0" xfId="0" applyNumberFormat="1" applyFont="1" applyFill="1" applyProtection="1">
      <protection locked="0"/>
    </xf>
    <xf numFmtId="10" fontId="8" fillId="3" borderId="5" xfId="0" applyNumberFormat="1" applyFont="1" applyFill="1" applyBorder="1" applyProtection="1">
      <protection locked="0"/>
    </xf>
    <xf numFmtId="10" fontId="8" fillId="3" borderId="7" xfId="0" applyNumberFormat="1" applyFont="1" applyFill="1" applyBorder="1" applyProtection="1">
      <protection locked="0"/>
    </xf>
    <xf numFmtId="0" fontId="1" fillId="5" borderId="0" xfId="0" applyFont="1" applyFill="1" applyAlignment="1"/>
    <xf numFmtId="0" fontId="0" fillId="0" borderId="0" xfId="0" applyAlignment="1"/>
    <xf numFmtId="0" fontId="1" fillId="0" borderId="0" xfId="0" applyFont="1" applyAlignment="1">
      <alignment horizontal="justify" vertical="top" wrapText="1"/>
    </xf>
    <xf numFmtId="0" fontId="1" fillId="0" borderId="14" xfId="0" applyFont="1" applyBorder="1"/>
    <xf numFmtId="0" fontId="1" fillId="0" borderId="16" xfId="0" applyFont="1" applyBorder="1"/>
    <xf numFmtId="0" fontId="1" fillId="0" borderId="10" xfId="0" applyFont="1" applyBorder="1"/>
    <xf numFmtId="0" fontId="0" fillId="0" borderId="14" xfId="0" applyBorder="1" applyAlignment="1"/>
    <xf numFmtId="0" fontId="0" fillId="0" borderId="16" xfId="0" applyBorder="1" applyAlignment="1"/>
    <xf numFmtId="0" fontId="0" fillId="0" borderId="10" xfId="0" applyBorder="1" applyAlignment="1"/>
  </cellXfs>
  <cellStyles count="1">
    <cellStyle name="Normal" xfId="0" builtinId="0"/>
  </cellStyles>
  <dxfs count="0"/>
  <tableStyles count="0" defaultTableStyle="TableStyleMedium9" defaultPivotStyle="PivotStyleLight16"/>
  <colors>
    <mruColors>
      <color rgb="FFCCFFFF"/>
      <color rgb="FF99FF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lang val="sv-SE"/>
  <c:chart>
    <c:plotArea>
      <c:layout>
        <c:manualLayout>
          <c:layoutTarget val="inner"/>
          <c:xMode val="edge"/>
          <c:yMode val="edge"/>
          <c:x val="9.1419072615923011E-2"/>
          <c:y val="0.18416348458115026"/>
          <c:w val="0.73888249084192159"/>
          <c:h val="0.62277899209087384"/>
        </c:manualLayout>
      </c:layout>
      <c:barChart>
        <c:barDir val="col"/>
        <c:grouping val="clustered"/>
        <c:ser>
          <c:idx val="0"/>
          <c:order val="0"/>
          <c:tx>
            <c:v>Omsättning</c:v>
          </c:tx>
          <c:spPr>
            <a:solidFill>
              <a:schemeClr val="accent6">
                <a:lumMod val="60000"/>
                <a:lumOff val="40000"/>
              </a:schemeClr>
            </a:solidFill>
            <a:ln>
              <a:solidFill>
                <a:schemeClr val="tx1"/>
              </a:solidFill>
            </a:ln>
          </c:spPr>
          <c:cat>
            <c:strRef>
              <c:f>Grafer!$C$4:$N$4</c:f>
              <c:strCache>
                <c:ptCount val="11"/>
                <c:pt idx="0">
                  <c:v>2007</c:v>
                </c:pt>
                <c:pt idx="1">
                  <c:v>2008</c:v>
                </c:pt>
                <c:pt idx="2">
                  <c:v>2009</c:v>
                </c:pt>
                <c:pt idx="3">
                  <c:v>2010</c:v>
                </c:pt>
                <c:pt idx="4">
                  <c:v>2011</c:v>
                </c:pt>
                <c:pt idx="5">
                  <c:v>2012</c:v>
                </c:pt>
                <c:pt idx="6">
                  <c:v>2013E</c:v>
                </c:pt>
                <c:pt idx="7">
                  <c:v>2014E</c:v>
                </c:pt>
                <c:pt idx="8">
                  <c:v>2015E</c:v>
                </c:pt>
                <c:pt idx="9">
                  <c:v>2016E</c:v>
                </c:pt>
                <c:pt idx="10">
                  <c:v>2017E</c:v>
                </c:pt>
              </c:strCache>
            </c:strRef>
          </c:cat>
          <c:val>
            <c:numRef>
              <c:f>Grafer!$C$5:$M$5</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er>
        <c:axId val="91544960"/>
        <c:axId val="91544192"/>
      </c:barChart>
      <c:lineChart>
        <c:grouping val="standard"/>
        <c:ser>
          <c:idx val="1"/>
          <c:order val="1"/>
          <c:tx>
            <c:v>EBITDA-marginal</c:v>
          </c:tx>
          <c:spPr>
            <a:ln>
              <a:solidFill>
                <a:schemeClr val="accent1"/>
              </a:solidFill>
            </a:ln>
          </c:spPr>
          <c:marker>
            <c:symbol val="diamond"/>
            <c:size val="5"/>
            <c:spPr>
              <a:solidFill>
                <a:schemeClr val="accent5">
                  <a:lumMod val="75000"/>
                </a:schemeClr>
              </a:solidFill>
              <a:ln>
                <a:noFill/>
              </a:ln>
            </c:spPr>
          </c:marker>
          <c:cat>
            <c:strRef>
              <c:f>Grafer!$C$4:$M$4</c:f>
              <c:strCache>
                <c:ptCount val="11"/>
                <c:pt idx="0">
                  <c:v>2007</c:v>
                </c:pt>
                <c:pt idx="1">
                  <c:v>2008</c:v>
                </c:pt>
                <c:pt idx="2">
                  <c:v>2009</c:v>
                </c:pt>
                <c:pt idx="3">
                  <c:v>2010</c:v>
                </c:pt>
                <c:pt idx="4">
                  <c:v>2011</c:v>
                </c:pt>
                <c:pt idx="5">
                  <c:v>2012</c:v>
                </c:pt>
                <c:pt idx="6">
                  <c:v>2013E</c:v>
                </c:pt>
                <c:pt idx="7">
                  <c:v>2014E</c:v>
                </c:pt>
                <c:pt idx="8">
                  <c:v>2015E</c:v>
                </c:pt>
                <c:pt idx="9">
                  <c:v>2016E</c:v>
                </c:pt>
                <c:pt idx="10">
                  <c:v>2017E</c:v>
                </c:pt>
              </c:strCache>
            </c:strRef>
          </c:cat>
          <c:val>
            <c:numRef>
              <c:f>Grafer!$C$6:$M$6</c:f>
              <c:numCache>
                <c:formatCode>0.00%</c:formatCode>
                <c:ptCount val="11"/>
                <c:pt idx="0">
                  <c:v>0</c:v>
                </c:pt>
                <c:pt idx="1">
                  <c:v>0</c:v>
                </c:pt>
                <c:pt idx="2">
                  <c:v>0</c:v>
                </c:pt>
                <c:pt idx="3">
                  <c:v>0</c:v>
                </c:pt>
                <c:pt idx="4">
                  <c:v>0</c:v>
                </c:pt>
                <c:pt idx="5">
                  <c:v>0</c:v>
                </c:pt>
                <c:pt idx="6">
                  <c:v>0.15</c:v>
                </c:pt>
                <c:pt idx="7">
                  <c:v>0.15</c:v>
                </c:pt>
                <c:pt idx="8">
                  <c:v>0.15</c:v>
                </c:pt>
                <c:pt idx="9">
                  <c:v>0.15</c:v>
                </c:pt>
                <c:pt idx="10">
                  <c:v>0.15</c:v>
                </c:pt>
              </c:numCache>
            </c:numRef>
          </c:val>
        </c:ser>
        <c:marker val="1"/>
        <c:axId val="84361216"/>
        <c:axId val="84355328"/>
      </c:lineChart>
      <c:catAx>
        <c:axId val="91544960"/>
        <c:scaling>
          <c:orientation val="minMax"/>
        </c:scaling>
        <c:axPos val="b"/>
        <c:tickLblPos val="nextTo"/>
        <c:txPr>
          <a:bodyPr rot="-5400000" vert="horz"/>
          <a:lstStyle/>
          <a:p>
            <a:pPr>
              <a:defRPr/>
            </a:pPr>
            <a:endParaRPr lang="sv-SE"/>
          </a:p>
        </c:txPr>
        <c:crossAx val="91544192"/>
        <c:crosses val="autoZero"/>
        <c:lblAlgn val="ctr"/>
        <c:lblOffset val="100"/>
      </c:catAx>
      <c:valAx>
        <c:axId val="91544192"/>
        <c:scaling>
          <c:orientation val="minMax"/>
        </c:scaling>
        <c:axPos val="l"/>
        <c:majorGridlines/>
        <c:numFmt formatCode="#,##0" sourceLinked="0"/>
        <c:tickLblPos val="nextTo"/>
        <c:crossAx val="91544960"/>
        <c:crosses val="autoZero"/>
        <c:crossBetween val="midCat"/>
      </c:valAx>
      <c:valAx>
        <c:axId val="84355328"/>
        <c:scaling>
          <c:orientation val="minMax"/>
        </c:scaling>
        <c:axPos val="r"/>
        <c:numFmt formatCode="0%" sourceLinked="0"/>
        <c:tickLblPos val="nextTo"/>
        <c:crossAx val="84361216"/>
        <c:crosses val="max"/>
        <c:crossBetween val="between"/>
      </c:valAx>
      <c:catAx>
        <c:axId val="84361216"/>
        <c:scaling>
          <c:orientation val="minMax"/>
        </c:scaling>
        <c:delete val="1"/>
        <c:axPos val="b"/>
        <c:tickLblPos val="nextTo"/>
        <c:crossAx val="84355328"/>
        <c:crosses val="autoZero"/>
        <c:auto val="1"/>
        <c:lblAlgn val="ctr"/>
        <c:lblOffset val="100"/>
      </c:catAx>
    </c:plotArea>
    <c:plotVisOnly val="1"/>
    <c:dispBlanksAs val="gap"/>
  </c:chart>
  <c:txPr>
    <a:bodyPr/>
    <a:lstStyle/>
    <a:p>
      <a:pPr>
        <a:defRPr b="0"/>
      </a:pPr>
      <a:endParaRPr lang="sv-SE"/>
    </a:p>
  </c:txPr>
  <c:printSettings>
    <c:headerFooter/>
    <c:pageMargins b="0.750000000000001" l="0.70000000000000062" r="0.70000000000000062" t="0.750000000000001" header="0.30000000000000032" footer="0.30000000000000032"/>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sv-SE"/>
  <c:chart>
    <c:title>
      <c:tx>
        <c:rich>
          <a:bodyPr/>
          <a:lstStyle/>
          <a:p>
            <a:pPr>
              <a:defRPr/>
            </a:pPr>
            <a:r>
              <a:rPr lang="en-US" sz="1600" b="0">
                <a:latin typeface="+mj-lt"/>
              </a:rPr>
              <a:t>Omsättning</a:t>
            </a:r>
            <a:r>
              <a:rPr lang="en-US" sz="1600" b="0" baseline="0">
                <a:latin typeface="+mj-lt"/>
              </a:rPr>
              <a:t> per segment</a:t>
            </a:r>
          </a:p>
        </c:rich>
      </c:tx>
      <c:layout>
        <c:manualLayout>
          <c:xMode val="edge"/>
          <c:yMode val="edge"/>
          <c:x val="0.15937777777777778"/>
          <c:y val="2.8776978417266254E-2"/>
        </c:manualLayout>
      </c:layout>
    </c:title>
    <c:plotArea>
      <c:layout/>
      <c:pieChart>
        <c:varyColors val="1"/>
        <c:ser>
          <c:idx val="0"/>
          <c:order val="0"/>
          <c:tx>
            <c:strRef>
              <c:f>Grafer!$T$4</c:f>
              <c:strCache>
                <c:ptCount val="1"/>
                <c:pt idx="0">
                  <c:v>Andel av omsättningen</c:v>
                </c:pt>
              </c:strCache>
            </c:strRef>
          </c:tx>
          <c:spPr>
            <a:ln w="12700">
              <a:solidFill>
                <a:sysClr val="windowText" lastClr="000000"/>
              </a:solidFill>
            </a:ln>
          </c:spPr>
          <c:dLbls>
            <c:showVal val="1"/>
            <c:showLeaderLines val="1"/>
          </c:dLbls>
          <c:cat>
            <c:strRef>
              <c:f>Grafer!$S$5:$S$9</c:f>
              <c:strCache>
                <c:ptCount val="5"/>
                <c:pt idx="0">
                  <c:v>Bilar</c:v>
                </c:pt>
                <c:pt idx="1">
                  <c:v>Båtar</c:v>
                </c:pt>
                <c:pt idx="2">
                  <c:v>Tåg</c:v>
                </c:pt>
                <c:pt idx="3">
                  <c:v>Flygplan</c:v>
                </c:pt>
                <c:pt idx="4">
                  <c:v>Rymdfarkoster</c:v>
                </c:pt>
              </c:strCache>
            </c:strRef>
          </c:cat>
          <c:val>
            <c:numRef>
              <c:f>Grafer!$T$5:$T$9</c:f>
              <c:numCache>
                <c:formatCode>0%</c:formatCode>
                <c:ptCount val="5"/>
                <c:pt idx="0">
                  <c:v>0.55000000000000004</c:v>
                </c:pt>
                <c:pt idx="1">
                  <c:v>0.2</c:v>
                </c:pt>
                <c:pt idx="2">
                  <c:v>0.15</c:v>
                </c:pt>
                <c:pt idx="3">
                  <c:v>0.08</c:v>
                </c:pt>
                <c:pt idx="4">
                  <c:v>0.02</c:v>
                </c:pt>
              </c:numCache>
            </c:numRef>
          </c:val>
        </c:ser>
        <c:firstSliceAng val="0"/>
      </c:pieChart>
    </c:plotArea>
    <c:legend>
      <c:legendPos val="r"/>
      <c:layout>
        <c:manualLayout>
          <c:xMode val="edge"/>
          <c:yMode val="edge"/>
          <c:x val="0.61466806649168981"/>
          <c:y val="0.36893370343095638"/>
          <c:w val="0.22829489647127477"/>
          <c:h val="0.43364300685435908"/>
        </c:manualLayout>
      </c:layout>
    </c:legend>
    <c:plotVisOnly val="1"/>
  </c:chart>
  <c:printSettings>
    <c:headerFooter/>
    <c:pageMargins b="0.750000000000001" l="0.70000000000000062" r="0.70000000000000062" t="0.750000000000001"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66674</xdr:colOff>
      <xdr:row>6</xdr:row>
      <xdr:rowOff>66674</xdr:rowOff>
    </xdr:from>
    <xdr:to>
      <xdr:col>9</xdr:col>
      <xdr:colOff>581025</xdr:colOff>
      <xdr:row>21</xdr:row>
      <xdr:rowOff>57149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9526</xdr:colOff>
      <xdr:row>9</xdr:row>
      <xdr:rowOff>142875</xdr:rowOff>
    </xdr:from>
    <xdr:to>
      <xdr:col>22</xdr:col>
      <xdr:colOff>352426</xdr:colOff>
      <xdr:row>23</xdr:row>
      <xdr:rowOff>123825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0.2074</cdr:x>
      <cdr:y>0.04348</cdr:y>
    </cdr:from>
    <cdr:to>
      <cdr:x>0.7508</cdr:x>
      <cdr:y>0.17391</cdr:y>
    </cdr:to>
    <cdr:sp macro="" textlink="">
      <cdr:nvSpPr>
        <cdr:cNvPr id="2" name="TextBox 1"/>
        <cdr:cNvSpPr txBox="1"/>
      </cdr:nvSpPr>
      <cdr:spPr>
        <a:xfrm xmlns:a="http://schemas.openxmlformats.org/drawingml/2006/main">
          <a:off x="1228726" y="123826"/>
          <a:ext cx="3219450" cy="371475"/>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r>
            <a:rPr lang="sv-SE" sz="1600">
              <a:latin typeface="+mj-lt"/>
            </a:rPr>
            <a:t>Omsättning &amp;</a:t>
          </a:r>
          <a:r>
            <a:rPr lang="sv-SE" sz="1600" baseline="0">
              <a:latin typeface="+mj-lt"/>
            </a:rPr>
            <a:t> EBITDA-marginal</a:t>
          </a:r>
        </a:p>
        <a:p xmlns:a="http://schemas.openxmlformats.org/drawingml/2006/main">
          <a:endParaRPr lang="sv-SE" sz="1100"/>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R91"/>
  <sheetViews>
    <sheetView showGridLines="0" workbookViewId="0">
      <selection activeCell="A17" sqref="A17"/>
    </sheetView>
  </sheetViews>
  <sheetFormatPr defaultRowHeight="15"/>
  <cols>
    <col min="1" max="2" width="9.140625" customWidth="1"/>
    <col min="5" max="5" width="12.85546875" customWidth="1"/>
  </cols>
  <sheetData>
    <row r="1" spans="1:18">
      <c r="A1" s="100" t="s">
        <v>150</v>
      </c>
      <c r="B1" s="101"/>
      <c r="C1" s="101"/>
    </row>
    <row r="3" spans="1:18" ht="15" customHeight="1">
      <c r="A3" s="102" t="s">
        <v>140</v>
      </c>
      <c r="B3" s="101"/>
      <c r="C3" s="101"/>
      <c r="D3" s="101"/>
      <c r="E3" s="101"/>
    </row>
    <row r="4" spans="1:18">
      <c r="A4" s="101"/>
      <c r="B4" s="101"/>
      <c r="C4" s="101"/>
      <c r="D4" s="101"/>
      <c r="E4" s="101"/>
    </row>
    <row r="5" spans="1:18">
      <c r="A5" s="101"/>
      <c r="B5" s="101"/>
      <c r="C5" s="101"/>
      <c r="D5" s="101"/>
      <c r="E5" s="101"/>
    </row>
    <row r="6" spans="1:18">
      <c r="A6" s="101"/>
      <c r="B6" s="101"/>
      <c r="C6" s="101"/>
      <c r="D6" s="101"/>
      <c r="E6" s="101"/>
    </row>
    <row r="7" spans="1:18">
      <c r="A7" s="101"/>
      <c r="B7" s="101"/>
      <c r="C7" s="101"/>
      <c r="D7" s="101"/>
      <c r="E7" s="101"/>
    </row>
    <row r="8" spans="1:18">
      <c r="A8" s="101"/>
      <c r="B8" s="101"/>
      <c r="C8" s="101"/>
      <c r="D8" s="101"/>
      <c r="E8" s="101"/>
      <c r="N8" s="64"/>
      <c r="O8" s="65"/>
      <c r="P8" s="70" t="s">
        <v>141</v>
      </c>
      <c r="Q8" s="65"/>
      <c r="R8" s="66"/>
    </row>
    <row r="9" spans="1:18">
      <c r="A9" s="101"/>
      <c r="B9" s="101"/>
      <c r="C9" s="101"/>
      <c r="D9" s="101"/>
      <c r="E9" s="101"/>
      <c r="N9" s="69" t="s">
        <v>143</v>
      </c>
      <c r="O9" s="103" t="s">
        <v>144</v>
      </c>
      <c r="P9" s="104"/>
      <c r="Q9" s="104"/>
      <c r="R9" s="105"/>
    </row>
    <row r="10" spans="1:18">
      <c r="A10" s="101"/>
      <c r="B10" s="101"/>
      <c r="C10" s="101"/>
      <c r="D10" s="101"/>
      <c r="E10" s="101"/>
      <c r="N10" s="69" t="s">
        <v>148</v>
      </c>
      <c r="O10" s="106" t="s">
        <v>149</v>
      </c>
      <c r="P10" s="107"/>
      <c r="Q10" s="107"/>
      <c r="R10" s="108"/>
    </row>
    <row r="11" spans="1:18">
      <c r="A11" s="101"/>
      <c r="B11" s="101"/>
      <c r="C11" s="101"/>
      <c r="D11" s="101"/>
      <c r="E11" s="101"/>
      <c r="N11" s="67"/>
      <c r="O11" s="46"/>
      <c r="P11" s="46"/>
      <c r="Q11" s="46"/>
      <c r="R11" s="40"/>
    </row>
    <row r="12" spans="1:18">
      <c r="A12" s="101"/>
      <c r="B12" s="101"/>
      <c r="C12" s="101"/>
      <c r="D12" s="101"/>
      <c r="E12" s="101"/>
      <c r="N12" s="67"/>
      <c r="O12" s="46"/>
      <c r="P12" s="46"/>
      <c r="Q12" s="46"/>
      <c r="R12" s="40"/>
    </row>
    <row r="13" spans="1:18">
      <c r="A13" s="101"/>
      <c r="B13" s="101"/>
      <c r="C13" s="101"/>
      <c r="D13" s="101"/>
      <c r="E13" s="101"/>
      <c r="N13" s="67"/>
      <c r="O13" s="46"/>
      <c r="P13" s="46"/>
      <c r="Q13" s="46"/>
      <c r="R13" s="40"/>
    </row>
    <row r="14" spans="1:18">
      <c r="A14" s="101"/>
      <c r="B14" s="101"/>
      <c r="C14" s="101"/>
      <c r="D14" s="101"/>
      <c r="E14" s="101"/>
      <c r="N14" s="67"/>
      <c r="O14" s="46"/>
      <c r="P14" s="46"/>
      <c r="Q14" s="46"/>
      <c r="R14" s="40"/>
    </row>
    <row r="15" spans="1:18">
      <c r="A15" s="101"/>
      <c r="B15" s="101"/>
      <c r="C15" s="101"/>
      <c r="D15" s="101"/>
      <c r="E15" s="101"/>
      <c r="N15" s="67"/>
      <c r="O15" s="46"/>
      <c r="P15" s="46"/>
      <c r="Q15" s="46"/>
      <c r="R15" s="40"/>
    </row>
    <row r="16" spans="1:18">
      <c r="A16" s="62"/>
      <c r="B16" s="2" t="s">
        <v>138</v>
      </c>
      <c r="C16" s="63"/>
      <c r="D16" s="63"/>
      <c r="E16" s="63"/>
      <c r="N16" s="67"/>
      <c r="O16" s="46"/>
      <c r="P16" s="46"/>
      <c r="Q16" s="46"/>
      <c r="R16" s="40"/>
    </row>
    <row r="17" spans="1:18">
      <c r="A17" s="26"/>
      <c r="B17" s="2" t="s">
        <v>139</v>
      </c>
      <c r="C17" s="63"/>
      <c r="D17" s="63"/>
      <c r="E17" s="63"/>
      <c r="N17" s="67"/>
      <c r="O17" s="46"/>
      <c r="P17" s="46"/>
      <c r="Q17" s="46"/>
      <c r="R17" s="40"/>
    </row>
    <row r="18" spans="1:18">
      <c r="N18" s="67"/>
      <c r="O18" s="46"/>
      <c r="P18" s="46"/>
      <c r="Q18" s="46"/>
      <c r="R18" s="40"/>
    </row>
    <row r="19" spans="1:18">
      <c r="N19" s="67"/>
      <c r="O19" s="46"/>
      <c r="P19" s="46"/>
      <c r="Q19" s="46"/>
      <c r="R19" s="40"/>
    </row>
    <row r="20" spans="1:18">
      <c r="N20" s="67"/>
      <c r="O20" s="46"/>
      <c r="P20" s="46"/>
      <c r="Q20" s="46"/>
      <c r="R20" s="40"/>
    </row>
    <row r="21" spans="1:18">
      <c r="N21" s="67"/>
      <c r="O21" s="46"/>
      <c r="P21" s="46"/>
      <c r="Q21" s="46"/>
      <c r="R21" s="40"/>
    </row>
    <row r="22" spans="1:18">
      <c r="N22" s="67"/>
      <c r="O22" s="46"/>
      <c r="P22" s="46"/>
      <c r="Q22" s="46"/>
      <c r="R22" s="40"/>
    </row>
    <row r="23" spans="1:18">
      <c r="N23" s="67"/>
      <c r="O23" s="46"/>
      <c r="P23" s="46"/>
      <c r="Q23" s="46"/>
      <c r="R23" s="40"/>
    </row>
    <row r="24" spans="1:18">
      <c r="N24" s="68"/>
      <c r="O24" s="47"/>
      <c r="P24" s="47"/>
      <c r="Q24" s="47"/>
      <c r="R24" s="48"/>
    </row>
    <row r="91" spans="13:13">
      <c r="M91" s="45" t="s">
        <v>142</v>
      </c>
    </row>
  </sheetData>
  <sheetProtection sheet="1" objects="1" scenarios="1" selectLockedCells="1" selectUnlockedCells="1"/>
  <mergeCells count="4">
    <mergeCell ref="A1:C1"/>
    <mergeCell ref="A3:E15"/>
    <mergeCell ref="O9:R9"/>
    <mergeCell ref="O10:R10"/>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3:H19"/>
  <sheetViews>
    <sheetView showGridLines="0" workbookViewId="0">
      <selection activeCell="B3" sqref="B3"/>
    </sheetView>
  </sheetViews>
  <sheetFormatPr defaultRowHeight="15"/>
  <cols>
    <col min="1" max="1" width="23.28515625" customWidth="1"/>
    <col min="2" max="2" width="22" customWidth="1"/>
  </cols>
  <sheetData>
    <row r="3" spans="1:8">
      <c r="A3" s="10" t="s">
        <v>0</v>
      </c>
      <c r="B3" s="83"/>
    </row>
    <row r="4" spans="1:8">
      <c r="A4" s="10"/>
      <c r="B4" s="2"/>
    </row>
    <row r="5" spans="1:8">
      <c r="A5" s="10" t="s">
        <v>1</v>
      </c>
      <c r="B5" s="83"/>
    </row>
    <row r="6" spans="1:8">
      <c r="A6" s="10"/>
      <c r="B6" s="2"/>
    </row>
    <row r="7" spans="1:8">
      <c r="A7" s="10" t="s">
        <v>2</v>
      </c>
      <c r="B7" s="83"/>
    </row>
    <row r="8" spans="1:8">
      <c r="A8" s="10"/>
      <c r="B8" s="2"/>
    </row>
    <row r="9" spans="1:8">
      <c r="A9" s="10" t="s">
        <v>3</v>
      </c>
      <c r="B9" s="83"/>
    </row>
    <row r="10" spans="1:8">
      <c r="A10" s="10"/>
      <c r="B10" s="2"/>
    </row>
    <row r="11" spans="1:8">
      <c r="A11" s="10" t="s">
        <v>4</v>
      </c>
      <c r="B11" s="83"/>
    </row>
    <row r="12" spans="1:8">
      <c r="A12" s="5"/>
    </row>
    <row r="13" spans="1:8">
      <c r="A13" s="6" t="s">
        <v>86</v>
      </c>
      <c r="B13" s="76">
        <f>H17*H19</f>
        <v>0</v>
      </c>
    </row>
    <row r="14" spans="1:8">
      <c r="A14" s="10" t="s">
        <v>116</v>
      </c>
      <c r="B14" s="83"/>
    </row>
    <row r="15" spans="1:8">
      <c r="A15" s="10"/>
    </row>
    <row r="16" spans="1:8">
      <c r="A16" s="10"/>
      <c r="C16" s="5">
        <v>2008</v>
      </c>
      <c r="D16" s="5">
        <v>2009</v>
      </c>
      <c r="E16" s="5">
        <v>2010</v>
      </c>
      <c r="F16" s="5">
        <v>2011</v>
      </c>
      <c r="G16" s="5">
        <v>2012</v>
      </c>
      <c r="H16" s="5">
        <v>2013</v>
      </c>
    </row>
    <row r="17" spans="1:8">
      <c r="A17" s="10" t="s">
        <v>5</v>
      </c>
      <c r="C17" s="84"/>
      <c r="D17" s="84"/>
      <c r="E17" s="84"/>
      <c r="F17" s="84"/>
      <c r="G17" s="84"/>
      <c r="H17" s="84"/>
    </row>
    <row r="18" spans="1:8">
      <c r="A18" s="10"/>
      <c r="C18" s="2"/>
      <c r="D18" s="2"/>
      <c r="E18" s="2"/>
      <c r="F18" s="2"/>
      <c r="G18" s="2"/>
      <c r="H18" s="2"/>
    </row>
    <row r="19" spans="1:8">
      <c r="A19" s="10" t="s">
        <v>21</v>
      </c>
      <c r="C19" s="84"/>
      <c r="D19" s="84"/>
      <c r="E19" s="84"/>
      <c r="F19" s="84"/>
      <c r="G19" s="84"/>
      <c r="H19" s="84"/>
    </row>
  </sheetData>
  <sheetProtection sheet="1" objects="1" scenarios="1" selectLockedCells="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2:M21"/>
  <sheetViews>
    <sheetView showGridLines="0" workbookViewId="0">
      <selection activeCell="D25" sqref="D25"/>
    </sheetView>
  </sheetViews>
  <sheetFormatPr defaultRowHeight="15"/>
  <cols>
    <col min="1" max="1" width="19.7109375" customWidth="1"/>
    <col min="2" max="8" width="11.7109375" customWidth="1"/>
    <col min="9" max="13" width="9.28515625" bestFit="1" customWidth="1"/>
  </cols>
  <sheetData>
    <row r="2" spans="1:13">
      <c r="B2" s="32">
        <v>2007</v>
      </c>
      <c r="C2" s="32">
        <v>2008</v>
      </c>
      <c r="D2" s="32">
        <v>2009</v>
      </c>
      <c r="E2" s="32">
        <v>2010</v>
      </c>
      <c r="F2" s="32">
        <v>2011</v>
      </c>
      <c r="G2" s="32">
        <v>2012</v>
      </c>
      <c r="H2" s="6"/>
      <c r="I2" s="44" t="s">
        <v>104</v>
      </c>
      <c r="J2" s="44" t="s">
        <v>52</v>
      </c>
      <c r="K2" s="44" t="s">
        <v>53</v>
      </c>
      <c r="L2" s="44" t="s">
        <v>54</v>
      </c>
      <c r="M2" s="44" t="s">
        <v>55</v>
      </c>
    </row>
    <row r="3" spans="1:13">
      <c r="A3" s="2" t="s">
        <v>6</v>
      </c>
      <c r="B3" s="77">
        <f>'Aktiekurs och info'!C17*'Aktiekurs och info'!C19</f>
        <v>0</v>
      </c>
      <c r="C3" s="77">
        <f>'Aktiekurs och info'!D17*'Aktiekurs och info'!D19</f>
        <v>0</v>
      </c>
      <c r="D3" s="77">
        <f>'Aktiekurs och info'!E17*'Aktiekurs och info'!E19</f>
        <v>0</v>
      </c>
      <c r="E3" s="77">
        <f>'Aktiekurs och info'!F17*'Aktiekurs och info'!F19</f>
        <v>0</v>
      </c>
      <c r="F3" s="77">
        <f>'Aktiekurs och info'!G17*'Aktiekurs och info'!G19</f>
        <v>0</v>
      </c>
      <c r="G3" s="77">
        <f>'Aktiekurs och info'!H17*'Aktiekurs och info'!H19</f>
        <v>0</v>
      </c>
      <c r="H3" s="2"/>
      <c r="I3" s="2"/>
      <c r="J3" s="2"/>
      <c r="K3" s="2"/>
      <c r="L3" s="2"/>
      <c r="M3" s="2"/>
    </row>
    <row r="4" spans="1:13">
      <c r="A4" s="2" t="s">
        <v>7</v>
      </c>
      <c r="B4" s="77">
        <f>'Nyckeltal auto'!B3+'BR Historiskt och Estimat'!C57</f>
        <v>0</v>
      </c>
      <c r="C4" s="77">
        <f>'Nyckeltal auto'!C3+'BR Historiskt och Estimat'!D57</f>
        <v>0</v>
      </c>
      <c r="D4" s="77">
        <f>'Nyckeltal auto'!D3+'BR Historiskt och Estimat'!E57</f>
        <v>0</v>
      </c>
      <c r="E4" s="77">
        <f>'Nyckeltal auto'!E3+'BR Historiskt och Estimat'!F57</f>
        <v>0</v>
      </c>
      <c r="F4" s="77">
        <f>'Nyckeltal auto'!F3+'BR Historiskt och Estimat'!G57</f>
        <v>0</v>
      </c>
      <c r="G4" s="77">
        <f>'Nyckeltal auto'!G3+'BR Historiskt och Estimat'!H57</f>
        <v>0</v>
      </c>
      <c r="H4" s="2"/>
      <c r="I4" s="2"/>
      <c r="J4" s="2"/>
      <c r="K4" s="2"/>
      <c r="L4" s="2"/>
      <c r="M4" s="2"/>
    </row>
    <row r="5" spans="1:13">
      <c r="A5" s="2" t="s">
        <v>14</v>
      </c>
      <c r="B5" s="77">
        <f>'BR Historiskt och Estimat'!C57</f>
        <v>0</v>
      </c>
      <c r="C5" s="77">
        <f>'BR Historiskt och Estimat'!D57</f>
        <v>0</v>
      </c>
      <c r="D5" s="77">
        <f>'BR Historiskt och Estimat'!E57</f>
        <v>0</v>
      </c>
      <c r="E5" s="77">
        <f>'BR Historiskt och Estimat'!F57</f>
        <v>0</v>
      </c>
      <c r="F5" s="77">
        <f>'BR Historiskt och Estimat'!G57</f>
        <v>0</v>
      </c>
      <c r="G5" s="77">
        <f>'BR Historiskt och Estimat'!H57</f>
        <v>0</v>
      </c>
      <c r="H5" s="2"/>
      <c r="I5" s="2"/>
      <c r="J5" s="2"/>
      <c r="K5" s="2"/>
      <c r="L5" s="2"/>
      <c r="M5" s="2"/>
    </row>
    <row r="6" spans="1:13">
      <c r="A6" s="2"/>
      <c r="B6" s="2"/>
      <c r="C6" s="2"/>
      <c r="D6" s="2"/>
      <c r="E6" s="2"/>
      <c r="F6" s="2"/>
      <c r="G6" s="2"/>
      <c r="H6" s="2"/>
      <c r="I6" s="2"/>
      <c r="J6" s="2"/>
      <c r="K6" s="2"/>
      <c r="L6" s="2"/>
      <c r="M6" s="2"/>
    </row>
    <row r="7" spans="1:13">
      <c r="A7" s="2" t="s">
        <v>8</v>
      </c>
      <c r="B7" s="74" t="e">
        <f>'RR Historiskt och Estimat'!C9</f>
        <v>#DIV/0!</v>
      </c>
      <c r="C7" s="74" t="e">
        <f>'RR Historiskt och Estimat'!D9</f>
        <v>#DIV/0!</v>
      </c>
      <c r="D7" s="74" t="e">
        <f>'RR Historiskt och Estimat'!E9</f>
        <v>#DIV/0!</v>
      </c>
      <c r="E7" s="74" t="e">
        <f>'RR Historiskt och Estimat'!F9</f>
        <v>#DIV/0!</v>
      </c>
      <c r="F7" s="74" t="e">
        <f>'RR Historiskt och Estimat'!G9</f>
        <v>#DIV/0!</v>
      </c>
      <c r="G7" s="74" t="e">
        <f>'RR Historiskt och Estimat'!H9</f>
        <v>#DIV/0!</v>
      </c>
      <c r="H7" s="74"/>
      <c r="I7" s="75">
        <f>'RR Historiskt och Estimat'!T9</f>
        <v>0.65</v>
      </c>
      <c r="J7" s="75">
        <f>'RR Historiskt och Estimat'!U9</f>
        <v>0.65</v>
      </c>
      <c r="K7" s="75">
        <f>'RR Historiskt och Estimat'!V9</f>
        <v>0.65</v>
      </c>
      <c r="L7" s="75">
        <f>'RR Historiskt och Estimat'!W9</f>
        <v>0.65</v>
      </c>
      <c r="M7" s="75">
        <f>'RR Historiskt och Estimat'!X9</f>
        <v>0.65</v>
      </c>
    </row>
    <row r="8" spans="1:13">
      <c r="A8" s="2" t="s">
        <v>9</v>
      </c>
      <c r="B8" s="74" t="e">
        <f>'RR Historiskt och Estimat'!C15</f>
        <v>#DIV/0!</v>
      </c>
      <c r="C8" s="74" t="e">
        <f>'RR Historiskt och Estimat'!D15</f>
        <v>#DIV/0!</v>
      </c>
      <c r="D8" s="74" t="e">
        <f>'RR Historiskt och Estimat'!E15</f>
        <v>#DIV/0!</v>
      </c>
      <c r="E8" s="74" t="e">
        <f>'RR Historiskt och Estimat'!F15</f>
        <v>#DIV/0!</v>
      </c>
      <c r="F8" s="74" t="e">
        <f>'RR Historiskt och Estimat'!G15</f>
        <v>#DIV/0!</v>
      </c>
      <c r="G8" s="74" t="e">
        <f>'RR Historiskt och Estimat'!H15</f>
        <v>#DIV/0!</v>
      </c>
      <c r="H8" s="74"/>
      <c r="I8" s="75">
        <f>'RR Historiskt och Estimat'!T15</f>
        <v>0.15</v>
      </c>
      <c r="J8" s="75">
        <f>'RR Historiskt och Estimat'!U15</f>
        <v>0.15</v>
      </c>
      <c r="K8" s="75">
        <f>'RR Historiskt och Estimat'!V15</f>
        <v>0.15</v>
      </c>
      <c r="L8" s="75">
        <f>'RR Historiskt och Estimat'!W15</f>
        <v>0.15</v>
      </c>
      <c r="M8" s="75">
        <f>'RR Historiskt och Estimat'!X15</f>
        <v>0.15</v>
      </c>
    </row>
    <row r="9" spans="1:13">
      <c r="A9" s="2" t="s">
        <v>10</v>
      </c>
      <c r="B9" s="74" t="e">
        <f>'RR Historiskt och Estimat'!C21</f>
        <v>#DIV/0!</v>
      </c>
      <c r="C9" s="74" t="e">
        <f>'RR Historiskt och Estimat'!D21</f>
        <v>#DIV/0!</v>
      </c>
      <c r="D9" s="74" t="e">
        <f>'RR Historiskt och Estimat'!E21</f>
        <v>#DIV/0!</v>
      </c>
      <c r="E9" s="74" t="e">
        <f>'RR Historiskt och Estimat'!F21</f>
        <v>#DIV/0!</v>
      </c>
      <c r="F9" s="74" t="e">
        <f>'RR Historiskt och Estimat'!G21</f>
        <v>#DIV/0!</v>
      </c>
      <c r="G9" s="74" t="e">
        <f>'RR Historiskt och Estimat'!H21</f>
        <v>#DIV/0!</v>
      </c>
      <c r="H9" s="74"/>
      <c r="I9" s="75" t="e">
        <f>'RR Historiskt och Estimat'!T21</f>
        <v>#DIV/0!</v>
      </c>
      <c r="J9" s="75" t="e">
        <f>'RR Historiskt och Estimat'!U21</f>
        <v>#DIV/0!</v>
      </c>
      <c r="K9" s="75" t="e">
        <f>'RR Historiskt och Estimat'!V21</f>
        <v>#DIV/0!</v>
      </c>
      <c r="L9" s="75" t="e">
        <f>'RR Historiskt och Estimat'!W21</f>
        <v>#DIV/0!</v>
      </c>
      <c r="M9" s="75" t="e">
        <f>'RR Historiskt och Estimat'!X21</f>
        <v>#DIV/0!</v>
      </c>
    </row>
    <row r="10" spans="1:13">
      <c r="A10" s="2" t="s">
        <v>15</v>
      </c>
      <c r="B10" s="74" t="e">
        <f>'RR Historiskt och Estimat'!C34</f>
        <v>#DIV/0!</v>
      </c>
      <c r="C10" s="74" t="e">
        <f>'RR Historiskt och Estimat'!D34</f>
        <v>#DIV/0!</v>
      </c>
      <c r="D10" s="74" t="e">
        <f>'RR Historiskt och Estimat'!E34</f>
        <v>#DIV/0!</v>
      </c>
      <c r="E10" s="74" t="e">
        <f>'RR Historiskt och Estimat'!F34</f>
        <v>#DIV/0!</v>
      </c>
      <c r="F10" s="74" t="e">
        <f>'RR Historiskt och Estimat'!G34</f>
        <v>#DIV/0!</v>
      </c>
      <c r="G10" s="74" t="e">
        <f>'RR Historiskt och Estimat'!H34</f>
        <v>#DIV/0!</v>
      </c>
      <c r="H10" s="74"/>
      <c r="I10" s="75" t="e">
        <f>'RR Historiskt och Estimat'!T33</f>
        <v>#DIV/0!</v>
      </c>
      <c r="J10" s="75" t="e">
        <f>'RR Historiskt och Estimat'!U33</f>
        <v>#DIV/0!</v>
      </c>
      <c r="K10" s="75" t="e">
        <f>'RR Historiskt och Estimat'!V33</f>
        <v>#DIV/0!</v>
      </c>
      <c r="L10" s="75" t="e">
        <f>'RR Historiskt och Estimat'!W33</f>
        <v>#DIV/0!</v>
      </c>
      <c r="M10" s="75" t="e">
        <f>'RR Historiskt och Estimat'!X33</f>
        <v>#DIV/0!</v>
      </c>
    </row>
    <row r="11" spans="1:13">
      <c r="A11" s="2"/>
      <c r="B11" s="2"/>
      <c r="C11" s="2"/>
      <c r="D11" s="2"/>
      <c r="E11" s="2"/>
      <c r="F11" s="2"/>
      <c r="G11" s="2"/>
      <c r="H11" s="2"/>
      <c r="I11" s="2"/>
      <c r="J11" s="2"/>
      <c r="K11" s="2"/>
      <c r="L11" s="2"/>
      <c r="M11" s="2"/>
    </row>
    <row r="12" spans="1:13">
      <c r="A12" s="2" t="s">
        <v>11</v>
      </c>
      <c r="B12" s="43" t="e">
        <f>'RR Historiskt och Estimat'!C33/'BR Historiskt och Estimat'!C18</f>
        <v>#DIV/0!</v>
      </c>
      <c r="C12" s="43" t="e">
        <f>'RR Historiskt och Estimat'!D33/'BR Historiskt och Estimat'!D18</f>
        <v>#DIV/0!</v>
      </c>
      <c r="D12" s="43" t="e">
        <f>'RR Historiskt och Estimat'!E33/'BR Historiskt och Estimat'!E18</f>
        <v>#DIV/0!</v>
      </c>
      <c r="E12" s="43" t="e">
        <f>'RR Historiskt och Estimat'!F33/'BR Historiskt och Estimat'!F18</f>
        <v>#DIV/0!</v>
      </c>
      <c r="F12" s="43" t="e">
        <f>'RR Historiskt och Estimat'!G33/'BR Historiskt och Estimat'!G18</f>
        <v>#DIV/0!</v>
      </c>
      <c r="G12" s="43" t="e">
        <f>'RR Historiskt och Estimat'!H33/'BR Historiskt och Estimat'!H18</f>
        <v>#DIV/0!</v>
      </c>
      <c r="H12" s="43"/>
      <c r="I12" s="43" t="e">
        <f>'RR Historiskt och Estimat'!T32/'BR Historiskt och Estimat'!S18</f>
        <v>#VALUE!</v>
      </c>
      <c r="J12" s="43" t="e">
        <f>'RR Historiskt och Estimat'!U32/'BR Historiskt och Estimat'!T18</f>
        <v>#VALUE!</v>
      </c>
      <c r="K12" s="43" t="e">
        <f>'RR Historiskt och Estimat'!V32/'BR Historiskt och Estimat'!U18</f>
        <v>#VALUE!</v>
      </c>
      <c r="L12" s="43" t="e">
        <f>'RR Historiskt och Estimat'!W32/'BR Historiskt och Estimat'!V18</f>
        <v>#VALUE!</v>
      </c>
      <c r="M12" s="43" t="e">
        <f>'RR Historiskt och Estimat'!X32/'BR Historiskt och Estimat'!W18</f>
        <v>#VALUE!</v>
      </c>
    </row>
    <row r="13" spans="1:13">
      <c r="A13" s="2" t="s">
        <v>12</v>
      </c>
      <c r="B13" s="43" t="e">
        <f>'RR Historiskt och Estimat'!C33/'BR Historiskt och Estimat'!C38</f>
        <v>#DIV/0!</v>
      </c>
      <c r="C13" s="43" t="e">
        <f>'RR Historiskt och Estimat'!D33/'BR Historiskt och Estimat'!D38</f>
        <v>#DIV/0!</v>
      </c>
      <c r="D13" s="43" t="e">
        <f>'RR Historiskt och Estimat'!E33/'BR Historiskt och Estimat'!E38</f>
        <v>#DIV/0!</v>
      </c>
      <c r="E13" s="43" t="e">
        <f>'RR Historiskt och Estimat'!F33/'BR Historiskt och Estimat'!F38</f>
        <v>#DIV/0!</v>
      </c>
      <c r="F13" s="43" t="e">
        <f>'RR Historiskt och Estimat'!G33/'BR Historiskt och Estimat'!G38</f>
        <v>#DIV/0!</v>
      </c>
      <c r="G13" s="43" t="e">
        <f>'RR Historiskt och Estimat'!H33/'BR Historiskt och Estimat'!H38</f>
        <v>#DIV/0!</v>
      </c>
      <c r="H13" s="43"/>
      <c r="I13" s="43" t="e">
        <f>'RR Historiskt och Estimat'!T32/'BR Historiskt och Estimat'!S38</f>
        <v>#VALUE!</v>
      </c>
      <c r="J13" s="43" t="e">
        <f>'RR Historiskt och Estimat'!U32/'BR Historiskt och Estimat'!T38</f>
        <v>#VALUE!</v>
      </c>
      <c r="K13" s="43" t="e">
        <f>'RR Historiskt och Estimat'!V32/'BR Historiskt och Estimat'!U38</f>
        <v>#VALUE!</v>
      </c>
      <c r="L13" s="43" t="e">
        <f>'RR Historiskt och Estimat'!W32/'BR Historiskt och Estimat'!V38</f>
        <v>#VALUE!</v>
      </c>
      <c r="M13" s="43" t="e">
        <f>'RR Historiskt och Estimat'!X32/'BR Historiskt och Estimat'!W38</f>
        <v>#VALUE!</v>
      </c>
    </row>
    <row r="14" spans="1:13">
      <c r="A14" s="2" t="s">
        <v>13</v>
      </c>
      <c r="B14" s="43" t="e">
        <f>('RR Historiskt och Estimat'!C33+'KF Historiskt och Estimat'!C29)/'BR Historiskt och Estimat'!C18</f>
        <v>#DIV/0!</v>
      </c>
      <c r="C14" s="43" t="e">
        <f>('RR Historiskt och Estimat'!D33+'KF Historiskt och Estimat'!D29)/'BR Historiskt och Estimat'!D18</f>
        <v>#DIV/0!</v>
      </c>
      <c r="D14" s="43" t="e">
        <f>('RR Historiskt och Estimat'!E33+'KF Historiskt och Estimat'!E29)/'BR Historiskt och Estimat'!E18</f>
        <v>#DIV/0!</v>
      </c>
      <c r="E14" s="43" t="e">
        <f>('RR Historiskt och Estimat'!F33+'KF Historiskt och Estimat'!F29)/'BR Historiskt och Estimat'!F18</f>
        <v>#DIV/0!</v>
      </c>
      <c r="F14" s="43" t="e">
        <f>('RR Historiskt och Estimat'!G33+'KF Historiskt och Estimat'!G29)/'BR Historiskt och Estimat'!G18</f>
        <v>#DIV/0!</v>
      </c>
      <c r="G14" s="43" t="e">
        <f>('RR Historiskt och Estimat'!H33+'KF Historiskt och Estimat'!H29)/'BR Historiskt och Estimat'!H18</f>
        <v>#DIV/0!</v>
      </c>
      <c r="H14" s="43"/>
      <c r="I14" s="43" t="e">
        <f>('RR Historiskt och Estimat'!T32+'KF Historiskt och Estimat'!P28)/'BR Historiskt och Estimat'!S18</f>
        <v>#VALUE!</v>
      </c>
      <c r="J14" s="43" t="e">
        <f>('RR Historiskt och Estimat'!U32+'KF Historiskt och Estimat'!Q28)/'BR Historiskt och Estimat'!T18</f>
        <v>#VALUE!</v>
      </c>
      <c r="K14" s="43" t="e">
        <f>('RR Historiskt och Estimat'!V32+'KF Historiskt och Estimat'!R28)/'BR Historiskt och Estimat'!U18</f>
        <v>#VALUE!</v>
      </c>
      <c r="L14" s="43" t="e">
        <f>('RR Historiskt och Estimat'!W32+'KF Historiskt och Estimat'!S28)/'BR Historiskt och Estimat'!V18</f>
        <v>#VALUE!</v>
      </c>
      <c r="M14" s="43" t="e">
        <f>('RR Historiskt och Estimat'!X32+'KF Historiskt och Estimat'!T28)/'BR Historiskt och Estimat'!W18</f>
        <v>#VALUE!</v>
      </c>
    </row>
    <row r="15" spans="1:13">
      <c r="A15" s="2" t="s">
        <v>20</v>
      </c>
      <c r="B15" s="43" t="e">
        <f>'RR Historiskt och Estimat'!C43/'Aktiekurs och info'!C17</f>
        <v>#DIV/0!</v>
      </c>
      <c r="C15" s="43" t="e">
        <f>'RR Historiskt och Estimat'!D43/'Aktiekurs och info'!D17</f>
        <v>#DIV/0!</v>
      </c>
      <c r="D15" s="43" t="e">
        <f>'RR Historiskt och Estimat'!E43/'Aktiekurs och info'!E17</f>
        <v>#DIV/0!</v>
      </c>
      <c r="E15" s="43" t="e">
        <f>'RR Historiskt och Estimat'!F43/'Aktiekurs och info'!F17</f>
        <v>#DIV/0!</v>
      </c>
      <c r="F15" s="43" t="e">
        <f>'RR Historiskt och Estimat'!G43/'Aktiekurs och info'!G17</f>
        <v>#DIV/0!</v>
      </c>
      <c r="G15" s="43" t="e">
        <f>'RR Historiskt och Estimat'!H43/'Aktiekurs och info'!H17</f>
        <v>#DIV/0!</v>
      </c>
      <c r="H15" s="43"/>
      <c r="I15" s="43" t="e">
        <f>'RR Historiskt och Estimat'!T43/'Aktiekurs och info'!$H$17</f>
        <v>#DIV/0!</v>
      </c>
      <c r="J15" s="43" t="e">
        <f>'RR Historiskt och Estimat'!U43/'Aktiekurs och info'!$H$17</f>
        <v>#DIV/0!</v>
      </c>
      <c r="K15" s="43" t="e">
        <f>'RR Historiskt och Estimat'!V43/'Aktiekurs och info'!$H$17</f>
        <v>#DIV/0!</v>
      </c>
      <c r="L15" s="43" t="e">
        <f>'RR Historiskt och Estimat'!W43/'Aktiekurs och info'!$H$17</f>
        <v>#DIV/0!</v>
      </c>
      <c r="M15" s="43" t="e">
        <f>'RR Historiskt och Estimat'!X43/'Aktiekurs och info'!$H$17</f>
        <v>#DIV/0!</v>
      </c>
    </row>
    <row r="16" spans="1:13">
      <c r="A16" s="2"/>
      <c r="B16" s="2"/>
      <c r="C16" s="2"/>
      <c r="D16" s="2"/>
      <c r="E16" s="2"/>
      <c r="F16" s="2"/>
      <c r="G16" s="2"/>
      <c r="H16" s="2"/>
      <c r="I16" s="2"/>
      <c r="J16" s="2"/>
      <c r="K16" s="2"/>
      <c r="L16" s="2"/>
      <c r="M16" s="2"/>
    </row>
    <row r="17" spans="1:13">
      <c r="A17" s="2" t="s">
        <v>16</v>
      </c>
      <c r="B17" s="2" t="e">
        <f>'Aktiekurs och info'!C17/'RR Historiskt och Estimat'!C41</f>
        <v>#DIV/0!</v>
      </c>
      <c r="C17" s="2" t="e">
        <f>'Aktiekurs och info'!D17/'RR Historiskt och Estimat'!D41</f>
        <v>#DIV/0!</v>
      </c>
      <c r="D17" s="2" t="e">
        <f>'Aktiekurs och info'!E17/'RR Historiskt och Estimat'!E41</f>
        <v>#DIV/0!</v>
      </c>
      <c r="E17" s="2" t="e">
        <f>'Aktiekurs och info'!F17/'RR Historiskt och Estimat'!F41</f>
        <v>#DIV/0!</v>
      </c>
      <c r="F17" s="2" t="e">
        <f>'Aktiekurs och info'!G17/'RR Historiskt och Estimat'!G41</f>
        <v>#DIV/0!</v>
      </c>
      <c r="G17" s="2" t="e">
        <f>'Aktiekurs och info'!H17/'RR Historiskt och Estimat'!H41</f>
        <v>#DIV/0!</v>
      </c>
      <c r="H17" s="2"/>
      <c r="I17" s="2" t="e">
        <f>'Aktiekurs och info'!$H$17/'RR Historiskt och Estimat'!T41</f>
        <v>#DIV/0!</v>
      </c>
      <c r="J17" s="2" t="e">
        <f>'Aktiekurs och info'!$H$17/'RR Historiskt och Estimat'!U41</f>
        <v>#DIV/0!</v>
      </c>
      <c r="K17" s="2" t="e">
        <f>'Aktiekurs och info'!$H$17/'RR Historiskt och Estimat'!V41</f>
        <v>#DIV/0!</v>
      </c>
      <c r="L17" s="2" t="e">
        <f>'Aktiekurs och info'!$H$17/'RR Historiskt och Estimat'!W41</f>
        <v>#DIV/0!</v>
      </c>
      <c r="M17" s="2" t="e">
        <f>'Aktiekurs och info'!$H$17/'RR Historiskt och Estimat'!X41</f>
        <v>#DIV/0!</v>
      </c>
    </row>
    <row r="18" spans="1:13">
      <c r="A18" s="2" t="s">
        <v>17</v>
      </c>
      <c r="B18" s="2" t="e">
        <f>B4/'RR Historiskt och Estimat'!C14</f>
        <v>#DIV/0!</v>
      </c>
      <c r="C18" s="2" t="e">
        <f>C4/'RR Historiskt och Estimat'!D14</f>
        <v>#DIV/0!</v>
      </c>
      <c r="D18" s="2" t="e">
        <f>D4/'RR Historiskt och Estimat'!E14</f>
        <v>#DIV/0!</v>
      </c>
      <c r="E18" s="2" t="e">
        <f>E4/'RR Historiskt och Estimat'!F14</f>
        <v>#DIV/0!</v>
      </c>
      <c r="F18" s="2" t="e">
        <f>F4/'RR Historiskt och Estimat'!G14</f>
        <v>#DIV/0!</v>
      </c>
      <c r="G18" s="2" t="e">
        <f>G4/'RR Historiskt och Estimat'!H14</f>
        <v>#DIV/0!</v>
      </c>
      <c r="H18" s="2"/>
      <c r="I18" s="2"/>
      <c r="J18" s="2"/>
      <c r="K18" s="2"/>
      <c r="L18" s="2"/>
      <c r="M18" s="2"/>
    </row>
    <row r="19" spans="1:13">
      <c r="A19" s="2" t="s">
        <v>18</v>
      </c>
      <c r="B19" s="2" t="e">
        <f>B4/'RR Historiskt och Estimat'!C20</f>
        <v>#DIV/0!</v>
      </c>
      <c r="C19" s="2" t="e">
        <f>C4/'RR Historiskt och Estimat'!D20</f>
        <v>#DIV/0!</v>
      </c>
      <c r="D19" s="2" t="e">
        <f>D4/'RR Historiskt och Estimat'!E20</f>
        <v>#DIV/0!</v>
      </c>
      <c r="E19" s="2" t="e">
        <f>E4/'RR Historiskt och Estimat'!F20</f>
        <v>#DIV/0!</v>
      </c>
      <c r="F19" s="2" t="e">
        <f>F4/'RR Historiskt och Estimat'!G20</f>
        <v>#DIV/0!</v>
      </c>
      <c r="G19" s="2" t="e">
        <f>G4/'RR Historiskt och Estimat'!H20</f>
        <v>#DIV/0!</v>
      </c>
      <c r="H19" s="2"/>
      <c r="I19" s="2"/>
      <c r="J19" s="2"/>
      <c r="K19" s="2"/>
      <c r="L19" s="2"/>
      <c r="M19" s="2"/>
    </row>
    <row r="20" spans="1:13">
      <c r="A20" s="2" t="s">
        <v>19</v>
      </c>
      <c r="B20" s="2" t="e">
        <f>'Aktiekurs och info'!C17*'Aktiekurs och info'!C19/'BR Historiskt och Estimat'!C38</f>
        <v>#DIV/0!</v>
      </c>
      <c r="C20" s="2" t="e">
        <f>'Aktiekurs och info'!D17*'Aktiekurs och info'!D19/'BR Historiskt och Estimat'!D38</f>
        <v>#DIV/0!</v>
      </c>
      <c r="D20" s="2" t="e">
        <f>'Aktiekurs och info'!E17*'Aktiekurs och info'!E19/'BR Historiskt och Estimat'!E38</f>
        <v>#DIV/0!</v>
      </c>
      <c r="E20" s="2" t="e">
        <f>'Aktiekurs och info'!F17*'Aktiekurs och info'!F19/'BR Historiskt och Estimat'!F38</f>
        <v>#DIV/0!</v>
      </c>
      <c r="F20" s="2" t="e">
        <f>'Aktiekurs och info'!G17*'Aktiekurs och info'!G19/'BR Historiskt och Estimat'!G38</f>
        <v>#DIV/0!</v>
      </c>
      <c r="G20" s="2" t="e">
        <f>'Aktiekurs och info'!H17*'Aktiekurs och info'!H19/'BR Historiskt och Estimat'!H38</f>
        <v>#DIV/0!</v>
      </c>
      <c r="H20" s="2"/>
      <c r="I20" s="2" t="e">
        <f>'Aktiekurs och info'!$H$17/'BR Historiskt och Estimat'!S38</f>
        <v>#VALUE!</v>
      </c>
      <c r="J20" s="2" t="e">
        <f>'Aktiekurs och info'!$H$17/'BR Historiskt och Estimat'!T38</f>
        <v>#VALUE!</v>
      </c>
      <c r="K20" s="2" t="e">
        <f>'Aktiekurs och info'!$H$17/'BR Historiskt och Estimat'!U38</f>
        <v>#VALUE!</v>
      </c>
      <c r="L20" s="2" t="e">
        <f>'Aktiekurs och info'!$H$17/'BR Historiskt och Estimat'!V38</f>
        <v>#VALUE!</v>
      </c>
      <c r="M20" s="2" t="e">
        <f>'Aktiekurs och info'!$H$17/'BR Historiskt och Estimat'!W38</f>
        <v>#VALUE!</v>
      </c>
    </row>
    <row r="21" spans="1:13">
      <c r="B21" s="2"/>
      <c r="C21" s="2"/>
      <c r="D21" s="2"/>
      <c r="E21" s="2"/>
      <c r="F21" s="2"/>
      <c r="G21" s="2"/>
      <c r="H21" s="2"/>
      <c r="I21" s="2"/>
      <c r="J21" s="2"/>
      <c r="K21" s="2"/>
      <c r="L21" s="2"/>
      <c r="M21" s="2"/>
    </row>
  </sheetData>
  <sheetProtection sheet="1" objects="1" scenarios="1" selectLockedCells="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2:Z44"/>
  <sheetViews>
    <sheetView showGridLines="0" topLeftCell="G1" zoomScale="70" zoomScaleNormal="70" workbookViewId="0">
      <selection activeCell="T17" sqref="T17"/>
    </sheetView>
  </sheetViews>
  <sheetFormatPr defaultRowHeight="15"/>
  <cols>
    <col min="1" max="1" width="45.7109375" customWidth="1"/>
    <col min="2" max="2" width="13.5703125" customWidth="1"/>
    <col min="3" max="3" width="13.7109375" customWidth="1"/>
    <col min="4" max="5" width="13.85546875" customWidth="1"/>
    <col min="6" max="6" width="13.7109375" customWidth="1"/>
    <col min="7" max="8" width="13.85546875" customWidth="1"/>
    <col min="10" max="10" width="9.42578125" bestFit="1" customWidth="1"/>
    <col min="12" max="12" width="14.85546875" customWidth="1"/>
    <col min="18" max="18" width="45.7109375" customWidth="1"/>
    <col min="19" max="24" width="13.5703125" customWidth="1"/>
  </cols>
  <sheetData>
    <row r="2" spans="1:26" ht="15.75" thickBot="1">
      <c r="A2" s="9" t="s">
        <v>42</v>
      </c>
      <c r="B2" s="7"/>
      <c r="C2" s="8">
        <v>2007</v>
      </c>
      <c r="D2" s="8">
        <v>2008</v>
      </c>
      <c r="E2" s="8">
        <v>2009</v>
      </c>
      <c r="F2" s="8">
        <v>2010</v>
      </c>
      <c r="G2" s="8">
        <v>2011</v>
      </c>
      <c r="H2" s="8">
        <v>2012</v>
      </c>
      <c r="I2" s="7"/>
      <c r="J2" s="20" t="s">
        <v>25</v>
      </c>
      <c r="K2" s="7"/>
      <c r="L2" s="20" t="s">
        <v>58</v>
      </c>
      <c r="R2" s="9" t="s">
        <v>42</v>
      </c>
      <c r="S2" s="7"/>
      <c r="T2" s="8" t="s">
        <v>104</v>
      </c>
      <c r="U2" s="8" t="s">
        <v>52</v>
      </c>
      <c r="V2" s="8" t="s">
        <v>53</v>
      </c>
      <c r="W2" s="8" t="s">
        <v>54</v>
      </c>
      <c r="X2" s="8" t="s">
        <v>55</v>
      </c>
      <c r="Y2" s="7"/>
      <c r="Z2" s="20" t="s">
        <v>25</v>
      </c>
    </row>
    <row r="3" spans="1:26">
      <c r="A3" s="5" t="s">
        <v>22</v>
      </c>
      <c r="B3" s="1"/>
      <c r="C3" s="84"/>
      <c r="D3" s="84"/>
      <c r="E3" s="84"/>
      <c r="F3" s="84"/>
      <c r="G3" s="84"/>
      <c r="H3" s="84"/>
      <c r="J3" s="13" t="e">
        <f>(H3/C3)^(1/5)-1</f>
        <v>#DIV/0!</v>
      </c>
      <c r="L3" s="10"/>
      <c r="R3" s="5" t="s">
        <v>22</v>
      </c>
      <c r="S3" s="1"/>
      <c r="T3" s="79">
        <f>H3*(1+T4)</f>
        <v>0</v>
      </c>
      <c r="U3" s="79">
        <f>T3*(1+U4)</f>
        <v>0</v>
      </c>
      <c r="V3" s="79">
        <f t="shared" ref="V3:X3" si="0">U3*(1+V4)</f>
        <v>0</v>
      </c>
      <c r="W3" s="79">
        <f t="shared" si="0"/>
        <v>0</v>
      </c>
      <c r="X3" s="79">
        <f t="shared" si="0"/>
        <v>0</v>
      </c>
      <c r="Z3" s="13" t="e">
        <f>(X3/T3)^(1/4)-1</f>
        <v>#DIV/0!</v>
      </c>
    </row>
    <row r="4" spans="1:26">
      <c r="A4" s="11" t="s">
        <v>43</v>
      </c>
      <c r="B4" s="1"/>
      <c r="C4" s="14" t="s">
        <v>35</v>
      </c>
      <c r="D4" s="15" t="e">
        <f>D3/C3-1</f>
        <v>#DIV/0!</v>
      </c>
      <c r="E4" s="15" t="e">
        <f t="shared" ref="E4:H4" si="1">E3/D3-1</f>
        <v>#DIV/0!</v>
      </c>
      <c r="F4" s="15" t="e">
        <f t="shared" si="1"/>
        <v>#DIV/0!</v>
      </c>
      <c r="G4" s="15" t="e">
        <f t="shared" si="1"/>
        <v>#DIV/0!</v>
      </c>
      <c r="H4" s="15" t="e">
        <f t="shared" si="1"/>
        <v>#DIV/0!</v>
      </c>
      <c r="L4" s="13" t="e">
        <f>AVERAGE(D4:H4)</f>
        <v>#DIV/0!</v>
      </c>
      <c r="R4" s="11" t="s">
        <v>43</v>
      </c>
      <c r="S4" s="1"/>
      <c r="T4" s="93">
        <v>0.05</v>
      </c>
      <c r="U4" s="93">
        <v>0.05</v>
      </c>
      <c r="V4" s="93">
        <v>0.05</v>
      </c>
      <c r="W4" s="93">
        <v>0.05</v>
      </c>
      <c r="X4" s="93">
        <v>0.05</v>
      </c>
    </row>
    <row r="5" spans="1:26">
      <c r="A5" s="3"/>
      <c r="R5" s="3"/>
    </row>
    <row r="6" spans="1:26">
      <c r="A6" s="5" t="s">
        <v>23</v>
      </c>
      <c r="C6" s="84"/>
      <c r="D6" s="84"/>
      <c r="E6" s="84"/>
      <c r="F6" s="84"/>
      <c r="G6" s="84"/>
      <c r="H6" s="84"/>
      <c r="R6" s="5" t="s">
        <v>23</v>
      </c>
      <c r="T6" s="79">
        <f>(T3-T8)*-1</f>
        <v>0</v>
      </c>
      <c r="U6" s="79">
        <f t="shared" ref="U6:X6" si="2">(U3-U8)*-1</f>
        <v>0</v>
      </c>
      <c r="V6" s="79">
        <f t="shared" si="2"/>
        <v>0</v>
      </c>
      <c r="W6" s="79">
        <f t="shared" si="2"/>
        <v>0</v>
      </c>
      <c r="X6" s="79">
        <f t="shared" si="2"/>
        <v>0</v>
      </c>
    </row>
    <row r="7" spans="1:26">
      <c r="A7" s="3"/>
      <c r="R7" s="3"/>
      <c r="T7" s="78"/>
      <c r="U7" s="78"/>
      <c r="V7" s="78"/>
      <c r="W7" s="78"/>
      <c r="X7" s="78"/>
    </row>
    <row r="8" spans="1:26">
      <c r="A8" s="5" t="s">
        <v>24</v>
      </c>
      <c r="C8" s="77">
        <f>C3+C6</f>
        <v>0</v>
      </c>
      <c r="D8" s="77">
        <f t="shared" ref="D8:H8" si="3">D3+D6</f>
        <v>0</v>
      </c>
      <c r="E8" s="77">
        <f t="shared" si="3"/>
        <v>0</v>
      </c>
      <c r="F8" s="77">
        <f t="shared" si="3"/>
        <v>0</v>
      </c>
      <c r="G8" s="77">
        <f t="shared" si="3"/>
        <v>0</v>
      </c>
      <c r="H8" s="77">
        <f t="shared" si="3"/>
        <v>0</v>
      </c>
      <c r="J8" s="13" t="e">
        <f>(H8/C8)^(1/5)-1</f>
        <v>#DIV/0!</v>
      </c>
      <c r="R8" s="5" t="s">
        <v>24</v>
      </c>
      <c r="T8" s="77">
        <f>T9*T3</f>
        <v>0</v>
      </c>
      <c r="U8" s="77">
        <f t="shared" ref="U8:X8" si="4">U9*U3</f>
        <v>0</v>
      </c>
      <c r="V8" s="77">
        <f t="shared" si="4"/>
        <v>0</v>
      </c>
      <c r="W8" s="77">
        <f t="shared" si="4"/>
        <v>0</v>
      </c>
      <c r="X8" s="77">
        <f t="shared" si="4"/>
        <v>0</v>
      </c>
      <c r="Z8" s="13" t="e">
        <f>(X8/T8)^(1/4)-1</f>
        <v>#DIV/0!</v>
      </c>
    </row>
    <row r="9" spans="1:26">
      <c r="A9" s="11" t="s">
        <v>29</v>
      </c>
      <c r="C9" s="13" t="e">
        <f>C8/C3</f>
        <v>#DIV/0!</v>
      </c>
      <c r="D9" s="13" t="e">
        <f t="shared" ref="D9:H9" si="5">D8/D3</f>
        <v>#DIV/0!</v>
      </c>
      <c r="E9" s="13" t="e">
        <f t="shared" si="5"/>
        <v>#DIV/0!</v>
      </c>
      <c r="F9" s="13" t="e">
        <f t="shared" si="5"/>
        <v>#DIV/0!</v>
      </c>
      <c r="G9" s="13" t="e">
        <f t="shared" si="5"/>
        <v>#DIV/0!</v>
      </c>
      <c r="H9" s="13" t="e">
        <f t="shared" si="5"/>
        <v>#DIV/0!</v>
      </c>
      <c r="L9" s="13" t="e">
        <f>AVERAGE(D9:H9)</f>
        <v>#DIV/0!</v>
      </c>
      <c r="R9" s="11" t="s">
        <v>29</v>
      </c>
      <c r="T9" s="87">
        <v>0.65</v>
      </c>
      <c r="U9" s="87">
        <v>0.65</v>
      </c>
      <c r="V9" s="87">
        <v>0.65</v>
      </c>
      <c r="W9" s="87">
        <v>0.65</v>
      </c>
      <c r="X9" s="87">
        <v>0.65</v>
      </c>
    </row>
    <row r="11" spans="1:26">
      <c r="A11" s="5" t="s">
        <v>26</v>
      </c>
      <c r="C11" s="84"/>
      <c r="D11" s="84"/>
      <c r="E11" s="84"/>
      <c r="F11" s="84"/>
      <c r="G11" s="84"/>
      <c r="H11" s="84"/>
      <c r="J11" s="13" t="e">
        <f>(H11/C11)^(1/5)-1</f>
        <v>#DIV/0!</v>
      </c>
      <c r="R11" s="5" t="s">
        <v>26</v>
      </c>
      <c r="T11" s="79">
        <f>(T8-T14)*-1</f>
        <v>0</v>
      </c>
      <c r="U11" s="79">
        <f t="shared" ref="U11:X11" si="6">(U8-U14)*-1</f>
        <v>0</v>
      </c>
      <c r="V11" s="79">
        <f t="shared" si="6"/>
        <v>0</v>
      </c>
      <c r="W11" s="79">
        <f t="shared" si="6"/>
        <v>0</v>
      </c>
      <c r="X11" s="79">
        <f t="shared" si="6"/>
        <v>0</v>
      </c>
      <c r="Z11" s="13" t="e">
        <f>(X11/T11)^(1/4)-1</f>
        <v>#DIV/0!</v>
      </c>
    </row>
    <row r="12" spans="1:26">
      <c r="A12" s="11" t="s">
        <v>30</v>
      </c>
      <c r="C12" s="13" t="e">
        <f t="shared" ref="C12:H12" si="7">C11/C3</f>
        <v>#DIV/0!</v>
      </c>
      <c r="D12" s="13" t="e">
        <f t="shared" si="7"/>
        <v>#DIV/0!</v>
      </c>
      <c r="E12" s="13" t="e">
        <f t="shared" si="7"/>
        <v>#DIV/0!</v>
      </c>
      <c r="F12" s="13" t="e">
        <f t="shared" si="7"/>
        <v>#DIV/0!</v>
      </c>
      <c r="G12" s="13" t="e">
        <f t="shared" si="7"/>
        <v>#DIV/0!</v>
      </c>
      <c r="H12" s="13" t="e">
        <f t="shared" si="7"/>
        <v>#DIV/0!</v>
      </c>
      <c r="L12" s="13" t="e">
        <f>AVERAGE(D12:H12)</f>
        <v>#DIV/0!</v>
      </c>
      <c r="R12" s="11" t="s">
        <v>30</v>
      </c>
      <c r="T12" s="13" t="e">
        <f>T11/T3</f>
        <v>#DIV/0!</v>
      </c>
      <c r="U12" s="13" t="e">
        <f>U11/U3</f>
        <v>#DIV/0!</v>
      </c>
      <c r="V12" s="13" t="e">
        <f>V11/V3</f>
        <v>#DIV/0!</v>
      </c>
      <c r="W12" s="13" t="e">
        <f>W11/W3</f>
        <v>#DIV/0!</v>
      </c>
      <c r="X12" s="13" t="e">
        <f>X11/X3</f>
        <v>#DIV/0!</v>
      </c>
    </row>
    <row r="14" spans="1:26">
      <c r="A14" s="5" t="s">
        <v>28</v>
      </c>
      <c r="C14" s="77">
        <f t="shared" ref="C14:H14" si="8">C8+C11</f>
        <v>0</v>
      </c>
      <c r="D14" s="77">
        <f t="shared" si="8"/>
        <v>0</v>
      </c>
      <c r="E14" s="77">
        <f t="shared" si="8"/>
        <v>0</v>
      </c>
      <c r="F14" s="77">
        <f t="shared" si="8"/>
        <v>0</v>
      </c>
      <c r="G14" s="77">
        <f t="shared" si="8"/>
        <v>0</v>
      </c>
      <c r="H14" s="77">
        <f t="shared" si="8"/>
        <v>0</v>
      </c>
      <c r="J14" s="13" t="e">
        <f>(H14/C14)^(1/5)-1</f>
        <v>#DIV/0!</v>
      </c>
      <c r="R14" s="5" t="s">
        <v>28</v>
      </c>
      <c r="T14" s="77">
        <f>T3*T15</f>
        <v>0</v>
      </c>
      <c r="U14" s="77">
        <f t="shared" ref="U14:X14" si="9">U3*U15</f>
        <v>0</v>
      </c>
      <c r="V14" s="77">
        <f t="shared" si="9"/>
        <v>0</v>
      </c>
      <c r="W14" s="77">
        <f t="shared" si="9"/>
        <v>0</v>
      </c>
      <c r="X14" s="77">
        <f t="shared" si="9"/>
        <v>0</v>
      </c>
      <c r="Z14" s="13" t="e">
        <f>(X14/T14)^(1/4)-1</f>
        <v>#DIV/0!</v>
      </c>
    </row>
    <row r="15" spans="1:26">
      <c r="A15" s="11" t="s">
        <v>31</v>
      </c>
      <c r="C15" s="13" t="e">
        <f t="shared" ref="C15:H15" si="10">C14/C3</f>
        <v>#DIV/0!</v>
      </c>
      <c r="D15" s="13" t="e">
        <f t="shared" si="10"/>
        <v>#DIV/0!</v>
      </c>
      <c r="E15" s="13" t="e">
        <f t="shared" si="10"/>
        <v>#DIV/0!</v>
      </c>
      <c r="F15" s="13" t="e">
        <f t="shared" si="10"/>
        <v>#DIV/0!</v>
      </c>
      <c r="G15" s="13" t="e">
        <f t="shared" si="10"/>
        <v>#DIV/0!</v>
      </c>
      <c r="H15" s="13" t="e">
        <f t="shared" si="10"/>
        <v>#DIV/0!</v>
      </c>
      <c r="L15" s="13" t="e">
        <f>AVERAGE(D15:H15)</f>
        <v>#DIV/0!</v>
      </c>
      <c r="R15" s="11" t="s">
        <v>31</v>
      </c>
      <c r="T15" s="87">
        <v>0.15</v>
      </c>
      <c r="U15" s="87">
        <v>0.15</v>
      </c>
      <c r="V15" s="87">
        <v>0.15</v>
      </c>
      <c r="W15" s="87">
        <v>0.15</v>
      </c>
      <c r="X15" s="87">
        <v>0.15</v>
      </c>
    </row>
    <row r="17" spans="1:26">
      <c r="A17" s="5" t="s">
        <v>32</v>
      </c>
      <c r="C17" s="84"/>
      <c r="D17" s="84"/>
      <c r="E17" s="84"/>
      <c r="F17" s="84"/>
      <c r="G17" s="84"/>
      <c r="H17" s="84"/>
      <c r="R17" s="5" t="s">
        <v>32</v>
      </c>
      <c r="T17" s="92">
        <v>0</v>
      </c>
      <c r="U17" s="92">
        <v>0</v>
      </c>
      <c r="V17" s="92">
        <v>0</v>
      </c>
      <c r="W17" s="92">
        <v>0</v>
      </c>
      <c r="X17" s="92">
        <v>0</v>
      </c>
    </row>
    <row r="18" spans="1:26">
      <c r="A18" s="11" t="s">
        <v>44</v>
      </c>
      <c r="C18" s="14" t="e">
        <f>C17/('BR Historiskt och Estimat'!C4+'BR Historiskt och Estimat'!C8)</f>
        <v>#DIV/0!</v>
      </c>
      <c r="D18" s="14" t="e">
        <f>D17/('BR Historiskt och Estimat'!D4+'BR Historiskt och Estimat'!D8)</f>
        <v>#DIV/0!</v>
      </c>
      <c r="E18" s="14" t="e">
        <f>E17/('BR Historiskt och Estimat'!E4+'BR Historiskt och Estimat'!E8)</f>
        <v>#DIV/0!</v>
      </c>
      <c r="F18" s="14" t="e">
        <f>F17/('BR Historiskt och Estimat'!F4+'BR Historiskt och Estimat'!F8)</f>
        <v>#DIV/0!</v>
      </c>
      <c r="G18" s="14" t="e">
        <f>G17/('BR Historiskt och Estimat'!G4+'BR Historiskt och Estimat'!G8)</f>
        <v>#DIV/0!</v>
      </c>
      <c r="H18" s="14" t="e">
        <f>H17/('BR Historiskt och Estimat'!H4+'BR Historiskt och Estimat'!H8)</f>
        <v>#DIV/0!</v>
      </c>
      <c r="R18" s="11" t="s">
        <v>44</v>
      </c>
      <c r="T18" s="29" t="e">
        <f>T17/('BR Historiskt och Estimat'!S4+'BR Historiskt och Estimat'!S8)</f>
        <v>#DIV/0!</v>
      </c>
      <c r="U18" s="29" t="e">
        <f>U17/('BR Historiskt och Estimat'!T4+'BR Historiskt och Estimat'!T8)</f>
        <v>#DIV/0!</v>
      </c>
      <c r="V18" s="29" t="e">
        <f>V17/('BR Historiskt och Estimat'!U4+'BR Historiskt och Estimat'!U8)</f>
        <v>#DIV/0!</v>
      </c>
      <c r="W18" s="29" t="e">
        <f>W17/('BR Historiskt och Estimat'!V4+'BR Historiskt och Estimat'!V8)</f>
        <v>#DIV/0!</v>
      </c>
      <c r="X18" s="29" t="e">
        <f>X17/('BR Historiskt och Estimat'!W4+'BR Historiskt och Estimat'!W8)</f>
        <v>#DIV/0!</v>
      </c>
    </row>
    <row r="19" spans="1:26">
      <c r="C19" s="78"/>
      <c r="D19" s="78"/>
      <c r="E19" s="78"/>
      <c r="F19" s="78"/>
      <c r="G19" s="78"/>
      <c r="H19" s="78"/>
    </row>
    <row r="20" spans="1:26">
      <c r="A20" s="5" t="s">
        <v>33</v>
      </c>
      <c r="C20" s="77">
        <f>C14+C17</f>
        <v>0</v>
      </c>
      <c r="D20" s="77">
        <f t="shared" ref="D20:H20" si="11">D14+D17</f>
        <v>0</v>
      </c>
      <c r="E20" s="77">
        <f t="shared" si="11"/>
        <v>0</v>
      </c>
      <c r="F20" s="77">
        <f t="shared" si="11"/>
        <v>0</v>
      </c>
      <c r="G20" s="77">
        <f t="shared" si="11"/>
        <v>0</v>
      </c>
      <c r="H20" s="77">
        <f t="shared" si="11"/>
        <v>0</v>
      </c>
      <c r="J20" s="13" t="e">
        <f>(H20/C20)^(1/5)-1</f>
        <v>#DIV/0!</v>
      </c>
      <c r="R20" s="5" t="s">
        <v>33</v>
      </c>
      <c r="T20" s="77">
        <f>T14-T17</f>
        <v>0</v>
      </c>
      <c r="U20" s="77">
        <f t="shared" ref="U20:X20" si="12">U14-U17</f>
        <v>0</v>
      </c>
      <c r="V20" s="77">
        <f t="shared" si="12"/>
        <v>0</v>
      </c>
      <c r="W20" s="77">
        <f t="shared" si="12"/>
        <v>0</v>
      </c>
      <c r="X20" s="77">
        <f t="shared" si="12"/>
        <v>0</v>
      </c>
      <c r="Z20" s="13" t="e">
        <f>(X20/T20)^(1/4)-1</f>
        <v>#DIV/0!</v>
      </c>
    </row>
    <row r="21" spans="1:26">
      <c r="A21" s="11" t="s">
        <v>34</v>
      </c>
      <c r="C21" s="13" t="e">
        <f t="shared" ref="C21:H21" si="13">C20/C3</f>
        <v>#DIV/0!</v>
      </c>
      <c r="D21" s="13" t="e">
        <f t="shared" si="13"/>
        <v>#DIV/0!</v>
      </c>
      <c r="E21" s="13" t="e">
        <f t="shared" si="13"/>
        <v>#DIV/0!</v>
      </c>
      <c r="F21" s="13" t="e">
        <f t="shared" si="13"/>
        <v>#DIV/0!</v>
      </c>
      <c r="G21" s="13" t="e">
        <f t="shared" si="13"/>
        <v>#DIV/0!</v>
      </c>
      <c r="H21" s="13" t="e">
        <f t="shared" si="13"/>
        <v>#DIV/0!</v>
      </c>
      <c r="L21" s="13" t="e">
        <f>AVERAGE(D21:H21)</f>
        <v>#DIV/0!</v>
      </c>
      <c r="R21" s="11" t="s">
        <v>34</v>
      </c>
      <c r="T21" s="13" t="e">
        <f>T20/T3</f>
        <v>#DIV/0!</v>
      </c>
      <c r="U21" s="13" t="e">
        <f>U20/U3</f>
        <v>#DIV/0!</v>
      </c>
      <c r="V21" s="13" t="e">
        <f>V20/V3</f>
        <v>#DIV/0!</v>
      </c>
      <c r="W21" s="13" t="e">
        <f>W20/W3</f>
        <v>#DIV/0!</v>
      </c>
      <c r="X21" s="13" t="e">
        <f>X20/X3</f>
        <v>#DIV/0!</v>
      </c>
    </row>
    <row r="23" spans="1:26">
      <c r="A23" s="5" t="s">
        <v>36</v>
      </c>
      <c r="C23" s="77">
        <f>C24+C25</f>
        <v>0</v>
      </c>
      <c r="D23" s="77">
        <f t="shared" ref="D23:H23" si="14">D24+D25</f>
        <v>0</v>
      </c>
      <c r="E23" s="77">
        <f t="shared" si="14"/>
        <v>0</v>
      </c>
      <c r="F23" s="77">
        <f t="shared" si="14"/>
        <v>0</v>
      </c>
      <c r="G23" s="77">
        <f t="shared" si="14"/>
        <v>0</v>
      </c>
      <c r="H23" s="77">
        <f t="shared" si="14"/>
        <v>0</v>
      </c>
      <c r="R23" s="5" t="s">
        <v>36</v>
      </c>
      <c r="T23" s="77">
        <f>T24+T25</f>
        <v>0</v>
      </c>
      <c r="U23" s="77">
        <f t="shared" ref="U23" si="15">U24+U25</f>
        <v>0</v>
      </c>
      <c r="V23" s="77">
        <f t="shared" ref="V23" si="16">V24+V25</f>
        <v>0</v>
      </c>
      <c r="W23" s="77">
        <f t="shared" ref="W23" si="17">W24+W25</f>
        <v>0</v>
      </c>
      <c r="X23" s="77">
        <f t="shared" ref="X23" si="18">X24+X25</f>
        <v>0</v>
      </c>
    </row>
    <row r="24" spans="1:26">
      <c r="A24" s="11" t="s">
        <v>37</v>
      </c>
      <c r="C24" s="85"/>
      <c r="D24" s="85"/>
      <c r="E24" s="85"/>
      <c r="F24" s="85"/>
      <c r="G24" s="85"/>
      <c r="H24" s="85"/>
      <c r="R24" s="11" t="s">
        <v>37</v>
      </c>
      <c r="T24" s="90"/>
      <c r="U24" s="90"/>
      <c r="V24" s="90"/>
      <c r="W24" s="90"/>
      <c r="X24" s="90"/>
    </row>
    <row r="25" spans="1:26">
      <c r="A25" s="11" t="s">
        <v>38</v>
      </c>
      <c r="C25" s="86"/>
      <c r="D25" s="86"/>
      <c r="E25" s="86"/>
      <c r="F25" s="86"/>
      <c r="G25" s="86"/>
      <c r="H25" s="86"/>
      <c r="R25" s="11" t="s">
        <v>38</v>
      </c>
      <c r="T25" s="91"/>
      <c r="U25" s="91"/>
      <c r="V25" s="91"/>
      <c r="W25" s="91"/>
      <c r="X25" s="91"/>
    </row>
    <row r="26" spans="1:26">
      <c r="A26" s="11" t="s">
        <v>147</v>
      </c>
      <c r="C26" s="86"/>
      <c r="D26" s="86"/>
      <c r="E26" s="86"/>
      <c r="F26" s="86"/>
      <c r="G26" s="86"/>
      <c r="H26" s="86"/>
      <c r="T26" s="2"/>
      <c r="U26" s="2"/>
      <c r="V26" s="2"/>
      <c r="W26" s="2"/>
      <c r="X26" s="2"/>
    </row>
    <row r="27" spans="1:26">
      <c r="C27" s="2"/>
      <c r="D27" s="2"/>
      <c r="E27" s="2"/>
      <c r="F27" s="2"/>
      <c r="G27" s="2"/>
      <c r="H27" s="2"/>
      <c r="J27" s="13" t="e">
        <f>(H28/C28)^(1/5)-1</f>
        <v>#DIV/0!</v>
      </c>
      <c r="R27" s="5" t="s">
        <v>39</v>
      </c>
      <c r="T27" s="77">
        <f>T20+T23</f>
        <v>0</v>
      </c>
      <c r="U27" s="77">
        <f t="shared" ref="U27:X27" si="19">U20+U23</f>
        <v>0</v>
      </c>
      <c r="V27" s="77">
        <f t="shared" si="19"/>
        <v>0</v>
      </c>
      <c r="W27" s="77">
        <f t="shared" si="19"/>
        <v>0</v>
      </c>
      <c r="X27" s="77">
        <f t="shared" si="19"/>
        <v>0</v>
      </c>
      <c r="Z27" s="13" t="e">
        <f>(X27/T27)^(1/4)-1</f>
        <v>#DIV/0!</v>
      </c>
    </row>
    <row r="28" spans="1:26">
      <c r="A28" s="5" t="s">
        <v>39</v>
      </c>
      <c r="C28" s="77">
        <f>C20+C23</f>
        <v>0</v>
      </c>
      <c r="D28" s="77">
        <f t="shared" ref="D28:H28" si="20">D20+D23</f>
        <v>0</v>
      </c>
      <c r="E28" s="77">
        <f t="shared" si="20"/>
        <v>0</v>
      </c>
      <c r="F28" s="77">
        <f t="shared" si="20"/>
        <v>0</v>
      </c>
      <c r="G28" s="77">
        <f t="shared" si="20"/>
        <v>0</v>
      </c>
      <c r="H28" s="77">
        <f t="shared" si="20"/>
        <v>0</v>
      </c>
      <c r="T28" s="77"/>
      <c r="U28" s="77"/>
      <c r="V28" s="77"/>
      <c r="W28" s="77"/>
      <c r="X28" s="77"/>
    </row>
    <row r="29" spans="1:26">
      <c r="C29" s="2"/>
      <c r="D29" s="2"/>
      <c r="E29" s="2"/>
      <c r="F29" s="2"/>
      <c r="G29" s="2"/>
      <c r="H29" s="2"/>
      <c r="R29" s="5" t="s">
        <v>40</v>
      </c>
      <c r="T29" s="79">
        <f>(T27*T30)*-1</f>
        <v>0</v>
      </c>
      <c r="U29" s="79">
        <f t="shared" ref="U29:X29" si="21">(U27*U30)*-1</f>
        <v>0</v>
      </c>
      <c r="V29" s="79">
        <f t="shared" si="21"/>
        <v>0</v>
      </c>
      <c r="W29" s="79">
        <f t="shared" si="21"/>
        <v>0</v>
      </c>
      <c r="X29" s="79">
        <f t="shared" si="21"/>
        <v>0</v>
      </c>
    </row>
    <row r="30" spans="1:26">
      <c r="A30" s="5" t="s">
        <v>40</v>
      </c>
      <c r="C30" s="84"/>
      <c r="D30" s="84"/>
      <c r="E30" s="84"/>
      <c r="F30" s="84"/>
      <c r="G30" s="84"/>
      <c r="H30" s="84"/>
      <c r="L30" s="13" t="e">
        <f>AVERAGE(D31:H31)</f>
        <v>#DIV/0!</v>
      </c>
      <c r="R30" s="11" t="s">
        <v>41</v>
      </c>
      <c r="T30" s="87">
        <v>0.22</v>
      </c>
      <c r="U30" s="87">
        <v>0.22</v>
      </c>
      <c r="V30" s="87">
        <v>0.22</v>
      </c>
      <c r="W30" s="87">
        <v>0.22</v>
      </c>
      <c r="X30" s="87">
        <v>0.22</v>
      </c>
    </row>
    <row r="31" spans="1:26">
      <c r="A31" s="11" t="s">
        <v>41</v>
      </c>
      <c r="C31" s="13" t="e">
        <f>C30/C28</f>
        <v>#DIV/0!</v>
      </c>
      <c r="D31" s="13" t="e">
        <f t="shared" ref="D31:H31" si="22">D30/D28</f>
        <v>#DIV/0!</v>
      </c>
      <c r="E31" s="13" t="e">
        <f t="shared" si="22"/>
        <v>#DIV/0!</v>
      </c>
      <c r="F31" s="13" t="e">
        <f t="shared" si="22"/>
        <v>#DIV/0!</v>
      </c>
      <c r="G31" s="13" t="e">
        <f t="shared" si="22"/>
        <v>#DIV/0!</v>
      </c>
      <c r="H31" s="13" t="e">
        <f t="shared" si="22"/>
        <v>#DIV/0!</v>
      </c>
      <c r="T31" s="2"/>
      <c r="U31" s="2"/>
      <c r="V31" s="2"/>
      <c r="W31" s="2"/>
      <c r="X31" s="2"/>
    </row>
    <row r="32" spans="1:26">
      <c r="C32" s="2"/>
      <c r="D32" s="2"/>
      <c r="E32" s="2"/>
      <c r="F32" s="2"/>
      <c r="G32" s="2"/>
      <c r="H32" s="2"/>
      <c r="J32" s="13" t="e">
        <f>(H33/C33)^(1/5)-1</f>
        <v>#DIV/0!</v>
      </c>
      <c r="R32" s="5" t="s">
        <v>45</v>
      </c>
      <c r="T32" s="77">
        <f>T27+T29</f>
        <v>0</v>
      </c>
      <c r="U32" s="77">
        <f t="shared" ref="U32:X32" si="23">U27+U29</f>
        <v>0</v>
      </c>
      <c r="V32" s="77">
        <f t="shared" si="23"/>
        <v>0</v>
      </c>
      <c r="W32" s="77">
        <f t="shared" si="23"/>
        <v>0</v>
      </c>
      <c r="X32" s="77">
        <f t="shared" si="23"/>
        <v>0</v>
      </c>
      <c r="Z32" s="13" t="e">
        <f>(X32/T32)^(1/4)-1</f>
        <v>#DIV/0!</v>
      </c>
    </row>
    <row r="33" spans="1:26">
      <c r="A33" s="5" t="s">
        <v>45</v>
      </c>
      <c r="C33" s="77">
        <f>C28+C30</f>
        <v>0</v>
      </c>
      <c r="D33" s="77">
        <f t="shared" ref="D33:H33" si="24">D28+D30</f>
        <v>0</v>
      </c>
      <c r="E33" s="77">
        <f t="shared" si="24"/>
        <v>0</v>
      </c>
      <c r="F33" s="77">
        <f t="shared" si="24"/>
        <v>0</v>
      </c>
      <c r="G33" s="77">
        <f t="shared" si="24"/>
        <v>0</v>
      </c>
      <c r="H33" s="77">
        <f t="shared" si="24"/>
        <v>0</v>
      </c>
      <c r="L33" s="13" t="e">
        <f>AVERAGE(D34:H34)</f>
        <v>#DIV/0!</v>
      </c>
      <c r="R33" s="11" t="s">
        <v>15</v>
      </c>
      <c r="T33" s="13" t="e">
        <f>T32/T3</f>
        <v>#DIV/0!</v>
      </c>
      <c r="U33" s="13" t="e">
        <f t="shared" ref="U33" si="25">U32/U3</f>
        <v>#DIV/0!</v>
      </c>
      <c r="V33" s="13" t="e">
        <f t="shared" ref="V33" si="26">V32/V3</f>
        <v>#DIV/0!</v>
      </c>
      <c r="W33" s="13" t="e">
        <f t="shared" ref="W33" si="27">W32/W3</f>
        <v>#DIV/0!</v>
      </c>
      <c r="X33" s="13" t="e">
        <f t="shared" ref="X33" si="28">X32/X3</f>
        <v>#DIV/0!</v>
      </c>
    </row>
    <row r="34" spans="1:26">
      <c r="A34" s="11" t="s">
        <v>15</v>
      </c>
      <c r="C34" s="13" t="e">
        <f t="shared" ref="C34:H34" si="29">C33/C3</f>
        <v>#DIV/0!</v>
      </c>
      <c r="D34" s="13" t="e">
        <f t="shared" si="29"/>
        <v>#DIV/0!</v>
      </c>
      <c r="E34" s="13" t="e">
        <f t="shared" si="29"/>
        <v>#DIV/0!</v>
      </c>
      <c r="F34" s="13" t="e">
        <f t="shared" si="29"/>
        <v>#DIV/0!</v>
      </c>
      <c r="G34" s="13" t="e">
        <f t="shared" si="29"/>
        <v>#DIV/0!</v>
      </c>
      <c r="H34" s="13" t="e">
        <f t="shared" si="29"/>
        <v>#DIV/0!</v>
      </c>
      <c r="T34" s="2"/>
      <c r="U34" s="2"/>
      <c r="V34" s="2"/>
      <c r="W34" s="2"/>
      <c r="X34" s="2"/>
    </row>
    <row r="35" spans="1:26">
      <c r="C35" s="2"/>
      <c r="D35" s="2"/>
      <c r="E35" s="2"/>
      <c r="F35" s="2"/>
      <c r="G35" s="2"/>
      <c r="H35" s="2"/>
      <c r="R35" s="5" t="s">
        <v>46</v>
      </c>
      <c r="T35" s="79"/>
      <c r="U35" s="79"/>
      <c r="V35" s="79"/>
      <c r="W35" s="79"/>
      <c r="X35" s="79"/>
    </row>
    <row r="36" spans="1:26">
      <c r="A36" s="5" t="s">
        <v>46</v>
      </c>
      <c r="C36" s="84"/>
      <c r="D36" s="84"/>
      <c r="E36" s="84"/>
      <c r="F36" s="84"/>
      <c r="G36" s="84"/>
      <c r="H36" s="84"/>
      <c r="R36" s="11" t="s">
        <v>57</v>
      </c>
      <c r="T36" s="89">
        <v>0</v>
      </c>
      <c r="U36" s="89">
        <v>0</v>
      </c>
      <c r="V36" s="89">
        <v>0</v>
      </c>
      <c r="W36" s="89">
        <v>0</v>
      </c>
      <c r="X36" s="89">
        <v>0</v>
      </c>
    </row>
    <row r="37" spans="1:26">
      <c r="C37" s="77"/>
      <c r="D37" s="77"/>
      <c r="E37" s="77"/>
      <c r="F37" s="77"/>
      <c r="G37" s="77"/>
      <c r="H37" s="77"/>
      <c r="T37" s="2"/>
      <c r="U37" s="2"/>
      <c r="V37" s="2"/>
      <c r="W37" s="2"/>
      <c r="X37" s="2"/>
    </row>
    <row r="38" spans="1:26">
      <c r="A38" s="5" t="s">
        <v>47</v>
      </c>
      <c r="C38" s="77">
        <f>C33-C36</f>
        <v>0</v>
      </c>
      <c r="D38" s="77">
        <f t="shared" ref="D38:H38" si="30">D33-D36</f>
        <v>0</v>
      </c>
      <c r="E38" s="77">
        <f t="shared" si="30"/>
        <v>0</v>
      </c>
      <c r="F38" s="77">
        <f t="shared" si="30"/>
        <v>0</v>
      </c>
      <c r="G38" s="77">
        <f t="shared" si="30"/>
        <v>0</v>
      </c>
      <c r="H38" s="77">
        <f t="shared" si="30"/>
        <v>0</v>
      </c>
      <c r="R38" s="5" t="s">
        <v>47</v>
      </c>
      <c r="T38" s="77">
        <f>T32-T35</f>
        <v>0</v>
      </c>
      <c r="U38" s="77">
        <f t="shared" ref="U38:X38" si="31">U32-U35</f>
        <v>0</v>
      </c>
      <c r="V38" s="77">
        <f t="shared" si="31"/>
        <v>0</v>
      </c>
      <c r="W38" s="77">
        <f t="shared" si="31"/>
        <v>0</v>
      </c>
      <c r="X38" s="77">
        <f t="shared" si="31"/>
        <v>0</v>
      </c>
      <c r="Z38" s="13" t="e">
        <f>(X38/T38)^(1/4)-1</f>
        <v>#DIV/0!</v>
      </c>
    </row>
    <row r="39" spans="1:26">
      <c r="A39" s="5" t="s">
        <v>48</v>
      </c>
      <c r="C39" s="84"/>
      <c r="D39" s="84"/>
      <c r="E39" s="84"/>
      <c r="F39" s="84"/>
      <c r="G39" s="84"/>
      <c r="H39" s="84"/>
      <c r="R39" s="5" t="s">
        <v>48</v>
      </c>
      <c r="T39" s="88"/>
      <c r="U39" s="88"/>
      <c r="V39" s="88"/>
      <c r="W39" s="88"/>
      <c r="X39" s="88"/>
    </row>
    <row r="40" spans="1:26">
      <c r="C40" s="2"/>
      <c r="D40" s="2"/>
      <c r="E40" s="2"/>
      <c r="F40" s="2"/>
      <c r="G40" s="2"/>
      <c r="H40" s="2"/>
      <c r="J40" s="13" t="e">
        <f>(H41/C41)^(1/5)-1</f>
        <v>#DIV/0!</v>
      </c>
      <c r="L40" s="13" t="e">
        <f>AVERAGE(D41:H41)</f>
        <v>#DIV/0!</v>
      </c>
      <c r="T40" s="2"/>
      <c r="U40" s="2"/>
      <c r="V40" s="2"/>
      <c r="W40" s="2"/>
      <c r="X40" s="2"/>
      <c r="Z40" s="13"/>
    </row>
    <row r="41" spans="1:26">
      <c r="A41" s="5" t="s">
        <v>49</v>
      </c>
      <c r="C41" s="72" t="e">
        <f>C33/C39</f>
        <v>#DIV/0!</v>
      </c>
      <c r="D41" s="72" t="e">
        <f t="shared" ref="D41:H41" si="32">D33/D39</f>
        <v>#DIV/0!</v>
      </c>
      <c r="E41" s="72" t="e">
        <f t="shared" si="32"/>
        <v>#DIV/0!</v>
      </c>
      <c r="F41" s="72" t="e">
        <f t="shared" si="32"/>
        <v>#DIV/0!</v>
      </c>
      <c r="G41" s="72" t="e">
        <f t="shared" si="32"/>
        <v>#DIV/0!</v>
      </c>
      <c r="H41" s="72" t="e">
        <f t="shared" si="32"/>
        <v>#DIV/0!</v>
      </c>
      <c r="R41" s="5" t="s">
        <v>49</v>
      </c>
      <c r="T41" s="16" t="e">
        <f>T32/T39</f>
        <v>#DIV/0!</v>
      </c>
      <c r="U41" s="16" t="e">
        <f>U32/U39</f>
        <v>#DIV/0!</v>
      </c>
      <c r="V41" s="16" t="e">
        <f>V32/V39</f>
        <v>#DIV/0!</v>
      </c>
      <c r="W41" s="16" t="e">
        <f>W32/W39</f>
        <v>#DIV/0!</v>
      </c>
      <c r="X41" s="16" t="e">
        <f>X32/X39</f>
        <v>#DIV/0!</v>
      </c>
      <c r="Z41" s="13" t="e">
        <f>(X41/T41)^(1/4)-1</f>
        <v>#DIV/0!</v>
      </c>
    </row>
    <row r="42" spans="1:26">
      <c r="A42" s="5"/>
      <c r="C42" s="13"/>
      <c r="D42" s="13"/>
      <c r="E42" s="13"/>
      <c r="F42" s="13"/>
      <c r="G42" s="13"/>
      <c r="H42" s="13"/>
      <c r="J42" s="13" t="e">
        <f>(H43/C43)^(1/5)-1</f>
        <v>#DIV/0!</v>
      </c>
      <c r="R42" s="5"/>
      <c r="T42" s="16"/>
      <c r="U42" s="16"/>
      <c r="V42" s="16"/>
      <c r="W42" s="16"/>
      <c r="X42" s="16"/>
      <c r="Z42" s="13"/>
    </row>
    <row r="43" spans="1:26">
      <c r="A43" s="5" t="s">
        <v>50</v>
      </c>
      <c r="C43" s="71" t="e">
        <f>'KF Historiskt och Estimat'!C29/'Aktiekurs och info'!C19*-1</f>
        <v>#DIV/0!</v>
      </c>
      <c r="D43" s="71" t="e">
        <f>'KF Historiskt och Estimat'!D29/'Aktiekurs och info'!D19*-1</f>
        <v>#DIV/0!</v>
      </c>
      <c r="E43" s="71" t="e">
        <f>'KF Historiskt och Estimat'!E29/'Aktiekurs och info'!E19*-1</f>
        <v>#DIV/0!</v>
      </c>
      <c r="F43" s="71" t="e">
        <f>'KF Historiskt och Estimat'!F29/'Aktiekurs och info'!F19*-1</f>
        <v>#DIV/0!</v>
      </c>
      <c r="G43" s="71" t="e">
        <f>'KF Historiskt och Estimat'!G29/'Aktiekurs och info'!G19*-1</f>
        <v>#DIV/0!</v>
      </c>
      <c r="H43" s="71" t="e">
        <f>'KF Historiskt och Estimat'!H29/'Aktiekurs och info'!H19*-1</f>
        <v>#DIV/0!</v>
      </c>
      <c r="L43" s="13" t="e">
        <f>AVERAGE(D44:H44)</f>
        <v>#DIV/0!</v>
      </c>
      <c r="R43" s="5" t="s">
        <v>50</v>
      </c>
      <c r="T43" s="17" t="e">
        <f>T41*T44</f>
        <v>#DIV/0!</v>
      </c>
      <c r="U43" s="17" t="e">
        <f>U41*U44</f>
        <v>#DIV/0!</v>
      </c>
      <c r="V43" s="17" t="e">
        <f>V41*V44</f>
        <v>#DIV/0!</v>
      </c>
      <c r="W43" s="17" t="e">
        <f>W41*W44</f>
        <v>#DIV/0!</v>
      </c>
      <c r="X43" s="17" t="e">
        <f>X41*X44</f>
        <v>#DIV/0!</v>
      </c>
      <c r="Z43" s="13" t="e">
        <f>(X43/T43)^(1/4)-1</f>
        <v>#DIV/0!</v>
      </c>
    </row>
    <row r="44" spans="1:26">
      <c r="A44" s="11" t="s">
        <v>51</v>
      </c>
      <c r="C44" s="13" t="e">
        <f t="shared" ref="C44:H44" si="33">C43/C41</f>
        <v>#DIV/0!</v>
      </c>
      <c r="D44" s="13" t="e">
        <f t="shared" si="33"/>
        <v>#DIV/0!</v>
      </c>
      <c r="E44" s="13" t="e">
        <f t="shared" si="33"/>
        <v>#DIV/0!</v>
      </c>
      <c r="F44" s="13" t="e">
        <f t="shared" si="33"/>
        <v>#DIV/0!</v>
      </c>
      <c r="G44" s="13" t="e">
        <f t="shared" si="33"/>
        <v>#DIV/0!</v>
      </c>
      <c r="H44" s="13" t="e">
        <f t="shared" si="33"/>
        <v>#DIV/0!</v>
      </c>
      <c r="R44" s="11" t="s">
        <v>51</v>
      </c>
      <c r="T44" s="87">
        <v>0.5</v>
      </c>
      <c r="U44" s="87">
        <v>0.5</v>
      </c>
      <c r="V44" s="87">
        <v>0.5</v>
      </c>
      <c r="W44" s="87">
        <v>0.5</v>
      </c>
      <c r="X44" s="87">
        <v>0.5</v>
      </c>
    </row>
  </sheetData>
  <sheetProtection selectLockedCell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2:W58"/>
  <sheetViews>
    <sheetView showGridLines="0" topLeftCell="D1" zoomScale="70" zoomScaleNormal="70" workbookViewId="0">
      <selection activeCell="S5" sqref="S5"/>
    </sheetView>
  </sheetViews>
  <sheetFormatPr defaultRowHeight="15"/>
  <cols>
    <col min="1" max="1" width="47.7109375" customWidth="1"/>
    <col min="2" max="2" width="4.7109375" customWidth="1"/>
    <col min="3" max="3" width="13.7109375" customWidth="1"/>
    <col min="4" max="8" width="13.85546875" customWidth="1"/>
    <col min="11" max="11" width="13.7109375" customWidth="1"/>
    <col min="17" max="17" width="47.7109375" customWidth="1"/>
    <col min="18" max="18" width="4.7109375" customWidth="1"/>
    <col min="19" max="23" width="13.5703125" customWidth="1"/>
  </cols>
  <sheetData>
    <row r="2" spans="1:23" ht="15.75" thickBot="1">
      <c r="A2" s="9" t="s">
        <v>42</v>
      </c>
      <c r="B2" s="7"/>
      <c r="C2" s="8">
        <v>2007</v>
      </c>
      <c r="D2" s="8">
        <v>2008</v>
      </c>
      <c r="E2" s="8">
        <v>2009</v>
      </c>
      <c r="F2" s="8">
        <v>2010</v>
      </c>
      <c r="G2" s="8">
        <v>2011</v>
      </c>
      <c r="H2" s="8">
        <v>2012</v>
      </c>
      <c r="Q2" s="9" t="s">
        <v>42</v>
      </c>
      <c r="R2" s="7"/>
      <c r="S2" s="8" t="s">
        <v>104</v>
      </c>
      <c r="T2" s="8" t="s">
        <v>52</v>
      </c>
      <c r="U2" s="8" t="s">
        <v>53</v>
      </c>
      <c r="V2" s="8" t="s">
        <v>54</v>
      </c>
      <c r="W2" s="8" t="s">
        <v>55</v>
      </c>
    </row>
    <row r="3" spans="1:23">
      <c r="A3" s="5" t="s">
        <v>59</v>
      </c>
      <c r="B3" s="1"/>
      <c r="C3" s="79">
        <f>C4+C8+C9</f>
        <v>0</v>
      </c>
      <c r="D3" s="79">
        <f t="shared" ref="D3:H3" si="0">D4+D8+D9</f>
        <v>0</v>
      </c>
      <c r="E3" s="79">
        <f t="shared" si="0"/>
        <v>0</v>
      </c>
      <c r="F3" s="79">
        <f t="shared" si="0"/>
        <v>0</v>
      </c>
      <c r="G3" s="79">
        <f t="shared" si="0"/>
        <v>0</v>
      </c>
      <c r="H3" s="79">
        <f t="shared" si="0"/>
        <v>0</v>
      </c>
      <c r="Q3" s="5" t="s">
        <v>59</v>
      </c>
      <c r="R3" s="1"/>
      <c r="S3" s="79" t="e">
        <f>S4+S8+S9</f>
        <v>#DIV/0!</v>
      </c>
      <c r="T3" s="79" t="e">
        <f>T4+T8+T9</f>
        <v>#DIV/0!</v>
      </c>
      <c r="U3" s="79" t="e">
        <f t="shared" ref="U3" si="1">U4+U8+U9</f>
        <v>#DIV/0!</v>
      </c>
      <c r="V3" s="79" t="e">
        <f t="shared" ref="V3" si="2">V4+V8+V9</f>
        <v>#DIV/0!</v>
      </c>
      <c r="W3" s="79" t="e">
        <f>W4+W8+W9</f>
        <v>#DIV/0!</v>
      </c>
    </row>
    <row r="4" spans="1:23">
      <c r="A4" s="12" t="s">
        <v>61</v>
      </c>
      <c r="C4" s="86"/>
      <c r="D4" s="86"/>
      <c r="E4" s="86"/>
      <c r="F4" s="86"/>
      <c r="G4" s="86"/>
      <c r="H4" s="86"/>
      <c r="Q4" s="12" t="s">
        <v>61</v>
      </c>
      <c r="S4" s="80" t="e">
        <f>H4+(H4/(H4+H8))*'RR Historiskt och Estimat'!T17+'KF Historiskt och Estimat'!W41</f>
        <v>#DIV/0!</v>
      </c>
      <c r="T4" s="80" t="e">
        <f>S4+(S4/(S4+S8))*'BR Historiskt och Estimat'!U17+'KF Historiskt och Estimat'!X41</f>
        <v>#DIV/0!</v>
      </c>
      <c r="U4" s="80" t="e">
        <f>T4+(T4/(T4+T8))*'BR Historiskt och Estimat'!V17+'KF Historiskt och Estimat'!Y41</f>
        <v>#DIV/0!</v>
      </c>
      <c r="V4" s="80" t="e">
        <f>U4+(U4/(U4+U8))*'BR Historiskt och Estimat'!W17+'KF Historiskt och Estimat'!Z41</f>
        <v>#DIV/0!</v>
      </c>
      <c r="W4" s="80" t="e">
        <f>V4+(V4/(V4+V8))*'BR Historiskt och Estimat'!X17+'KF Historiskt och Estimat'!AA41</f>
        <v>#DIV/0!</v>
      </c>
    </row>
    <row r="5" spans="1:23">
      <c r="A5" s="12" t="s">
        <v>60</v>
      </c>
      <c r="C5" s="94"/>
      <c r="D5" s="94"/>
      <c r="E5" s="94"/>
      <c r="F5" s="94"/>
      <c r="G5" s="94"/>
      <c r="H5" s="94"/>
      <c r="Q5" s="12" t="s">
        <v>60</v>
      </c>
      <c r="S5" s="96"/>
      <c r="T5" s="96"/>
      <c r="U5" s="96"/>
      <c r="V5" s="96"/>
      <c r="W5" s="96"/>
    </row>
    <row r="6" spans="1:23">
      <c r="A6" s="18" t="s">
        <v>62</v>
      </c>
      <c r="C6" s="73"/>
      <c r="D6" s="73"/>
      <c r="E6" s="73"/>
      <c r="F6" s="73"/>
      <c r="G6" s="73"/>
      <c r="H6" s="73"/>
      <c r="Q6" s="18" t="s">
        <v>62</v>
      </c>
      <c r="S6" s="73" t="e">
        <f>S5/S18</f>
        <v>#VALUE!</v>
      </c>
      <c r="T6" s="73" t="e">
        <f t="shared" ref="T6:W6" si="3">T5/T18</f>
        <v>#VALUE!</v>
      </c>
      <c r="U6" s="73" t="e">
        <f t="shared" si="3"/>
        <v>#VALUE!</v>
      </c>
      <c r="V6" s="73" t="e">
        <f t="shared" si="3"/>
        <v>#VALUE!</v>
      </c>
      <c r="W6" s="73" t="e">
        <f t="shared" si="3"/>
        <v>#VALUE!</v>
      </c>
    </row>
    <row r="7" spans="1:23">
      <c r="A7" s="12"/>
      <c r="Q7" s="12"/>
    </row>
    <row r="8" spans="1:23">
      <c r="A8" s="12" t="s">
        <v>63</v>
      </c>
      <c r="C8" s="84"/>
      <c r="D8" s="84"/>
      <c r="E8" s="84"/>
      <c r="F8" s="84"/>
      <c r="G8" s="84"/>
      <c r="H8" s="84"/>
      <c r="Q8" s="12" t="s">
        <v>63</v>
      </c>
      <c r="S8" s="79" t="e">
        <f>H8+(H8/(H8+H4))*'RR Historiskt och Estimat'!T17+'KF Historiskt och Estimat'!W42</f>
        <v>#DIV/0!</v>
      </c>
      <c r="T8" s="79" t="e">
        <f>S8+(S8/(S8+S4))*'RR Historiskt och Estimat'!U17+'KF Historiskt och Estimat'!X42</f>
        <v>#DIV/0!</v>
      </c>
      <c r="U8" s="79" t="e">
        <f>T8+(T8/(T8+T4))*'RR Historiskt och Estimat'!V17+'KF Historiskt och Estimat'!Y42</f>
        <v>#DIV/0!</v>
      </c>
      <c r="V8" s="79" t="e">
        <f>U8+(U8/(U8+U4))*'RR Historiskt och Estimat'!W17+'KF Historiskt och Estimat'!Z42</f>
        <v>#DIV/0!</v>
      </c>
      <c r="W8" s="79" t="e">
        <f>V8+(V8/(V8+V4))*'RR Historiskt och Estimat'!X17+'KF Historiskt och Estimat'!AA42</f>
        <v>#DIV/0!</v>
      </c>
    </row>
    <row r="9" spans="1:23">
      <c r="A9" s="12" t="s">
        <v>64</v>
      </c>
      <c r="C9" s="94"/>
      <c r="D9" s="94"/>
      <c r="E9" s="94"/>
      <c r="F9" s="94"/>
      <c r="G9" s="94"/>
      <c r="H9" s="94"/>
      <c r="Q9" s="12" t="s">
        <v>64</v>
      </c>
      <c r="S9" s="81">
        <f>H9+'KF Historiskt och Estimat'!W43</f>
        <v>0</v>
      </c>
      <c r="T9" s="81">
        <f>S9+'KF Historiskt och Estimat'!X43</f>
        <v>0</v>
      </c>
      <c r="U9" s="81">
        <f>T9+'KF Historiskt och Estimat'!Y43</f>
        <v>0</v>
      </c>
      <c r="V9" s="81">
        <f>U9+'KF Historiskt och Estimat'!Z43</f>
        <v>0</v>
      </c>
      <c r="W9" s="81">
        <f>V9+'KF Historiskt och Estimat'!AA43</f>
        <v>0</v>
      </c>
    </row>
    <row r="11" spans="1:23">
      <c r="A11" s="19" t="s">
        <v>65</v>
      </c>
      <c r="C11" s="95">
        <f>C12+C13+C14+C15</f>
        <v>0</v>
      </c>
      <c r="D11" s="95">
        <f t="shared" ref="D11:H11" si="4">D12+D13+D14+D15</f>
        <v>0</v>
      </c>
      <c r="E11" s="95">
        <f t="shared" si="4"/>
        <v>0</v>
      </c>
      <c r="F11" s="95">
        <f t="shared" si="4"/>
        <v>0</v>
      </c>
      <c r="G11" s="95">
        <f t="shared" si="4"/>
        <v>0</v>
      </c>
      <c r="H11" s="95">
        <f t="shared" si="4"/>
        <v>0</v>
      </c>
      <c r="Q11" s="19" t="s">
        <v>65</v>
      </c>
      <c r="S11" s="77" t="e">
        <f>S12+S13+S14+S15</f>
        <v>#VALUE!</v>
      </c>
      <c r="T11" s="77" t="e">
        <f t="shared" ref="T11" si="5">T12+T13+T14+T15</f>
        <v>#VALUE!</v>
      </c>
      <c r="U11" s="77" t="e">
        <f t="shared" ref="U11" si="6">U12+U13+U14+U15</f>
        <v>#VALUE!</v>
      </c>
      <c r="V11" s="77" t="e">
        <f t="shared" ref="V11" si="7">V12+V13+V14+V15</f>
        <v>#VALUE!</v>
      </c>
      <c r="W11" s="77" t="e">
        <f t="shared" ref="W11" si="8">W12+W13+W14+W15</f>
        <v>#VALUE!</v>
      </c>
    </row>
    <row r="12" spans="1:23">
      <c r="A12" s="12" t="s">
        <v>67</v>
      </c>
      <c r="C12" s="84"/>
      <c r="D12" s="84"/>
      <c r="E12" s="84"/>
      <c r="F12" s="84"/>
      <c r="G12" s="84"/>
      <c r="H12" s="84"/>
      <c r="Q12" s="12" t="s">
        <v>67</v>
      </c>
      <c r="S12" s="79">
        <f>S47</f>
        <v>0</v>
      </c>
      <c r="T12" s="79">
        <f t="shared" ref="T12:W12" si="9">T47</f>
        <v>0</v>
      </c>
      <c r="U12" s="79">
        <f t="shared" si="9"/>
        <v>0</v>
      </c>
      <c r="V12" s="79">
        <f t="shared" si="9"/>
        <v>0</v>
      </c>
      <c r="W12" s="79">
        <f t="shared" si="9"/>
        <v>0</v>
      </c>
    </row>
    <row r="13" spans="1:23">
      <c r="A13" s="12" t="s">
        <v>68</v>
      </c>
      <c r="C13" s="84"/>
      <c r="D13" s="84"/>
      <c r="E13" s="84"/>
      <c r="F13" s="84"/>
      <c r="G13" s="84"/>
      <c r="H13" s="84"/>
      <c r="Q13" s="12" t="s">
        <v>68</v>
      </c>
      <c r="S13" s="79">
        <f>S49</f>
        <v>0</v>
      </c>
      <c r="T13" s="79">
        <f t="shared" ref="T13:W13" si="10">T49</f>
        <v>0</v>
      </c>
      <c r="U13" s="79">
        <f t="shared" si="10"/>
        <v>0</v>
      </c>
      <c r="V13" s="79">
        <f t="shared" si="10"/>
        <v>0</v>
      </c>
      <c r="W13" s="79">
        <f t="shared" si="10"/>
        <v>0</v>
      </c>
    </row>
    <row r="14" spans="1:23">
      <c r="A14" s="12" t="s">
        <v>66</v>
      </c>
      <c r="C14" s="84"/>
      <c r="D14" s="84"/>
      <c r="E14" s="84"/>
      <c r="F14" s="84"/>
      <c r="G14" s="84"/>
      <c r="H14" s="84"/>
      <c r="Q14" s="12" t="s">
        <v>66</v>
      </c>
      <c r="S14" s="79" t="e">
        <f>'KF Historiskt och Estimat'!P35</f>
        <v>#VALUE!</v>
      </c>
      <c r="T14" s="79" t="e">
        <f>'KF Historiskt och Estimat'!Q35</f>
        <v>#VALUE!</v>
      </c>
      <c r="U14" s="79" t="e">
        <f>'KF Historiskt och Estimat'!R35</f>
        <v>#VALUE!</v>
      </c>
      <c r="V14" s="79" t="e">
        <f>'KF Historiskt och Estimat'!S35</f>
        <v>#VALUE!</v>
      </c>
      <c r="W14" s="79" t="e">
        <f>'KF Historiskt och Estimat'!T35</f>
        <v>#VALUE!</v>
      </c>
    </row>
    <row r="15" spans="1:23">
      <c r="A15" s="12" t="s">
        <v>69</v>
      </c>
      <c r="C15" s="84"/>
      <c r="D15" s="84"/>
      <c r="E15" s="84"/>
      <c r="F15" s="84"/>
      <c r="G15" s="84"/>
      <c r="H15" s="84"/>
      <c r="Q15" s="12" t="s">
        <v>69</v>
      </c>
      <c r="S15" s="79">
        <f>S51</f>
        <v>0</v>
      </c>
      <c r="T15" s="79">
        <f t="shared" ref="T15:W15" si="11">T51</f>
        <v>0</v>
      </c>
      <c r="U15" s="79">
        <f t="shared" si="11"/>
        <v>0</v>
      </c>
      <c r="V15" s="79">
        <f t="shared" si="11"/>
        <v>0</v>
      </c>
      <c r="W15" s="79">
        <f t="shared" si="11"/>
        <v>0</v>
      </c>
    </row>
    <row r="17" spans="1:23">
      <c r="C17" s="2"/>
      <c r="D17" s="2"/>
      <c r="E17" s="2"/>
      <c r="F17" s="2"/>
      <c r="G17" s="2"/>
      <c r="H17" s="2"/>
      <c r="S17" s="2"/>
      <c r="T17" s="2"/>
      <c r="U17" s="2"/>
      <c r="V17" s="2"/>
      <c r="W17" s="2"/>
    </row>
    <row r="18" spans="1:23">
      <c r="A18" s="19" t="s">
        <v>70</v>
      </c>
      <c r="C18" s="77">
        <f>C11+C3</f>
        <v>0</v>
      </c>
      <c r="D18" s="77">
        <f t="shared" ref="D18:H18" si="12">D11+D3</f>
        <v>0</v>
      </c>
      <c r="E18" s="77">
        <f t="shared" si="12"/>
        <v>0</v>
      </c>
      <c r="F18" s="77">
        <f t="shared" si="12"/>
        <v>0</v>
      </c>
      <c r="G18" s="77">
        <f t="shared" si="12"/>
        <v>0</v>
      </c>
      <c r="H18" s="77">
        <f t="shared" si="12"/>
        <v>0</v>
      </c>
      <c r="Q18" s="19" t="s">
        <v>70</v>
      </c>
      <c r="S18" s="77" t="e">
        <f>S11+S3</f>
        <v>#VALUE!</v>
      </c>
      <c r="T18" s="77" t="e">
        <f t="shared" ref="T18:W18" si="13">T11+T3</f>
        <v>#VALUE!</v>
      </c>
      <c r="U18" s="77" t="e">
        <f t="shared" si="13"/>
        <v>#VALUE!</v>
      </c>
      <c r="V18" s="77" t="e">
        <f t="shared" si="13"/>
        <v>#VALUE!</v>
      </c>
      <c r="W18" s="77" t="e">
        <f t="shared" si="13"/>
        <v>#VALUE!</v>
      </c>
    </row>
    <row r="21" spans="1:23" ht="15.75" thickBot="1">
      <c r="A21" s="9"/>
      <c r="B21" s="7"/>
      <c r="C21" s="8">
        <v>2007</v>
      </c>
      <c r="D21" s="8">
        <v>2008</v>
      </c>
      <c r="E21" s="8">
        <v>2009</v>
      </c>
      <c r="F21" s="8">
        <v>2010</v>
      </c>
      <c r="G21" s="8">
        <v>2011</v>
      </c>
      <c r="H21" s="8">
        <v>2012</v>
      </c>
      <c r="Q21" s="9"/>
      <c r="R21" s="7"/>
      <c r="S21" s="8" t="s">
        <v>104</v>
      </c>
      <c r="T21" s="8" t="s">
        <v>52</v>
      </c>
      <c r="U21" s="8" t="s">
        <v>53</v>
      </c>
      <c r="V21" s="8" t="s">
        <v>54</v>
      </c>
      <c r="W21" s="8" t="s">
        <v>55</v>
      </c>
    </row>
    <row r="22" spans="1:23">
      <c r="A22" s="5" t="s">
        <v>74</v>
      </c>
      <c r="C22" s="84"/>
      <c r="D22" s="84"/>
      <c r="E22" s="84"/>
      <c r="F22" s="84"/>
      <c r="G22" s="84"/>
      <c r="H22" s="84"/>
      <c r="Q22" s="5" t="s">
        <v>74</v>
      </c>
      <c r="S22" s="79">
        <f>S23+S24</f>
        <v>0</v>
      </c>
      <c r="T22" s="79">
        <f t="shared" ref="T22:W22" si="14">T23+T24</f>
        <v>0</v>
      </c>
      <c r="U22" s="79">
        <f t="shared" si="14"/>
        <v>0</v>
      </c>
      <c r="V22" s="79">
        <f t="shared" si="14"/>
        <v>0</v>
      </c>
      <c r="W22" s="79">
        <f t="shared" si="14"/>
        <v>0</v>
      </c>
    </row>
    <row r="23" spans="1:23">
      <c r="A23" s="12" t="s">
        <v>75</v>
      </c>
      <c r="C23" s="84"/>
      <c r="D23" s="84"/>
      <c r="E23" s="84"/>
      <c r="F23" s="84"/>
      <c r="G23" s="84"/>
      <c r="H23" s="84"/>
      <c r="Q23" s="12" t="s">
        <v>75</v>
      </c>
      <c r="S23" s="79">
        <f>H23+'KF Historiskt och Estimat'!P25</f>
        <v>0</v>
      </c>
      <c r="T23" s="79">
        <f>S23+'KF Historiskt och Estimat'!Q25</f>
        <v>0</v>
      </c>
      <c r="U23" s="79">
        <f>T23+'KF Historiskt och Estimat'!R25</f>
        <v>0</v>
      </c>
      <c r="V23" s="79">
        <f>U23+'KF Historiskt och Estimat'!S25</f>
        <v>0</v>
      </c>
      <c r="W23" s="79">
        <f>V23+'KF Historiskt och Estimat'!T25</f>
        <v>0</v>
      </c>
    </row>
    <row r="24" spans="1:23">
      <c r="A24" s="12" t="s">
        <v>76</v>
      </c>
      <c r="C24" s="77">
        <f>C22-C23</f>
        <v>0</v>
      </c>
      <c r="D24" s="77">
        <f t="shared" ref="D24:H24" si="15">D22-D23</f>
        <v>0</v>
      </c>
      <c r="E24" s="77">
        <f t="shared" si="15"/>
        <v>0</v>
      </c>
      <c r="F24" s="77">
        <f t="shared" si="15"/>
        <v>0</v>
      </c>
      <c r="G24" s="77">
        <f t="shared" si="15"/>
        <v>0</v>
      </c>
      <c r="H24" s="77">
        <f t="shared" si="15"/>
        <v>0</v>
      </c>
      <c r="Q24" s="12" t="s">
        <v>76</v>
      </c>
      <c r="S24" s="88">
        <v>0</v>
      </c>
      <c r="T24" s="88">
        <v>0</v>
      </c>
      <c r="U24" s="88">
        <v>0</v>
      </c>
      <c r="V24" s="88">
        <v>0</v>
      </c>
      <c r="W24" s="88">
        <v>0</v>
      </c>
    </row>
    <row r="25" spans="1:23">
      <c r="A25" s="5"/>
      <c r="C25" s="2"/>
      <c r="D25" s="2"/>
      <c r="E25" s="2"/>
      <c r="F25" s="2"/>
      <c r="G25" s="2"/>
      <c r="H25" s="2"/>
      <c r="Q25" s="5"/>
      <c r="S25" s="2"/>
      <c r="T25" s="2"/>
      <c r="U25" s="2"/>
      <c r="V25" s="2"/>
      <c r="W25" s="2"/>
    </row>
    <row r="26" spans="1:23">
      <c r="A26" s="5" t="s">
        <v>77</v>
      </c>
      <c r="C26" s="84"/>
      <c r="D26" s="84"/>
      <c r="E26" s="84"/>
      <c r="F26" s="84"/>
      <c r="G26" s="84"/>
      <c r="H26" s="84"/>
      <c r="Q26" s="5" t="s">
        <v>77</v>
      </c>
      <c r="S26" s="79">
        <f>S27+S28+S29</f>
        <v>0</v>
      </c>
      <c r="T26" s="79">
        <f t="shared" ref="T26:W26" si="16">T27+T28+T29</f>
        <v>0</v>
      </c>
      <c r="U26" s="79">
        <f t="shared" si="16"/>
        <v>0</v>
      </c>
      <c r="V26" s="79">
        <f t="shared" si="16"/>
        <v>0</v>
      </c>
      <c r="W26" s="79">
        <f t="shared" si="16"/>
        <v>0</v>
      </c>
    </row>
    <row r="27" spans="1:23">
      <c r="A27" s="12" t="s">
        <v>75</v>
      </c>
      <c r="C27" s="84"/>
      <c r="D27" s="84"/>
      <c r="E27" s="84"/>
      <c r="F27" s="84"/>
      <c r="G27" s="84"/>
      <c r="H27" s="84"/>
      <c r="Q27" s="12" t="s">
        <v>75</v>
      </c>
      <c r="S27" s="79">
        <f>H27+'KF Historiskt och Estimat'!P26</f>
        <v>0</v>
      </c>
      <c r="T27" s="79">
        <f>S27+'KF Historiskt och Estimat'!Q26</f>
        <v>0</v>
      </c>
      <c r="U27" s="79">
        <f>T27+'KF Historiskt och Estimat'!R26</f>
        <v>0</v>
      </c>
      <c r="V27" s="79">
        <f>U27+'KF Historiskt och Estimat'!S26</f>
        <v>0</v>
      </c>
      <c r="W27" s="79">
        <f>V27+'KF Historiskt och Estimat'!T26</f>
        <v>0</v>
      </c>
    </row>
    <row r="28" spans="1:23">
      <c r="A28" s="12" t="s">
        <v>83</v>
      </c>
      <c r="C28" s="84"/>
      <c r="D28" s="84"/>
      <c r="E28" s="84"/>
      <c r="F28" s="84"/>
      <c r="G28" s="84"/>
      <c r="H28" s="84"/>
      <c r="Q28" s="12" t="s">
        <v>83</v>
      </c>
      <c r="S28" s="79">
        <f>S53</f>
        <v>0</v>
      </c>
      <c r="T28" s="79">
        <f t="shared" ref="T28:W28" si="17">T53</f>
        <v>0</v>
      </c>
      <c r="U28" s="79">
        <f t="shared" si="17"/>
        <v>0</v>
      </c>
      <c r="V28" s="79">
        <f t="shared" si="17"/>
        <v>0</v>
      </c>
      <c r="W28" s="79">
        <f t="shared" si="17"/>
        <v>0</v>
      </c>
    </row>
    <row r="29" spans="1:23">
      <c r="A29" s="12" t="s">
        <v>76</v>
      </c>
      <c r="C29" s="77">
        <f>C26-C27-C28</f>
        <v>0</v>
      </c>
      <c r="D29" s="77">
        <f t="shared" ref="D29:H29" si="18">D26-D27-D28</f>
        <v>0</v>
      </c>
      <c r="E29" s="77">
        <f>E26-E27-E28</f>
        <v>0</v>
      </c>
      <c r="F29" s="77">
        <f t="shared" si="18"/>
        <v>0</v>
      </c>
      <c r="G29" s="77">
        <f t="shared" si="18"/>
        <v>0</v>
      </c>
      <c r="H29" s="77">
        <f t="shared" si="18"/>
        <v>0</v>
      </c>
      <c r="Q29" s="12" t="s">
        <v>76</v>
      </c>
      <c r="S29" s="77">
        <f>S55</f>
        <v>0</v>
      </c>
      <c r="T29" s="77">
        <f t="shared" ref="T29:W29" si="19">T55</f>
        <v>0</v>
      </c>
      <c r="U29" s="77">
        <f t="shared" si="19"/>
        <v>0</v>
      </c>
      <c r="V29" s="77">
        <f t="shared" si="19"/>
        <v>0</v>
      </c>
      <c r="W29" s="77">
        <f t="shared" si="19"/>
        <v>0</v>
      </c>
    </row>
    <row r="30" spans="1:23">
      <c r="C30" s="77"/>
      <c r="D30" s="77"/>
      <c r="E30" s="77"/>
      <c r="F30" s="77"/>
      <c r="G30" s="77"/>
      <c r="H30" s="77"/>
      <c r="S30" s="77"/>
      <c r="T30" s="77"/>
      <c r="U30" s="77"/>
      <c r="V30" s="77"/>
      <c r="W30" s="77"/>
    </row>
    <row r="31" spans="1:23">
      <c r="A31" s="5" t="s">
        <v>78</v>
      </c>
      <c r="C31" s="77">
        <f>C22+C26</f>
        <v>0</v>
      </c>
      <c r="D31" s="77">
        <f t="shared" ref="D31:H31" si="20">D22+D26</f>
        <v>0</v>
      </c>
      <c r="E31" s="77">
        <f t="shared" si="20"/>
        <v>0</v>
      </c>
      <c r="F31" s="77">
        <f t="shared" si="20"/>
        <v>0</v>
      </c>
      <c r="G31" s="77">
        <f t="shared" si="20"/>
        <v>0</v>
      </c>
      <c r="H31" s="77">
        <f t="shared" si="20"/>
        <v>0</v>
      </c>
      <c r="Q31" s="5" t="s">
        <v>78</v>
      </c>
      <c r="S31" s="77">
        <f>S22+S26</f>
        <v>0</v>
      </c>
      <c r="T31" s="77">
        <f t="shared" ref="T31:W31" si="21">T22+T26</f>
        <v>0</v>
      </c>
      <c r="U31" s="77">
        <f t="shared" si="21"/>
        <v>0</v>
      </c>
      <c r="V31" s="77">
        <f t="shared" si="21"/>
        <v>0</v>
      </c>
      <c r="W31" s="77">
        <f t="shared" si="21"/>
        <v>0</v>
      </c>
    </row>
    <row r="32" spans="1:23">
      <c r="C32" s="2"/>
      <c r="D32" s="2"/>
      <c r="E32" s="2"/>
      <c r="F32" s="2"/>
      <c r="G32" s="2"/>
      <c r="H32" s="2"/>
      <c r="S32" s="2"/>
      <c r="T32" s="2"/>
      <c r="U32" s="2"/>
      <c r="V32" s="2"/>
      <c r="W32" s="2"/>
    </row>
    <row r="33" spans="1:23">
      <c r="C33" s="2"/>
      <c r="D33" s="2"/>
      <c r="E33" s="2"/>
      <c r="F33" s="2"/>
      <c r="G33" s="2"/>
      <c r="H33" s="2"/>
      <c r="S33" s="2"/>
      <c r="T33" s="2"/>
      <c r="U33" s="2"/>
      <c r="V33" s="2"/>
      <c r="W33" s="2"/>
    </row>
    <row r="34" spans="1:23">
      <c r="A34" s="5" t="s">
        <v>71</v>
      </c>
      <c r="C34" s="84"/>
      <c r="D34" s="84"/>
      <c r="E34" s="84"/>
      <c r="F34" s="84"/>
      <c r="G34" s="84"/>
      <c r="H34" s="84"/>
      <c r="Q34" s="5" t="s">
        <v>71</v>
      </c>
      <c r="S34" s="79" t="e">
        <f>S38-S35</f>
        <v>#VALUE!</v>
      </c>
      <c r="T34" s="79" t="e">
        <f t="shared" ref="T34:W34" si="22">T38-T35</f>
        <v>#VALUE!</v>
      </c>
      <c r="U34" s="79" t="e">
        <f t="shared" si="22"/>
        <v>#VALUE!</v>
      </c>
      <c r="V34" s="79" t="e">
        <f t="shared" si="22"/>
        <v>#VALUE!</v>
      </c>
      <c r="W34" s="79" t="e">
        <f t="shared" si="22"/>
        <v>#VALUE!</v>
      </c>
    </row>
    <row r="35" spans="1:23">
      <c r="A35" s="5" t="s">
        <v>72</v>
      </c>
      <c r="C35" s="84"/>
      <c r="D35" s="84"/>
      <c r="E35" s="84"/>
      <c r="F35" s="84"/>
      <c r="G35" s="84"/>
      <c r="H35" s="84"/>
      <c r="Q35" s="5" t="s">
        <v>72</v>
      </c>
      <c r="S35" s="79" t="e">
        <f>S38*S36</f>
        <v>#VALUE!</v>
      </c>
      <c r="T35" s="79" t="e">
        <f t="shared" ref="T35:W35" si="23">T38*T36</f>
        <v>#VALUE!</v>
      </c>
      <c r="U35" s="79" t="e">
        <f t="shared" si="23"/>
        <v>#VALUE!</v>
      </c>
      <c r="V35" s="79" t="e">
        <f t="shared" si="23"/>
        <v>#VALUE!</v>
      </c>
      <c r="W35" s="79" t="e">
        <f t="shared" si="23"/>
        <v>#VALUE!</v>
      </c>
    </row>
    <row r="36" spans="1:23">
      <c r="A36" s="18" t="s">
        <v>73</v>
      </c>
      <c r="C36" s="28" t="e">
        <f>C35/C34</f>
        <v>#DIV/0!</v>
      </c>
      <c r="D36" s="28" t="e">
        <f t="shared" ref="D36:H36" si="24">D35/D34</f>
        <v>#DIV/0!</v>
      </c>
      <c r="E36" s="28" t="e">
        <f t="shared" si="24"/>
        <v>#DIV/0!</v>
      </c>
      <c r="F36" s="28" t="e">
        <f t="shared" si="24"/>
        <v>#DIV/0!</v>
      </c>
      <c r="G36" s="28" t="e">
        <f t="shared" si="24"/>
        <v>#DIV/0!</v>
      </c>
      <c r="H36" s="28" t="e">
        <f t="shared" si="24"/>
        <v>#DIV/0!</v>
      </c>
      <c r="Q36" s="18" t="s">
        <v>73</v>
      </c>
      <c r="S36" s="30">
        <v>0</v>
      </c>
      <c r="T36" s="30">
        <v>0</v>
      </c>
      <c r="U36" s="30">
        <v>0</v>
      </c>
      <c r="V36" s="30">
        <v>0</v>
      </c>
      <c r="W36" s="30">
        <v>0</v>
      </c>
    </row>
    <row r="37" spans="1:23">
      <c r="C37" s="2"/>
      <c r="D37" s="2"/>
      <c r="E37" s="2"/>
      <c r="F37" s="2"/>
      <c r="G37" s="2"/>
      <c r="H37" s="2"/>
      <c r="S37" s="2"/>
      <c r="T37" s="2"/>
      <c r="U37" s="2"/>
      <c r="V37" s="2"/>
      <c r="W37" s="2"/>
    </row>
    <row r="38" spans="1:23">
      <c r="A38" s="5" t="s">
        <v>79</v>
      </c>
      <c r="C38" s="77">
        <f>C34+C35</f>
        <v>0</v>
      </c>
      <c r="D38" s="77">
        <f t="shared" ref="D38:H38" si="25">D34+D35</f>
        <v>0</v>
      </c>
      <c r="E38" s="77">
        <f t="shared" si="25"/>
        <v>0</v>
      </c>
      <c r="F38" s="77">
        <f t="shared" si="25"/>
        <v>0</v>
      </c>
      <c r="G38" s="77">
        <f t="shared" si="25"/>
        <v>0</v>
      </c>
      <c r="H38" s="77">
        <f t="shared" si="25"/>
        <v>0</v>
      </c>
      <c r="Q38" s="5" t="s">
        <v>79</v>
      </c>
      <c r="S38" s="77" t="e">
        <f>S18-S31</f>
        <v>#VALUE!</v>
      </c>
      <c r="T38" s="77" t="e">
        <f t="shared" ref="T38:W38" si="26">T18-T31</f>
        <v>#VALUE!</v>
      </c>
      <c r="U38" s="77" t="e">
        <f t="shared" si="26"/>
        <v>#VALUE!</v>
      </c>
      <c r="V38" s="77" t="e">
        <f t="shared" si="26"/>
        <v>#VALUE!</v>
      </c>
      <c r="W38" s="77" t="e">
        <f t="shared" si="26"/>
        <v>#VALUE!</v>
      </c>
    </row>
    <row r="39" spans="1:23">
      <c r="A39" s="5"/>
      <c r="C39" s="77"/>
      <c r="D39" s="77"/>
      <c r="E39" s="77"/>
      <c r="F39" s="77"/>
      <c r="G39" s="77"/>
      <c r="H39" s="77"/>
      <c r="Q39" s="5"/>
      <c r="S39" s="77"/>
      <c r="T39" s="77"/>
      <c r="U39" s="77"/>
      <c r="V39" s="77"/>
      <c r="W39" s="77"/>
    </row>
    <row r="40" spans="1:23">
      <c r="A40" s="5" t="s">
        <v>80</v>
      </c>
      <c r="C40" s="77">
        <f>C31+C38</f>
        <v>0</v>
      </c>
      <c r="D40" s="77">
        <f t="shared" ref="D40:H40" si="27">D31+D38</f>
        <v>0</v>
      </c>
      <c r="E40" s="77">
        <f t="shared" si="27"/>
        <v>0</v>
      </c>
      <c r="F40" s="77">
        <f t="shared" si="27"/>
        <v>0</v>
      </c>
      <c r="G40" s="77">
        <f t="shared" si="27"/>
        <v>0</v>
      </c>
      <c r="H40" s="77">
        <f t="shared" si="27"/>
        <v>0</v>
      </c>
      <c r="Q40" s="5" t="s">
        <v>80</v>
      </c>
      <c r="S40" s="77" t="e">
        <f>S18</f>
        <v>#VALUE!</v>
      </c>
      <c r="T40" s="77" t="e">
        <f t="shared" ref="T40:W40" si="28">T18</f>
        <v>#VALUE!</v>
      </c>
      <c r="U40" s="77" t="e">
        <f t="shared" si="28"/>
        <v>#VALUE!</v>
      </c>
      <c r="V40" s="77" t="e">
        <f t="shared" si="28"/>
        <v>#VALUE!</v>
      </c>
      <c r="W40" s="77" t="e">
        <f t="shared" si="28"/>
        <v>#VALUE!</v>
      </c>
    </row>
    <row r="41" spans="1:23">
      <c r="A41" s="5"/>
      <c r="C41" s="22"/>
      <c r="Q41" s="5"/>
      <c r="S41" s="22"/>
    </row>
    <row r="44" spans="1:23" ht="15.75" thickBot="1">
      <c r="A44" s="9"/>
      <c r="B44" s="7"/>
      <c r="C44" s="8">
        <v>2007</v>
      </c>
      <c r="D44" s="8">
        <v>2008</v>
      </c>
      <c r="E44" s="8">
        <v>2009</v>
      </c>
      <c r="F44" s="8">
        <v>2010</v>
      </c>
      <c r="G44" s="8">
        <v>2011</v>
      </c>
      <c r="H44" s="8">
        <v>2012</v>
      </c>
      <c r="I44" s="7"/>
      <c r="J44" s="7"/>
      <c r="K44" s="23" t="s">
        <v>58</v>
      </c>
      <c r="Q44" s="9"/>
      <c r="R44" s="7"/>
      <c r="S44" s="8" t="s">
        <v>104</v>
      </c>
      <c r="T44" s="8" t="s">
        <v>52</v>
      </c>
      <c r="U44" s="8" t="s">
        <v>53</v>
      </c>
      <c r="V44" s="8" t="s">
        <v>54</v>
      </c>
      <c r="W44" s="8" t="s">
        <v>55</v>
      </c>
    </row>
    <row r="45" spans="1:23">
      <c r="A45" s="5" t="s">
        <v>81</v>
      </c>
      <c r="C45" s="77">
        <f>(C11-C14)-(C26-C27)</f>
        <v>0</v>
      </c>
      <c r="D45" s="77">
        <f t="shared" ref="D45:H45" si="29">(D11-D14)-(D26-D27)</f>
        <v>0</v>
      </c>
      <c r="E45" s="77">
        <f t="shared" si="29"/>
        <v>0</v>
      </c>
      <c r="F45" s="77">
        <f t="shared" si="29"/>
        <v>0</v>
      </c>
      <c r="G45" s="77">
        <f t="shared" si="29"/>
        <v>0</v>
      </c>
      <c r="H45" s="77">
        <f t="shared" si="29"/>
        <v>0</v>
      </c>
      <c r="Q45" s="5" t="s">
        <v>81</v>
      </c>
      <c r="S45" s="77" t="e">
        <f>(S11-S14)-(S26-S27)</f>
        <v>#VALUE!</v>
      </c>
      <c r="T45" s="77" t="e">
        <f t="shared" ref="T45:W45" si="30">(T11-T14)-(T26-T27)</f>
        <v>#VALUE!</v>
      </c>
      <c r="U45" s="77" t="e">
        <f t="shared" si="30"/>
        <v>#VALUE!</v>
      </c>
      <c r="V45" s="77" t="e">
        <f t="shared" si="30"/>
        <v>#VALUE!</v>
      </c>
      <c r="W45" s="77" t="e">
        <f t="shared" si="30"/>
        <v>#VALUE!</v>
      </c>
    </row>
    <row r="46" spans="1:23">
      <c r="A46" s="18" t="s">
        <v>27</v>
      </c>
      <c r="C46" s="13" t="e">
        <f>C45/'RR Historiskt och Estimat'!C$3</f>
        <v>#DIV/0!</v>
      </c>
      <c r="D46" s="13" t="e">
        <f>D45/'RR Historiskt och Estimat'!D$3</f>
        <v>#DIV/0!</v>
      </c>
      <c r="E46" s="13" t="e">
        <f>E45/'RR Historiskt och Estimat'!E$3</f>
        <v>#DIV/0!</v>
      </c>
      <c r="F46" s="13" t="e">
        <f>F45/'RR Historiskt och Estimat'!F$3</f>
        <v>#DIV/0!</v>
      </c>
      <c r="G46" s="13" t="e">
        <f>G45/'RR Historiskt och Estimat'!G$3</f>
        <v>#DIV/0!</v>
      </c>
      <c r="H46" s="13" t="e">
        <f>H45/'RR Historiskt och Estimat'!H$3</f>
        <v>#DIV/0!</v>
      </c>
      <c r="K46" s="28" t="e">
        <f>AVERAGE(C46:H46)</f>
        <v>#DIV/0!</v>
      </c>
      <c r="Q46" s="18" t="s">
        <v>27</v>
      </c>
      <c r="S46" s="13" t="e">
        <f>S45/'RR Historiskt och Estimat'!S$3</f>
        <v>#VALUE!</v>
      </c>
      <c r="T46" s="13" t="e">
        <f>T45/'RR Historiskt och Estimat'!T$3</f>
        <v>#VALUE!</v>
      </c>
      <c r="U46" s="13" t="e">
        <f>U45/'RR Historiskt och Estimat'!U$3</f>
        <v>#VALUE!</v>
      </c>
      <c r="V46" s="13" t="e">
        <f>V45/'RR Historiskt och Estimat'!V$3</f>
        <v>#VALUE!</v>
      </c>
      <c r="W46" s="13" t="e">
        <f>W45/'RR Historiskt och Estimat'!W$3</f>
        <v>#VALUE!</v>
      </c>
    </row>
    <row r="47" spans="1:23">
      <c r="A47" s="5" t="s">
        <v>67</v>
      </c>
      <c r="C47" s="77">
        <f>C12</f>
        <v>0</v>
      </c>
      <c r="D47" s="77">
        <f t="shared" ref="D47:H47" si="31">D12</f>
        <v>0</v>
      </c>
      <c r="E47" s="77">
        <f t="shared" si="31"/>
        <v>0</v>
      </c>
      <c r="F47" s="77">
        <f t="shared" si="31"/>
        <v>0</v>
      </c>
      <c r="G47" s="77">
        <f t="shared" si="31"/>
        <v>0</v>
      </c>
      <c r="H47" s="77">
        <f t="shared" si="31"/>
        <v>0</v>
      </c>
      <c r="K47" s="21"/>
      <c r="Q47" s="5" t="s">
        <v>67</v>
      </c>
      <c r="S47" s="88"/>
      <c r="T47" s="88"/>
      <c r="U47" s="88"/>
      <c r="V47" s="88"/>
      <c r="W47" s="88"/>
    </row>
    <row r="48" spans="1:23">
      <c r="A48" s="18" t="s">
        <v>27</v>
      </c>
      <c r="C48" s="13" t="e">
        <f>C47/'RR Historiskt och Estimat'!C$3</f>
        <v>#DIV/0!</v>
      </c>
      <c r="D48" s="13" t="e">
        <f>D47/'RR Historiskt och Estimat'!D$3</f>
        <v>#DIV/0!</v>
      </c>
      <c r="E48" s="13" t="e">
        <f>E47/'RR Historiskt och Estimat'!E$3</f>
        <v>#DIV/0!</v>
      </c>
      <c r="F48" s="13" t="e">
        <f>F47/'RR Historiskt och Estimat'!F$3</f>
        <v>#DIV/0!</v>
      </c>
      <c r="G48" s="13" t="e">
        <f>G47/'RR Historiskt och Estimat'!G$3</f>
        <v>#DIV/0!</v>
      </c>
      <c r="H48" s="13" t="e">
        <f>H47/'RR Historiskt och Estimat'!H$3</f>
        <v>#DIV/0!</v>
      </c>
      <c r="K48" s="28" t="e">
        <f>AVERAGE(C48:H48)</f>
        <v>#DIV/0!</v>
      </c>
      <c r="Q48" s="18" t="s">
        <v>27</v>
      </c>
      <c r="S48" s="13" t="e">
        <f>S47/'RR Historiskt och Estimat'!S$3</f>
        <v>#DIV/0!</v>
      </c>
      <c r="T48" s="13" t="e">
        <f>T47/'RR Historiskt och Estimat'!T$3</f>
        <v>#DIV/0!</v>
      </c>
      <c r="U48" s="13" t="e">
        <f>U47/'RR Historiskt och Estimat'!U$3</f>
        <v>#DIV/0!</v>
      </c>
      <c r="V48" s="13" t="e">
        <f>V47/'RR Historiskt och Estimat'!V$3</f>
        <v>#DIV/0!</v>
      </c>
      <c r="W48" s="13" t="e">
        <f>W47/'RR Historiskt och Estimat'!W$3</f>
        <v>#DIV/0!</v>
      </c>
    </row>
    <row r="49" spans="1:23">
      <c r="A49" s="5" t="s">
        <v>82</v>
      </c>
      <c r="C49" s="77">
        <f>C13</f>
        <v>0</v>
      </c>
      <c r="D49" s="77">
        <f t="shared" ref="D49:G49" si="32">D13</f>
        <v>0</v>
      </c>
      <c r="E49" s="77">
        <f t="shared" si="32"/>
        <v>0</v>
      </c>
      <c r="F49" s="77">
        <f t="shared" si="32"/>
        <v>0</v>
      </c>
      <c r="G49" s="77">
        <f t="shared" si="32"/>
        <v>0</v>
      </c>
      <c r="H49" s="77">
        <f>H13</f>
        <v>0</v>
      </c>
      <c r="K49" s="21"/>
      <c r="Q49" s="5" t="s">
        <v>82</v>
      </c>
      <c r="S49" s="88"/>
      <c r="T49" s="88"/>
      <c r="U49" s="88"/>
      <c r="V49" s="88"/>
      <c r="W49" s="88"/>
    </row>
    <row r="50" spans="1:23">
      <c r="A50" s="18" t="s">
        <v>27</v>
      </c>
      <c r="C50" s="13" t="e">
        <f>C49/'RR Historiskt och Estimat'!C$3</f>
        <v>#DIV/0!</v>
      </c>
      <c r="D50" s="13" t="e">
        <f>D49/'RR Historiskt och Estimat'!D$3</f>
        <v>#DIV/0!</v>
      </c>
      <c r="E50" s="13" t="e">
        <f>E49/'RR Historiskt och Estimat'!E$3</f>
        <v>#DIV/0!</v>
      </c>
      <c r="F50" s="13" t="e">
        <f>F49/'RR Historiskt och Estimat'!F$3</f>
        <v>#DIV/0!</v>
      </c>
      <c r="G50" s="13" t="e">
        <f>G49/'RR Historiskt och Estimat'!G$3</f>
        <v>#DIV/0!</v>
      </c>
      <c r="H50" s="13" t="e">
        <f>H49/'RR Historiskt och Estimat'!H$3</f>
        <v>#DIV/0!</v>
      </c>
      <c r="K50" s="28" t="e">
        <f>AVERAGE(C50:H50)</f>
        <v>#DIV/0!</v>
      </c>
      <c r="Q50" s="18" t="s">
        <v>27</v>
      </c>
      <c r="S50" s="13" t="e">
        <f>S49/'RR Historiskt och Estimat'!S$3</f>
        <v>#DIV/0!</v>
      </c>
      <c r="T50" s="13" t="e">
        <f>T49/'RR Historiskt och Estimat'!T$3</f>
        <v>#DIV/0!</v>
      </c>
      <c r="U50" s="13" t="e">
        <f>U49/'RR Historiskt och Estimat'!U$3</f>
        <v>#DIV/0!</v>
      </c>
      <c r="V50" s="13" t="e">
        <f>V49/'RR Historiskt och Estimat'!V$3</f>
        <v>#DIV/0!</v>
      </c>
      <c r="W50" s="13" t="e">
        <f>W49/'RR Historiskt och Estimat'!W$3</f>
        <v>#DIV/0!</v>
      </c>
    </row>
    <row r="51" spans="1:23">
      <c r="A51" s="5" t="s">
        <v>69</v>
      </c>
      <c r="C51" s="77">
        <f>C15</f>
        <v>0</v>
      </c>
      <c r="D51" s="77">
        <f t="shared" ref="D51:H51" si="33">D15</f>
        <v>0</v>
      </c>
      <c r="E51" s="77">
        <f t="shared" si="33"/>
        <v>0</v>
      </c>
      <c r="F51" s="77">
        <f t="shared" si="33"/>
        <v>0</v>
      </c>
      <c r="G51" s="77">
        <f t="shared" si="33"/>
        <v>0</v>
      </c>
      <c r="H51" s="77">
        <f t="shared" si="33"/>
        <v>0</v>
      </c>
      <c r="K51" s="21"/>
      <c r="Q51" s="5" t="s">
        <v>69</v>
      </c>
      <c r="S51" s="88"/>
      <c r="T51" s="88"/>
      <c r="U51" s="88"/>
      <c r="V51" s="88"/>
      <c r="W51" s="88"/>
    </row>
    <row r="52" spans="1:23">
      <c r="A52" s="18" t="s">
        <v>27</v>
      </c>
      <c r="C52" s="13" t="e">
        <f>C51/'RR Historiskt och Estimat'!C$3</f>
        <v>#DIV/0!</v>
      </c>
      <c r="D52" s="13" t="e">
        <f>D51/'RR Historiskt och Estimat'!D$3</f>
        <v>#DIV/0!</v>
      </c>
      <c r="E52" s="13" t="e">
        <f>E51/'RR Historiskt och Estimat'!E$3</f>
        <v>#DIV/0!</v>
      </c>
      <c r="F52" s="13" t="e">
        <f>F51/'RR Historiskt och Estimat'!F$3</f>
        <v>#DIV/0!</v>
      </c>
      <c r="G52" s="13" t="e">
        <f>G51/'RR Historiskt och Estimat'!G$3</f>
        <v>#DIV/0!</v>
      </c>
      <c r="H52" s="13" t="e">
        <f>H51/'RR Historiskt och Estimat'!H$3</f>
        <v>#DIV/0!</v>
      </c>
      <c r="K52" s="28" t="e">
        <f>AVERAGE(C52:H52)</f>
        <v>#DIV/0!</v>
      </c>
      <c r="Q52" s="18" t="s">
        <v>27</v>
      </c>
      <c r="S52" s="13" t="e">
        <f>S51/'RR Historiskt och Estimat'!S$3</f>
        <v>#DIV/0!</v>
      </c>
      <c r="T52" s="13" t="e">
        <f>T51/'RR Historiskt och Estimat'!T$3</f>
        <v>#DIV/0!</v>
      </c>
      <c r="U52" s="13" t="e">
        <f>U51/'RR Historiskt och Estimat'!U$3</f>
        <v>#DIV/0!</v>
      </c>
      <c r="V52" s="13" t="e">
        <f>V51/'RR Historiskt och Estimat'!V$3</f>
        <v>#DIV/0!</v>
      </c>
      <c r="W52" s="13" t="e">
        <f>W51/'RR Historiskt och Estimat'!W$3</f>
        <v>#DIV/0!</v>
      </c>
    </row>
    <row r="53" spans="1:23">
      <c r="A53" s="5" t="s">
        <v>83</v>
      </c>
      <c r="C53" s="77">
        <f>C28</f>
        <v>0</v>
      </c>
      <c r="D53" s="77">
        <f t="shared" ref="D53:H53" si="34">D28</f>
        <v>0</v>
      </c>
      <c r="E53" s="77">
        <f t="shared" si="34"/>
        <v>0</v>
      </c>
      <c r="F53" s="77">
        <f t="shared" si="34"/>
        <v>0</v>
      </c>
      <c r="G53" s="77">
        <f t="shared" si="34"/>
        <v>0</v>
      </c>
      <c r="H53" s="77">
        <f t="shared" si="34"/>
        <v>0</v>
      </c>
      <c r="K53" s="21"/>
      <c r="Q53" s="5" t="s">
        <v>83</v>
      </c>
      <c r="S53" s="88"/>
      <c r="T53" s="88"/>
      <c r="U53" s="88"/>
      <c r="V53" s="88"/>
      <c r="W53" s="88"/>
    </row>
    <row r="54" spans="1:23">
      <c r="A54" s="18" t="s">
        <v>27</v>
      </c>
      <c r="C54" s="13" t="e">
        <f>C53/'RR Historiskt och Estimat'!C$3</f>
        <v>#DIV/0!</v>
      </c>
      <c r="D54" s="13" t="e">
        <f>D53/'RR Historiskt och Estimat'!D$3</f>
        <v>#DIV/0!</v>
      </c>
      <c r="E54" s="13" t="e">
        <f>E53/'RR Historiskt och Estimat'!E$3</f>
        <v>#DIV/0!</v>
      </c>
      <c r="F54" s="13" t="e">
        <f>F53/'RR Historiskt och Estimat'!F$3</f>
        <v>#DIV/0!</v>
      </c>
      <c r="G54" s="13" t="e">
        <f>G53/'RR Historiskt och Estimat'!G$3</f>
        <v>#DIV/0!</v>
      </c>
      <c r="H54" s="13" t="e">
        <f>H53/'RR Historiskt och Estimat'!H$3</f>
        <v>#DIV/0!</v>
      </c>
      <c r="K54" s="28" t="e">
        <f>AVERAGE(C54:H54)</f>
        <v>#DIV/0!</v>
      </c>
      <c r="Q54" s="18" t="s">
        <v>27</v>
      </c>
      <c r="S54" s="13" t="e">
        <f>S53/'RR Historiskt och Estimat'!S$3</f>
        <v>#DIV/0!</v>
      </c>
      <c r="T54" s="13" t="e">
        <f>T53/'RR Historiskt och Estimat'!T$3</f>
        <v>#DIV/0!</v>
      </c>
      <c r="U54" s="13" t="e">
        <f>U53/'RR Historiskt och Estimat'!U$3</f>
        <v>#DIV/0!</v>
      </c>
      <c r="V54" s="13" t="e">
        <f>V53/'RR Historiskt och Estimat'!V$3</f>
        <v>#DIV/0!</v>
      </c>
      <c r="W54" s="13" t="e">
        <f>W53/'RR Historiskt och Estimat'!W$3</f>
        <v>#DIV/0!</v>
      </c>
    </row>
    <row r="55" spans="1:23">
      <c r="A55" s="5" t="s">
        <v>84</v>
      </c>
      <c r="C55" s="77">
        <f>C29</f>
        <v>0</v>
      </c>
      <c r="D55" s="77">
        <f t="shared" ref="D55:H55" si="35">D29</f>
        <v>0</v>
      </c>
      <c r="E55" s="77">
        <f t="shared" si="35"/>
        <v>0</v>
      </c>
      <c r="F55" s="77">
        <f t="shared" si="35"/>
        <v>0</v>
      </c>
      <c r="G55" s="77">
        <f t="shared" si="35"/>
        <v>0</v>
      </c>
      <c r="H55" s="77">
        <f t="shared" si="35"/>
        <v>0</v>
      </c>
      <c r="K55" s="21"/>
      <c r="Q55" s="5" t="s">
        <v>84</v>
      </c>
      <c r="S55" s="88"/>
      <c r="T55" s="88"/>
      <c r="U55" s="88"/>
      <c r="V55" s="88"/>
      <c r="W55" s="88"/>
    </row>
    <row r="56" spans="1:23">
      <c r="A56" s="18" t="s">
        <v>27</v>
      </c>
      <c r="C56" s="13" t="e">
        <f>C55/'RR Historiskt och Estimat'!C$3</f>
        <v>#DIV/0!</v>
      </c>
      <c r="D56" s="13" t="e">
        <f>D55/'RR Historiskt och Estimat'!D$3</f>
        <v>#DIV/0!</v>
      </c>
      <c r="E56" s="13" t="e">
        <f>E55/'RR Historiskt och Estimat'!E$3</f>
        <v>#DIV/0!</v>
      </c>
      <c r="F56" s="13" t="e">
        <f>F55/'RR Historiskt och Estimat'!F$3</f>
        <v>#DIV/0!</v>
      </c>
      <c r="G56" s="13" t="e">
        <f>G55/'RR Historiskt och Estimat'!G$3</f>
        <v>#DIV/0!</v>
      </c>
      <c r="H56" s="13" t="e">
        <f>H55/'RR Historiskt och Estimat'!H$3</f>
        <v>#DIV/0!</v>
      </c>
      <c r="K56" s="28" t="e">
        <f>AVERAGE(C56:H56)</f>
        <v>#DIV/0!</v>
      </c>
      <c r="Q56" s="18" t="s">
        <v>27</v>
      </c>
      <c r="S56" s="13" t="e">
        <f>S55/'RR Historiskt och Estimat'!S$3</f>
        <v>#DIV/0!</v>
      </c>
      <c r="T56" s="13" t="e">
        <f>T55/'RR Historiskt och Estimat'!T$3</f>
        <v>#DIV/0!</v>
      </c>
      <c r="U56" s="13" t="e">
        <f>U55/'RR Historiskt och Estimat'!U$3</f>
        <v>#DIV/0!</v>
      </c>
      <c r="V56" s="13" t="e">
        <f>V55/'RR Historiskt och Estimat'!V$3</f>
        <v>#DIV/0!</v>
      </c>
      <c r="W56" s="13" t="e">
        <f>W55/'RR Historiskt och Estimat'!W$3</f>
        <v>#DIV/0!</v>
      </c>
    </row>
    <row r="57" spans="1:23">
      <c r="A57" s="5" t="s">
        <v>14</v>
      </c>
      <c r="C57" s="77">
        <f>C27+C23-C14</f>
        <v>0</v>
      </c>
      <c r="D57" s="77">
        <f t="shared" ref="D57:H57" si="36">D27+D23-D14</f>
        <v>0</v>
      </c>
      <c r="E57" s="77">
        <f t="shared" si="36"/>
        <v>0</v>
      </c>
      <c r="F57" s="77">
        <f t="shared" si="36"/>
        <v>0</v>
      </c>
      <c r="G57" s="77">
        <f t="shared" si="36"/>
        <v>0</v>
      </c>
      <c r="H57" s="77">
        <f t="shared" si="36"/>
        <v>0</v>
      </c>
      <c r="Q57" s="5" t="s">
        <v>14</v>
      </c>
      <c r="S57" s="77" t="e">
        <f>S27+S23-S14</f>
        <v>#VALUE!</v>
      </c>
      <c r="T57" s="77" t="e">
        <f t="shared" ref="T57:W57" si="37">T27+T23-T14</f>
        <v>#VALUE!</v>
      </c>
      <c r="U57" s="77" t="e">
        <f t="shared" si="37"/>
        <v>#VALUE!</v>
      </c>
      <c r="V57" s="77" t="e">
        <f t="shared" si="37"/>
        <v>#VALUE!</v>
      </c>
      <c r="W57" s="77" t="e">
        <f t="shared" si="37"/>
        <v>#VALUE!</v>
      </c>
    </row>
    <row r="58" spans="1:23">
      <c r="A58" s="18" t="s">
        <v>85</v>
      </c>
      <c r="C58" s="28" t="e">
        <f>C57/C38</f>
        <v>#DIV/0!</v>
      </c>
      <c r="D58" s="28" t="e">
        <f t="shared" ref="D58:H58" si="38">D57/D38</f>
        <v>#DIV/0!</v>
      </c>
      <c r="E58" s="28" t="e">
        <f t="shared" si="38"/>
        <v>#DIV/0!</v>
      </c>
      <c r="F58" s="16" t="e">
        <f t="shared" si="38"/>
        <v>#DIV/0!</v>
      </c>
      <c r="G58" s="28" t="e">
        <f t="shared" si="38"/>
        <v>#DIV/0!</v>
      </c>
      <c r="H58" s="28" t="e">
        <f t="shared" si="38"/>
        <v>#DIV/0!</v>
      </c>
      <c r="Q58" s="18" t="s">
        <v>85</v>
      </c>
      <c r="S58" s="28" t="e">
        <f>S57/S38</f>
        <v>#VALUE!</v>
      </c>
      <c r="T58" s="28" t="e">
        <f t="shared" ref="T58" si="39">T57/T38</f>
        <v>#VALUE!</v>
      </c>
      <c r="U58" s="28" t="e">
        <f t="shared" ref="U58" si="40">U57/U38</f>
        <v>#VALUE!</v>
      </c>
      <c r="V58" s="16" t="e">
        <f t="shared" ref="V58" si="41">V57/V38</f>
        <v>#VALUE!</v>
      </c>
      <c r="W58" s="28" t="e">
        <f t="shared" ref="W58" si="42">W57/W38</f>
        <v>#VALUE!</v>
      </c>
    </row>
  </sheetData>
  <sheetProtection selectLockedCells="1"/>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2:AA43"/>
  <sheetViews>
    <sheetView showGridLines="0" topLeftCell="H1" zoomScale="85" zoomScaleNormal="85" workbookViewId="0">
      <selection activeCell="P7" sqref="P7"/>
    </sheetView>
  </sheetViews>
  <sheetFormatPr defaultRowHeight="15"/>
  <cols>
    <col min="1" max="1" width="47.7109375" customWidth="1"/>
    <col min="2" max="2" width="4.7109375" customWidth="1"/>
    <col min="3" max="8" width="13.5703125" customWidth="1"/>
    <col min="14" max="14" width="47.85546875" customWidth="1"/>
    <col min="15" max="15" width="4.7109375" customWidth="1"/>
    <col min="16" max="21" width="13.85546875" customWidth="1"/>
    <col min="22" max="22" width="34.85546875" customWidth="1"/>
    <col min="23" max="27" width="13.85546875" customWidth="1"/>
  </cols>
  <sheetData>
    <row r="2" spans="1:20" ht="15.75" thickBot="1">
      <c r="A2" s="9" t="s">
        <v>42</v>
      </c>
      <c r="B2" s="7"/>
      <c r="C2" s="8">
        <v>2007</v>
      </c>
      <c r="D2" s="8">
        <v>2008</v>
      </c>
      <c r="E2" s="8">
        <v>2009</v>
      </c>
      <c r="F2" s="8">
        <v>2010</v>
      </c>
      <c r="G2" s="8">
        <v>2011</v>
      </c>
      <c r="H2" s="8">
        <v>2012</v>
      </c>
      <c r="N2" s="9" t="s">
        <v>42</v>
      </c>
      <c r="O2" s="7"/>
      <c r="P2" s="8" t="s">
        <v>52</v>
      </c>
      <c r="Q2" s="8" t="s">
        <v>53</v>
      </c>
      <c r="R2" s="8" t="s">
        <v>54</v>
      </c>
      <c r="S2" s="8" t="s">
        <v>55</v>
      </c>
      <c r="T2" s="8" t="s">
        <v>56</v>
      </c>
    </row>
    <row r="3" spans="1:20">
      <c r="A3" s="24" t="s">
        <v>87</v>
      </c>
      <c r="C3" s="78"/>
      <c r="D3" s="78"/>
      <c r="E3" s="78"/>
      <c r="F3" s="78"/>
      <c r="G3" s="78"/>
      <c r="H3" s="78"/>
      <c r="N3" s="24" t="s">
        <v>87</v>
      </c>
      <c r="P3" s="78"/>
      <c r="Q3" s="78"/>
      <c r="R3" s="78"/>
      <c r="S3" s="78"/>
      <c r="T3" s="78"/>
    </row>
    <row r="4" spans="1:20">
      <c r="A4" s="5" t="s">
        <v>33</v>
      </c>
      <c r="C4" s="77">
        <f>'RR Historiskt och Estimat'!C20</f>
        <v>0</v>
      </c>
      <c r="D4" s="77">
        <f>'RR Historiskt och Estimat'!D20</f>
        <v>0</v>
      </c>
      <c r="E4" s="77">
        <f>'RR Historiskt och Estimat'!E20</f>
        <v>0</v>
      </c>
      <c r="F4" s="77">
        <f>'RR Historiskt och Estimat'!F20</f>
        <v>0</v>
      </c>
      <c r="G4" s="77">
        <f>'RR Historiskt och Estimat'!G20</f>
        <v>0</v>
      </c>
      <c r="H4" s="77">
        <f>'RR Historiskt och Estimat'!H20</f>
        <v>0</v>
      </c>
      <c r="N4" s="5" t="s">
        <v>33</v>
      </c>
      <c r="P4" s="77">
        <f>'RR Historiskt och Estimat'!T20</f>
        <v>0</v>
      </c>
      <c r="Q4" s="77">
        <f>'RR Historiskt och Estimat'!U20</f>
        <v>0</v>
      </c>
      <c r="R4" s="77">
        <f>'RR Historiskt och Estimat'!V20</f>
        <v>0</v>
      </c>
      <c r="S4" s="77">
        <f>'RR Historiskt och Estimat'!W20</f>
        <v>0</v>
      </c>
      <c r="T4" s="77">
        <f>'RR Historiskt och Estimat'!X20</f>
        <v>0</v>
      </c>
    </row>
    <row r="5" spans="1:20">
      <c r="A5" s="5"/>
      <c r="C5" s="77"/>
      <c r="D5" s="77"/>
      <c r="E5" s="77"/>
      <c r="F5" s="77"/>
      <c r="G5" s="77"/>
      <c r="H5" s="77"/>
      <c r="N5" s="5"/>
      <c r="P5" s="2"/>
      <c r="Q5" s="2"/>
      <c r="R5" s="2"/>
      <c r="S5" s="2"/>
      <c r="T5" s="2"/>
    </row>
    <row r="6" spans="1:20">
      <c r="A6" s="5" t="s">
        <v>88</v>
      </c>
      <c r="C6" s="77">
        <f>'RR Historiskt och Estimat'!C17*-1</f>
        <v>0</v>
      </c>
      <c r="D6" s="77">
        <f>'RR Historiskt och Estimat'!D17*-1</f>
        <v>0</v>
      </c>
      <c r="E6" s="77">
        <f>'RR Historiskt och Estimat'!E17*-1</f>
        <v>0</v>
      </c>
      <c r="F6" s="77">
        <f>'RR Historiskt och Estimat'!F17*-1</f>
        <v>0</v>
      </c>
      <c r="G6" s="77">
        <f>'RR Historiskt och Estimat'!G17*-1</f>
        <v>0</v>
      </c>
      <c r="H6" s="77">
        <f>'RR Historiskt och Estimat'!H17*-1</f>
        <v>0</v>
      </c>
      <c r="N6" s="5" t="s">
        <v>88</v>
      </c>
      <c r="P6" s="77">
        <f>'RR Historiskt och Estimat'!T17*-1</f>
        <v>0</v>
      </c>
      <c r="Q6" s="77">
        <f>'RR Historiskt och Estimat'!U17*-1</f>
        <v>0</v>
      </c>
      <c r="R6" s="77">
        <f>'RR Historiskt och Estimat'!V17*-1</f>
        <v>0</v>
      </c>
      <c r="S6" s="77">
        <f>'RR Historiskt och Estimat'!W17*-1</f>
        <v>0</v>
      </c>
      <c r="T6" s="77">
        <f>'RR Historiskt och Estimat'!X17*-1</f>
        <v>0</v>
      </c>
    </row>
    <row r="7" spans="1:20">
      <c r="A7" s="5" t="s">
        <v>89</v>
      </c>
      <c r="C7" s="84"/>
      <c r="D7" s="84"/>
      <c r="E7" s="84"/>
      <c r="F7" s="84"/>
      <c r="G7" s="84"/>
      <c r="H7" s="84"/>
      <c r="N7" s="5" t="s">
        <v>89</v>
      </c>
      <c r="P7" s="88"/>
      <c r="Q7" s="88"/>
      <c r="R7" s="88"/>
      <c r="S7" s="88"/>
      <c r="T7" s="88"/>
    </row>
    <row r="8" spans="1:20">
      <c r="A8" s="5"/>
      <c r="C8" s="77"/>
      <c r="D8" s="77"/>
      <c r="E8" s="77"/>
      <c r="F8" s="77"/>
      <c r="G8" s="77"/>
      <c r="H8" s="77"/>
      <c r="N8" s="5"/>
      <c r="P8" s="2"/>
      <c r="Q8" s="2"/>
      <c r="R8" s="2"/>
      <c r="S8" s="2"/>
      <c r="T8" s="2"/>
    </row>
    <row r="9" spans="1:20">
      <c r="A9" s="5" t="s">
        <v>90</v>
      </c>
      <c r="C9" s="84"/>
      <c r="D9" s="84"/>
      <c r="E9" s="84"/>
      <c r="F9" s="84"/>
      <c r="G9" s="84"/>
      <c r="H9" s="84"/>
      <c r="N9" s="5" t="s">
        <v>90</v>
      </c>
      <c r="P9" s="88"/>
      <c r="Q9" s="88"/>
      <c r="R9" s="88"/>
      <c r="S9" s="88"/>
      <c r="T9" s="88"/>
    </row>
    <row r="10" spans="1:20">
      <c r="A10" s="5"/>
      <c r="C10" s="77"/>
      <c r="D10" s="77"/>
      <c r="E10" s="77"/>
      <c r="F10" s="77"/>
      <c r="G10" s="77"/>
      <c r="H10" s="77"/>
      <c r="N10" s="18" t="s">
        <v>102</v>
      </c>
      <c r="P10" s="28" t="e">
        <f>P9/'RR Historiskt och Estimat'!T23</f>
        <v>#DIV/0!</v>
      </c>
      <c r="Q10" s="28" t="e">
        <f>Q9/'RR Historiskt och Estimat'!U23</f>
        <v>#DIV/0!</v>
      </c>
      <c r="R10" s="28" t="e">
        <f>R9/'RR Historiskt och Estimat'!V23</f>
        <v>#DIV/0!</v>
      </c>
      <c r="S10" s="28" t="e">
        <f>S9/'RR Historiskt och Estimat'!W23</f>
        <v>#DIV/0!</v>
      </c>
      <c r="T10" s="28" t="e">
        <f>T9/'RR Historiskt och Estimat'!X23</f>
        <v>#DIV/0!</v>
      </c>
    </row>
    <row r="11" spans="1:20">
      <c r="A11" s="5"/>
      <c r="C11" s="77"/>
      <c r="D11" s="77"/>
      <c r="E11" s="77"/>
      <c r="F11" s="77"/>
      <c r="G11" s="77"/>
      <c r="H11" s="77"/>
      <c r="N11" s="5"/>
      <c r="P11" s="2"/>
      <c r="Q11" s="2"/>
      <c r="R11" s="2"/>
      <c r="S11" s="2"/>
      <c r="T11" s="2"/>
    </row>
    <row r="12" spans="1:20">
      <c r="A12" s="5" t="s">
        <v>91</v>
      </c>
      <c r="C12" s="84"/>
      <c r="D12" s="84"/>
      <c r="E12" s="84"/>
      <c r="F12" s="84"/>
      <c r="G12" s="84"/>
      <c r="H12" s="84"/>
      <c r="N12" s="5" t="s">
        <v>91</v>
      </c>
      <c r="P12" s="88"/>
      <c r="Q12" s="88"/>
      <c r="R12" s="88"/>
      <c r="S12" s="88"/>
      <c r="T12" s="88"/>
    </row>
    <row r="13" spans="1:20">
      <c r="A13" s="5"/>
      <c r="C13" s="84"/>
      <c r="D13" s="84"/>
      <c r="E13" s="84"/>
      <c r="F13" s="84"/>
      <c r="G13" s="84"/>
      <c r="H13" s="84"/>
      <c r="N13" s="18" t="s">
        <v>103</v>
      </c>
      <c r="P13" s="27" t="e">
        <f>P12/(P4+P6+P7+P9)</f>
        <v>#DIV/0!</v>
      </c>
      <c r="Q13" s="27" t="e">
        <f t="shared" ref="Q13:T13" si="0">Q12/(Q4+Q6+Q7+Q9)</f>
        <v>#DIV/0!</v>
      </c>
      <c r="R13" s="27" t="e">
        <f t="shared" si="0"/>
        <v>#DIV/0!</v>
      </c>
      <c r="S13" s="27" t="e">
        <f t="shared" si="0"/>
        <v>#DIV/0!</v>
      </c>
      <c r="T13" s="27" t="e">
        <f t="shared" si="0"/>
        <v>#DIV/0!</v>
      </c>
    </row>
    <row r="14" spans="1:20">
      <c r="A14" s="5"/>
      <c r="C14" s="77"/>
      <c r="D14" s="77"/>
      <c r="E14" s="77"/>
      <c r="F14" s="77"/>
      <c r="G14" s="77"/>
      <c r="H14" s="77"/>
      <c r="N14" s="5"/>
      <c r="P14" s="2"/>
      <c r="Q14" s="2"/>
      <c r="R14" s="2"/>
      <c r="S14" s="2"/>
      <c r="T14" s="2"/>
    </row>
    <row r="15" spans="1:20">
      <c r="A15" s="5" t="s">
        <v>92</v>
      </c>
      <c r="C15" s="77">
        <f>C4+C6+C7+C9+C12</f>
        <v>0</v>
      </c>
      <c r="D15" s="77">
        <f t="shared" ref="D15:H15" si="1">D4+D6+D7+D9+D12</f>
        <v>0</v>
      </c>
      <c r="E15" s="77">
        <f t="shared" si="1"/>
        <v>0</v>
      </c>
      <c r="F15" s="77">
        <f t="shared" si="1"/>
        <v>0</v>
      </c>
      <c r="G15" s="77">
        <f t="shared" si="1"/>
        <v>0</v>
      </c>
      <c r="H15" s="77">
        <f t="shared" si="1"/>
        <v>0</v>
      </c>
      <c r="N15" s="5" t="s">
        <v>92</v>
      </c>
      <c r="P15" s="77">
        <f>P4+P6+P7+P9+P12</f>
        <v>0</v>
      </c>
      <c r="Q15" s="77">
        <f t="shared" ref="Q15:T15" si="2">Q4+Q6+Q7+Q9+Q12</f>
        <v>0</v>
      </c>
      <c r="R15" s="77">
        <f t="shared" si="2"/>
        <v>0</v>
      </c>
      <c r="S15" s="77">
        <f t="shared" si="2"/>
        <v>0</v>
      </c>
      <c r="T15" s="77">
        <f t="shared" si="2"/>
        <v>0</v>
      </c>
    </row>
    <row r="16" spans="1:20">
      <c r="A16" s="25" t="s">
        <v>97</v>
      </c>
      <c r="C16" s="84"/>
      <c r="D16" s="84"/>
      <c r="E16" s="84"/>
      <c r="F16" s="84"/>
      <c r="G16" s="84"/>
      <c r="H16" s="84"/>
      <c r="N16" s="18" t="s">
        <v>97</v>
      </c>
      <c r="P16" s="79">
        <f>('BR Historiskt och Estimat'!H47-'BR Historiskt och Estimat'!S47)+('BR Historiskt och Estimat'!H49-'BR Historiskt och Estimat'!S49)+('BR Historiskt och Estimat'!H51-'BR Historiskt och Estimat'!S51)-('BR Historiskt och Estimat'!H53-'BR Historiskt och Estimat'!S53)-('BR Historiskt och Estimat'!H55-'BR Historiskt och Estimat'!S55)</f>
        <v>0</v>
      </c>
      <c r="Q16" s="79">
        <f>('BR Historiskt och Estimat'!S47-'BR Historiskt och Estimat'!T47)+('BR Historiskt och Estimat'!S49-'BR Historiskt och Estimat'!T49)+('BR Historiskt och Estimat'!S51-'BR Historiskt och Estimat'!T51)-('BR Historiskt och Estimat'!S53-'BR Historiskt och Estimat'!T53)-('BR Historiskt och Estimat'!S55-'BR Historiskt och Estimat'!T55)</f>
        <v>0</v>
      </c>
      <c r="R16" s="79">
        <f>('BR Historiskt och Estimat'!T47-'BR Historiskt och Estimat'!U47)+('BR Historiskt och Estimat'!T49-'BR Historiskt och Estimat'!U49)+('BR Historiskt och Estimat'!T51-'BR Historiskt och Estimat'!U51)-('BR Historiskt och Estimat'!T53-'BR Historiskt och Estimat'!U53)-('BR Historiskt och Estimat'!T55-'BR Historiskt och Estimat'!U55)</f>
        <v>0</v>
      </c>
      <c r="S16" s="79">
        <f>('BR Historiskt och Estimat'!U47-'BR Historiskt och Estimat'!V47)+('BR Historiskt och Estimat'!U49-'BR Historiskt och Estimat'!V49)+('BR Historiskt och Estimat'!U51-'BR Historiskt och Estimat'!V51)-('BR Historiskt och Estimat'!U53-'BR Historiskt och Estimat'!V53)-('BR Historiskt och Estimat'!U55-'BR Historiskt och Estimat'!V55)</f>
        <v>0</v>
      </c>
      <c r="T16" s="79">
        <f>('BR Historiskt och Estimat'!V47-'BR Historiskt och Estimat'!W47)+('BR Historiskt och Estimat'!V49-'BR Historiskt och Estimat'!W49)+('BR Historiskt och Estimat'!V51-'BR Historiskt och Estimat'!W51)-('BR Historiskt och Estimat'!V53-'BR Historiskt och Estimat'!W53)-('BR Historiskt och Estimat'!V55-'BR Historiskt och Estimat'!W55)</f>
        <v>0</v>
      </c>
    </row>
    <row r="17" spans="1:20">
      <c r="A17" s="5"/>
      <c r="C17" s="77"/>
      <c r="D17" s="77"/>
      <c r="E17" s="77"/>
      <c r="F17" s="77"/>
      <c r="G17" s="77"/>
      <c r="H17" s="77"/>
      <c r="N17" s="5"/>
      <c r="P17" s="77"/>
      <c r="Q17" s="77"/>
      <c r="R17" s="77"/>
      <c r="S17" s="77"/>
      <c r="T17" s="77"/>
    </row>
    <row r="18" spans="1:20">
      <c r="A18" s="5" t="s">
        <v>93</v>
      </c>
      <c r="C18" s="77">
        <f>C15+C16</f>
        <v>0</v>
      </c>
      <c r="D18" s="77">
        <f t="shared" ref="D18:H18" si="3">D15+D16</f>
        <v>0</v>
      </c>
      <c r="E18" s="77">
        <f t="shared" si="3"/>
        <v>0</v>
      </c>
      <c r="F18" s="77">
        <f t="shared" si="3"/>
        <v>0</v>
      </c>
      <c r="G18" s="77">
        <f t="shared" si="3"/>
        <v>0</v>
      </c>
      <c r="H18" s="77">
        <f t="shared" si="3"/>
        <v>0</v>
      </c>
      <c r="N18" s="5" t="s">
        <v>93</v>
      </c>
      <c r="P18" s="77">
        <f>P15+P16</f>
        <v>0</v>
      </c>
      <c r="Q18" s="77">
        <f t="shared" ref="Q18:T18" si="4">Q15+Q16</f>
        <v>0</v>
      </c>
      <c r="R18" s="77">
        <f t="shared" si="4"/>
        <v>0</v>
      </c>
      <c r="S18" s="77">
        <f t="shared" si="4"/>
        <v>0</v>
      </c>
      <c r="T18" s="77">
        <f t="shared" si="4"/>
        <v>0</v>
      </c>
    </row>
    <row r="19" spans="1:20">
      <c r="A19" s="5"/>
      <c r="C19" s="77"/>
      <c r="D19" s="77"/>
      <c r="E19" s="77"/>
      <c r="F19" s="77"/>
      <c r="G19" s="77"/>
      <c r="H19" s="77"/>
      <c r="N19" s="5"/>
      <c r="P19" s="2"/>
      <c r="Q19" s="2"/>
      <c r="R19" s="2"/>
      <c r="S19" s="2"/>
      <c r="T19" s="2"/>
    </row>
    <row r="20" spans="1:20">
      <c r="A20" s="5" t="s">
        <v>94</v>
      </c>
      <c r="C20" s="84"/>
      <c r="D20" s="84"/>
      <c r="E20" s="84"/>
      <c r="F20" s="84"/>
      <c r="G20" s="84"/>
      <c r="H20" s="84"/>
      <c r="N20" s="5" t="s">
        <v>94</v>
      </c>
      <c r="P20" s="79" t="e">
        <f>W40</f>
        <v>#VALUE!</v>
      </c>
      <c r="Q20" s="79" t="e">
        <f t="shared" ref="Q20:T20" si="5">X40</f>
        <v>#VALUE!</v>
      </c>
      <c r="R20" s="79" t="e">
        <f t="shared" si="5"/>
        <v>#VALUE!</v>
      </c>
      <c r="S20" s="79" t="e">
        <f t="shared" si="5"/>
        <v>#VALUE!</v>
      </c>
      <c r="T20" s="79" t="e">
        <f t="shared" si="5"/>
        <v>#VALUE!</v>
      </c>
    </row>
    <row r="21" spans="1:20">
      <c r="A21" s="5"/>
      <c r="C21" s="77"/>
      <c r="D21" s="77"/>
      <c r="E21" s="77"/>
      <c r="F21" s="77"/>
      <c r="G21" s="77"/>
      <c r="H21" s="77"/>
      <c r="N21" s="5"/>
      <c r="P21" s="2"/>
      <c r="Q21" s="2"/>
      <c r="R21" s="2"/>
      <c r="S21" s="2"/>
      <c r="T21" s="2"/>
    </row>
    <row r="22" spans="1:20">
      <c r="A22" s="5" t="s">
        <v>95</v>
      </c>
      <c r="C22" s="77">
        <f>C18+C20</f>
        <v>0</v>
      </c>
      <c r="D22" s="77">
        <f t="shared" ref="D22:H22" si="6">D18+D20</f>
        <v>0</v>
      </c>
      <c r="E22" s="77">
        <f t="shared" si="6"/>
        <v>0</v>
      </c>
      <c r="F22" s="77">
        <f t="shared" si="6"/>
        <v>0</v>
      </c>
      <c r="G22" s="77">
        <f t="shared" si="6"/>
        <v>0</v>
      </c>
      <c r="H22" s="77">
        <f t="shared" si="6"/>
        <v>0</v>
      </c>
      <c r="N22" s="5" t="s">
        <v>95</v>
      </c>
      <c r="P22" s="77" t="e">
        <f>P18+P20</f>
        <v>#VALUE!</v>
      </c>
      <c r="Q22" s="77" t="e">
        <f t="shared" ref="Q22:T22" si="7">Q18+Q20</f>
        <v>#VALUE!</v>
      </c>
      <c r="R22" s="77" t="e">
        <f t="shared" si="7"/>
        <v>#VALUE!</v>
      </c>
      <c r="S22" s="77" t="e">
        <f t="shared" si="7"/>
        <v>#VALUE!</v>
      </c>
      <c r="T22" s="77" t="e">
        <f t="shared" si="7"/>
        <v>#VALUE!</v>
      </c>
    </row>
    <row r="23" spans="1:20">
      <c r="A23" s="5"/>
      <c r="C23" s="77"/>
      <c r="D23" s="77"/>
      <c r="E23" s="77"/>
      <c r="F23" s="77"/>
      <c r="G23" s="77"/>
      <c r="H23" s="77"/>
      <c r="N23" s="5"/>
      <c r="P23" s="77"/>
      <c r="Q23" s="77"/>
      <c r="R23" s="77"/>
      <c r="S23" s="77"/>
      <c r="T23" s="77"/>
    </row>
    <row r="24" spans="1:20">
      <c r="A24" s="5" t="s">
        <v>146</v>
      </c>
      <c r="C24" s="84"/>
      <c r="D24" s="84"/>
      <c r="E24" s="84"/>
      <c r="F24" s="84"/>
      <c r="G24" s="84"/>
      <c r="H24" s="84"/>
      <c r="N24" s="5" t="s">
        <v>96</v>
      </c>
      <c r="P24" s="79">
        <f>P25+P26</f>
        <v>0</v>
      </c>
      <c r="Q24" s="79">
        <f t="shared" ref="Q24:T24" si="8">Q25+Q26</f>
        <v>0</v>
      </c>
      <c r="R24" s="79">
        <f t="shared" si="8"/>
        <v>0</v>
      </c>
      <c r="S24" s="79">
        <f t="shared" si="8"/>
        <v>0</v>
      </c>
      <c r="T24" s="79">
        <f t="shared" si="8"/>
        <v>0</v>
      </c>
    </row>
    <row r="25" spans="1:20">
      <c r="A25" s="25" t="s">
        <v>109</v>
      </c>
      <c r="C25" s="84"/>
      <c r="D25" s="84"/>
      <c r="E25" s="84"/>
      <c r="F25" s="84"/>
      <c r="G25" s="84"/>
      <c r="H25" s="84"/>
      <c r="N25" s="25" t="s">
        <v>109</v>
      </c>
      <c r="P25" s="88"/>
      <c r="Q25" s="88"/>
      <c r="R25" s="88"/>
      <c r="S25" s="88"/>
      <c r="T25" s="88"/>
    </row>
    <row r="26" spans="1:20">
      <c r="A26" s="25" t="s">
        <v>110</v>
      </c>
      <c r="C26" s="84"/>
      <c r="D26" s="84"/>
      <c r="E26" s="84"/>
      <c r="F26" s="84"/>
      <c r="G26" s="84"/>
      <c r="H26" s="84"/>
      <c r="N26" s="25" t="s">
        <v>110</v>
      </c>
      <c r="P26" s="88"/>
      <c r="Q26" s="88"/>
      <c r="R26" s="88"/>
      <c r="S26" s="88"/>
      <c r="T26" s="88"/>
    </row>
    <row r="27" spans="1:20">
      <c r="C27" s="77"/>
      <c r="D27" s="77"/>
      <c r="E27" s="77"/>
      <c r="F27" s="77"/>
      <c r="G27" s="77"/>
      <c r="H27" s="77"/>
      <c r="P27" s="2"/>
      <c r="Q27" s="2"/>
      <c r="R27" s="2"/>
      <c r="S27" s="2"/>
      <c r="T27" s="2"/>
    </row>
    <row r="28" spans="1:20">
      <c r="A28" s="18" t="s">
        <v>98</v>
      </c>
      <c r="C28" s="84"/>
      <c r="D28" s="84"/>
      <c r="E28" s="84"/>
      <c r="F28" s="84"/>
      <c r="G28" s="84"/>
      <c r="H28" s="84"/>
      <c r="N28" s="5" t="s">
        <v>111</v>
      </c>
      <c r="P28" s="97"/>
      <c r="Q28" s="97"/>
      <c r="R28" s="97"/>
      <c r="S28" s="97"/>
      <c r="T28" s="97"/>
    </row>
    <row r="29" spans="1:20">
      <c r="A29" s="5" t="s">
        <v>111</v>
      </c>
      <c r="C29" s="84"/>
      <c r="D29" s="84"/>
      <c r="E29" s="84"/>
      <c r="F29" s="84"/>
      <c r="G29" s="84"/>
      <c r="H29" s="84"/>
      <c r="N29" s="18" t="s">
        <v>112</v>
      </c>
      <c r="P29" s="2" t="e">
        <f>P28/'RR Historiskt och Estimat'!T32</f>
        <v>#DIV/0!</v>
      </c>
      <c r="Q29" s="2" t="e">
        <f>Q28/'RR Historiskt och Estimat'!U32</f>
        <v>#DIV/0!</v>
      </c>
      <c r="R29" s="2" t="e">
        <f>R28/'RR Historiskt och Estimat'!V32</f>
        <v>#DIV/0!</v>
      </c>
      <c r="S29" s="2" t="e">
        <f>S28/'RR Historiskt och Estimat'!W32</f>
        <v>#DIV/0!</v>
      </c>
      <c r="T29" s="2" t="e">
        <f>T28/'RR Historiskt och Estimat'!X32</f>
        <v>#DIV/0!</v>
      </c>
    </row>
    <row r="30" spans="1:20">
      <c r="A30" s="5"/>
      <c r="C30" s="77"/>
      <c r="D30" s="77"/>
      <c r="E30" s="77"/>
      <c r="F30" s="77"/>
      <c r="G30" s="77"/>
      <c r="H30" s="77"/>
      <c r="N30" s="18"/>
      <c r="P30" s="2"/>
      <c r="Q30" s="2"/>
      <c r="R30" s="2"/>
      <c r="S30" s="2"/>
      <c r="T30" s="2"/>
    </row>
    <row r="31" spans="1:20">
      <c r="A31" s="5" t="s">
        <v>145</v>
      </c>
      <c r="C31" s="79">
        <f>C22+C24+C28+C29</f>
        <v>0</v>
      </c>
      <c r="D31" s="79">
        <f t="shared" ref="D31:H31" si="9">D22+D24+D28+D29</f>
        <v>0</v>
      </c>
      <c r="E31" s="79">
        <f t="shared" si="9"/>
        <v>0</v>
      </c>
      <c r="F31" s="79">
        <f t="shared" si="9"/>
        <v>0</v>
      </c>
      <c r="G31" s="79">
        <f t="shared" si="9"/>
        <v>0</v>
      </c>
      <c r="H31" s="79">
        <f t="shared" si="9"/>
        <v>0</v>
      </c>
      <c r="N31" s="18" t="s">
        <v>98</v>
      </c>
      <c r="P31" s="88"/>
      <c r="Q31" s="88"/>
      <c r="R31" s="88"/>
      <c r="S31" s="88"/>
      <c r="T31" s="88"/>
    </row>
    <row r="32" spans="1:20">
      <c r="C32" s="77"/>
      <c r="D32" s="77"/>
      <c r="E32" s="77"/>
      <c r="F32" s="77"/>
      <c r="G32" s="77"/>
      <c r="H32" s="77"/>
      <c r="N32" s="5" t="s">
        <v>99</v>
      </c>
      <c r="P32" s="77" t="e">
        <f>P22+P24+P28+P31</f>
        <v>#VALUE!</v>
      </c>
      <c r="Q32" s="77" t="e">
        <f t="shared" ref="Q32:T32" si="10">Q22+Q24+Q28+Q31</f>
        <v>#VALUE!</v>
      </c>
      <c r="R32" s="77" t="e">
        <f t="shared" si="10"/>
        <v>#VALUE!</v>
      </c>
      <c r="S32" s="77" t="e">
        <f t="shared" si="10"/>
        <v>#VALUE!</v>
      </c>
      <c r="T32" s="77" t="e">
        <f t="shared" si="10"/>
        <v>#VALUE!</v>
      </c>
    </row>
    <row r="33" spans="1:27">
      <c r="A33" s="5" t="s">
        <v>100</v>
      </c>
      <c r="C33" s="84"/>
      <c r="D33" s="77">
        <f>C34</f>
        <v>0</v>
      </c>
      <c r="E33" s="77">
        <f>D34</f>
        <v>0</v>
      </c>
      <c r="F33" s="77">
        <f>E34</f>
        <v>0</v>
      </c>
      <c r="G33" s="77">
        <f t="shared" ref="G33" si="11">F34</f>
        <v>0</v>
      </c>
      <c r="H33" s="77">
        <f>G34</f>
        <v>0</v>
      </c>
      <c r="N33" s="5"/>
      <c r="P33" s="2"/>
      <c r="Q33" s="2"/>
      <c r="R33" s="2"/>
      <c r="S33" s="2"/>
      <c r="T33" s="2"/>
    </row>
    <row r="34" spans="1:27">
      <c r="A34" s="5" t="s">
        <v>101</v>
      </c>
      <c r="C34" s="77">
        <f>C33+C29+C28-C31</f>
        <v>0</v>
      </c>
      <c r="D34" s="77">
        <f>D33+D31</f>
        <v>0</v>
      </c>
      <c r="E34" s="77">
        <f t="shared" ref="E34:H34" si="12">E33+E31</f>
        <v>0</v>
      </c>
      <c r="F34" s="77">
        <f>F33+F31</f>
        <v>0</v>
      </c>
      <c r="G34" s="77">
        <f t="shared" si="12"/>
        <v>0</v>
      </c>
      <c r="H34" s="77">
        <f t="shared" si="12"/>
        <v>0</v>
      </c>
      <c r="N34" s="5" t="s">
        <v>100</v>
      </c>
      <c r="P34" s="79">
        <f>H34</f>
        <v>0</v>
      </c>
      <c r="Q34" s="77" t="e">
        <f>P35</f>
        <v>#VALUE!</v>
      </c>
      <c r="R34" s="77" t="e">
        <f t="shared" ref="R34:T34" si="13">Q35</f>
        <v>#VALUE!</v>
      </c>
      <c r="S34" s="77" t="e">
        <f t="shared" si="13"/>
        <v>#VALUE!</v>
      </c>
      <c r="T34" s="77" t="e">
        <f t="shared" si="13"/>
        <v>#VALUE!</v>
      </c>
    </row>
    <row r="35" spans="1:27">
      <c r="N35" s="5" t="s">
        <v>101</v>
      </c>
      <c r="P35" s="77" t="e">
        <f>P34+P32</f>
        <v>#VALUE!</v>
      </c>
      <c r="Q35" s="77" t="e">
        <f t="shared" ref="Q35:T35" si="14">Q34+Q32</f>
        <v>#VALUE!</v>
      </c>
      <c r="R35" s="77" t="e">
        <f t="shared" si="14"/>
        <v>#VALUE!</v>
      </c>
      <c r="S35" s="77" t="e">
        <f t="shared" si="14"/>
        <v>#VALUE!</v>
      </c>
      <c r="T35" s="77" t="e">
        <f t="shared" si="14"/>
        <v>#VALUE!</v>
      </c>
    </row>
    <row r="39" spans="1:27" ht="15.75" thickBot="1">
      <c r="N39" s="9" t="s">
        <v>42</v>
      </c>
      <c r="O39" s="7"/>
      <c r="P39" s="8">
        <v>2007</v>
      </c>
      <c r="Q39" s="8">
        <v>2008</v>
      </c>
      <c r="R39" s="8">
        <v>2009</v>
      </c>
      <c r="S39" s="8">
        <v>2010</v>
      </c>
      <c r="T39" s="8">
        <v>2011</v>
      </c>
      <c r="U39" s="8">
        <v>2012</v>
      </c>
      <c r="V39" s="8"/>
      <c r="W39" s="8" t="s">
        <v>104</v>
      </c>
      <c r="X39" s="8" t="s">
        <v>52</v>
      </c>
      <c r="Y39" s="8" t="s">
        <v>53</v>
      </c>
      <c r="Z39" s="8" t="s">
        <v>54</v>
      </c>
      <c r="AA39" s="8" t="s">
        <v>55</v>
      </c>
    </row>
    <row r="40" spans="1:27">
      <c r="N40" s="5" t="s">
        <v>94</v>
      </c>
      <c r="P40" s="76">
        <f>C20</f>
        <v>0</v>
      </c>
      <c r="Q40" s="76">
        <f>D20</f>
        <v>0</v>
      </c>
      <c r="R40" s="76">
        <f>E20</f>
        <v>0</v>
      </c>
      <c r="S40" s="76">
        <f>F20</f>
        <v>0</v>
      </c>
      <c r="T40" s="76">
        <f>G20</f>
        <v>0</v>
      </c>
      <c r="U40" s="76">
        <f t="shared" ref="U40" si="15">H20</f>
        <v>0</v>
      </c>
      <c r="V40" s="6" t="s">
        <v>108</v>
      </c>
      <c r="W40" s="79" t="e">
        <f>(W41:W43)*-1</f>
        <v>#VALUE!</v>
      </c>
      <c r="X40" s="79" t="e">
        <f t="shared" ref="X40:AA40" si="16">(X41:X43)*-1</f>
        <v>#VALUE!</v>
      </c>
      <c r="Y40" s="79" t="e">
        <f t="shared" si="16"/>
        <v>#VALUE!</v>
      </c>
      <c r="Z40" s="79" t="e">
        <f t="shared" si="16"/>
        <v>#VALUE!</v>
      </c>
      <c r="AA40" s="79" t="e">
        <f t="shared" si="16"/>
        <v>#VALUE!</v>
      </c>
    </row>
    <row r="41" spans="1:27">
      <c r="V41" s="12" t="s">
        <v>107</v>
      </c>
      <c r="W41" s="88"/>
      <c r="X41" s="88"/>
      <c r="Y41" s="88"/>
      <c r="Z41" s="88"/>
      <c r="AA41" s="88"/>
    </row>
    <row r="42" spans="1:27">
      <c r="V42" s="12" t="s">
        <v>105</v>
      </c>
      <c r="W42" s="88"/>
      <c r="X42" s="88"/>
      <c r="Y42" s="88"/>
      <c r="Z42" s="88"/>
      <c r="AA42" s="88"/>
    </row>
    <row r="43" spans="1:27">
      <c r="V43" s="12" t="s">
        <v>106</v>
      </c>
      <c r="W43" s="88"/>
      <c r="X43" s="88"/>
      <c r="Y43" s="88"/>
      <c r="Z43" s="88"/>
      <c r="AA43" s="88"/>
    </row>
  </sheetData>
  <sheetProtection selectLockedCell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2:H12"/>
  <sheetViews>
    <sheetView showGridLines="0" workbookViewId="0">
      <selection activeCell="B10" sqref="B10"/>
    </sheetView>
  </sheetViews>
  <sheetFormatPr defaultRowHeight="15"/>
  <cols>
    <col min="1" max="1" width="15.7109375" customWidth="1"/>
    <col min="8" max="8" width="18.85546875" customWidth="1"/>
  </cols>
  <sheetData>
    <row r="2" spans="1:8">
      <c r="A2" s="33" t="s">
        <v>113</v>
      </c>
      <c r="B2" s="98"/>
    </row>
    <row r="3" spans="1:8">
      <c r="A3" s="34" t="s">
        <v>117</v>
      </c>
      <c r="B3" s="99"/>
    </row>
    <row r="4" spans="1:8">
      <c r="A4" s="34" t="s">
        <v>120</v>
      </c>
      <c r="B4" s="99"/>
    </row>
    <row r="5" spans="1:8">
      <c r="A5" s="34" t="s">
        <v>115</v>
      </c>
      <c r="B5" s="35" t="e">
        <f>'RR Historiskt och Estimat'!H26/('BR Historiskt och Estimat'!H23+'BR Historiskt och Estimat'!H27)*-1</f>
        <v>#DIV/0!</v>
      </c>
    </row>
    <row r="6" spans="1:8">
      <c r="A6" s="34" t="s">
        <v>114</v>
      </c>
      <c r="B6" s="36">
        <f>B2+'Aktiekurs och info'!B14*(B3-B2)</f>
        <v>0</v>
      </c>
    </row>
    <row r="7" spans="1:8">
      <c r="A7" s="37"/>
      <c r="B7" s="38"/>
    </row>
    <row r="8" spans="1:8">
      <c r="A8" s="39"/>
      <c r="B8" s="40"/>
    </row>
    <row r="9" spans="1:8">
      <c r="A9" s="41" t="s">
        <v>118</v>
      </c>
      <c r="B9" s="42" t="e">
        <f>B5*('Aktiekurs och info'!B13/('Aktiekurs och info'!B13+'BR Historiskt och Estimat'!H27+'BR Historiskt och Estimat'!H23)+B6*('BR Historiskt och Estimat'!H27+'BR Historiskt och Estimat'!H23/('Aktiekurs och info'!B13+'BR Historiskt och Estimat'!H27+'BR Historiskt och Estimat'!H23)))*(1-0.22)</f>
        <v>#DIV/0!</v>
      </c>
    </row>
    <row r="12" spans="1:8">
      <c r="H12" s="5"/>
    </row>
  </sheetData>
  <sheetProtection selectLockedCells="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K7"/>
  <sheetViews>
    <sheetView showGridLines="0" tabSelected="1" workbookViewId="0">
      <selection activeCell="B4" sqref="B4"/>
    </sheetView>
  </sheetViews>
  <sheetFormatPr defaultRowHeight="15"/>
  <cols>
    <col min="2" max="6" width="9.28515625" bestFit="1" customWidth="1"/>
    <col min="7" max="7" width="11.140625" customWidth="1"/>
    <col min="10" max="10" width="20.28515625" customWidth="1"/>
    <col min="11" max="11" width="9.7109375" bestFit="1" customWidth="1"/>
  </cols>
  <sheetData>
    <row r="1" spans="1:11">
      <c r="B1" s="5" t="s">
        <v>104</v>
      </c>
      <c r="C1" s="5" t="s">
        <v>52</v>
      </c>
      <c r="D1" s="5" t="s">
        <v>53</v>
      </c>
      <c r="E1" s="5" t="s">
        <v>54</v>
      </c>
      <c r="F1" s="5" t="s">
        <v>55</v>
      </c>
      <c r="G1" s="31" t="s">
        <v>121</v>
      </c>
      <c r="J1" s="5" t="s">
        <v>123</v>
      </c>
      <c r="K1" s="82" t="e">
        <f>SUM(B4:G4)</f>
        <v>#VALUE!</v>
      </c>
    </row>
    <row r="2" spans="1:11">
      <c r="A2" s="5" t="s">
        <v>119</v>
      </c>
      <c r="B2" s="82" t="e">
        <f>'KF Historiskt och Estimat'!P22</f>
        <v>#VALUE!</v>
      </c>
      <c r="C2" s="82" t="e">
        <f>'KF Historiskt och Estimat'!Q22</f>
        <v>#VALUE!</v>
      </c>
      <c r="D2" s="82" t="e">
        <f>'KF Historiskt och Estimat'!R22</f>
        <v>#VALUE!</v>
      </c>
      <c r="E2" s="82" t="e">
        <f>'KF Historiskt och Estimat'!S22</f>
        <v>#VALUE!</v>
      </c>
      <c r="F2" s="82" t="e">
        <f>'KF Historiskt och Estimat'!T22</f>
        <v>#VALUE!</v>
      </c>
      <c r="G2" s="82" t="e">
        <f>F2/('Data till DCF'!B9-'Data till DCF'!B4)</f>
        <v>#VALUE!</v>
      </c>
      <c r="J2" s="5" t="s">
        <v>124</v>
      </c>
      <c r="K2" s="82">
        <f>('BR Historiskt och Estimat'!H23+'BR Historiskt och Estimat'!H27)</f>
        <v>0</v>
      </c>
    </row>
    <row r="3" spans="1:11">
      <c r="B3" s="82"/>
      <c r="C3" s="82"/>
      <c r="D3" s="82"/>
      <c r="E3" s="82"/>
      <c r="F3" s="82"/>
      <c r="G3" s="82"/>
      <c r="J3" s="5" t="s">
        <v>125</v>
      </c>
      <c r="K3" s="82">
        <f>'BR Historiskt och Estimat'!H14</f>
        <v>0</v>
      </c>
    </row>
    <row r="4" spans="1:11">
      <c r="A4" s="5" t="s">
        <v>122</v>
      </c>
      <c r="B4" s="82" t="e">
        <f>B2/(1+'Data till DCF'!$B$9)^1</f>
        <v>#VALUE!</v>
      </c>
      <c r="C4" s="82" t="e">
        <f>C2/(1+'Data till DCF'!$B$9)^2</f>
        <v>#VALUE!</v>
      </c>
      <c r="D4" s="82" t="e">
        <f>D2/(1+'Data till DCF'!$B$9)^3</f>
        <v>#VALUE!</v>
      </c>
      <c r="E4" s="82" t="e">
        <f>E2/(1+'Data till DCF'!$B$9)^4</f>
        <v>#VALUE!</v>
      </c>
      <c r="F4" s="82" t="e">
        <f>F2/(1+'Data till DCF'!$B$9)^5</f>
        <v>#VALUE!</v>
      </c>
      <c r="G4" s="82" t="e">
        <f>G2/(1+'Data till DCF'!$B$9)^5</f>
        <v>#VALUE!</v>
      </c>
      <c r="J4" s="5" t="s">
        <v>126</v>
      </c>
      <c r="K4" s="82" t="e">
        <f>K1-K2+K3</f>
        <v>#VALUE!</v>
      </c>
    </row>
    <row r="5" spans="1:11">
      <c r="J5" s="5" t="s">
        <v>128</v>
      </c>
      <c r="K5" s="4">
        <f>'Aktiekurs och info'!H19*1000</f>
        <v>0</v>
      </c>
    </row>
    <row r="6" spans="1:11">
      <c r="J6" s="5" t="s">
        <v>127</v>
      </c>
      <c r="K6" s="5" t="e">
        <f>K4/K5</f>
        <v>#VALUE!</v>
      </c>
    </row>
    <row r="7" spans="1:11">
      <c r="J7" s="5" t="s">
        <v>137</v>
      </c>
      <c r="K7" s="28" t="e">
        <f>K6/'Aktiekurs och info'!H17-1</f>
        <v>#VALUE!</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T9"/>
  <sheetViews>
    <sheetView showGridLines="0" workbookViewId="0">
      <selection activeCell="L10" sqref="L10"/>
    </sheetView>
  </sheetViews>
  <sheetFormatPr defaultRowHeight="15"/>
  <cols>
    <col min="1" max="1" width="9.28515625" customWidth="1"/>
    <col min="2" max="2" width="17.140625" customWidth="1"/>
    <col min="19" max="19" width="19.5703125" customWidth="1"/>
    <col min="20" max="20" width="21.28515625" customWidth="1"/>
  </cols>
  <sheetData>
    <row r="1" spans="1:20">
      <c r="A1" s="45"/>
    </row>
    <row r="2" spans="1:20">
      <c r="C2" s="4"/>
    </row>
    <row r="4" spans="1:20">
      <c r="C4" s="49">
        <v>2007</v>
      </c>
      <c r="D4" s="49">
        <v>2008</v>
      </c>
      <c r="E4" s="49">
        <v>2009</v>
      </c>
      <c r="F4" s="49">
        <v>2010</v>
      </c>
      <c r="G4" s="49">
        <v>2011</v>
      </c>
      <c r="H4" s="49">
        <v>2012</v>
      </c>
      <c r="I4" s="49" t="s">
        <v>104</v>
      </c>
      <c r="J4" s="49" t="s">
        <v>52</v>
      </c>
      <c r="K4" s="49" t="s">
        <v>53</v>
      </c>
      <c r="L4" s="49" t="s">
        <v>54</v>
      </c>
      <c r="M4" s="49" t="s">
        <v>55</v>
      </c>
      <c r="S4" s="57" t="s">
        <v>130</v>
      </c>
      <c r="T4" s="56" t="s">
        <v>131</v>
      </c>
    </row>
    <row r="5" spans="1:20">
      <c r="B5" s="52" t="s">
        <v>129</v>
      </c>
      <c r="C5" s="50">
        <f>'RR Historiskt och Estimat'!C3/1000</f>
        <v>0</v>
      </c>
      <c r="D5" s="50">
        <f>'RR Historiskt och Estimat'!D3/1000</f>
        <v>0</v>
      </c>
      <c r="E5" s="50">
        <f>'RR Historiskt och Estimat'!E3/1000</f>
        <v>0</v>
      </c>
      <c r="F5" s="50">
        <f>'RR Historiskt och Estimat'!F3/1000</f>
        <v>0</v>
      </c>
      <c r="G5" s="50">
        <f>'RR Historiskt och Estimat'!G3/1000</f>
        <v>0</v>
      </c>
      <c r="H5" s="50">
        <f>'RR Historiskt och Estimat'!H3/1000</f>
        <v>0</v>
      </c>
      <c r="I5" s="50">
        <f>'RR Historiskt och Estimat'!T3/1000</f>
        <v>0</v>
      </c>
      <c r="J5" s="50">
        <f>'RR Historiskt och Estimat'!U3/1000</f>
        <v>0</v>
      </c>
      <c r="K5" s="50">
        <f>'RR Historiskt och Estimat'!V3/1000</f>
        <v>0</v>
      </c>
      <c r="L5" s="50">
        <f>'RR Historiskt och Estimat'!W3/1000</f>
        <v>0</v>
      </c>
      <c r="M5" s="51">
        <f>'RR Historiskt och Estimat'!X3/1000</f>
        <v>0</v>
      </c>
      <c r="S5" s="58" t="s">
        <v>132</v>
      </c>
      <c r="T5" s="60">
        <v>0.55000000000000004</v>
      </c>
    </row>
    <row r="6" spans="1:20">
      <c r="B6" s="53" t="s">
        <v>9</v>
      </c>
      <c r="C6" s="54" t="e">
        <f>'RR Historiskt och Estimat'!C15</f>
        <v>#DIV/0!</v>
      </c>
      <c r="D6" s="54" t="e">
        <f>'RR Historiskt och Estimat'!D15</f>
        <v>#DIV/0!</v>
      </c>
      <c r="E6" s="54" t="e">
        <f>'RR Historiskt och Estimat'!E15</f>
        <v>#DIV/0!</v>
      </c>
      <c r="F6" s="54" t="e">
        <f>'RR Historiskt och Estimat'!F15</f>
        <v>#DIV/0!</v>
      </c>
      <c r="G6" s="54" t="e">
        <f>'RR Historiskt och Estimat'!G15</f>
        <v>#DIV/0!</v>
      </c>
      <c r="H6" s="54" t="e">
        <f>'RR Historiskt och Estimat'!H15</f>
        <v>#DIV/0!</v>
      </c>
      <c r="I6" s="54">
        <f>'RR Historiskt och Estimat'!T15</f>
        <v>0.15</v>
      </c>
      <c r="J6" s="54">
        <f>'RR Historiskt och Estimat'!U15</f>
        <v>0.15</v>
      </c>
      <c r="K6" s="54">
        <f>'RR Historiskt och Estimat'!V15</f>
        <v>0.15</v>
      </c>
      <c r="L6" s="54">
        <f>'RR Historiskt och Estimat'!W15</f>
        <v>0.15</v>
      </c>
      <c r="M6" s="55">
        <f>'RR Historiskt och Estimat'!X15</f>
        <v>0.15</v>
      </c>
      <c r="S6" s="58" t="s">
        <v>133</v>
      </c>
      <c r="T6" s="60">
        <v>0.2</v>
      </c>
    </row>
    <row r="7" spans="1:20">
      <c r="S7" s="58" t="s">
        <v>134</v>
      </c>
      <c r="T7" s="60">
        <v>0.15</v>
      </c>
    </row>
    <row r="8" spans="1:20">
      <c r="S8" s="58" t="s">
        <v>135</v>
      </c>
      <c r="T8" s="60">
        <v>0.08</v>
      </c>
    </row>
    <row r="9" spans="1:20">
      <c r="S9" s="59" t="s">
        <v>136</v>
      </c>
      <c r="T9" s="61">
        <v>0.02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Start</vt:lpstr>
      <vt:lpstr>Aktiekurs och info</vt:lpstr>
      <vt:lpstr>Nyckeltal auto</vt:lpstr>
      <vt:lpstr>RR Historiskt och Estimat</vt:lpstr>
      <vt:lpstr>BR Historiskt och Estimat</vt:lpstr>
      <vt:lpstr>KF Historiskt och Estimat</vt:lpstr>
      <vt:lpstr>Data till DCF</vt:lpstr>
      <vt:lpstr>I grunden är allt en DCF</vt:lpstr>
      <vt:lpstr>Grafer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Måns</dc:creator>
  <cp:lastModifiedBy>Måns</cp:lastModifiedBy>
  <dcterms:created xsi:type="dcterms:W3CDTF">2013-08-24T21:50:17Z</dcterms:created>
  <dcterms:modified xsi:type="dcterms:W3CDTF">2014-02-09T21:05:28Z</dcterms:modified>
</cp:coreProperties>
</file>