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00" tabRatio="580" activeTab="1"/>
  </bookViews>
  <sheets>
    <sheet name="Ingredients" sheetId="1" r:id="rId1"/>
    <sheet name="Profit Maximization" sheetId="2" r:id="rId2"/>
    <sheet name="Forecasting" sheetId="3" r:id="rId3"/>
    <sheet name="Investments" sheetId="4" r:id="rId4"/>
    <sheet name="Project Management" sheetId="5" r:id="rId5"/>
  </sheets>
  <definedNames>
    <definedName name="solver_adj" localSheetId="0" hidden="1">Ingredients!$P$7:$P$14</definedName>
    <definedName name="solver_adj" localSheetId="3" hidden="1">Investments!$I$9:$I$13</definedName>
    <definedName name="solver_cvg" localSheetId="0" hidden="1">0.0001</definedName>
    <definedName name="solver_cvg" localSheetId="3" hidden="1">0.0001</definedName>
    <definedName name="solver_drv" localSheetId="0" hidden="1">1</definedName>
    <definedName name="solver_drv" localSheetId="3" hidden="1">2</definedName>
    <definedName name="solver_eng" localSheetId="0" hidden="1">2</definedName>
    <definedName name="solver_eng" localSheetId="3" hidden="1">2</definedName>
    <definedName name="solver_est" localSheetId="0" hidden="1">1</definedName>
    <definedName name="solver_est" localSheetId="3" hidden="1">1</definedName>
    <definedName name="solver_itr" localSheetId="0" hidden="1">2147483647</definedName>
    <definedName name="solver_itr" localSheetId="3" hidden="1">2147483647</definedName>
    <definedName name="solver_lhs1" localSheetId="0" hidden="1">Ingredients!$P$7:$P$14</definedName>
    <definedName name="solver_lhs1" localSheetId="3" hidden="1">Investments!$I$14</definedName>
    <definedName name="solver_lhs2" localSheetId="0" hidden="1">Ingredients!$P$7:$P$14</definedName>
    <definedName name="solver_lhs2" localSheetId="3" hidden="1">Investments!$I$9:$I$13</definedName>
    <definedName name="solver_lhs3" localSheetId="0" hidden="1">Ingredients!$P$7:$P$14</definedName>
    <definedName name="solver_lhs3" localSheetId="3" hidden="1">Investments!$I$9:$I$13</definedName>
    <definedName name="solver_lhs4" localSheetId="0" hidden="1">Ingredients!$P$7:$P$14</definedName>
    <definedName name="solver_lhs5" localSheetId="0" hidden="1">Ingredients!$P$7:$P$14</definedName>
    <definedName name="solver_lhs6" localSheetId="0" hidden="1">Ingredients!$P$9</definedName>
    <definedName name="solver_lhs7" localSheetId="0" hidden="1">Ingredients!$P$9</definedName>
    <definedName name="solver_lhs8" localSheetId="0" hidden="1">Ingredients!$P$9</definedName>
    <definedName name="solver_mip" localSheetId="0" hidden="1">2147483647</definedName>
    <definedName name="solver_mip" localSheetId="3" hidden="1">2147483647</definedName>
    <definedName name="solver_mni" localSheetId="0" hidden="1">30</definedName>
    <definedName name="solver_mni" localSheetId="3" hidden="1">30</definedName>
    <definedName name="solver_mrt" localSheetId="0" hidden="1">0.075</definedName>
    <definedName name="solver_mrt" localSheetId="3" hidden="1">0.075</definedName>
    <definedName name="solver_msl" localSheetId="0" hidden="1">2</definedName>
    <definedName name="solver_msl" localSheetId="3" hidden="1">2</definedName>
    <definedName name="solver_neg" localSheetId="0" hidden="1">1</definedName>
    <definedName name="solver_neg" localSheetId="3" hidden="1">1</definedName>
    <definedName name="solver_nod" localSheetId="0" hidden="1">2147483647</definedName>
    <definedName name="solver_nod" localSheetId="3" hidden="1">2147483647</definedName>
    <definedName name="solver_num" localSheetId="0" hidden="1">2</definedName>
    <definedName name="solver_num" localSheetId="3" hidden="1">3</definedName>
    <definedName name="solver_nwt" localSheetId="0" hidden="1">1</definedName>
    <definedName name="solver_nwt" localSheetId="3" hidden="1">1</definedName>
    <definedName name="solver_opt" localSheetId="0" hidden="1">Ingredients!$R$7</definedName>
    <definedName name="solver_opt" localSheetId="3" hidden="1">Investments!$J$9</definedName>
    <definedName name="solver_pre" localSheetId="0" hidden="1">0.000001</definedName>
    <definedName name="solver_pre" localSheetId="3" hidden="1">0.000001</definedName>
    <definedName name="solver_rbv" localSheetId="0" hidden="1">1</definedName>
    <definedName name="solver_rbv" localSheetId="3" hidden="1">2</definedName>
    <definedName name="solver_rel1" localSheetId="0" hidden="1">4</definedName>
    <definedName name="solver_rel1" localSheetId="3" hidden="1">1</definedName>
    <definedName name="solver_rel2" localSheetId="0" hidden="1">3</definedName>
    <definedName name="solver_rel2" localSheetId="3" hidden="1">1</definedName>
    <definedName name="solver_rel3" localSheetId="0" hidden="1">3</definedName>
    <definedName name="solver_rel3" localSheetId="3" hidden="1">3</definedName>
    <definedName name="solver_rel4" localSheetId="0" hidden="1">3</definedName>
    <definedName name="solver_rel5" localSheetId="0" hidden="1">3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hs1" localSheetId="0" hidden="1">integer</definedName>
    <definedName name="solver_rhs1" localSheetId="3" hidden="1">Investments!$I$15</definedName>
    <definedName name="solver_rhs2" localSheetId="0" hidden="1">Ingredients!$N$7:$N$14</definedName>
    <definedName name="solver_rhs2" localSheetId="3" hidden="1">Investments!$H$9:$H$13</definedName>
    <definedName name="solver_rhs3" localSheetId="0" hidden="1">Ingredients!$N$7:$N$14</definedName>
    <definedName name="solver_rhs3" localSheetId="3" hidden="1">Investments!$G$9:$G$13</definedName>
    <definedName name="solver_rhs4" localSheetId="0" hidden="1">Ingredients!$N$7:$N$14</definedName>
    <definedName name="solver_rhs5" localSheetId="0" hidden="1">Ingredients!$N$7:$N$14</definedName>
    <definedName name="solver_rhs6" localSheetId="0" hidden="1">Ingredients!$O$9</definedName>
    <definedName name="solver_rhs7" localSheetId="0" hidden="1">Ingredients!$O$9</definedName>
    <definedName name="solver_rhs8" localSheetId="0" hidden="1">Ingredients!$O$9</definedName>
    <definedName name="solver_rlx" localSheetId="0" hidden="1">2</definedName>
    <definedName name="solver_rlx" localSheetId="3" hidden="1">2</definedName>
    <definedName name="solver_rsd" localSheetId="0" hidden="1">0</definedName>
    <definedName name="solver_rsd" localSheetId="3" hidden="1">0</definedName>
    <definedName name="solver_scl" localSheetId="0" hidden="1">1</definedName>
    <definedName name="solver_scl" localSheetId="3" hidden="1">2</definedName>
    <definedName name="solver_sho" localSheetId="0" hidden="1">2</definedName>
    <definedName name="solver_sho" localSheetId="3" hidden="1">2</definedName>
    <definedName name="solver_ssz" localSheetId="0" hidden="1">100</definedName>
    <definedName name="solver_ssz" localSheetId="3" hidden="1">100</definedName>
    <definedName name="solver_tim" localSheetId="0" hidden="1">2147483647</definedName>
    <definedName name="solver_tim" localSheetId="3" hidden="1">2147483647</definedName>
    <definedName name="solver_tol" localSheetId="0" hidden="1">0.01</definedName>
    <definedName name="solver_tol" localSheetId="3" hidden="1">0.01</definedName>
    <definedName name="solver_typ" localSheetId="0" hidden="1">2</definedName>
    <definedName name="solver_typ" localSheetId="3" hidden="1">1</definedName>
    <definedName name="solver_val" localSheetId="0" hidden="1">0</definedName>
    <definedName name="solver_val" localSheetId="3" hidden="1">0</definedName>
    <definedName name="solver_ver" localSheetId="0" hidden="1">3</definedName>
    <definedName name="solver_ver" localSheetId="3" hidden="1">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7" i="2" l="1"/>
  <c r="I8" i="2"/>
  <c r="I9" i="2"/>
  <c r="I10" i="2"/>
  <c r="I11" i="2"/>
  <c r="I12" i="2"/>
  <c r="I13" i="2"/>
  <c r="I6" i="2"/>
  <c r="G6" i="2"/>
  <c r="H13" i="4" l="1"/>
  <c r="H9" i="4"/>
  <c r="H10" i="4"/>
  <c r="R13" i="4"/>
  <c r="R9" i="4"/>
  <c r="R10" i="4"/>
  <c r="K16" i="5" l="1"/>
  <c r="K17" i="5"/>
  <c r="K18" i="5"/>
  <c r="K19" i="5"/>
  <c r="K20" i="5"/>
  <c r="K21" i="5"/>
  <c r="K22" i="5"/>
  <c r="K15" i="5"/>
  <c r="H12" i="4" l="1"/>
  <c r="J9" i="4"/>
  <c r="T9" i="4"/>
  <c r="S14" i="4"/>
  <c r="I14" i="4"/>
  <c r="R11" i="4"/>
  <c r="Q11" i="4"/>
  <c r="H11" i="4"/>
  <c r="G11" i="4"/>
  <c r="K9" i="4" l="1"/>
  <c r="U9" i="4"/>
  <c r="R12" i="4"/>
  <c r="Q12" i="4"/>
  <c r="G12" i="4"/>
  <c r="D16" i="1" l="1"/>
  <c r="G7" i="2"/>
  <c r="G8" i="2"/>
  <c r="G9" i="2"/>
  <c r="G10" i="2"/>
  <c r="G11" i="2"/>
  <c r="G12" i="2"/>
  <c r="G13" i="2"/>
  <c r="E13" i="3" l="1"/>
  <c r="H2" i="3"/>
  <c r="I2" i="3"/>
  <c r="E15" i="3"/>
  <c r="E3" i="3"/>
  <c r="E4" i="3"/>
  <c r="E5" i="3"/>
  <c r="E6" i="3"/>
  <c r="E7" i="3"/>
  <c r="E8" i="3"/>
  <c r="E9" i="3"/>
  <c r="E10" i="3"/>
  <c r="E11" i="3"/>
  <c r="E12" i="3"/>
  <c r="E2" i="3"/>
  <c r="F2" i="3" s="1"/>
  <c r="E16" i="1" l="1"/>
  <c r="F16" i="1"/>
  <c r="G16" i="1"/>
  <c r="H16" i="1"/>
  <c r="I16" i="1"/>
  <c r="J16" i="1"/>
  <c r="K16" i="1"/>
  <c r="J2" i="3" l="1"/>
  <c r="J5" i="3" s="1"/>
  <c r="F3" i="3"/>
  <c r="F4" i="3"/>
  <c r="F5" i="3"/>
  <c r="F6" i="3"/>
  <c r="F7" i="3"/>
  <c r="F8" i="3"/>
  <c r="F9" i="3"/>
  <c r="F10" i="3"/>
  <c r="F11" i="3"/>
  <c r="F12" i="3"/>
  <c r="F13" i="3"/>
  <c r="F15" i="3" l="1"/>
  <c r="L7" i="3"/>
  <c r="L9" i="3"/>
  <c r="L10" i="3"/>
  <c r="L3" i="3"/>
  <c r="L11" i="3"/>
  <c r="L4" i="3"/>
  <c r="L12" i="3"/>
  <c r="L5" i="3"/>
  <c r="L13" i="3"/>
  <c r="L6" i="3"/>
  <c r="L2" i="3"/>
  <c r="L8" i="3"/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S22" i="2"/>
  <c r="S21" i="2"/>
  <c r="S20" i="2"/>
  <c r="S19" i="2"/>
  <c r="S18" i="2"/>
  <c r="S17" i="2"/>
  <c r="S16" i="2"/>
  <c r="S15" i="2"/>
  <c r="S23" i="2" s="1"/>
  <c r="W12" i="2"/>
  <c r="V12" i="2"/>
  <c r="U12" i="2"/>
  <c r="T12" i="2"/>
  <c r="S12" i="2"/>
  <c r="R12" i="2"/>
  <c r="Q12" i="2"/>
  <c r="P12" i="2"/>
  <c r="W11" i="2"/>
  <c r="V11" i="2"/>
  <c r="U11" i="2"/>
  <c r="T11" i="2"/>
  <c r="S11" i="2"/>
  <c r="R11" i="2"/>
  <c r="Q11" i="2"/>
  <c r="P11" i="2"/>
  <c r="W10" i="2"/>
  <c r="V10" i="2"/>
  <c r="U10" i="2"/>
  <c r="T10" i="2"/>
  <c r="S10" i="2"/>
  <c r="R10" i="2"/>
  <c r="Q10" i="2"/>
  <c r="P10" i="2"/>
  <c r="W9" i="2"/>
  <c r="V9" i="2"/>
  <c r="U9" i="2"/>
  <c r="T9" i="2"/>
  <c r="S9" i="2"/>
  <c r="R9" i="2"/>
  <c r="Q9" i="2"/>
  <c r="P9" i="2"/>
  <c r="W8" i="2"/>
  <c r="V8" i="2"/>
  <c r="U8" i="2"/>
  <c r="T8" i="2"/>
  <c r="S8" i="2"/>
  <c r="R8" i="2"/>
  <c r="Q8" i="2"/>
  <c r="P8" i="2"/>
  <c r="W7" i="2"/>
  <c r="V7" i="2"/>
  <c r="U7" i="2"/>
  <c r="T7" i="2"/>
  <c r="S7" i="2"/>
  <c r="R7" i="2"/>
  <c r="Q7" i="2"/>
  <c r="P7" i="2"/>
  <c r="W6" i="2"/>
  <c r="V6" i="2"/>
  <c r="U6" i="2"/>
  <c r="T6" i="2"/>
  <c r="S6" i="2"/>
  <c r="R6" i="2"/>
  <c r="Q6" i="2"/>
  <c r="P6" i="2"/>
  <c r="W5" i="2"/>
  <c r="V5" i="2"/>
  <c r="U5" i="2"/>
  <c r="T5" i="2"/>
  <c r="S5" i="2"/>
  <c r="R5" i="2"/>
  <c r="Q5" i="2"/>
  <c r="P5" i="2"/>
  <c r="Y9" i="2" l="1"/>
  <c r="I15" i="2"/>
  <c r="G15" i="2"/>
  <c r="Y12" i="2"/>
  <c r="Y11" i="2"/>
  <c r="Y10" i="2"/>
  <c r="Y8" i="2"/>
  <c r="Y7" i="2"/>
  <c r="Y6" i="2"/>
  <c r="Y5" i="2"/>
  <c r="R7" i="1"/>
  <c r="J6" i="2" l="1"/>
  <c r="D20" i="2" s="1"/>
</calcChain>
</file>

<file path=xl/sharedStrings.xml><?xml version="1.0" encoding="utf-8"?>
<sst xmlns="http://schemas.openxmlformats.org/spreadsheetml/2006/main" count="187" uniqueCount="105">
  <si>
    <t>Products</t>
  </si>
  <si>
    <t>Samosa</t>
  </si>
  <si>
    <t>Chicken Curry</t>
  </si>
  <si>
    <t>Chicken Kabab</t>
  </si>
  <si>
    <t>Lamb Curry</t>
  </si>
  <si>
    <t>Chicken Biryani</t>
  </si>
  <si>
    <t>Lamb Biryani</t>
  </si>
  <si>
    <t>Veg. Biryani</t>
  </si>
  <si>
    <t>Veg. Cutlet</t>
  </si>
  <si>
    <t>Chicken</t>
  </si>
  <si>
    <t>Lamb</t>
  </si>
  <si>
    <t>Rice</t>
  </si>
  <si>
    <t xml:space="preserve">Onions </t>
  </si>
  <si>
    <t>Tomato</t>
  </si>
  <si>
    <t>Ginger and Garlic</t>
  </si>
  <si>
    <t>Minimum</t>
  </si>
  <si>
    <t>Maximum</t>
  </si>
  <si>
    <t>Total Quantity required</t>
  </si>
  <si>
    <t>Cost per pound</t>
  </si>
  <si>
    <t>Total Cost</t>
  </si>
  <si>
    <t>Potato</t>
  </si>
  <si>
    <t>Peas</t>
  </si>
  <si>
    <t>Cutting</t>
  </si>
  <si>
    <t>Mashing</t>
  </si>
  <si>
    <t>Boiling</t>
  </si>
  <si>
    <t>Mixing</t>
  </si>
  <si>
    <t>Start</t>
  </si>
  <si>
    <t>Roasting</t>
  </si>
  <si>
    <t>Making Curry</t>
  </si>
  <si>
    <t>Making Rice</t>
  </si>
  <si>
    <t>Garnishing</t>
  </si>
  <si>
    <t>Finish</t>
  </si>
  <si>
    <t>Activity</t>
  </si>
  <si>
    <t>Predecessor</t>
  </si>
  <si>
    <t>Early Start</t>
  </si>
  <si>
    <t>Early Finish</t>
  </si>
  <si>
    <t xml:space="preserve">Late Start </t>
  </si>
  <si>
    <t>Late Finish</t>
  </si>
  <si>
    <t>Approx. Time (hours per day)</t>
  </si>
  <si>
    <t>-</t>
  </si>
  <si>
    <t>Cutting, Mashing</t>
  </si>
  <si>
    <t>Roasting, Mixing</t>
  </si>
  <si>
    <t>Making Curry, Making Rice</t>
  </si>
  <si>
    <t>Slack</t>
  </si>
  <si>
    <t>pounds to be made</t>
  </si>
  <si>
    <t>Miminum pounds required</t>
  </si>
  <si>
    <t>cost</t>
  </si>
  <si>
    <t>Total Cost of making</t>
  </si>
  <si>
    <t>Hours needed</t>
  </si>
  <si>
    <t>Total cost of employment</t>
  </si>
  <si>
    <t>Wages/ hour paid</t>
  </si>
  <si>
    <t>Total</t>
  </si>
  <si>
    <t>total</t>
  </si>
  <si>
    <t>Monthly Profit (30 days per month assumption)</t>
  </si>
  <si>
    <t>Profits</t>
  </si>
  <si>
    <t>Return</t>
  </si>
  <si>
    <t>Stock 2</t>
  </si>
  <si>
    <t>Stock 3</t>
  </si>
  <si>
    <t>Stock 4</t>
  </si>
  <si>
    <t>Stock 5</t>
  </si>
  <si>
    <t>% return</t>
  </si>
  <si>
    <t>Yield</t>
  </si>
  <si>
    <t>Max Invested</t>
  </si>
  <si>
    <t>Month 1 profit from Profit Maximization sheet</t>
  </si>
  <si>
    <t>Year 1 Profit</t>
  </si>
  <si>
    <t>Year 2 Profit</t>
  </si>
  <si>
    <t>From the forecasting sheet</t>
  </si>
  <si>
    <t>Average</t>
  </si>
  <si>
    <t>Monthly Avg</t>
  </si>
  <si>
    <t xml:space="preserve">Months </t>
  </si>
  <si>
    <t xml:space="preserve">Monthly Seasonal </t>
  </si>
  <si>
    <t xml:space="preserve">2020 projected Forecast </t>
  </si>
  <si>
    <t xml:space="preserve">Monthly Average </t>
  </si>
  <si>
    <t xml:space="preserve">Overall Average 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</si>
  <si>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</si>
  <si>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</si>
  <si>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</si>
  <si>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</si>
  <si>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</si>
  <si>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</si>
  <si>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</si>
  <si>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</si>
  <si>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</si>
  <si>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</si>
  <si>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</si>
  <si>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</si>
  <si>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Forecast 2020</t>
  </si>
  <si>
    <t xml:space="preserve">2018 Profits </t>
  </si>
  <si>
    <t>2019 Profits</t>
  </si>
  <si>
    <t>From Project Management sheet</t>
  </si>
  <si>
    <t>From Ingredients sheet</t>
  </si>
  <si>
    <t>Risk? (High=1, Low=0</t>
  </si>
  <si>
    <t>Year 1</t>
  </si>
  <si>
    <t>Year 2</t>
  </si>
  <si>
    <t>Pounds made</t>
  </si>
  <si>
    <t>Profit</t>
  </si>
  <si>
    <t>Raw material costs (per pound of each ingredient)</t>
  </si>
  <si>
    <t>Ingredients (pounds)</t>
  </si>
  <si>
    <t>Total funds available</t>
  </si>
  <si>
    <t>Stock 1</t>
  </si>
  <si>
    <t>Total Cost (per week)</t>
  </si>
  <si>
    <t>Weekly Sales</t>
  </si>
  <si>
    <t>Monthly Profit</t>
  </si>
  <si>
    <t>Prices (16% markup)</t>
  </si>
  <si>
    <t>Wages of employees (Approx. wages for each pound of food made)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</si>
</sst>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0" xfId="0" applyAlignment="1">
      <alignment horizontal="center" vertical="center"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 applyFill="1"/>
    <xf numFmtId="0" fontId="0" fillId="4" borderId="0" xfId="0" applyFill="1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vertical="center" wrapText="1"/>
    </xf>
    <xf numFmtId="0" fontId="0" fillId="0" borderId="0" xfId="0"/>
    <xf numFmtId="10" fontId="0" fillId="0" borderId="0" xfId="0" applyNumberFormat="1"/>
    <xf numFmtId="9" fontId="0" fillId="0" borderId="0" xfId="0" applyNumberFormat="1"/>
    <xf numFmtId="0" fontId="0" fillId="5" borderId="0" xfId="0" applyFill="1" applyAlignment="1">
      <alignment vertical="center" wrapText="1"/>
    </xf>
    <xf numFmtId="0" fontId="1" fillId="0" borderId="0" xfId="0" applyFont="1" applyAlignment="1">
      <alignment wrapText="1"/>
    </xf>
    <xf numFmtId="17" fontId="0" fillId="0" borderId="0" xfId="0" applyNumberFormat="1"/>
    <xf numFmtId="14" fontId="0" fillId="0" borderId="0" xfId="0" applyNumberFormat="1"/>
    <xf numFmtId="0" fontId="2" fillId="0" borderId="0" xfId="0" applyFont="1"/>
    <xf numFmtId="0" fontId="0" fillId="0" borderId="0" xfId="0" applyFill="1" applyAlignment="1">
      <alignment vertical="center" wrapText="1"/>
    </xf>
    <xf numFmtId="164" fontId="0" fillId="0" borderId="0" xfId="1" applyNumberFormat="1" applyFont="1" applyAlignment="1">
      <alignment wrapText="1"/>
    </xf>
    <xf numFmtId="0" fontId="0" fillId="2" borderId="1" xfId="0" applyFill="1" applyBorder="1"/>
    <xf numFmtId="0" fontId="0" fillId="4" borderId="0" xfId="0" applyFill="1"/>
    <xf numFmtId="0" fontId="0" fillId="4" borderId="0" xfId="0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2018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Forecasting!$B$2:$B$13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Forecasting!$C$2:$C$13</c:f>
              <c:numCache>
                <c:formatCode>General</c:formatCode>
                <c:ptCount val="12"/>
                <c:pt idx="0">
                  <c:v>4483.6400000000003</c:v>
                </c:pt>
                <c:pt idx="1">
                  <c:v>4707.82</c:v>
                </c:pt>
                <c:pt idx="2">
                  <c:v>4754.8999999999996</c:v>
                </c:pt>
                <c:pt idx="3">
                  <c:v>4612.2</c:v>
                </c:pt>
                <c:pt idx="4">
                  <c:v>4427.7700000000004</c:v>
                </c:pt>
                <c:pt idx="5">
                  <c:v>4383.49</c:v>
                </c:pt>
                <c:pt idx="6">
                  <c:v>4164.3100000000004</c:v>
                </c:pt>
                <c:pt idx="7">
                  <c:v>4205.96</c:v>
                </c:pt>
                <c:pt idx="8">
                  <c:v>4121.84</c:v>
                </c:pt>
                <c:pt idx="9">
                  <c:v>3956.96</c:v>
                </c:pt>
                <c:pt idx="10">
                  <c:v>4075.67</c:v>
                </c:pt>
                <c:pt idx="11">
                  <c:v>4157.1899999999996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74-4CF8-BA9C-83DEABB79CD7}"/>
            </c:ext>
          </c:extLst>
        </c:ser>
        <c:ser>
          <c:idx val="1"/>
          <c:order val="1"/>
          <c:tx>
            <c:v>2019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Forecasting!$C$14:$C$25</c:f>
              <c:numCache>
                <c:formatCode>General</c:formatCode>
                <c:ptCount val="12"/>
                <c:pt idx="0">
                  <c:v>4157.1899999999996</c:v>
                </c:pt>
                <c:pt idx="1">
                  <c:v>4074.04</c:v>
                </c:pt>
                <c:pt idx="2">
                  <c:v>4155.5200000000004</c:v>
                </c:pt>
                <c:pt idx="3">
                  <c:v>4113.97</c:v>
                </c:pt>
                <c:pt idx="4">
                  <c:v>4278.53</c:v>
                </c:pt>
                <c:pt idx="5">
                  <c:v>4492.45</c:v>
                </c:pt>
                <c:pt idx="6">
                  <c:v>4357.68</c:v>
                </c:pt>
                <c:pt idx="7">
                  <c:v>4139.8</c:v>
                </c:pt>
                <c:pt idx="8">
                  <c:v>4346.79</c:v>
                </c:pt>
                <c:pt idx="9">
                  <c:v>4477.1899999999996</c:v>
                </c:pt>
                <c:pt idx="10">
                  <c:v>4477.1899999999996</c:v>
                </c:pt>
                <c:pt idx="11">
                  <c:v>4253.33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74-4CF8-BA9C-83DEABB79CD7}"/>
            </c:ext>
          </c:extLst>
        </c:ser>
        <c:ser>
          <c:idx val="2"/>
          <c:order val="2"/>
          <c:tx>
            <c:v>2020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Forecasting!$L$2:$L$13</c:f>
              <c:numCache>
                <c:formatCode>General</c:formatCode>
                <c:ptCount val="12"/>
                <c:pt idx="0">
                  <c:v>4229.129346850601</c:v>
                </c:pt>
                <c:pt idx="1">
                  <c:v>4298.1544418688272</c:v>
                </c:pt>
                <c:pt idx="2">
                  <c:v>4361.0762756314525</c:v>
                </c:pt>
                <c:pt idx="3">
                  <c:v>4270.8977763255734</c:v>
                </c:pt>
                <c:pt idx="4">
                  <c:v>4261.1726920313658</c:v>
                </c:pt>
                <c:pt idx="5">
                  <c:v>4344.2005380137225</c:v>
                </c:pt>
                <c:pt idx="6">
                  <c:v>4170.9648265927417</c:v>
                </c:pt>
                <c:pt idx="7">
                  <c:v>4084.7116003638394</c:v>
                </c:pt>
                <c:pt idx="8">
                  <c:v>4144.8485458711029</c:v>
                </c:pt>
                <c:pt idx="9">
                  <c:v>4127.9728082533729</c:v>
                </c:pt>
                <c:pt idx="10">
                  <c:v>4186.0737018902846</c:v>
                </c:pt>
                <c:pt idx="11">
                  <c:v>4116.4074463071165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74-4CF8-BA9C-83DEABB79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735032"/>
        <c:axId val="409739624"/>
      </c:lineChart>
      <c:catAx>
        <c:axId val="409735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39624"/>
        <c:crosses val="autoZero"/>
        <c:auto val="1"/>
        <c:lblAlgn val="ctr"/>
        <c:lblOffset val="100"/>
        <c:noMultiLvlLbl val="0"/>
      </c:catAx>
      <c:valAx>
        <c:axId val="409739624"/>
        <c:scaling>
          <c:orientation val="minMax"/>
          <c:min val="3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35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600075</xdr:colOff>
      <xdr:row>0</xdr:row>
      <xdr:rowOff>0</xdr:rowOff>
    </xdr:from>
    <xdr:to>
      <xdr:col>25</xdr:col>
      <xdr:colOff>447675</xdr:colOff>
      <xdr:row>20</xdr:row>
      <xdr:rowOff>123826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12792075" y="504826"/>
          <a:ext cx="4114800" cy="4000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u="sng"/>
            <a:t>Code for producing random Profits for 24 months</a:t>
          </a:r>
        </a:p>
        <a:p>
          <a:r>
            <a:rPr lang="en-US" sz="1100"/>
            <a:t>The</a:t>
          </a:r>
          <a:r>
            <a:rPr lang="en-US" sz="1100" baseline="0"/>
            <a:t> code creates a random profit between the range of -5% (that means a loss of 5%) to 5% and adds it to the previous year's profit.</a:t>
          </a:r>
        </a:p>
        <a:p>
          <a:endParaRPr lang="en-US" sz="1100" baseline="0"/>
        </a:p>
        <a:p>
          <a:r>
            <a:rPr lang="en-US" sz="1100"/>
            <a:t>#include &lt;iostream&gt;</a:t>
          </a:r>
        </a:p>
        <a:p>
          <a:r>
            <a:rPr lang="en-US" sz="1100"/>
            <a:t>#include &lt;stdlib.h&gt; </a:t>
          </a:r>
        </a:p>
        <a:p>
          <a:r>
            <a:rPr lang="en-US" sz="1100"/>
            <a:t>using namespace std;</a:t>
          </a:r>
        </a:p>
        <a:p>
          <a:endParaRPr lang="en-US" sz="1100"/>
        </a:p>
        <a:p>
          <a:r>
            <a:rPr lang="en-US" sz="1100"/>
            <a:t>int main()</a:t>
          </a:r>
        </a:p>
        <a:p>
          <a:r>
            <a:rPr lang="en-US" sz="1100"/>
            <a:t>{</a:t>
          </a:r>
        </a:p>
        <a:p>
          <a:r>
            <a:rPr lang="en-US" sz="1100"/>
            <a:t>    float inc, profit;</a:t>
          </a:r>
        </a:p>
        <a:p>
          <a:r>
            <a:rPr lang="en-US" sz="1100"/>
            <a:t>    profit = 4439.25; //Month</a:t>
          </a:r>
          <a:r>
            <a:rPr lang="en-US" sz="1100" baseline="0"/>
            <a:t> 1 profit from Profit Maximization sheet</a:t>
          </a:r>
          <a:endParaRPr lang="en-US" sz="1100"/>
        </a:p>
        <a:p>
          <a:r>
            <a:rPr lang="en-US" sz="1100"/>
            <a:t>    </a:t>
          </a:r>
        </a:p>
        <a:p>
          <a:r>
            <a:rPr lang="en-US" sz="1100"/>
            <a:t>  for (int i=1; i&lt;=24; i++)</a:t>
          </a:r>
        </a:p>
        <a:p>
          <a:r>
            <a:rPr lang="en-US" sz="1100"/>
            <a:t>    {   </a:t>
          </a:r>
        </a:p>
        <a:p>
          <a:r>
            <a:rPr lang="en-US" sz="1100"/>
            <a:t>        inc = (rand() % 11) - 5;</a:t>
          </a:r>
        </a:p>
        <a:p>
          <a:r>
            <a:rPr lang="en-US" sz="1100"/>
            <a:t>        cout&lt;&lt;"\n\n profit percentage increase in this month is "&lt;&lt;inc;</a:t>
          </a:r>
        </a:p>
        <a:p>
          <a:r>
            <a:rPr lang="en-US" sz="1100"/>
            <a:t>        inc= (inc/100)+1;</a:t>
          </a:r>
        </a:p>
        <a:p>
          <a:r>
            <a:rPr lang="en-US" sz="1100"/>
            <a:t>        profit = profit*inc;</a:t>
          </a:r>
        </a:p>
        <a:p>
          <a:r>
            <a:rPr lang="en-US" sz="1100"/>
            <a:t>        cout&lt;&lt;"\n profit for month "&lt;&lt;i&lt;&lt;" is "&lt;&lt;profit;</a:t>
          </a:r>
        </a:p>
        <a:p>
          <a:r>
            <a:rPr lang="en-US" sz="1100"/>
            <a:t>    }</a:t>
          </a:r>
        </a:p>
        <a:p>
          <a:r>
            <a:rPr lang="en-US" sz="1100"/>
            <a:t>    return (0);</a:t>
          </a:r>
        </a:p>
        <a:p>
          <a:r>
            <a:rPr lang="en-US" sz="1100"/>
            <a:t>}</a:t>
          </a:r>
        </a:p>
      </xdr:txBody>
    </xdr:sp>
    <xdr:clientData/>
  </xdr:twoCellAnchor>
  <xdr:twoCellAnchor editAs="oneCell">
    <xdr:from>
      <xdr:col>15</xdr:col>
      <xdr:colOff>238125</xdr:colOff>
      <xdr:row>21</xdr:row>
      <xdr:rowOff>47625</xdr:rowOff>
    </xdr:from>
    <xdr:to>
      <xdr:col>28</xdr:col>
      <xdr:colOff>342900</xdr:colOff>
      <xdr:row>55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01325" y="4619625"/>
          <a:ext cx="8029575" cy="6505575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95250</xdr:colOff>
      <xdr:row>53</xdr:row>
      <xdr:rowOff>123825</xdr:rowOff>
    </xdr:from>
    <xdr:to>
      <xdr:col>25</xdr:col>
      <xdr:colOff>466725</xdr:colOff>
      <xdr:row>55</xdr:row>
      <xdr:rowOff>76200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12896850" y="10791825"/>
          <a:ext cx="4029075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1"/>
            <a:t>Output of the Code</a:t>
          </a:r>
        </a:p>
      </xdr:txBody>
    </xdr:sp>
    <xdr:clientData/>
  </xdr:twoCellAnchor>
  <xdr:twoCellAnchor>
    <xdr:from>
      <xdr:col>5</xdr:col>
      <xdr:colOff>1000124</xdr:colOff>
      <xdr:row>21</xdr:row>
      <xdr:rowOff>133350</xdr:rowOff>
    </xdr:from>
    <xdr:to>
      <xdr:col>12</xdr:col>
      <xdr:colOff>428624</xdr:colOff>
      <xdr:row>40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180975</xdr:colOff>
      <xdr:row>2</xdr:row>
      <xdr:rowOff>9524</xdr:rowOff>
    </xdr:from>
    <xdr:ext cx="3219450" cy="101917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8820150" y="390524"/>
          <a:ext cx="3219450" cy="1019176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We</a:t>
          </a:r>
          <a:r>
            <a:rPr lang="en-US" sz="1100" baseline="0"/>
            <a:t> want to invest at leaset 25% and at most 40% in low risk stocks. Due to personal reasons we want to invest 25% in Stock 4. All else can be invested in any other available stock. We also only want to invest up to 30% max in any high risk stock.</a:t>
          </a:r>
        </a:p>
        <a:p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6</xdr:row>
      <xdr:rowOff>66675</xdr:rowOff>
    </xdr:from>
    <xdr:to>
      <xdr:col>2</xdr:col>
      <xdr:colOff>561975</xdr:colOff>
      <xdr:row>7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676275" y="1219200"/>
          <a:ext cx="495300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6</xdr:row>
      <xdr:rowOff>95250</xdr:rowOff>
    </xdr:from>
    <xdr:to>
      <xdr:col>6</xdr:col>
      <xdr:colOff>552450</xdr:colOff>
      <xdr:row>7</xdr:row>
      <xdr:rowOff>190500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>
          <a:off x="1895475" y="1247775"/>
          <a:ext cx="1704975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</xdr:colOff>
      <xdr:row>6</xdr:row>
      <xdr:rowOff>47625</xdr:rowOff>
    </xdr:from>
    <xdr:to>
      <xdr:col>6</xdr:col>
      <xdr:colOff>581025</xdr:colOff>
      <xdr:row>6</xdr:row>
      <xdr:rowOff>76200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CxnSpPr/>
      </xdr:nvCxnSpPr>
      <xdr:spPr>
        <a:xfrm>
          <a:off x="1905000" y="1200150"/>
          <a:ext cx="17240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7</xdr:row>
      <xdr:rowOff>95250</xdr:rowOff>
    </xdr:from>
    <xdr:to>
      <xdr:col>2</xdr:col>
      <xdr:colOff>552450</xdr:colOff>
      <xdr:row>8</xdr:row>
      <xdr:rowOff>76200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685800" y="1447800"/>
          <a:ext cx="476250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8</xdr:row>
      <xdr:rowOff>95250</xdr:rowOff>
    </xdr:from>
    <xdr:to>
      <xdr:col>4</xdr:col>
      <xdr:colOff>581025</xdr:colOff>
      <xdr:row>8</xdr:row>
      <xdr:rowOff>95250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CxnSpPr/>
      </xdr:nvCxnSpPr>
      <xdr:spPr>
        <a:xfrm>
          <a:off x="1857375" y="1647825"/>
          <a:ext cx="5524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8</xdr:row>
      <xdr:rowOff>85725</xdr:rowOff>
    </xdr:from>
    <xdr:to>
      <xdr:col>6</xdr:col>
      <xdr:colOff>571500</xdr:colOff>
      <xdr:row>8</xdr:row>
      <xdr:rowOff>85725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CxnSpPr/>
      </xdr:nvCxnSpPr>
      <xdr:spPr>
        <a:xfrm>
          <a:off x="3086100" y="1638300"/>
          <a:ext cx="5334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6</xdr:row>
      <xdr:rowOff>76200</xdr:rowOff>
    </xdr:from>
    <xdr:to>
      <xdr:col>8</xdr:col>
      <xdr:colOff>571500</xdr:colOff>
      <xdr:row>7</xdr:row>
      <xdr:rowOff>190500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CxnSpPr/>
      </xdr:nvCxnSpPr>
      <xdr:spPr>
        <a:xfrm>
          <a:off x="4305300" y="1228725"/>
          <a:ext cx="533400" cy="314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8</xdr:row>
      <xdr:rowOff>114300</xdr:rowOff>
    </xdr:from>
    <xdr:to>
      <xdr:col>8</xdr:col>
      <xdr:colOff>600075</xdr:colOff>
      <xdr:row>8</xdr:row>
      <xdr:rowOff>114300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CxnSpPr/>
      </xdr:nvCxnSpPr>
      <xdr:spPr>
        <a:xfrm>
          <a:off x="4305300" y="1666875"/>
          <a:ext cx="5619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9</xdr:row>
      <xdr:rowOff>0</xdr:rowOff>
    </xdr:from>
    <xdr:to>
      <xdr:col>4</xdr:col>
      <xdr:colOff>552450</xdr:colOff>
      <xdr:row>10</xdr:row>
      <xdr:rowOff>85725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CxnSpPr/>
      </xdr:nvCxnSpPr>
      <xdr:spPr>
        <a:xfrm>
          <a:off x="2019300" y="1752600"/>
          <a:ext cx="523875" cy="285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95250</xdr:colOff>
      <xdr:row>8</xdr:row>
      <xdr:rowOff>47625</xdr:rowOff>
    </xdr:from>
    <xdr:to>
      <xdr:col>11</xdr:col>
      <xdr:colOff>304800</xdr:colOff>
      <xdr:row>10</xdr:row>
      <xdr:rowOff>133350</xdr:rowOff>
    </xdr:to>
    <xdr:cxnSp macro="">
      <xdr:nvCxnSpPr>
        <xdr:cNvPr id="26" name="Curved Connector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CxnSpPr/>
      </xdr:nvCxnSpPr>
      <xdr:spPr>
        <a:xfrm flipV="1">
          <a:off x="3467100" y="1600200"/>
          <a:ext cx="3486150" cy="485775"/>
        </a:xfrm>
        <a:prstGeom prst="curvedConnector3">
          <a:avLst>
            <a:gd name="adj1" fmla="val 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7</xdr:row>
      <xdr:rowOff>76200</xdr:rowOff>
    </xdr:from>
    <xdr:to>
      <xdr:col>10</xdr:col>
      <xdr:colOff>590550</xdr:colOff>
      <xdr:row>8</xdr:row>
      <xdr:rowOff>28575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CxnSpPr/>
      </xdr:nvCxnSpPr>
      <xdr:spPr>
        <a:xfrm flipV="1">
          <a:off x="6105525" y="1428750"/>
          <a:ext cx="523875" cy="152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57150</xdr:colOff>
      <xdr:row>7</xdr:row>
      <xdr:rowOff>104775</xdr:rowOff>
    </xdr:from>
    <xdr:to>
      <xdr:col>12</xdr:col>
      <xdr:colOff>561975</xdr:colOff>
      <xdr:row>7</xdr:row>
      <xdr:rowOff>104775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CxnSpPr/>
      </xdr:nvCxnSpPr>
      <xdr:spPr>
        <a:xfrm>
          <a:off x="7400925" y="1457325"/>
          <a:ext cx="5048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R20"/>
  <sheetViews>
    <sheetView topLeftCell="A4" workbookViewId="0">
      <selection activeCell="R7" sqref="R7"/>
    </sheetView>
  </sheetViews>
  <sheetFormatPr defaultRowHeight="15" x14ac:dyDescent="0.25"/>
  <cols>
    <col min="1" max="2" width="9.140625" style="1"/>
    <col min="3" max="3" width="20" style="1" customWidth="1"/>
    <col min="4" max="5" width="9.140625" style="1" customWidth="1"/>
    <col min="6" max="6" width="16.140625" style="1" bestFit="1" customWidth="1"/>
    <col min="7" max="10" width="9.140625" style="1"/>
    <col min="11" max="12" width="9.140625" style="1" customWidth="1"/>
    <col min="13" max="13" width="9.140625" style="1"/>
    <col min="14" max="14" width="10.5703125" style="1" customWidth="1"/>
    <col min="15" max="15" width="10.7109375" style="1" customWidth="1"/>
    <col min="16" max="16384" width="9.140625" style="1"/>
  </cols>
  <sheetData>
    <row r="5" spans="3:18" x14ac:dyDescent="0.25">
      <c r="C5" s="1" t="s">
        <v>0</v>
      </c>
      <c r="D5" s="25" t="s">
        <v>97</v>
      </c>
      <c r="E5" s="25"/>
      <c r="F5" s="25"/>
      <c r="G5" s="25"/>
      <c r="H5" s="25"/>
      <c r="I5" s="25"/>
    </row>
    <row r="6" spans="3:18" ht="45" x14ac:dyDescent="0.25">
      <c r="D6" s="1" t="s">
        <v>12</v>
      </c>
      <c r="E6" s="1" t="s">
        <v>13</v>
      </c>
      <c r="F6" s="1" t="s">
        <v>14</v>
      </c>
      <c r="G6" s="1" t="s">
        <v>9</v>
      </c>
      <c r="H6" s="1" t="s">
        <v>10</v>
      </c>
      <c r="I6" s="1" t="s">
        <v>11</v>
      </c>
      <c r="J6" s="1" t="s">
        <v>20</v>
      </c>
      <c r="K6" s="1" t="s">
        <v>21</v>
      </c>
      <c r="N6" s="1" t="s">
        <v>45</v>
      </c>
      <c r="P6" s="1" t="s">
        <v>44</v>
      </c>
      <c r="R6" s="1" t="s">
        <v>100</v>
      </c>
    </row>
    <row r="7" spans="3:18" x14ac:dyDescent="0.25">
      <c r="C7" s="1" t="s">
        <v>1</v>
      </c>
      <c r="D7" s="1">
        <v>0.5</v>
      </c>
      <c r="E7" s="1">
        <v>0</v>
      </c>
      <c r="F7" s="1">
        <v>0.2</v>
      </c>
      <c r="G7" s="1">
        <v>0</v>
      </c>
      <c r="H7" s="1">
        <v>0</v>
      </c>
      <c r="I7" s="1">
        <v>0</v>
      </c>
      <c r="J7" s="1">
        <v>1</v>
      </c>
      <c r="K7" s="1">
        <v>0.3</v>
      </c>
      <c r="N7" s="5">
        <v>25</v>
      </c>
      <c r="P7" s="9">
        <v>25</v>
      </c>
      <c r="R7" s="8">
        <f>SUMPRODUCT(D16:K16,D18:K18)</f>
        <v>1498.4649999999999</v>
      </c>
    </row>
    <row r="8" spans="3:18" x14ac:dyDescent="0.25">
      <c r="C8" s="1" t="s">
        <v>8</v>
      </c>
      <c r="D8" s="1">
        <v>0.5</v>
      </c>
      <c r="E8" s="1">
        <v>0.2</v>
      </c>
      <c r="F8" s="1">
        <v>0.2</v>
      </c>
      <c r="G8" s="1">
        <v>0</v>
      </c>
      <c r="H8" s="1">
        <v>0</v>
      </c>
      <c r="I8" s="1">
        <v>0</v>
      </c>
      <c r="J8" s="1">
        <v>0.3</v>
      </c>
      <c r="K8" s="1">
        <v>0.2</v>
      </c>
      <c r="N8" s="5">
        <v>15</v>
      </c>
      <c r="P8" s="9">
        <v>15</v>
      </c>
    </row>
    <row r="9" spans="3:18" x14ac:dyDescent="0.25">
      <c r="C9" s="1" t="s">
        <v>3</v>
      </c>
      <c r="D9" s="1">
        <v>0.4</v>
      </c>
      <c r="E9" s="1">
        <v>0</v>
      </c>
      <c r="F9" s="1">
        <v>0.3</v>
      </c>
      <c r="G9" s="1">
        <v>0.8</v>
      </c>
      <c r="H9" s="1">
        <v>0</v>
      </c>
      <c r="I9" s="1">
        <v>0</v>
      </c>
      <c r="J9" s="1">
        <v>0</v>
      </c>
      <c r="K9" s="1">
        <v>0</v>
      </c>
      <c r="N9" s="5">
        <v>25</v>
      </c>
      <c r="P9" s="9">
        <v>25</v>
      </c>
    </row>
    <row r="10" spans="3:18" x14ac:dyDescent="0.25">
      <c r="C10" s="1" t="s">
        <v>2</v>
      </c>
      <c r="D10" s="1">
        <v>0.2</v>
      </c>
      <c r="E10" s="1">
        <v>0.4</v>
      </c>
      <c r="F10" s="1">
        <v>0.3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N10" s="5">
        <v>50</v>
      </c>
      <c r="P10" s="9">
        <v>50</v>
      </c>
    </row>
    <row r="11" spans="3:18" x14ac:dyDescent="0.25">
      <c r="C11" s="1" t="s">
        <v>4</v>
      </c>
      <c r="D11" s="1">
        <v>0.4</v>
      </c>
      <c r="E11" s="1">
        <v>0.2</v>
      </c>
      <c r="F11" s="1">
        <v>0.3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N11" s="5">
        <v>40</v>
      </c>
      <c r="P11" s="9">
        <v>40</v>
      </c>
    </row>
    <row r="12" spans="3:18" ht="15" customHeight="1" x14ac:dyDescent="0.25">
      <c r="C12" s="1" t="s">
        <v>5</v>
      </c>
      <c r="D12" s="1">
        <v>0.4</v>
      </c>
      <c r="E12" s="1">
        <v>0.2</v>
      </c>
      <c r="F12" s="1">
        <v>0.4</v>
      </c>
      <c r="G12" s="1">
        <v>1</v>
      </c>
      <c r="H12" s="1">
        <v>0</v>
      </c>
      <c r="I12" s="1">
        <v>0.5</v>
      </c>
      <c r="J12" s="1">
        <v>0</v>
      </c>
      <c r="K12" s="1">
        <v>0</v>
      </c>
      <c r="N12" s="5">
        <v>30</v>
      </c>
      <c r="P12" s="9">
        <v>30</v>
      </c>
    </row>
    <row r="13" spans="3:18" x14ac:dyDescent="0.25">
      <c r="C13" s="1" t="s">
        <v>6</v>
      </c>
      <c r="D13" s="1">
        <v>0.4</v>
      </c>
      <c r="E13" s="1">
        <v>0.2</v>
      </c>
      <c r="F13" s="1">
        <v>0.4</v>
      </c>
      <c r="G13" s="1">
        <v>0</v>
      </c>
      <c r="H13" s="1">
        <v>1</v>
      </c>
      <c r="I13" s="1">
        <v>0.5</v>
      </c>
      <c r="J13" s="1">
        <v>0</v>
      </c>
      <c r="K13" s="1">
        <v>0</v>
      </c>
      <c r="N13" s="5">
        <v>40</v>
      </c>
      <c r="P13" s="9">
        <v>40</v>
      </c>
    </row>
    <row r="14" spans="3:18" x14ac:dyDescent="0.25">
      <c r="C14" s="1" t="s">
        <v>7</v>
      </c>
      <c r="D14" s="1">
        <v>0.3</v>
      </c>
      <c r="E14" s="1">
        <v>0.2</v>
      </c>
      <c r="F14" s="1">
        <v>0.4</v>
      </c>
      <c r="G14" s="1">
        <v>0</v>
      </c>
      <c r="H14" s="1">
        <v>0</v>
      </c>
      <c r="I14" s="1">
        <v>0.5</v>
      </c>
      <c r="J14" s="1">
        <v>0.3</v>
      </c>
      <c r="K14" s="1">
        <v>0.1</v>
      </c>
      <c r="N14" s="5">
        <v>22</v>
      </c>
      <c r="P14" s="9">
        <v>22</v>
      </c>
    </row>
    <row r="16" spans="3:18" ht="30" x14ac:dyDescent="0.25">
      <c r="C16" s="1" t="s">
        <v>17</v>
      </c>
      <c r="D16" s="7">
        <f>SUMPRODUCT(D7:D14,$P$7:$P$14)</f>
        <v>90.6</v>
      </c>
      <c r="E16" s="7">
        <f t="shared" ref="E16:K16" si="0">SUMPRODUCT(E7:E14,$P$7:$P$14)</f>
        <v>49.4</v>
      </c>
      <c r="F16" s="7">
        <f t="shared" si="0"/>
        <v>79.3</v>
      </c>
      <c r="G16" s="7">
        <f t="shared" si="0"/>
        <v>100</v>
      </c>
      <c r="H16" s="7">
        <f t="shared" si="0"/>
        <v>80</v>
      </c>
      <c r="I16" s="7">
        <f t="shared" si="0"/>
        <v>46</v>
      </c>
      <c r="J16" s="7">
        <f t="shared" si="0"/>
        <v>36.1</v>
      </c>
      <c r="K16" s="7">
        <f t="shared" si="0"/>
        <v>12.7</v>
      </c>
    </row>
    <row r="18" spans="3:11" x14ac:dyDescent="0.25">
      <c r="C18" s="1" t="s">
        <v>18</v>
      </c>
      <c r="D18" s="1">
        <v>1.7</v>
      </c>
      <c r="E18" s="1">
        <v>1.8</v>
      </c>
      <c r="F18" s="1">
        <v>1.5</v>
      </c>
      <c r="G18" s="1">
        <v>5</v>
      </c>
      <c r="H18" s="1">
        <v>7</v>
      </c>
      <c r="I18" s="1">
        <v>0.8</v>
      </c>
      <c r="J18" s="1">
        <v>0.75</v>
      </c>
      <c r="K18" s="1">
        <v>1</v>
      </c>
    </row>
    <row r="20" spans="3:11" x14ac:dyDescent="0.25">
      <c r="E20" s="5"/>
      <c r="F20" s="5"/>
      <c r="G20" s="5"/>
      <c r="H20" s="5"/>
      <c r="I20" s="5"/>
      <c r="J20" s="5"/>
      <c r="K20" s="5"/>
    </row>
  </sheetData>
  <mergeCells count="1">
    <mergeCell ref="D5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Y23"/>
  <sheetViews>
    <sheetView tabSelected="1" topLeftCell="E4" workbookViewId="0">
      <selection activeCell="G6" sqref="G6"/>
    </sheetView>
  </sheetViews>
  <sheetFormatPr defaultRowHeight="15" x14ac:dyDescent="0.25"/>
  <cols>
    <col min="1" max="2" width="9.140625" style="5"/>
    <col min="3" max="3" width="14.42578125" style="5" customWidth="1"/>
    <col min="4" max="4" width="19.7109375" style="5" bestFit="1" customWidth="1"/>
    <col min="5" max="5" width="17.7109375" style="5" bestFit="1" customWidth="1"/>
    <col min="6" max="6" width="9.7109375" style="5" bestFit="1" customWidth="1"/>
    <col min="7" max="7" width="18.28515625" style="5" bestFit="1" customWidth="1"/>
    <col min="8" max="8" width="9.140625" style="5" customWidth="1"/>
    <col min="9" max="9" width="11.5703125" style="5" bestFit="1" customWidth="1"/>
    <col min="10" max="10" width="18.28515625" style="5" bestFit="1" customWidth="1"/>
    <col min="11" max="11" width="10.42578125" style="5" bestFit="1" customWidth="1"/>
    <col min="12" max="12" width="18.28515625" style="5" bestFit="1" customWidth="1"/>
    <col min="13" max="13" width="15.140625" style="5" customWidth="1"/>
    <col min="14" max="14" width="9.140625" style="5"/>
    <col min="15" max="15" width="14.7109375" style="5" bestFit="1" customWidth="1"/>
    <col min="16" max="16" width="13.5703125" style="5" bestFit="1" customWidth="1"/>
    <col min="17" max="17" width="9.140625" style="5" customWidth="1"/>
    <col min="18" max="18" width="14.85546875" style="5" customWidth="1"/>
    <col min="19" max="19" width="12.42578125" style="5" bestFit="1" customWidth="1"/>
    <col min="20" max="24" width="9.140625" style="5"/>
    <col min="25" max="25" width="9.85546875" style="5" customWidth="1"/>
    <col min="26" max="16384" width="9.140625" style="5"/>
  </cols>
  <sheetData>
    <row r="4" spans="3:25" ht="30" x14ac:dyDescent="0.25">
      <c r="D4" s="25" t="s">
        <v>101</v>
      </c>
      <c r="E4" s="25"/>
      <c r="F4" s="25"/>
      <c r="G4" s="25"/>
      <c r="H4" s="25"/>
      <c r="I4" s="25"/>
      <c r="J4" s="25"/>
      <c r="O4" s="5" t="s">
        <v>46</v>
      </c>
      <c r="P4" s="5" t="s">
        <v>12</v>
      </c>
      <c r="Q4" s="5" t="s">
        <v>13</v>
      </c>
      <c r="R4" s="5" t="s">
        <v>14</v>
      </c>
      <c r="S4" s="5" t="s">
        <v>9</v>
      </c>
      <c r="T4" s="5" t="s">
        <v>10</v>
      </c>
      <c r="U4" s="5" t="s">
        <v>11</v>
      </c>
      <c r="V4" s="5" t="s">
        <v>20</v>
      </c>
      <c r="W4" s="5" t="s">
        <v>21</v>
      </c>
      <c r="Y4" s="5" t="s">
        <v>47</v>
      </c>
    </row>
    <row r="5" spans="3:25" ht="60" x14ac:dyDescent="0.25">
      <c r="D5" s="5" t="s">
        <v>104</v>
      </c>
      <c r="E5" s="5" t="s">
        <v>96</v>
      </c>
      <c r="F5" s="5" t="s">
        <v>94</v>
      </c>
      <c r="G5" s="5" t="s">
        <v>19</v>
      </c>
      <c r="I5" s="5" t="s">
        <v>103</v>
      </c>
      <c r="J5" s="5" t="s">
        <v>95</v>
      </c>
      <c r="O5" s="5" t="s">
        <v>1</v>
      </c>
      <c r="P5" s="5">
        <f>Ingredients!$D$18*Ingredients!D7</f>
        <v>0.85</v>
      </c>
      <c r="Q5" s="5">
        <f>Ingredients!E7</f>
        <v>0</v>
      </c>
      <c r="R5" s="5">
        <f>Ingredients!$F$18*Ingredients!F7</f>
        <v>0.30000000000000004</v>
      </c>
      <c r="S5" s="5">
        <f>Ingredients!$G$18*Ingredients!G7</f>
        <v>0</v>
      </c>
      <c r="T5" s="5">
        <f>Ingredients!$H$18*Ingredients!H7</f>
        <v>0</v>
      </c>
      <c r="U5" s="5">
        <f>Ingredients!$I$18*Ingredients!I7</f>
        <v>0</v>
      </c>
      <c r="V5" s="5">
        <f>Ingredients!$J$18*Ingredients!J7</f>
        <v>0.75</v>
      </c>
      <c r="W5" s="5">
        <f>Ingredients!$K$18*Ingredients!K7</f>
        <v>0.3</v>
      </c>
      <c r="Y5" s="5">
        <f t="shared" ref="Y5:Y12" si="0">SUM(P5:W5)</f>
        <v>2.1999999999999997</v>
      </c>
    </row>
    <row r="6" spans="3:25" x14ac:dyDescent="0.25">
      <c r="C6" s="5" t="s">
        <v>1</v>
      </c>
      <c r="D6" s="5">
        <v>22.25</v>
      </c>
      <c r="E6" s="5">
        <v>2.1999999999999997</v>
      </c>
      <c r="F6" s="5">
        <v>25</v>
      </c>
      <c r="G6" s="5">
        <f>(D6+E6)*F6</f>
        <v>611.25</v>
      </c>
      <c r="I6" s="9">
        <f>1.16*G6</f>
        <v>709.05</v>
      </c>
      <c r="J6" s="8">
        <f>I15-G15</f>
        <v>1112.7511999999997</v>
      </c>
      <c r="O6" s="5" t="s">
        <v>8</v>
      </c>
      <c r="P6" s="5">
        <f>Ingredients!$D$18*Ingredients!D8</f>
        <v>0.85</v>
      </c>
      <c r="Q6" s="5">
        <f>Ingredients!E8</f>
        <v>0.2</v>
      </c>
      <c r="R6" s="5">
        <f>Ingredients!$F$18*Ingredients!F8</f>
        <v>0.30000000000000004</v>
      </c>
      <c r="S6" s="5">
        <f>Ingredients!$G$18*Ingredients!G8</f>
        <v>0</v>
      </c>
      <c r="T6" s="5">
        <f>Ingredients!$H$18*Ingredients!H8</f>
        <v>0</v>
      </c>
      <c r="U6" s="5">
        <f>Ingredients!$I$18*Ingredients!I8</f>
        <v>0</v>
      </c>
      <c r="V6" s="5">
        <f>Ingredients!$J$18*Ingredients!J8</f>
        <v>0.22499999999999998</v>
      </c>
      <c r="W6" s="5">
        <f>Ingredients!$K$18*Ingredients!K8</f>
        <v>0.2</v>
      </c>
      <c r="Y6" s="5">
        <f t="shared" si="0"/>
        <v>1.7750000000000001</v>
      </c>
    </row>
    <row r="7" spans="3:25" x14ac:dyDescent="0.25">
      <c r="C7" s="5" t="s">
        <v>8</v>
      </c>
      <c r="D7" s="5">
        <v>22.25</v>
      </c>
      <c r="E7" s="5">
        <v>1.7750000000000001</v>
      </c>
      <c r="F7" s="5">
        <v>15</v>
      </c>
      <c r="G7" s="5">
        <f t="shared" ref="G7:G13" si="1">(D7+E7)*F7</f>
        <v>360.375</v>
      </c>
      <c r="I7" s="9">
        <f t="shared" ref="I7:I13" si="2">1.16*G7</f>
        <v>418.03499999999997</v>
      </c>
      <c r="O7" s="5" t="s">
        <v>3</v>
      </c>
      <c r="P7" s="5">
        <f>Ingredients!$D$18*Ingredients!D9</f>
        <v>0.68</v>
      </c>
      <c r="Q7" s="5">
        <f>Ingredients!E9</f>
        <v>0</v>
      </c>
      <c r="R7" s="5">
        <f>Ingredients!$F$18*Ingredients!F9</f>
        <v>0.44999999999999996</v>
      </c>
      <c r="S7" s="5">
        <f>Ingredients!$G$18*Ingredients!G9</f>
        <v>4</v>
      </c>
      <c r="T7" s="5">
        <f>Ingredients!$H$18*Ingredients!H9</f>
        <v>0</v>
      </c>
      <c r="U7" s="5">
        <f>Ingredients!$I$18*Ingredients!I9</f>
        <v>0</v>
      </c>
      <c r="V7" s="5">
        <f>Ingredients!$J$18*Ingredients!J9</f>
        <v>0</v>
      </c>
      <c r="W7" s="5">
        <f>Ingredients!$K$18*Ingredients!K9</f>
        <v>0</v>
      </c>
      <c r="Y7" s="5">
        <f t="shared" si="0"/>
        <v>5.13</v>
      </c>
    </row>
    <row r="8" spans="3:25" ht="47.25" x14ac:dyDescent="0.25">
      <c r="C8" s="5" t="s">
        <v>3</v>
      </c>
      <c r="D8" s="5">
        <v>22.25</v>
      </c>
      <c r="E8" s="5">
        <v>5.13</v>
      </c>
      <c r="F8" s="5">
        <v>25</v>
      </c>
      <c r="G8" s="5">
        <f t="shared" si="1"/>
        <v>684.5</v>
      </c>
      <c r="I8" s="9">
        <f t="shared" si="2"/>
        <v>794.02</v>
      </c>
      <c r="M8" s="16" t="s">
        <v>90</v>
      </c>
      <c r="O8" s="5" t="s">
        <v>2</v>
      </c>
      <c r="P8" s="5">
        <f>Ingredients!$D$18*Ingredients!D10</f>
        <v>0.34</v>
      </c>
      <c r="Q8" s="5">
        <f>Ingredients!E10</f>
        <v>0.4</v>
      </c>
      <c r="R8" s="5">
        <f>Ingredients!$F$18*Ingredients!F10</f>
        <v>0.44999999999999996</v>
      </c>
      <c r="S8" s="5">
        <f>Ingredients!$G$18*Ingredients!G10</f>
        <v>5</v>
      </c>
      <c r="T8" s="5">
        <f>Ingredients!$H$18*Ingredients!H10</f>
        <v>0</v>
      </c>
      <c r="U8" s="5">
        <f>Ingredients!$I$18*Ingredients!I10</f>
        <v>0</v>
      </c>
      <c r="V8" s="5">
        <f>Ingredients!$J$18*Ingredients!J10</f>
        <v>0</v>
      </c>
      <c r="W8" s="5">
        <f>Ingredients!$K$18*Ingredients!K10</f>
        <v>0</v>
      </c>
      <c r="Y8" s="5">
        <f t="shared" si="0"/>
        <v>6.1899999999999995</v>
      </c>
    </row>
    <row r="9" spans="3:25" x14ac:dyDescent="0.25">
      <c r="C9" s="5" t="s">
        <v>2</v>
      </c>
      <c r="D9" s="5">
        <v>22.25</v>
      </c>
      <c r="E9" s="5">
        <v>6.1899999999999995</v>
      </c>
      <c r="F9" s="5">
        <v>50</v>
      </c>
      <c r="G9" s="5">
        <f t="shared" si="1"/>
        <v>1422</v>
      </c>
      <c r="I9" s="9">
        <f t="shared" si="2"/>
        <v>1649.52</v>
      </c>
      <c r="O9" s="5" t="s">
        <v>4</v>
      </c>
      <c r="P9" s="5">
        <f>Ingredients!$D$18*Ingredients!D11</f>
        <v>0.68</v>
      </c>
      <c r="Q9" s="5">
        <f>Ingredients!E11</f>
        <v>0.2</v>
      </c>
      <c r="R9" s="5">
        <f>Ingredients!$F$18*Ingredients!F11</f>
        <v>0.44999999999999996</v>
      </c>
      <c r="S9" s="5">
        <f>Ingredients!$G$18*Ingredients!G11</f>
        <v>0</v>
      </c>
      <c r="T9" s="5">
        <f>Ingredients!$H$18*Ingredients!H11</f>
        <v>7</v>
      </c>
      <c r="U9" s="5">
        <f>Ingredients!$I$18*Ingredients!I11</f>
        <v>0</v>
      </c>
      <c r="V9" s="5">
        <f>Ingredients!$J$18*Ingredients!J11</f>
        <v>0</v>
      </c>
      <c r="W9" s="5">
        <f>Ingredients!$K$18*Ingredients!K11</f>
        <v>0</v>
      </c>
      <c r="Y9" s="5">
        <f t="shared" si="0"/>
        <v>8.33</v>
      </c>
    </row>
    <row r="10" spans="3:25" x14ac:dyDescent="0.25">
      <c r="C10" s="5" t="s">
        <v>4</v>
      </c>
      <c r="D10" s="5">
        <v>22.25</v>
      </c>
      <c r="E10" s="5">
        <v>8.33</v>
      </c>
      <c r="F10" s="5">
        <v>40</v>
      </c>
      <c r="G10" s="5">
        <f t="shared" si="1"/>
        <v>1223.1999999999998</v>
      </c>
      <c r="I10" s="9">
        <f t="shared" si="2"/>
        <v>1418.9119999999996</v>
      </c>
      <c r="O10" s="5" t="s">
        <v>5</v>
      </c>
      <c r="P10" s="5">
        <f>Ingredients!$D$18*Ingredients!D12</f>
        <v>0.68</v>
      </c>
      <c r="Q10" s="5">
        <f>Ingredients!E12</f>
        <v>0.2</v>
      </c>
      <c r="R10" s="5">
        <f>Ingredients!$F$18*Ingredients!F12</f>
        <v>0.60000000000000009</v>
      </c>
      <c r="S10" s="5">
        <f>Ingredients!$G$18*Ingredients!G12</f>
        <v>5</v>
      </c>
      <c r="T10" s="5">
        <f>Ingredients!$H$18*Ingredients!H12</f>
        <v>0</v>
      </c>
      <c r="U10" s="5">
        <f>Ingredients!$I$18*Ingredients!I12</f>
        <v>0.4</v>
      </c>
      <c r="V10" s="5">
        <f>Ingredients!$J$18*Ingredients!J12</f>
        <v>0</v>
      </c>
      <c r="W10" s="5">
        <f>Ingredients!$K$18*Ingredients!K12</f>
        <v>0</v>
      </c>
      <c r="Y10" s="5">
        <f t="shared" si="0"/>
        <v>6.8800000000000008</v>
      </c>
    </row>
    <row r="11" spans="3:25" ht="15.75" customHeight="1" x14ac:dyDescent="0.25">
      <c r="C11" s="5" t="s">
        <v>5</v>
      </c>
      <c r="D11" s="5">
        <v>22.25</v>
      </c>
      <c r="E11" s="5">
        <v>6.8800000000000008</v>
      </c>
      <c r="F11" s="5">
        <v>30</v>
      </c>
      <c r="G11" s="5">
        <f t="shared" si="1"/>
        <v>873.90000000000009</v>
      </c>
      <c r="I11" s="9">
        <f t="shared" si="2"/>
        <v>1013.724</v>
      </c>
      <c r="O11" s="5" t="s">
        <v>6</v>
      </c>
      <c r="P11" s="5">
        <f>Ingredients!$D$18*Ingredients!D13</f>
        <v>0.68</v>
      </c>
      <c r="Q11" s="5">
        <f>Ingredients!E13</f>
        <v>0.2</v>
      </c>
      <c r="R11" s="5">
        <f>Ingredients!$F$18*Ingredients!F13</f>
        <v>0.60000000000000009</v>
      </c>
      <c r="S11" s="5">
        <f>Ingredients!$G$18*Ingredients!G13</f>
        <v>0</v>
      </c>
      <c r="T11" s="5">
        <f>Ingredients!$H$18*Ingredients!H13</f>
        <v>7</v>
      </c>
      <c r="U11" s="5">
        <f>Ingredients!$I$18*Ingredients!I13</f>
        <v>0.4</v>
      </c>
      <c r="V11" s="5">
        <f>Ingredients!$J$18*Ingredients!J13</f>
        <v>0</v>
      </c>
      <c r="W11" s="5">
        <f>Ingredients!$K$18*Ingredients!K13</f>
        <v>0</v>
      </c>
      <c r="Y11" s="5">
        <f t="shared" si="0"/>
        <v>8.8800000000000008</v>
      </c>
    </row>
    <row r="12" spans="3:25" x14ac:dyDescent="0.25">
      <c r="C12" s="5" t="s">
        <v>6</v>
      </c>
      <c r="D12" s="5">
        <v>22.25</v>
      </c>
      <c r="E12" s="5">
        <v>8.8800000000000008</v>
      </c>
      <c r="F12" s="5">
        <v>40</v>
      </c>
      <c r="G12" s="5">
        <f t="shared" si="1"/>
        <v>1245.2</v>
      </c>
      <c r="I12" s="9">
        <f t="shared" si="2"/>
        <v>1444.432</v>
      </c>
      <c r="O12" s="5" t="s">
        <v>7</v>
      </c>
      <c r="P12" s="5">
        <f>Ingredients!$D$18*Ingredients!D14</f>
        <v>0.51</v>
      </c>
      <c r="Q12" s="5">
        <f>Ingredients!E14</f>
        <v>0.2</v>
      </c>
      <c r="R12" s="5">
        <f>Ingredients!$F$18*Ingredients!F14</f>
        <v>0.60000000000000009</v>
      </c>
      <c r="S12" s="5">
        <f>Ingredients!$G$18*Ingredients!G14</f>
        <v>0</v>
      </c>
      <c r="T12" s="5">
        <f>Ingredients!$H$18*Ingredients!H14</f>
        <v>0</v>
      </c>
      <c r="U12" s="5">
        <f>Ingredients!$I$18*Ingredients!I14</f>
        <v>0.4</v>
      </c>
      <c r="V12" s="5">
        <f>Ingredients!$J$18*Ingredients!J14</f>
        <v>0.22499999999999998</v>
      </c>
      <c r="W12" s="5">
        <f>Ingredients!$K$18*Ingredients!K14</f>
        <v>0.1</v>
      </c>
      <c r="Y12" s="5">
        <f t="shared" si="0"/>
        <v>2.0350000000000001</v>
      </c>
    </row>
    <row r="13" spans="3:25" x14ac:dyDescent="0.25">
      <c r="C13" s="5" t="s">
        <v>7</v>
      </c>
      <c r="D13" s="5">
        <v>22.25</v>
      </c>
      <c r="E13" s="5">
        <v>2.0350000000000001</v>
      </c>
      <c r="F13" s="5">
        <v>22</v>
      </c>
      <c r="G13" s="5">
        <f t="shared" si="1"/>
        <v>534.27</v>
      </c>
      <c r="I13" s="9">
        <f t="shared" si="2"/>
        <v>619.75319999999999</v>
      </c>
    </row>
    <row r="14" spans="3:25" ht="30" customHeight="1" x14ac:dyDescent="0.25">
      <c r="P14" s="5" t="s">
        <v>48</v>
      </c>
      <c r="Q14" s="5" t="s">
        <v>50</v>
      </c>
      <c r="S14" s="5" t="s">
        <v>49</v>
      </c>
    </row>
    <row r="15" spans="3:25" x14ac:dyDescent="0.25">
      <c r="E15" s="5" t="s">
        <v>52</v>
      </c>
      <c r="G15" s="5">
        <f>SUM(G6:G13)</f>
        <v>6954.6949999999997</v>
      </c>
      <c r="I15" s="5">
        <f>SUM(I6:I13)</f>
        <v>8067.4461999999994</v>
      </c>
      <c r="O15" s="3" t="s">
        <v>22</v>
      </c>
      <c r="P15" s="3">
        <v>3</v>
      </c>
      <c r="Q15" s="5">
        <v>9</v>
      </c>
      <c r="S15" s="5">
        <f t="shared" ref="S15:S22" si="3">Q15*P15</f>
        <v>27</v>
      </c>
    </row>
    <row r="16" spans="3:25" x14ac:dyDescent="0.25">
      <c r="O16" s="3" t="s">
        <v>24</v>
      </c>
      <c r="P16" s="3">
        <v>2</v>
      </c>
      <c r="Q16" s="5">
        <v>9</v>
      </c>
      <c r="S16" s="5">
        <f t="shared" si="3"/>
        <v>18</v>
      </c>
    </row>
    <row r="17" spans="3:19" x14ac:dyDescent="0.25">
      <c r="O17" s="3" t="s">
        <v>23</v>
      </c>
      <c r="P17" s="3">
        <v>2</v>
      </c>
      <c r="Q17" s="5">
        <v>9</v>
      </c>
      <c r="S17" s="5">
        <f t="shared" si="3"/>
        <v>18</v>
      </c>
    </row>
    <row r="18" spans="3:19" x14ac:dyDescent="0.25">
      <c r="O18" s="3" t="s">
        <v>29</v>
      </c>
      <c r="P18" s="3">
        <v>3</v>
      </c>
      <c r="Q18" s="5">
        <v>9</v>
      </c>
      <c r="S18" s="5">
        <f t="shared" si="3"/>
        <v>27</v>
      </c>
    </row>
    <row r="19" spans="3:19" x14ac:dyDescent="0.25">
      <c r="O19" s="3" t="s">
        <v>27</v>
      </c>
      <c r="P19" s="3">
        <v>2</v>
      </c>
      <c r="Q19" s="5">
        <v>9</v>
      </c>
      <c r="S19" s="5">
        <f t="shared" si="3"/>
        <v>18</v>
      </c>
    </row>
    <row r="20" spans="3:19" ht="45" customHeight="1" x14ac:dyDescent="0.25">
      <c r="C20" s="29" t="s">
        <v>102</v>
      </c>
      <c r="D20" s="29">
        <f>J6*4</f>
        <v>4451.0047999999988</v>
      </c>
      <c r="M20" s="16" t="s">
        <v>89</v>
      </c>
      <c r="O20" s="3" t="s">
        <v>25</v>
      </c>
      <c r="P20" s="3">
        <v>2</v>
      </c>
      <c r="Q20" s="5">
        <v>10</v>
      </c>
      <c r="S20" s="5">
        <f t="shared" si="3"/>
        <v>20</v>
      </c>
    </row>
    <row r="21" spans="3:19" x14ac:dyDescent="0.25">
      <c r="O21" s="3" t="s">
        <v>28</v>
      </c>
      <c r="P21" s="3">
        <v>4</v>
      </c>
      <c r="Q21" s="5">
        <v>10</v>
      </c>
      <c r="S21" s="5">
        <f t="shared" si="3"/>
        <v>40</v>
      </c>
    </row>
    <row r="22" spans="3:19" x14ac:dyDescent="0.25">
      <c r="O22" s="3" t="s">
        <v>30</v>
      </c>
      <c r="P22" s="3">
        <v>1</v>
      </c>
      <c r="Q22" s="5">
        <v>10</v>
      </c>
      <c r="S22" s="5">
        <f t="shared" si="3"/>
        <v>10</v>
      </c>
    </row>
    <row r="23" spans="3:19" x14ac:dyDescent="0.25">
      <c r="R23" s="5" t="s">
        <v>67</v>
      </c>
      <c r="S23" s="5">
        <f>AVERAGE(S15:S22)</f>
        <v>22.25</v>
      </c>
    </row>
  </sheetData>
  <mergeCells count="1">
    <mergeCell ref="D4:J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J4" sqref="J4"/>
    </sheetView>
  </sheetViews>
  <sheetFormatPr defaultRowHeight="15" x14ac:dyDescent="0.25"/>
  <cols>
    <col min="2" max="2" width="9.7109375" style="12" bestFit="1" customWidth="1"/>
    <col min="4" max="4" width="15.42578125" bestFit="1" customWidth="1"/>
    <col min="5" max="5" width="12.140625" bestFit="1" customWidth="1"/>
    <col min="6" max="6" width="17.42578125" bestFit="1" customWidth="1"/>
    <col min="8" max="8" width="12.42578125" bestFit="1" customWidth="1"/>
    <col min="9" max="9" width="16.7109375" bestFit="1" customWidth="1"/>
    <col min="10" max="10" width="22.7109375" bestFit="1" customWidth="1"/>
    <col min="11" max="11" width="10.85546875" bestFit="1" customWidth="1"/>
  </cols>
  <sheetData>
    <row r="1" spans="1:12" x14ac:dyDescent="0.25">
      <c r="A1" s="19"/>
      <c r="B1" s="19" t="s">
        <v>69</v>
      </c>
      <c r="C1" s="19" t="s">
        <v>54</v>
      </c>
      <c r="D1" s="19"/>
      <c r="E1" s="19" t="s">
        <v>68</v>
      </c>
      <c r="F1" s="19" t="s">
        <v>70</v>
      </c>
      <c r="G1" s="19"/>
      <c r="H1" s="19" t="s">
        <v>87</v>
      </c>
      <c r="I1" s="19" t="s">
        <v>88</v>
      </c>
      <c r="J1" s="19" t="s">
        <v>71</v>
      </c>
      <c r="K1" s="26" t="s">
        <v>86</v>
      </c>
      <c r="L1" s="26"/>
    </row>
    <row r="2" spans="1:12" x14ac:dyDescent="0.25">
      <c r="A2">
        <v>1</v>
      </c>
      <c r="B2" s="18" t="s">
        <v>74</v>
      </c>
      <c r="C2">
        <v>4483.6400000000003</v>
      </c>
      <c r="E2">
        <f>AVERAGE(C2,C14)</f>
        <v>4320.415</v>
      </c>
      <c r="F2">
        <f>E2/$E$15</f>
        <v>1.0030425991940251</v>
      </c>
      <c r="H2">
        <f>SUM(C2:C13)</f>
        <v>52051.750000000007</v>
      </c>
      <c r="I2">
        <f>SUM(C14:C25)</f>
        <v>51323.680000000008</v>
      </c>
      <c r="J2">
        <f>I2+(I2-H2)</f>
        <v>50595.610000000008</v>
      </c>
      <c r="K2" s="17" t="s">
        <v>74</v>
      </c>
      <c r="L2">
        <f>F2*$J$5</f>
        <v>4229.129346850601</v>
      </c>
    </row>
    <row r="3" spans="1:12" x14ac:dyDescent="0.25">
      <c r="A3">
        <f>1+A2</f>
        <v>2</v>
      </c>
      <c r="B3" s="18" t="s">
        <v>75</v>
      </c>
      <c r="C3">
        <v>4707.82</v>
      </c>
      <c r="E3" s="12">
        <f t="shared" ref="E3:E12" si="0">AVERAGE(C3,C15)</f>
        <v>4390.93</v>
      </c>
      <c r="F3" s="12">
        <f t="shared" ref="F3:F13" si="1">E3/$E$15</f>
        <v>1.0194136072759261</v>
      </c>
      <c r="K3" s="17" t="s">
        <v>75</v>
      </c>
      <c r="L3" s="12">
        <f t="shared" ref="L3:L13" si="2">F3*$J$5</f>
        <v>4298.1544418688272</v>
      </c>
    </row>
    <row r="4" spans="1:12" x14ac:dyDescent="0.25">
      <c r="A4" s="4">
        <f t="shared" ref="A4:A25" si="3">1+A3</f>
        <v>3</v>
      </c>
      <c r="B4" s="18" t="s">
        <v>76</v>
      </c>
      <c r="C4">
        <v>4754.8999999999996</v>
      </c>
      <c r="E4" s="12">
        <f t="shared" si="0"/>
        <v>4455.21</v>
      </c>
      <c r="F4" s="12">
        <f t="shared" si="1"/>
        <v>1.0343370760344115</v>
      </c>
      <c r="K4" s="17" t="s">
        <v>76</v>
      </c>
      <c r="L4" s="12">
        <f t="shared" si="2"/>
        <v>4361.0762756314525</v>
      </c>
    </row>
    <row r="5" spans="1:12" x14ac:dyDescent="0.25">
      <c r="A5" s="4">
        <f t="shared" si="3"/>
        <v>4</v>
      </c>
      <c r="B5" s="18" t="s">
        <v>77</v>
      </c>
      <c r="C5">
        <v>4612.2</v>
      </c>
      <c r="E5" s="12">
        <f t="shared" si="0"/>
        <v>4363.085</v>
      </c>
      <c r="F5" s="12">
        <f t="shared" si="1"/>
        <v>1.0129490150609288</v>
      </c>
      <c r="I5" t="s">
        <v>72</v>
      </c>
      <c r="J5">
        <f>J2/12</f>
        <v>4216.3008333333337</v>
      </c>
      <c r="K5" s="17" t="s">
        <v>77</v>
      </c>
      <c r="L5" s="12">
        <f t="shared" si="2"/>
        <v>4270.8977763255734</v>
      </c>
    </row>
    <row r="6" spans="1:12" x14ac:dyDescent="0.25">
      <c r="A6" s="4">
        <f t="shared" si="3"/>
        <v>5</v>
      </c>
      <c r="B6" s="18" t="s">
        <v>78</v>
      </c>
      <c r="C6">
        <v>4427.7700000000004</v>
      </c>
      <c r="E6" s="12">
        <f t="shared" si="0"/>
        <v>4353.1499999999996</v>
      </c>
      <c r="F6" s="12">
        <f t="shared" si="1"/>
        <v>1.0106424708463122</v>
      </c>
      <c r="K6" s="17" t="s">
        <v>78</v>
      </c>
      <c r="L6" s="12">
        <f t="shared" si="2"/>
        <v>4261.1726920313658</v>
      </c>
    </row>
    <row r="7" spans="1:12" x14ac:dyDescent="0.25">
      <c r="A7" s="4">
        <f t="shared" si="3"/>
        <v>6</v>
      </c>
      <c r="B7" s="18" t="s">
        <v>79</v>
      </c>
      <c r="C7">
        <v>4383.49</v>
      </c>
      <c r="E7" s="12">
        <f t="shared" si="0"/>
        <v>4437.9699999999993</v>
      </c>
      <c r="F7" s="12">
        <f t="shared" si="1"/>
        <v>1.0303345775683832</v>
      </c>
      <c r="K7" s="17" t="s">
        <v>79</v>
      </c>
      <c r="L7" s="12">
        <f t="shared" si="2"/>
        <v>4344.2005380137225</v>
      </c>
    </row>
    <row r="8" spans="1:12" x14ac:dyDescent="0.25">
      <c r="A8" s="4">
        <f t="shared" si="3"/>
        <v>7</v>
      </c>
      <c r="B8" s="18" t="s">
        <v>80</v>
      </c>
      <c r="C8">
        <v>4164.3100000000004</v>
      </c>
      <c r="E8" s="12">
        <f t="shared" si="0"/>
        <v>4260.9950000000008</v>
      </c>
      <c r="F8" s="12">
        <f t="shared" si="1"/>
        <v>0.98924744496830641</v>
      </c>
      <c r="K8" s="17" t="s">
        <v>80</v>
      </c>
      <c r="L8" s="12">
        <f t="shared" si="2"/>
        <v>4170.9648265927417</v>
      </c>
    </row>
    <row r="9" spans="1:12" x14ac:dyDescent="0.25">
      <c r="A9" s="4">
        <f t="shared" si="3"/>
        <v>8</v>
      </c>
      <c r="B9" s="18" t="s">
        <v>81</v>
      </c>
      <c r="C9">
        <v>4205.96</v>
      </c>
      <c r="E9" s="12">
        <f t="shared" si="0"/>
        <v>4172.88</v>
      </c>
      <c r="F9" s="12">
        <f t="shared" si="1"/>
        <v>0.96879035956609805</v>
      </c>
      <c r="K9" s="17" t="s">
        <v>81</v>
      </c>
      <c r="L9" s="12">
        <f t="shared" si="2"/>
        <v>4084.7116003638394</v>
      </c>
    </row>
    <row r="10" spans="1:12" x14ac:dyDescent="0.25">
      <c r="A10" s="4">
        <f t="shared" si="3"/>
        <v>9</v>
      </c>
      <c r="B10" s="18" t="s">
        <v>82</v>
      </c>
      <c r="C10">
        <v>4121.84</v>
      </c>
      <c r="E10" s="12">
        <f t="shared" si="0"/>
        <v>4234.3150000000005</v>
      </c>
      <c r="F10" s="12">
        <f t="shared" si="1"/>
        <v>0.98305332321229522</v>
      </c>
      <c r="K10" s="17" t="s">
        <v>82</v>
      </c>
      <c r="L10" s="12">
        <f t="shared" si="2"/>
        <v>4144.8485458711029</v>
      </c>
    </row>
    <row r="11" spans="1:12" x14ac:dyDescent="0.25">
      <c r="A11" s="4">
        <f t="shared" si="3"/>
        <v>10</v>
      </c>
      <c r="B11" s="18" t="s">
        <v>83</v>
      </c>
      <c r="C11">
        <v>3956.96</v>
      </c>
      <c r="E11" s="12">
        <f t="shared" si="0"/>
        <v>4217.0749999999998</v>
      </c>
      <c r="F11" s="12">
        <f t="shared" si="1"/>
        <v>0.97905082474626692</v>
      </c>
      <c r="K11" s="17" t="s">
        <v>83</v>
      </c>
      <c r="L11" s="12">
        <f t="shared" si="2"/>
        <v>4127.9728082533729</v>
      </c>
    </row>
    <row r="12" spans="1:12" x14ac:dyDescent="0.25">
      <c r="A12" s="4">
        <f t="shared" si="3"/>
        <v>11</v>
      </c>
      <c r="B12" s="18" t="s">
        <v>84</v>
      </c>
      <c r="C12">
        <v>4075.67</v>
      </c>
      <c r="E12" s="12">
        <f t="shared" si="0"/>
        <v>4276.43</v>
      </c>
      <c r="F12" s="12">
        <f t="shared" si="1"/>
        <v>0.9928308883455188</v>
      </c>
      <c r="K12" s="17" t="s">
        <v>84</v>
      </c>
      <c r="L12" s="12">
        <f t="shared" si="2"/>
        <v>4186.0737018902846</v>
      </c>
    </row>
    <row r="13" spans="1:12" x14ac:dyDescent="0.25">
      <c r="A13" s="4">
        <f t="shared" si="3"/>
        <v>12</v>
      </c>
      <c r="B13" s="18" t="s">
        <v>85</v>
      </c>
      <c r="C13">
        <v>4157.1899999999996</v>
      </c>
      <c r="E13" s="12">
        <f>AVERAGE(C13,C25)</f>
        <v>4205.26</v>
      </c>
      <c r="F13" s="12">
        <f t="shared" si="1"/>
        <v>0.97630781318152682</v>
      </c>
      <c r="K13" s="17" t="s">
        <v>85</v>
      </c>
      <c r="L13" s="12">
        <f t="shared" si="2"/>
        <v>4116.4074463071165</v>
      </c>
    </row>
    <row r="14" spans="1:12" x14ac:dyDescent="0.25">
      <c r="A14" s="4">
        <f t="shared" si="3"/>
        <v>13</v>
      </c>
      <c r="B14" s="18" t="s">
        <v>74</v>
      </c>
      <c r="C14">
        <v>4157.1899999999996</v>
      </c>
      <c r="E14" s="12"/>
      <c r="F14" s="12"/>
    </row>
    <row r="15" spans="1:12" x14ac:dyDescent="0.25">
      <c r="A15" s="4">
        <f t="shared" si="3"/>
        <v>14</v>
      </c>
      <c r="B15" s="18" t="s">
        <v>75</v>
      </c>
      <c r="C15">
        <v>4074.04</v>
      </c>
      <c r="D15" t="s">
        <v>73</v>
      </c>
      <c r="E15">
        <f>AVERAGE(C2:C25)</f>
        <v>4307.3095833333336</v>
      </c>
      <c r="F15">
        <f>AVERAGE(F2:F13)</f>
        <v>1</v>
      </c>
    </row>
    <row r="16" spans="1:12" x14ac:dyDescent="0.25">
      <c r="A16" s="4">
        <f t="shared" si="3"/>
        <v>15</v>
      </c>
      <c r="B16" s="18" t="s">
        <v>76</v>
      </c>
      <c r="C16">
        <v>4155.5200000000004</v>
      </c>
    </row>
    <row r="17" spans="1:3" x14ac:dyDescent="0.25">
      <c r="A17" s="4">
        <f t="shared" si="3"/>
        <v>16</v>
      </c>
      <c r="B17" s="18" t="s">
        <v>77</v>
      </c>
      <c r="C17">
        <v>4113.97</v>
      </c>
    </row>
    <row r="18" spans="1:3" x14ac:dyDescent="0.25">
      <c r="A18" s="4">
        <f t="shared" si="3"/>
        <v>17</v>
      </c>
      <c r="B18" s="18" t="s">
        <v>78</v>
      </c>
      <c r="C18">
        <v>4278.53</v>
      </c>
    </row>
    <row r="19" spans="1:3" x14ac:dyDescent="0.25">
      <c r="A19" s="4">
        <f t="shared" si="3"/>
        <v>18</v>
      </c>
      <c r="B19" s="18" t="s">
        <v>79</v>
      </c>
      <c r="C19">
        <v>4492.45</v>
      </c>
    </row>
    <row r="20" spans="1:3" x14ac:dyDescent="0.25">
      <c r="A20" s="4">
        <f t="shared" si="3"/>
        <v>19</v>
      </c>
      <c r="B20" s="18" t="s">
        <v>80</v>
      </c>
      <c r="C20">
        <v>4357.68</v>
      </c>
    </row>
    <row r="21" spans="1:3" x14ac:dyDescent="0.25">
      <c r="A21" s="4">
        <f t="shared" si="3"/>
        <v>20</v>
      </c>
      <c r="B21" s="18" t="s">
        <v>81</v>
      </c>
      <c r="C21">
        <v>4139.8</v>
      </c>
    </row>
    <row r="22" spans="1:3" x14ac:dyDescent="0.25">
      <c r="A22" s="4">
        <f t="shared" si="3"/>
        <v>21</v>
      </c>
      <c r="B22" s="18" t="s">
        <v>82</v>
      </c>
      <c r="C22">
        <v>4346.79</v>
      </c>
    </row>
    <row r="23" spans="1:3" x14ac:dyDescent="0.25">
      <c r="A23" s="4">
        <f t="shared" si="3"/>
        <v>22</v>
      </c>
      <c r="B23" s="18" t="s">
        <v>83</v>
      </c>
      <c r="C23">
        <v>4477.1899999999996</v>
      </c>
    </row>
    <row r="24" spans="1:3" x14ac:dyDescent="0.25">
      <c r="A24" s="4">
        <f t="shared" si="3"/>
        <v>23</v>
      </c>
      <c r="B24" s="18" t="s">
        <v>84</v>
      </c>
      <c r="C24">
        <v>4477.1899999999996</v>
      </c>
    </row>
    <row r="25" spans="1:3" x14ac:dyDescent="0.25">
      <c r="A25" s="4">
        <f t="shared" si="3"/>
        <v>24</v>
      </c>
      <c r="B25" s="18" t="s">
        <v>85</v>
      </c>
      <c r="C25">
        <v>4253.33</v>
      </c>
    </row>
    <row r="26" spans="1:3" x14ac:dyDescent="0.25">
      <c r="A26" s="4"/>
    </row>
    <row r="27" spans="1:3" x14ac:dyDescent="0.25">
      <c r="A27" s="4"/>
    </row>
    <row r="28" spans="1:3" x14ac:dyDescent="0.25">
      <c r="A28" s="4"/>
    </row>
    <row r="29" spans="1:3" x14ac:dyDescent="0.25">
      <c r="A29" s="4"/>
    </row>
  </sheetData>
  <mergeCells count="1">
    <mergeCell ref="K1:L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U26"/>
  <sheetViews>
    <sheetView workbookViewId="0">
      <selection activeCell="K24" sqref="K24"/>
    </sheetView>
  </sheetViews>
  <sheetFormatPr defaultRowHeight="15" x14ac:dyDescent="0.25"/>
  <cols>
    <col min="1" max="3" width="9.140625" style="5"/>
    <col min="4" max="4" width="18.28515625" style="5" customWidth="1"/>
    <col min="5" max="5" width="9.140625" style="5"/>
    <col min="6" max="6" width="9.140625" style="5" customWidth="1"/>
    <col min="7" max="7" width="12" style="5" bestFit="1" customWidth="1"/>
    <col min="8" max="8" width="9.85546875" style="5" bestFit="1" customWidth="1"/>
    <col min="9" max="9" width="10.5703125" style="5" bestFit="1" customWidth="1"/>
    <col min="10" max="10" width="9.5703125" style="5" bestFit="1" customWidth="1"/>
    <col min="11" max="11" width="12.140625" style="5" customWidth="1"/>
    <col min="12" max="12" width="11.42578125" style="5" customWidth="1"/>
    <col min="13" max="19" width="9.140625" style="5"/>
    <col min="20" max="20" width="10.5703125" style="5" bestFit="1" customWidth="1"/>
    <col min="21" max="16384" width="9.140625" style="5"/>
  </cols>
  <sheetData>
    <row r="3" spans="4:21" ht="28.5" customHeight="1" x14ac:dyDescent="0.25">
      <c r="D3" s="28" t="s">
        <v>53</v>
      </c>
      <c r="E3" s="28">
        <v>4451.0047999999988</v>
      </c>
      <c r="F3" s="27" t="s">
        <v>63</v>
      </c>
      <c r="G3" s="27"/>
      <c r="H3" s="11"/>
      <c r="I3" s="15" t="s">
        <v>64</v>
      </c>
      <c r="J3" s="15">
        <v>52051.750000000007</v>
      </c>
      <c r="K3" s="27" t="s">
        <v>66</v>
      </c>
    </row>
    <row r="4" spans="4:21" ht="33" customHeight="1" x14ac:dyDescent="0.25">
      <c r="D4" s="28"/>
      <c r="E4" s="28"/>
      <c r="F4" s="27"/>
      <c r="G4" s="27"/>
      <c r="H4" s="11"/>
      <c r="I4" s="15" t="s">
        <v>65</v>
      </c>
      <c r="J4" s="15">
        <v>51323.680000000008</v>
      </c>
      <c r="K4" s="27"/>
    </row>
    <row r="7" spans="4:21" x14ac:dyDescent="0.25">
      <c r="D7" s="25" t="s">
        <v>92</v>
      </c>
      <c r="E7" s="25"/>
      <c r="F7" s="25"/>
      <c r="G7" s="25"/>
      <c r="H7" s="25"/>
      <c r="I7" s="25"/>
      <c r="J7" s="25"/>
      <c r="K7" s="25"/>
      <c r="N7" s="25" t="s">
        <v>93</v>
      </c>
      <c r="O7" s="25"/>
      <c r="P7" s="25"/>
      <c r="Q7" s="25"/>
      <c r="R7" s="25"/>
      <c r="S7" s="25"/>
      <c r="T7" s="25"/>
      <c r="U7" s="25"/>
    </row>
    <row r="8" spans="4:21" ht="45" x14ac:dyDescent="0.25">
      <c r="D8" s="12"/>
      <c r="E8" s="12" t="s">
        <v>61</v>
      </c>
      <c r="F8" s="5" t="s">
        <v>91</v>
      </c>
      <c r="G8" s="12" t="s">
        <v>15</v>
      </c>
      <c r="H8" s="12" t="s">
        <v>16</v>
      </c>
      <c r="I8" s="5" t="s">
        <v>62</v>
      </c>
      <c r="J8" s="5" t="s">
        <v>55</v>
      </c>
      <c r="K8" s="5" t="s">
        <v>60</v>
      </c>
      <c r="N8" s="12"/>
      <c r="O8" s="12" t="s">
        <v>61</v>
      </c>
      <c r="P8" s="5" t="s">
        <v>91</v>
      </c>
      <c r="Q8" s="12" t="s">
        <v>15</v>
      </c>
      <c r="R8" s="12" t="s">
        <v>16</v>
      </c>
      <c r="S8" s="5" t="s">
        <v>62</v>
      </c>
      <c r="T8" s="5" t="s">
        <v>55</v>
      </c>
      <c r="U8" s="5" t="s">
        <v>60</v>
      </c>
    </row>
    <row r="9" spans="4:21" x14ac:dyDescent="0.25">
      <c r="D9" s="12" t="s">
        <v>99</v>
      </c>
      <c r="E9" s="13">
        <v>9.5000000000000001E-2</v>
      </c>
      <c r="F9" s="5">
        <v>1</v>
      </c>
      <c r="G9" s="12">
        <v>0</v>
      </c>
      <c r="H9" s="12">
        <f>$I$15*0.3</f>
        <v>15615.525000000001</v>
      </c>
      <c r="I9" s="9">
        <v>10410.350000000006</v>
      </c>
      <c r="J9" s="8">
        <f>SUMPRODUCT(E9:E13,I9:I13)</f>
        <v>4892.8645000000015</v>
      </c>
      <c r="K9" s="21">
        <f>J9/I14</f>
        <v>9.4000000000000014E-2</v>
      </c>
      <c r="N9" s="12" t="s">
        <v>99</v>
      </c>
      <c r="O9" s="13">
        <v>9.5000000000000001E-2</v>
      </c>
      <c r="P9" s="5">
        <v>1</v>
      </c>
      <c r="Q9" s="12">
        <v>0</v>
      </c>
      <c r="R9" s="12">
        <f>$S$15*0.3</f>
        <v>15397.104000000001</v>
      </c>
      <c r="S9" s="9">
        <v>10264.736000000006</v>
      </c>
      <c r="T9" s="8">
        <f>SUMPRODUCT(O9:O13,S9:S13)</f>
        <v>4824.4259200000006</v>
      </c>
      <c r="U9" s="21">
        <f>T9/S14</f>
        <v>9.4E-2</v>
      </c>
    </row>
    <row r="10" spans="4:21" x14ac:dyDescent="0.25">
      <c r="D10" s="12" t="s">
        <v>56</v>
      </c>
      <c r="E10" s="14">
        <v>0.1</v>
      </c>
      <c r="F10" s="5">
        <v>1</v>
      </c>
      <c r="G10" s="12">
        <v>0</v>
      </c>
      <c r="H10" s="12">
        <f>$I$15*0.3</f>
        <v>15615.525000000001</v>
      </c>
      <c r="I10" s="9">
        <v>15615.525000000001</v>
      </c>
      <c r="N10" s="12" t="s">
        <v>56</v>
      </c>
      <c r="O10" s="14">
        <v>0.1</v>
      </c>
      <c r="P10" s="5">
        <v>1</v>
      </c>
      <c r="Q10" s="12">
        <v>0</v>
      </c>
      <c r="R10" s="12">
        <f>$S$15*0.3</f>
        <v>15397.104000000001</v>
      </c>
      <c r="S10" s="9">
        <v>15397.104000000001</v>
      </c>
    </row>
    <row r="11" spans="4:21" x14ac:dyDescent="0.25">
      <c r="D11" s="12" t="s">
        <v>57</v>
      </c>
      <c r="E11" s="13">
        <v>8.7499999999999994E-2</v>
      </c>
      <c r="F11" s="5">
        <v>0</v>
      </c>
      <c r="G11" s="12">
        <f>$I$15/4</f>
        <v>13012.937500000002</v>
      </c>
      <c r="H11" s="12">
        <f>$I$15*0.4</f>
        <v>20820.700000000004</v>
      </c>
      <c r="I11" s="9">
        <v>13012.937500000002</v>
      </c>
      <c r="N11" s="12" t="s">
        <v>57</v>
      </c>
      <c r="O11" s="13">
        <v>8.7499999999999994E-2</v>
      </c>
      <c r="P11" s="5">
        <v>0</v>
      </c>
      <c r="Q11" s="12">
        <f>$S$15/4</f>
        <v>12830.920000000002</v>
      </c>
      <c r="R11" s="12">
        <f>$S$15*0.4</f>
        <v>20529.472000000005</v>
      </c>
      <c r="S11" s="9">
        <v>12830.920000000002</v>
      </c>
    </row>
    <row r="12" spans="4:21" x14ac:dyDescent="0.25">
      <c r="D12" s="12" t="s">
        <v>58</v>
      </c>
      <c r="E12" s="13">
        <v>9.2499999999999999E-2</v>
      </c>
      <c r="F12" s="5">
        <v>1</v>
      </c>
      <c r="G12" s="12">
        <f>$I$15/4</f>
        <v>13012.937500000002</v>
      </c>
      <c r="H12" s="12">
        <f>$I$15/4</f>
        <v>13012.937500000002</v>
      </c>
      <c r="I12" s="9">
        <v>13012.937500000002</v>
      </c>
      <c r="N12" s="12" t="s">
        <v>58</v>
      </c>
      <c r="O12" s="13">
        <v>9.2499999999999999E-2</v>
      </c>
      <c r="P12" s="5">
        <v>1</v>
      </c>
      <c r="Q12" s="12">
        <f>$S$15/4</f>
        <v>12830.920000000002</v>
      </c>
      <c r="R12" s="12">
        <f>$S$15/4</f>
        <v>12830.920000000002</v>
      </c>
      <c r="S12" s="9">
        <v>12830.920000000002</v>
      </c>
    </row>
    <row r="13" spans="4:21" x14ac:dyDescent="0.25">
      <c r="D13" s="12" t="s">
        <v>59</v>
      </c>
      <c r="E13" s="14">
        <v>0.09</v>
      </c>
      <c r="F13" s="5">
        <v>1</v>
      </c>
      <c r="G13" s="12">
        <v>0</v>
      </c>
      <c r="H13" s="12">
        <f>$I$15*0.3</f>
        <v>15615.525000000001</v>
      </c>
      <c r="I13" s="9">
        <v>0</v>
      </c>
      <c r="N13" s="12" t="s">
        <v>59</v>
      </c>
      <c r="O13" s="14">
        <v>0.09</v>
      </c>
      <c r="P13" s="5">
        <v>1</v>
      </c>
      <c r="Q13" s="12">
        <v>0</v>
      </c>
      <c r="R13" s="12">
        <f>$S$15*0.3</f>
        <v>15397.104000000001</v>
      </c>
      <c r="S13" s="9">
        <v>0</v>
      </c>
    </row>
    <row r="14" spans="4:21" x14ac:dyDescent="0.25">
      <c r="H14" s="5" t="s">
        <v>51</v>
      </c>
      <c r="I14" s="7">
        <f>SUM(I9:I13)</f>
        <v>52051.750000000007</v>
      </c>
      <c r="R14" s="5" t="s">
        <v>51</v>
      </c>
      <c r="S14" s="7">
        <f>SUM(S9:S13)</f>
        <v>51323.680000000008</v>
      </c>
    </row>
    <row r="15" spans="4:21" ht="45" x14ac:dyDescent="0.25">
      <c r="H15" s="5" t="s">
        <v>98</v>
      </c>
      <c r="I15" s="20">
        <v>52051.750000000007</v>
      </c>
      <c r="R15" s="5" t="s">
        <v>98</v>
      </c>
      <c r="S15" s="20">
        <v>51323.680000000008</v>
      </c>
    </row>
    <row r="16" spans="4:21" x14ac:dyDescent="0.25">
      <c r="D16" s="20"/>
      <c r="E16" s="20"/>
      <c r="F16" s="20"/>
      <c r="G16" s="20"/>
      <c r="H16" s="20"/>
      <c r="I16" s="20"/>
      <c r="J16" s="20"/>
      <c r="K16" s="10"/>
      <c r="L16" s="10"/>
      <c r="M16" s="10"/>
      <c r="N16" s="10"/>
    </row>
    <row r="17" spans="4:14" x14ac:dyDescent="0.25">
      <c r="D17" s="20"/>
      <c r="E17" s="20"/>
      <c r="F17" s="20"/>
      <c r="G17" s="20"/>
      <c r="H17" s="20"/>
      <c r="I17" s="20"/>
      <c r="J17" s="20"/>
      <c r="K17" s="10"/>
      <c r="L17" s="10"/>
      <c r="M17" s="10"/>
      <c r="N17" s="10"/>
    </row>
    <row r="18" spans="4:14" x14ac:dyDescent="0.25">
      <c r="D18" s="20"/>
      <c r="E18" s="20"/>
      <c r="F18" s="20"/>
      <c r="G18" s="20"/>
      <c r="H18" s="20"/>
      <c r="I18" s="20"/>
      <c r="J18" s="20"/>
      <c r="K18" s="10"/>
      <c r="L18" s="10"/>
      <c r="M18" s="10"/>
      <c r="N18" s="10"/>
    </row>
    <row r="19" spans="4:14" x14ac:dyDescent="0.25">
      <c r="D19" s="20"/>
      <c r="E19" s="20"/>
      <c r="F19" s="20"/>
      <c r="G19" s="20"/>
      <c r="H19" s="20"/>
      <c r="I19" s="20"/>
      <c r="J19" s="20"/>
      <c r="K19" s="10"/>
      <c r="L19" s="10"/>
      <c r="M19" s="10"/>
      <c r="N19" s="10"/>
    </row>
    <row r="20" spans="4:14" x14ac:dyDescent="0.25">
      <c r="D20" s="20"/>
      <c r="E20" s="20"/>
      <c r="F20" s="20"/>
      <c r="G20" s="20"/>
      <c r="H20" s="20"/>
      <c r="I20" s="20"/>
      <c r="J20" s="20"/>
      <c r="K20" s="10"/>
      <c r="L20" s="10"/>
      <c r="M20" s="10"/>
      <c r="N20" s="10"/>
    </row>
    <row r="21" spans="4:14" x14ac:dyDescent="0.25">
      <c r="D21" s="6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4:14" x14ac:dyDescent="0.25">
      <c r="D22" s="6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4:14" x14ac:dyDescent="0.25">
      <c r="D23" s="6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4:14" x14ac:dyDescent="0.25">
      <c r="D24" s="12"/>
    </row>
    <row r="25" spans="4:14" x14ac:dyDescent="0.25">
      <c r="D25" s="12"/>
    </row>
    <row r="26" spans="4:14" x14ac:dyDescent="0.25">
      <c r="D26" s="12"/>
    </row>
  </sheetData>
  <mergeCells count="6">
    <mergeCell ref="N7:U7"/>
    <mergeCell ref="K3:K4"/>
    <mergeCell ref="D3:D4"/>
    <mergeCell ref="E3:E4"/>
    <mergeCell ref="F3:G4"/>
    <mergeCell ref="D7:K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N23"/>
  <sheetViews>
    <sheetView workbookViewId="0">
      <selection activeCell="H29" sqref="H29"/>
    </sheetView>
  </sheetViews>
  <sheetFormatPr defaultRowHeight="15" x14ac:dyDescent="0.25"/>
  <cols>
    <col min="1" max="1" width="9.140625" style="12"/>
    <col min="4" max="4" width="12.5703125" bestFit="1" customWidth="1"/>
    <col min="5" max="5" width="12.28515625" bestFit="1" customWidth="1"/>
    <col min="6" max="6" width="13.28515625" customWidth="1"/>
    <col min="7" max="7" width="9.85546875" bestFit="1" customWidth="1"/>
    <col min="8" max="8" width="11" bestFit="1" customWidth="1"/>
    <col min="9" max="9" width="9.7109375" bestFit="1" customWidth="1"/>
    <col min="10" max="10" width="12.5703125" bestFit="1" customWidth="1"/>
    <col min="12" max="12" width="10.42578125" bestFit="1" customWidth="1"/>
  </cols>
  <sheetData>
    <row r="6" spans="2:14" ht="15.75" thickBot="1" x14ac:dyDescent="0.3"/>
    <row r="7" spans="2:14" ht="15.75" thickBot="1" x14ac:dyDescent="0.3">
      <c r="D7" s="2" t="s">
        <v>22</v>
      </c>
      <c r="H7" s="2" t="s">
        <v>27</v>
      </c>
    </row>
    <row r="8" spans="2:14" ht="15.75" thickBot="1" x14ac:dyDescent="0.3">
      <c r="B8" s="2" t="s">
        <v>26</v>
      </c>
      <c r="L8" s="22" t="s">
        <v>30</v>
      </c>
      <c r="N8" s="2" t="s">
        <v>31</v>
      </c>
    </row>
    <row r="9" spans="2:14" ht="15.75" thickBot="1" x14ac:dyDescent="0.3">
      <c r="D9" s="22" t="s">
        <v>24</v>
      </c>
      <c r="F9" s="22" t="s">
        <v>23</v>
      </c>
      <c r="H9" s="22" t="s">
        <v>25</v>
      </c>
      <c r="J9" s="22" t="s">
        <v>28</v>
      </c>
    </row>
    <row r="10" spans="2:14" ht="15.75" thickBot="1" x14ac:dyDescent="0.3"/>
    <row r="11" spans="2:14" ht="15.75" thickBot="1" x14ac:dyDescent="0.3">
      <c r="F11" s="2" t="s">
        <v>29</v>
      </c>
    </row>
    <row r="13" spans="2:14" x14ac:dyDescent="0.25">
      <c r="M13" s="6"/>
    </row>
    <row r="14" spans="2:14" ht="45" x14ac:dyDescent="0.25">
      <c r="D14" s="3" t="s">
        <v>32</v>
      </c>
      <c r="E14" s="3" t="s">
        <v>38</v>
      </c>
      <c r="F14" s="3" t="s">
        <v>33</v>
      </c>
      <c r="G14" s="3" t="s">
        <v>34</v>
      </c>
      <c r="H14" s="3" t="s">
        <v>35</v>
      </c>
      <c r="I14" s="3" t="s">
        <v>36</v>
      </c>
      <c r="J14" s="3" t="s">
        <v>37</v>
      </c>
      <c r="K14" s="3" t="s">
        <v>43</v>
      </c>
    </row>
    <row r="15" spans="2:14" x14ac:dyDescent="0.25">
      <c r="D15" s="3" t="s">
        <v>22</v>
      </c>
      <c r="E15" s="3">
        <v>3</v>
      </c>
      <c r="F15" s="3" t="s">
        <v>39</v>
      </c>
      <c r="G15" s="3">
        <v>0</v>
      </c>
      <c r="H15" s="3">
        <v>3</v>
      </c>
      <c r="I15" s="3">
        <v>1</v>
      </c>
      <c r="J15" s="3">
        <v>4</v>
      </c>
      <c r="K15">
        <f>J15-H15</f>
        <v>1</v>
      </c>
    </row>
    <row r="16" spans="2:14" x14ac:dyDescent="0.25">
      <c r="D16" s="24" t="s">
        <v>24</v>
      </c>
      <c r="E16" s="3">
        <v>2</v>
      </c>
      <c r="F16" s="3" t="s">
        <v>39</v>
      </c>
      <c r="G16" s="3">
        <v>0</v>
      </c>
      <c r="H16" s="3">
        <v>2</v>
      </c>
      <c r="I16" s="3">
        <v>0</v>
      </c>
      <c r="J16" s="3">
        <v>2</v>
      </c>
      <c r="K16" s="23">
        <f t="shared" ref="K16:K22" si="0">J16-H16</f>
        <v>0</v>
      </c>
    </row>
    <row r="17" spans="4:11" x14ac:dyDescent="0.25">
      <c r="D17" s="24" t="s">
        <v>23</v>
      </c>
      <c r="E17" s="3">
        <v>2</v>
      </c>
      <c r="F17" s="3" t="s">
        <v>24</v>
      </c>
      <c r="G17" s="3">
        <v>2</v>
      </c>
      <c r="H17" s="3">
        <v>4</v>
      </c>
      <c r="I17" s="3">
        <v>2</v>
      </c>
      <c r="J17" s="3">
        <v>4</v>
      </c>
      <c r="K17" s="23">
        <f t="shared" si="0"/>
        <v>0</v>
      </c>
    </row>
    <row r="18" spans="4:11" x14ac:dyDescent="0.25">
      <c r="D18" s="3" t="s">
        <v>29</v>
      </c>
      <c r="E18" s="3">
        <v>3</v>
      </c>
      <c r="F18" s="3" t="s">
        <v>24</v>
      </c>
      <c r="G18" s="3">
        <v>2</v>
      </c>
      <c r="H18" s="3">
        <v>5</v>
      </c>
      <c r="I18" s="3">
        <v>7</v>
      </c>
      <c r="J18" s="3">
        <v>10</v>
      </c>
      <c r="K18" s="12">
        <f t="shared" si="0"/>
        <v>5</v>
      </c>
    </row>
    <row r="19" spans="4:11" x14ac:dyDescent="0.25">
      <c r="D19" s="3" t="s">
        <v>27</v>
      </c>
      <c r="E19" s="3">
        <v>2</v>
      </c>
      <c r="F19" s="3" t="s">
        <v>22</v>
      </c>
      <c r="G19" s="3">
        <v>3</v>
      </c>
      <c r="H19" s="3">
        <v>5</v>
      </c>
      <c r="I19" s="3">
        <v>4</v>
      </c>
      <c r="J19" s="3">
        <v>6</v>
      </c>
      <c r="K19" s="12">
        <f t="shared" si="0"/>
        <v>1</v>
      </c>
    </row>
    <row r="20" spans="4:11" ht="30" x14ac:dyDescent="0.25">
      <c r="D20" s="24" t="s">
        <v>25</v>
      </c>
      <c r="E20" s="3">
        <v>2</v>
      </c>
      <c r="F20" s="3" t="s">
        <v>40</v>
      </c>
      <c r="G20" s="3">
        <v>4</v>
      </c>
      <c r="H20" s="3">
        <v>6</v>
      </c>
      <c r="I20" s="3">
        <v>4</v>
      </c>
      <c r="J20" s="3">
        <v>6</v>
      </c>
      <c r="K20" s="23">
        <f t="shared" si="0"/>
        <v>0</v>
      </c>
    </row>
    <row r="21" spans="4:11" ht="30" x14ac:dyDescent="0.25">
      <c r="D21" s="24" t="s">
        <v>28</v>
      </c>
      <c r="E21" s="3">
        <v>4</v>
      </c>
      <c r="F21" s="3" t="s">
        <v>41</v>
      </c>
      <c r="G21" s="3">
        <v>6</v>
      </c>
      <c r="H21" s="3">
        <v>10</v>
      </c>
      <c r="I21" s="3">
        <v>6</v>
      </c>
      <c r="J21" s="3">
        <v>10</v>
      </c>
      <c r="K21" s="23">
        <f t="shared" si="0"/>
        <v>0</v>
      </c>
    </row>
    <row r="22" spans="4:11" ht="30" x14ac:dyDescent="0.25">
      <c r="D22" s="24" t="s">
        <v>30</v>
      </c>
      <c r="E22" s="3">
        <v>1</v>
      </c>
      <c r="F22" s="3" t="s">
        <v>42</v>
      </c>
      <c r="G22" s="3">
        <v>10</v>
      </c>
      <c r="H22" s="3">
        <v>11</v>
      </c>
      <c r="I22" s="3">
        <v>10</v>
      </c>
      <c r="J22" s="3">
        <v>11</v>
      </c>
      <c r="K22" s="23">
        <f t="shared" si="0"/>
        <v>0</v>
      </c>
    </row>
    <row r="23" spans="4:11" x14ac:dyDescent="0.25">
      <c r="K23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Ingredients</vt:lpstr>
      <vt:lpstr>Profit Maximization</vt:lpstr>
      <vt:lpstr>Forecasting</vt:lpstr>
      <vt:lpstr>Investments</vt:lpstr>
      <vt:lpstr>Project Management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2019-05-06T17:21:07Z</dcterms:modified>
</cp:coreProperties>
</file>