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Paul/Desktop/вкиад/lab3-2/"/>
    </mc:Choice>
  </mc:AlternateContent>
  <bookViews>
    <workbookView xWindow="360" yWindow="460" windowWidth="25240" windowHeight="142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" i="1" l="1"/>
  <c r="L24" i="1"/>
  <c r="P6" i="1"/>
  <c r="I3" i="1"/>
  <c r="J5" i="1"/>
  <c r="I5" i="1"/>
  <c r="P3" i="1"/>
  <c r="P4" i="1"/>
  <c r="C21" i="1"/>
  <c r="C19" i="1"/>
  <c r="J6" i="1"/>
  <c r="J7" i="1"/>
  <c r="I6" i="1"/>
  <c r="I7" i="1"/>
  <c r="D3" i="1"/>
  <c r="D5" i="1"/>
  <c r="D7" i="1"/>
  <c r="D9" i="1"/>
  <c r="D11" i="1"/>
  <c r="D13" i="1"/>
  <c r="D15" i="1"/>
  <c r="D17" i="1"/>
  <c r="D19" i="1"/>
  <c r="D21" i="1"/>
  <c r="L5" i="1"/>
  <c r="M6" i="1"/>
  <c r="L7" i="1"/>
  <c r="M7" i="1"/>
  <c r="F14" i="1"/>
  <c r="G14" i="1"/>
  <c r="D4" i="1"/>
  <c r="D6" i="1"/>
  <c r="D8" i="1"/>
  <c r="D10" i="1"/>
  <c r="D12" i="1"/>
  <c r="D14" i="1"/>
  <c r="D16" i="1"/>
  <c r="D18" i="1"/>
  <c r="D20" i="1"/>
  <c r="D2" i="1"/>
  <c r="M5" i="1"/>
  <c r="L6" i="1"/>
  <c r="F13" i="1"/>
  <c r="G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" i="1"/>
  <c r="J12" i="1"/>
  <c r="I13" i="1"/>
  <c r="J13" i="1"/>
  <c r="M13" i="1"/>
  <c r="F12" i="1"/>
  <c r="G12" i="1"/>
  <c r="I14" i="1"/>
  <c r="L13" i="1"/>
  <c r="J14" i="1"/>
  <c r="I15" i="1"/>
  <c r="J15" i="1"/>
  <c r="N13" i="1"/>
  <c r="I16" i="1"/>
  <c r="J16" i="1"/>
  <c r="L14" i="1"/>
  <c r="M14" i="1"/>
  <c r="M15" i="1"/>
  <c r="N14" i="1"/>
  <c r="L15" i="1"/>
  <c r="I17" i="1"/>
  <c r="J17" i="1"/>
  <c r="P7" i="1"/>
  <c r="N15" i="1"/>
  <c r="L16" i="1"/>
  <c r="M16" i="1"/>
  <c r="N16" i="1"/>
  <c r="L17" i="1"/>
  <c r="M17" i="1"/>
  <c r="N17" i="1"/>
</calcChain>
</file>

<file path=xl/sharedStrings.xml><?xml version="1.0" encoding="utf-8"?>
<sst xmlns="http://schemas.openxmlformats.org/spreadsheetml/2006/main" count="62" uniqueCount="47">
  <si>
    <t>X</t>
  </si>
  <si>
    <t>Y</t>
  </si>
  <si>
    <t>Интервалы значений признака-фактора</t>
  </si>
  <si>
    <t>Число единиц, входящих в интервал</t>
  </si>
  <si>
    <t>Удельный вес единиц, входящих в интервал, в общем их числе, %</t>
  </si>
  <si>
    <t>Удельный вес единиц, входящих в интервал, при нормальном распределении, %</t>
  </si>
  <si>
    <t>Начало интервала</t>
  </si>
  <si>
    <t>Конец интервала</t>
  </si>
  <si>
    <t>Количество:</t>
  </si>
  <si>
    <t>Среднее:</t>
  </si>
  <si>
    <t>Дисперсия:</t>
  </si>
  <si>
    <t>Среднее квадратическое:</t>
  </si>
  <si>
    <t>Кол-во групп</t>
  </si>
  <si>
    <t>Интервалы</t>
  </si>
  <si>
    <t>Средняя величина результирующего фактора в группе</t>
  </si>
  <si>
    <t>…</t>
  </si>
  <si>
    <r>
      <t xml:space="preserve">Число вариант, попавших, в </t>
    </r>
    <r>
      <rPr>
        <i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>-ый интервал.</t>
    </r>
  </si>
  <si>
    <r>
      <t xml:space="preserve">Сумма результирующего фактора </t>
    </r>
    <r>
      <rPr>
        <i/>
        <sz val="11"/>
        <color theme="1"/>
        <rFont val="Times New Roman"/>
        <family val="1"/>
        <charset val="204"/>
      </rPr>
      <t>i</t>
    </r>
    <r>
      <rPr>
        <sz val="11"/>
        <color theme="1"/>
        <rFont val="Times New Roman"/>
        <family val="1"/>
        <charset val="204"/>
      </rPr>
      <t xml:space="preserve">- ого интервала </t>
    </r>
  </si>
  <si>
    <t>Размер</t>
  </si>
  <si>
    <t>Rxy Part</t>
  </si>
  <si>
    <t>Trasch</t>
  </si>
  <si>
    <t>T tabl. числе степеней свободы  ν=n–2=18 и уровне значимости α=0.01</t>
  </si>
  <si>
    <t>A</t>
  </si>
  <si>
    <t>B</t>
  </si>
  <si>
    <t>Regression eq.</t>
  </si>
  <si>
    <t>Ax-B</t>
  </si>
  <si>
    <t>Ilyin</t>
  </si>
  <si>
    <t>Andrei</t>
  </si>
  <si>
    <t>©</t>
  </si>
  <si>
    <t>Столбец1</t>
  </si>
  <si>
    <t>Столбец2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</si>
  <si>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</si>
  <si>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</si>
  <si>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</si>
  <si>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</si>
  <si>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</si>
  <si>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</si>
  <si>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</si>
  <si>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</si>
  <si>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</si>
  <si>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</si>
  <si>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</si>
  <si>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</si>
  <si>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</si>
  <si>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 xml:space="preserve"> </t>
  </si>
  <si>
    <t>X*Y</t>
  </si>
  <si>
    <t>Линейная корреляция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</si>
</sst>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0" tint="-0.1499984740745262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Диаграмма рассеивания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55622322018331"/>
          <c:y val="0.0234346194795065"/>
          <c:w val="0.907388134272842"/>
          <c:h val="0.91629536609648"/>
        </c:manualLayout>
      </c:layout>
      <c:scatterChart>
        <c:scatterStyle val="lineMarker"/>
        <c:varyColors val="0"/>
        <c:ser>
          <c:idx val="0"/>
          <c:order val="0"/>
          <c:tx>
            <c:v>Диаграмма рассеяния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120.0</c:v>
                </c:pt>
                <c:pt idx="1">
                  <c:v>114.0</c:v>
                </c:pt>
                <c:pt idx="2">
                  <c:v>93.0</c:v>
                </c:pt>
                <c:pt idx="3">
                  <c:v>124.0</c:v>
                </c:pt>
                <c:pt idx="4">
                  <c:v>122.0</c:v>
                </c:pt>
                <c:pt idx="5">
                  <c:v>124.0</c:v>
                </c:pt>
                <c:pt idx="6">
                  <c:v>107.0</c:v>
                </c:pt>
                <c:pt idx="7">
                  <c:v>116.0</c:v>
                </c:pt>
                <c:pt idx="8">
                  <c:v>123.0</c:v>
                </c:pt>
                <c:pt idx="9">
                  <c:v>109.0</c:v>
                </c:pt>
                <c:pt idx="10">
                  <c:v>104.0</c:v>
                </c:pt>
                <c:pt idx="11">
                  <c:v>122.0</c:v>
                </c:pt>
                <c:pt idx="12">
                  <c:v>109.0</c:v>
                </c:pt>
                <c:pt idx="13">
                  <c:v>121.0</c:v>
                </c:pt>
                <c:pt idx="14">
                  <c:v>111.0</c:v>
                </c:pt>
                <c:pt idx="15">
                  <c:v>124.0</c:v>
                </c:pt>
                <c:pt idx="16">
                  <c:v>122.0</c:v>
                </c:pt>
                <c:pt idx="17">
                  <c:v>117.0</c:v>
                </c:pt>
                <c:pt idx="18">
                  <c:v>109.0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32.0</c:v>
                </c:pt>
                <c:pt idx="1">
                  <c:v>37.0</c:v>
                </c:pt>
                <c:pt idx="2">
                  <c:v>48.0</c:v>
                </c:pt>
                <c:pt idx="3">
                  <c:v>29.0</c:v>
                </c:pt>
                <c:pt idx="4">
                  <c:v>36.0</c:v>
                </c:pt>
                <c:pt idx="5">
                  <c:v>34.0</c:v>
                </c:pt>
                <c:pt idx="6">
                  <c:v>44.0</c:v>
                </c:pt>
                <c:pt idx="7">
                  <c:v>34.0</c:v>
                </c:pt>
                <c:pt idx="8">
                  <c:v>31.0</c:v>
                </c:pt>
                <c:pt idx="9">
                  <c:v>41.0</c:v>
                </c:pt>
                <c:pt idx="10">
                  <c:v>41.0</c:v>
                </c:pt>
                <c:pt idx="11">
                  <c:v>27.0</c:v>
                </c:pt>
                <c:pt idx="12">
                  <c:v>41.0</c:v>
                </c:pt>
                <c:pt idx="13">
                  <c:v>21.0</c:v>
                </c:pt>
                <c:pt idx="14">
                  <c:v>17.0</c:v>
                </c:pt>
                <c:pt idx="15">
                  <c:v>24.0</c:v>
                </c:pt>
                <c:pt idx="16">
                  <c:v>20.0</c:v>
                </c:pt>
                <c:pt idx="17">
                  <c:v>21.0</c:v>
                </c:pt>
                <c:pt idx="18">
                  <c:v>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044672"/>
        <c:axId val="-2048218416"/>
      </c:scatterChart>
      <c:valAx>
        <c:axId val="-2048044672"/>
        <c:scaling>
          <c:orientation val="minMax"/>
          <c:min val="9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8218416"/>
        <c:crosses val="autoZero"/>
        <c:crossBetween val="midCat"/>
      </c:valAx>
      <c:valAx>
        <c:axId val="-2048218416"/>
        <c:scaling>
          <c:orientation val="minMax"/>
          <c:max val="52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8044672"/>
        <c:crosses val="autoZero"/>
        <c:crossBetween val="midCat"/>
        <c:majorUnit val="4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1" Type="http://schemas.openxmlformats.org/officeDocument/2006/relationships/image" Target="../media/image1.wmf"/><Relationship Id="rId2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287337</xdr:colOff>
      <xdr:row>30</xdr:row>
      <xdr:rowOff>50800</xdr:rowOff>
    </xdr:from>
    <xdr:to>
      <xdr:col>8</xdr:col>
      <xdr:colOff>425450</xdr:colOff>
      <xdr:row>47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10</xdr:row>
          <xdr:rowOff>0</xdr:rowOff>
        </xdr:from>
        <xdr:to>
          <xdr:col>12</xdr:col>
          <xdr:colOff>495300</xdr:colOff>
          <xdr:row>11</xdr:row>
          <xdr:rowOff>63500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457200</xdr:colOff>
          <xdr:row>9</xdr:row>
          <xdr:rowOff>1866900</xdr:rowOff>
        </xdr:from>
        <xdr:to>
          <xdr:col>13</xdr:col>
          <xdr:colOff>711200</xdr:colOff>
          <xdr:row>11</xdr:row>
          <xdr:rowOff>50800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12</xdr:row>
          <xdr:rowOff>0</xdr:rowOff>
        </xdr:from>
        <xdr:to>
          <xdr:col>10</xdr:col>
          <xdr:colOff>609600</xdr:colOff>
          <xdr:row>13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</xdr:row>
          <xdr:rowOff>0</xdr:rowOff>
        </xdr:from>
        <xdr:to>
          <xdr:col>10</xdr:col>
          <xdr:colOff>622300</xdr:colOff>
          <xdr:row>14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15</xdr:row>
          <xdr:rowOff>0</xdr:rowOff>
        </xdr:from>
        <xdr:to>
          <xdr:col>10</xdr:col>
          <xdr:colOff>749300</xdr:colOff>
          <xdr:row>16</xdr:row>
          <xdr:rowOff>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12700</xdr:colOff>
          <xdr:row>11</xdr:row>
          <xdr:rowOff>38100</xdr:rowOff>
        </xdr:from>
        <xdr:to>
          <xdr:col>4</xdr:col>
          <xdr:colOff>1562100</xdr:colOff>
          <xdr:row>11</xdr:row>
          <xdr:rowOff>292100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50800</xdr:rowOff>
        </xdr:from>
        <xdr:to>
          <xdr:col>4</xdr:col>
          <xdr:colOff>1549400</xdr:colOff>
          <xdr:row>12</xdr:row>
          <xdr:rowOff>292100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50800</xdr:rowOff>
        </xdr:from>
        <xdr:to>
          <xdr:col>4</xdr:col>
          <xdr:colOff>1549400</xdr:colOff>
          <xdr:row>13</xdr:row>
          <xdr:rowOff>292100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4.wmf"/><Relationship Id="rId12" Type="http://schemas.openxmlformats.org/officeDocument/2006/relationships/oleObject" Target="../embeddings/oleObject5.bin"/><Relationship Id="rId13" Type="http://schemas.openxmlformats.org/officeDocument/2006/relationships/image" Target="../media/image5.wmf"/><Relationship Id="rId14" Type="http://schemas.openxmlformats.org/officeDocument/2006/relationships/oleObject" Target="../embeddings/oleObject6.bin"/><Relationship Id="rId15" Type="http://schemas.openxmlformats.org/officeDocument/2006/relationships/image" Target="../media/image6.wmf"/><Relationship Id="rId16" Type="http://schemas.openxmlformats.org/officeDocument/2006/relationships/oleObject" Target="../embeddings/oleObject7.bin"/><Relationship Id="rId17" Type="http://schemas.openxmlformats.org/officeDocument/2006/relationships/image" Target="../media/image7.wmf"/><Relationship Id="rId18" Type="http://schemas.openxmlformats.org/officeDocument/2006/relationships/oleObject" Target="../embeddings/oleObject8.bin"/><Relationship Id="rId19" Type="http://schemas.openxmlformats.org/officeDocument/2006/relationships/image" Target="../media/image8.wmf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wmf"/><Relationship Id="rId6" Type="http://schemas.openxmlformats.org/officeDocument/2006/relationships/oleObject" Target="../embeddings/oleObject2.bin"/><Relationship Id="rId7" Type="http://schemas.openxmlformats.org/officeDocument/2006/relationships/image" Target="../media/image2.wmf"/><Relationship Id="rId8" Type="http://schemas.openxmlformats.org/officeDocument/2006/relationships/oleObject" Target="../embeddings/oleObject3.bin"/><Relationship Id="rId9" Type="http://schemas.openxmlformats.org/officeDocument/2006/relationships/image" Target="../media/image3.wmf"/><Relationship Id="rId10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baseColWidth="10" defaultColWidth="8.83203125" defaultRowHeight="15" x14ac:dyDescent="0.2"/>
  <sheetData>
    <row r="1" spans="1:4" x14ac:dyDescent="0.2">
      <c r="A1" s="16" t="s">
        <v>29</v>
      </c>
      <c r="B1" s="16"/>
      <c r="C1" s="16" t="s">
        <v>30</v>
      </c>
      <c r="D1" s="16"/>
    </row>
    <row r="2" spans="1:4" x14ac:dyDescent="0.2">
      <c r="A2" s="14"/>
      <c r="B2" s="14"/>
      <c r="C2" s="14"/>
      <c r="D2" s="14"/>
    </row>
    <row r="3" spans="1:4" x14ac:dyDescent="0.2">
      <c r="A3" s="14" t="s">
        <v>31</v>
      </c>
      <c r="B3" s="14">
        <v>48.95</v>
      </c>
      <c r="C3" s="14" t="s">
        <v>31</v>
      </c>
      <c r="D3" s="14">
        <v>30.2</v>
      </c>
    </row>
    <row r="4" spans="1:4" x14ac:dyDescent="0.2">
      <c r="A4" s="14" t="s">
        <v>32</v>
      </c>
      <c r="B4" s="14">
        <v>0.62607801767074223</v>
      </c>
      <c r="C4" s="14" t="s">
        <v>32</v>
      </c>
      <c r="D4" s="14">
        <v>1.0094292290304727</v>
      </c>
    </row>
    <row r="5" spans="1:4" x14ac:dyDescent="0.2">
      <c r="A5" s="14" t="s">
        <v>33</v>
      </c>
      <c r="B5" s="14">
        <v>48.5</v>
      </c>
      <c r="C5" s="14" t="s">
        <v>33</v>
      </c>
      <c r="D5" s="14">
        <v>31.5</v>
      </c>
    </row>
    <row r="6" spans="1:4" x14ac:dyDescent="0.2">
      <c r="A6" s="14" t="s">
        <v>34</v>
      </c>
      <c r="B6" s="14">
        <v>52</v>
      </c>
      <c r="C6" s="14" t="s">
        <v>34</v>
      </c>
      <c r="D6" s="14">
        <v>24</v>
      </c>
    </row>
    <row r="7" spans="1:4" x14ac:dyDescent="0.2">
      <c r="A7" s="14" t="s">
        <v>35</v>
      </c>
      <c r="B7" s="14">
        <v>2.7999060134601885</v>
      </c>
      <c r="C7" s="14" t="s">
        <v>35</v>
      </c>
      <c r="D7" s="14">
        <v>4.5143047491746824</v>
      </c>
    </row>
    <row r="8" spans="1:4" x14ac:dyDescent="0.2">
      <c r="A8" s="14" t="s">
        <v>36</v>
      </c>
      <c r="B8" s="14">
        <v>7.8394736842105255</v>
      </c>
      <c r="C8" s="14" t="s">
        <v>36</v>
      </c>
      <c r="D8" s="14">
        <v>20.378947368421091</v>
      </c>
    </row>
    <row r="9" spans="1:4" x14ac:dyDescent="0.2">
      <c r="A9" s="14" t="s">
        <v>37</v>
      </c>
      <c r="B9" s="14">
        <v>-1.0202071584333154</v>
      </c>
      <c r="C9" s="14" t="s">
        <v>37</v>
      </c>
      <c r="D9" s="14">
        <v>-1.3783682356557132</v>
      </c>
    </row>
    <row r="10" spans="1:4" x14ac:dyDescent="0.2">
      <c r="A10" s="14" t="s">
        <v>38</v>
      </c>
      <c r="B10" s="14">
        <v>5.6868227069865628E-2</v>
      </c>
      <c r="C10" s="14" t="s">
        <v>38</v>
      </c>
      <c r="D10" s="14">
        <v>-0.41603287281326723</v>
      </c>
    </row>
    <row r="11" spans="1:4" x14ac:dyDescent="0.2">
      <c r="A11" s="14" t="s">
        <v>39</v>
      </c>
      <c r="B11" s="14">
        <v>10</v>
      </c>
      <c r="C11" s="14" t="s">
        <v>39</v>
      </c>
      <c r="D11" s="14">
        <v>13</v>
      </c>
    </row>
    <row r="12" spans="1:4" x14ac:dyDescent="0.2">
      <c r="A12" s="14" t="s">
        <v>40</v>
      </c>
      <c r="B12" s="14">
        <v>44</v>
      </c>
      <c r="C12" s="14" t="s">
        <v>40</v>
      </c>
      <c r="D12" s="14">
        <v>23</v>
      </c>
    </row>
    <row r="13" spans="1:4" x14ac:dyDescent="0.2">
      <c r="A13" s="14" t="s">
        <v>41</v>
      </c>
      <c r="B13" s="14">
        <v>54</v>
      </c>
      <c r="C13" s="14" t="s">
        <v>41</v>
      </c>
      <c r="D13" s="14">
        <v>36</v>
      </c>
    </row>
    <row r="14" spans="1:4" x14ac:dyDescent="0.2">
      <c r="A14" s="14" t="s">
        <v>42</v>
      </c>
      <c r="B14" s="14">
        <v>979</v>
      </c>
      <c r="C14" s="14" t="s">
        <v>42</v>
      </c>
      <c r="D14" s="14">
        <v>604</v>
      </c>
    </row>
    <row r="15" spans="1:4" ht="16" thickBot="1" x14ac:dyDescent="0.25">
      <c r="A15" s="15" t="s">
        <v>43</v>
      </c>
      <c r="B15" s="15">
        <v>20</v>
      </c>
      <c r="C15" s="15" t="s">
        <v>43</v>
      </c>
      <c r="D15" s="15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"/>
  <sheetViews>
    <sheetView tabSelected="1" topLeftCell="D8" workbookViewId="0">
      <selection activeCell="J37" sqref="J37"/>
    </sheetView>
  </sheetViews>
  <sheetFormatPr baseColWidth="10" defaultColWidth="8.83203125" defaultRowHeight="15" x14ac:dyDescent="0.2"/>
  <cols>
    <col min="3" max="3" width="8.83203125" style="5"/>
    <col min="4" max="4" width="8.83203125" style="3"/>
    <col min="5" max="5" width="22" customWidth="1"/>
    <col min="6" max="6" width="11.1640625" customWidth="1"/>
    <col min="7" max="7" width="15.5" customWidth="1"/>
    <col min="8" max="8" width="19.83203125" customWidth="1"/>
    <col min="9" max="9" width="10.33203125" customWidth="1"/>
    <col min="10" max="10" width="7.83203125" customWidth="1"/>
    <col min="11" max="11" width="17.5" customWidth="1"/>
    <col min="12" max="12" width="11.83203125" customWidth="1"/>
    <col min="13" max="14" width="17.5" customWidth="1"/>
    <col min="15" max="15" width="9.1640625" customWidth="1"/>
    <col min="16" max="16" width="14.33203125" customWidth="1"/>
  </cols>
  <sheetData>
    <row r="1" spans="1:16" ht="27" customHeight="1" thickBot="1" x14ac:dyDescent="0.25">
      <c r="A1" s="17" t="s">
        <v>0</v>
      </c>
      <c r="B1" s="17" t="s">
        <v>1</v>
      </c>
      <c r="C1" s="18" t="s">
        <v>45</v>
      </c>
      <c r="D1" s="18" t="s">
        <v>19</v>
      </c>
    </row>
    <row r="2" spans="1:16" ht="30" customHeight="1" thickBot="1" x14ac:dyDescent="0.25">
      <c r="A2" s="27">
        <v>120</v>
      </c>
      <c r="B2" s="28">
        <v>32</v>
      </c>
      <c r="C2" s="18">
        <f>A2*B2</f>
        <v>3840</v>
      </c>
      <c r="D2" s="18">
        <f t="shared" ref="D2:D21" si="0">((A2-$I$5)*(B2-$J$5))/($I$7*$J$7)</f>
        <v>-1.6906146881143936E-2</v>
      </c>
      <c r="F2" s="7"/>
      <c r="G2" s="2"/>
      <c r="K2" s="9"/>
      <c r="N2" s="9"/>
    </row>
    <row r="3" spans="1:16" ht="31" thickBot="1" x14ac:dyDescent="0.25">
      <c r="A3" s="29">
        <v>114</v>
      </c>
      <c r="B3" s="30">
        <v>37</v>
      </c>
      <c r="C3" s="18">
        <f t="shared" ref="C3:C21" si="1">A3*B3</f>
        <v>4218</v>
      </c>
      <c r="D3" s="18">
        <f t="shared" si="0"/>
        <v>-0.10471326634135016</v>
      </c>
      <c r="H3" s="4" t="s">
        <v>8</v>
      </c>
      <c r="I3">
        <f>COUNT(A:A)</f>
        <v>20</v>
      </c>
      <c r="L3" s="2" t="s">
        <v>6</v>
      </c>
      <c r="M3" s="2" t="s">
        <v>7</v>
      </c>
      <c r="N3" s="10"/>
      <c r="O3" s="13" t="s">
        <v>12</v>
      </c>
      <c r="P3" s="12">
        <f xml:space="preserve"> 1+ FLOOR(LOG(I3,2),1)</f>
        <v>5</v>
      </c>
    </row>
    <row r="4" spans="1:16" ht="19" thickBot="1" x14ac:dyDescent="0.25">
      <c r="A4" s="29">
        <v>93</v>
      </c>
      <c r="B4" s="30">
        <v>48</v>
      </c>
      <c r="C4" s="18">
        <f t="shared" si="1"/>
        <v>4464</v>
      </c>
      <c r="D4" s="18">
        <f t="shared" si="0"/>
        <v>-4.6706834782720543</v>
      </c>
      <c r="I4" t="s">
        <v>0</v>
      </c>
      <c r="J4" t="s">
        <v>1</v>
      </c>
      <c r="N4" s="11"/>
      <c r="O4" s="8" t="s">
        <v>18</v>
      </c>
      <c r="P4" s="12">
        <f xml:space="preserve"> (MAX(A:A)-MIN(A:A))/P3</f>
        <v>6.2</v>
      </c>
    </row>
    <row r="5" spans="1:16" ht="19" thickBot="1" x14ac:dyDescent="0.25">
      <c r="A5" s="29">
        <v>124</v>
      </c>
      <c r="B5" s="30">
        <v>29</v>
      </c>
      <c r="C5" s="18">
        <f t="shared" si="1"/>
        <v>3596</v>
      </c>
      <c r="D5" s="18">
        <f t="shared" si="0"/>
        <v>-0.35896074656940818</v>
      </c>
      <c r="H5" s="4" t="s">
        <v>9</v>
      </c>
      <c r="I5">
        <f>AVERAGE(A:A)</f>
        <v>115.7</v>
      </c>
      <c r="J5">
        <f xml:space="preserve"> AVERAGE(B:B)</f>
        <v>32.299999999999997</v>
      </c>
      <c r="L5">
        <f>$I$5-1*$I$7</f>
        <v>107.21409837932413</v>
      </c>
      <c r="M5" s="3">
        <f>$I$5+1*$I$7</f>
        <v>124.18590162067588</v>
      </c>
      <c r="N5" s="11"/>
      <c r="O5" s="3"/>
      <c r="P5" s="12"/>
    </row>
    <row r="6" spans="1:16" ht="46" thickBot="1" x14ac:dyDescent="0.25">
      <c r="A6" s="29">
        <v>122</v>
      </c>
      <c r="B6" s="30">
        <v>36</v>
      </c>
      <c r="C6" s="18">
        <f t="shared" si="1"/>
        <v>4392</v>
      </c>
      <c r="D6" s="18">
        <f t="shared" si="0"/>
        <v>0.30549014248020867</v>
      </c>
      <c r="H6" s="4" t="s">
        <v>10</v>
      </c>
      <c r="I6">
        <f>VAR(A:A)</f>
        <v>72.010526315789477</v>
      </c>
      <c r="J6">
        <f xml:space="preserve"> VAR(B:B)</f>
        <v>80.85263157894741</v>
      </c>
      <c r="L6" s="3">
        <f>$I$5-2*$I$7</f>
        <v>98.728196758648252</v>
      </c>
      <c r="M6" s="3">
        <f>$I$5+2*$I$7</f>
        <v>132.67180324135177</v>
      </c>
      <c r="N6" s="11"/>
      <c r="O6" s="2" t="s">
        <v>46</v>
      </c>
      <c r="P6" s="12">
        <f>SUM(D:D)/I3</f>
        <v>-0.64099197205950253</v>
      </c>
    </row>
    <row r="7" spans="1:16" ht="19" thickBot="1" x14ac:dyDescent="0.25">
      <c r="A7" s="29">
        <v>124</v>
      </c>
      <c r="B7" s="30">
        <v>34</v>
      </c>
      <c r="C7" s="18">
        <f t="shared" si="1"/>
        <v>4216</v>
      </c>
      <c r="D7" s="18">
        <f t="shared" si="0"/>
        <v>0.18491917247515011</v>
      </c>
      <c r="H7" s="4" t="s">
        <v>11</v>
      </c>
      <c r="I7">
        <f>SQRT(I6)</f>
        <v>8.4859016206758771</v>
      </c>
      <c r="J7">
        <f>SQRT(J6)</f>
        <v>8.9918091382628571</v>
      </c>
      <c r="L7" s="3">
        <f>$I$5-3*$I$7</f>
        <v>90.242295137972377</v>
      </c>
      <c r="M7" s="3">
        <f>$I$5+3*$I$7</f>
        <v>141.15770486202763</v>
      </c>
      <c r="O7" s="3" t="s">
        <v>20</v>
      </c>
      <c r="P7" s="12">
        <f xml:space="preserve"> ABS(P6)*SQRT((I3-2)/(1- P6*P6))</f>
        <v>3.543101016750537</v>
      </c>
    </row>
    <row r="8" spans="1:16" ht="17" thickBot="1" x14ac:dyDescent="0.25">
      <c r="A8" s="29">
        <v>107</v>
      </c>
      <c r="B8" s="30">
        <v>44</v>
      </c>
      <c r="C8" s="18">
        <f t="shared" si="1"/>
        <v>4708</v>
      </c>
      <c r="D8" s="18">
        <f t="shared" si="0"/>
        <v>-1.3340129387842323</v>
      </c>
      <c r="I8" s="2"/>
      <c r="L8" s="8"/>
      <c r="M8" s="8"/>
    </row>
    <row r="9" spans="1:16" ht="60.75" customHeight="1" thickBot="1" x14ac:dyDescent="0.25">
      <c r="A9" s="29">
        <v>116</v>
      </c>
      <c r="B9" s="30">
        <v>34</v>
      </c>
      <c r="C9" s="18">
        <f t="shared" si="1"/>
        <v>3944</v>
      </c>
      <c r="D9" s="18">
        <f t="shared" si="0"/>
        <v>6.6838255111499427E-3</v>
      </c>
    </row>
    <row r="10" spans="1:16" ht="105" customHeight="1" thickBot="1" x14ac:dyDescent="0.25">
      <c r="A10" s="29">
        <v>123</v>
      </c>
      <c r="B10" s="30">
        <v>31</v>
      </c>
      <c r="C10" s="18">
        <f t="shared" si="1"/>
        <v>3813</v>
      </c>
      <c r="D10" s="18">
        <f t="shared" si="0"/>
        <v>-0.12437157666826136</v>
      </c>
      <c r="E10" s="21" t="s">
        <v>2</v>
      </c>
      <c r="F10" s="21" t="s">
        <v>3</v>
      </c>
      <c r="G10" s="21" t="s">
        <v>4</v>
      </c>
      <c r="H10" s="21" t="s">
        <v>5</v>
      </c>
      <c r="K10" s="1" t="s">
        <v>13</v>
      </c>
      <c r="L10" s="1" t="s">
        <v>16</v>
      </c>
      <c r="M10" s="1" t="s">
        <v>17</v>
      </c>
      <c r="N10" s="1" t="s">
        <v>14</v>
      </c>
      <c r="P10" s="2" t="s">
        <v>21</v>
      </c>
    </row>
    <row r="11" spans="1:16" ht="16.5" customHeight="1" thickBot="1" x14ac:dyDescent="0.25">
      <c r="A11" s="29">
        <v>109</v>
      </c>
      <c r="B11" s="30">
        <v>41</v>
      </c>
      <c r="C11" s="18">
        <f t="shared" si="1"/>
        <v>4469</v>
      </c>
      <c r="D11" s="18">
        <f t="shared" si="0"/>
        <v>-0.76392193930379115</v>
      </c>
      <c r="E11" s="22">
        <v>1</v>
      </c>
      <c r="F11" s="22">
        <v>2</v>
      </c>
      <c r="G11" s="22">
        <v>3</v>
      </c>
      <c r="H11" s="22">
        <v>4</v>
      </c>
      <c r="K11" s="1"/>
      <c r="L11" s="1"/>
      <c r="M11" s="1"/>
      <c r="N11" s="1"/>
    </row>
    <row r="12" spans="1:16" ht="19" thickBot="1" x14ac:dyDescent="0.25">
      <c r="A12" s="29">
        <v>104</v>
      </c>
      <c r="B12" s="30">
        <v>41</v>
      </c>
      <c r="C12" s="18">
        <f t="shared" si="1"/>
        <v>4264</v>
      </c>
      <c r="D12" s="18">
        <f t="shared" si="0"/>
        <v>-1.3340129387842323</v>
      </c>
      <c r="E12" s="26"/>
      <c r="F12" s="23">
        <f xml:space="preserve"> COUNTIFS(A:A,"&gt;="&amp;L5,A:A,"&lt;="&amp;M5)</f>
        <v>17</v>
      </c>
      <c r="G12" s="24">
        <f xml:space="preserve"> F12/$I$3</f>
        <v>0.85</v>
      </c>
      <c r="H12" s="25">
        <v>0.68300000000000005</v>
      </c>
      <c r="J12" s="5">
        <f>MIN(A:A)</f>
        <v>93</v>
      </c>
      <c r="K12" s="1"/>
      <c r="L12" s="1"/>
      <c r="M12" s="1"/>
      <c r="N12" s="1"/>
    </row>
    <row r="13" spans="1:16" ht="19" thickBot="1" x14ac:dyDescent="0.25">
      <c r="A13" s="29">
        <v>122</v>
      </c>
      <c r="B13" s="30">
        <v>27</v>
      </c>
      <c r="C13" s="18">
        <f t="shared" si="1"/>
        <v>3294</v>
      </c>
      <c r="D13" s="18">
        <f t="shared" si="0"/>
        <v>-0.43759398787705511</v>
      </c>
      <c r="E13" s="26"/>
      <c r="F13" s="23">
        <f xml:space="preserve"> COUNTIFS(A:A,"&gt;="&amp;L6,A:A,"&lt;="&amp;M6)</f>
        <v>19</v>
      </c>
      <c r="G13" s="24">
        <f xml:space="preserve"> F13/$I$3</f>
        <v>0.95</v>
      </c>
      <c r="H13" s="25">
        <v>0.95399999999999996</v>
      </c>
      <c r="I13">
        <f>J12</f>
        <v>93</v>
      </c>
      <c r="J13">
        <f>I13+$P$4</f>
        <v>99.2</v>
      </c>
      <c r="K13" s="1"/>
      <c r="L13" s="1">
        <f>COUNTIFS(A:A,"&gt;="&amp;I13,A:A,"&lt;"&amp;J13)</f>
        <v>1</v>
      </c>
      <c r="M13" s="1">
        <f>SUMIFS(B:B,A:A,"&gt;="&amp;I13,A:A,"&lt;"&amp;J13)</f>
        <v>48</v>
      </c>
      <c r="N13" s="1">
        <f>M13/L13</f>
        <v>48</v>
      </c>
    </row>
    <row r="14" spans="1:16" ht="19" thickBot="1" x14ac:dyDescent="0.25">
      <c r="A14" s="29">
        <v>109</v>
      </c>
      <c r="B14" s="30">
        <v>41</v>
      </c>
      <c r="C14" s="18">
        <f t="shared" si="1"/>
        <v>4469</v>
      </c>
      <c r="D14" s="18">
        <f t="shared" si="0"/>
        <v>-0.76392193930379115</v>
      </c>
      <c r="E14" s="26"/>
      <c r="F14" s="23">
        <f xml:space="preserve"> COUNTIFS(A:A,"&gt;="&amp;L7,A:A,"&lt;="&amp;M7)</f>
        <v>20</v>
      </c>
      <c r="G14" s="24">
        <f xml:space="preserve"> F14/$I$3</f>
        <v>1</v>
      </c>
      <c r="H14" s="25">
        <v>0.997</v>
      </c>
      <c r="I14" s="3">
        <f t="shared" ref="I14:I17" si="2">J13</f>
        <v>99.2</v>
      </c>
      <c r="J14" s="3">
        <f>I14+$P$4</f>
        <v>105.4</v>
      </c>
      <c r="K14" s="1"/>
      <c r="L14" s="1">
        <f>COUNTIFS(A:A,"&gt;="&amp;I14,A:A,"&lt;"&amp;J14)</f>
        <v>1</v>
      </c>
      <c r="M14" s="1">
        <f>SUMIFS(B:B,A:A,"&gt;="&amp;I14,A:A,"&lt;"&amp;J14)</f>
        <v>41</v>
      </c>
      <c r="N14" s="1">
        <f t="shared" ref="N14:N17" si="3">M14/L14</f>
        <v>41</v>
      </c>
    </row>
    <row r="15" spans="1:16" ht="17" thickBot="1" x14ac:dyDescent="0.25">
      <c r="A15" s="29">
        <v>121</v>
      </c>
      <c r="B15" s="30">
        <v>21</v>
      </c>
      <c r="C15" s="18">
        <f t="shared" si="1"/>
        <v>2541</v>
      </c>
      <c r="D15" s="18">
        <f t="shared" si="0"/>
        <v>-0.78489080365249586</v>
      </c>
      <c r="I15" s="3">
        <f t="shared" si="2"/>
        <v>105.4</v>
      </c>
      <c r="J15" s="3">
        <f>I15+$P$4</f>
        <v>111.60000000000001</v>
      </c>
      <c r="K15" s="1" t="s">
        <v>15</v>
      </c>
      <c r="L15" s="1">
        <f>COUNTIFS(A:A,"&gt;="&amp;I15,A:A,"&lt;"&amp;J15)</f>
        <v>5</v>
      </c>
      <c r="M15" s="1">
        <f>SUMIFS(B:B,A:A,"&gt;="&amp;I15,A:A,"&lt;"&amp;J15)</f>
        <v>185</v>
      </c>
      <c r="N15" s="1">
        <f t="shared" si="3"/>
        <v>37</v>
      </c>
    </row>
    <row r="16" spans="1:16" ht="17" thickBot="1" x14ac:dyDescent="0.25">
      <c r="A16" s="29">
        <v>111</v>
      </c>
      <c r="B16" s="30">
        <v>17</v>
      </c>
      <c r="C16" s="18">
        <f t="shared" si="1"/>
        <v>1887</v>
      </c>
      <c r="D16" s="18">
        <f t="shared" si="0"/>
        <v>0.94241939707214972</v>
      </c>
      <c r="E16" s="4"/>
      <c r="F16" s="3"/>
      <c r="I16" s="3">
        <f t="shared" si="2"/>
        <v>111.60000000000001</v>
      </c>
      <c r="J16" s="3">
        <f>I16+$P$4</f>
        <v>117.80000000000001</v>
      </c>
      <c r="K16" s="1"/>
      <c r="L16" s="1">
        <f>COUNTIFS(A:A,"&gt;="&amp;I16,A:A,"&lt;"&amp;J16)</f>
        <v>3</v>
      </c>
      <c r="M16" s="1">
        <f>SUMIFS(B:B,A:A,"&gt;="&amp;I16,A:A,"&lt;"&amp;J16)</f>
        <v>92</v>
      </c>
      <c r="N16" s="1">
        <f>M16/L16</f>
        <v>30.666666666666668</v>
      </c>
    </row>
    <row r="17" spans="1:17" ht="17" thickBot="1" x14ac:dyDescent="0.25">
      <c r="A17" s="29">
        <v>124</v>
      </c>
      <c r="B17" s="30">
        <v>24</v>
      </c>
      <c r="C17" s="18">
        <f t="shared" si="1"/>
        <v>2976</v>
      </c>
      <c r="D17" s="18">
        <f t="shared" si="0"/>
        <v>-0.90284066561396648</v>
      </c>
      <c r="I17" s="3">
        <f t="shared" si="2"/>
        <v>117.80000000000001</v>
      </c>
      <c r="J17" s="3">
        <f>I17+$P$4</f>
        <v>124.00000000000001</v>
      </c>
      <c r="K17" s="19"/>
      <c r="L17" s="19">
        <f>COUNTIFS(A:A,"&gt;="&amp;I17,A:A,"&lt;="&amp;J17)</f>
        <v>10</v>
      </c>
      <c r="M17" s="19">
        <f>SUMIFS(B:B,A:A,"&gt;="&amp;I17,A:A,"&lt;="&amp;J17)</f>
        <v>280</v>
      </c>
      <c r="N17" s="19">
        <f t="shared" si="3"/>
        <v>28</v>
      </c>
    </row>
    <row r="18" spans="1:17" ht="17" thickBot="1" x14ac:dyDescent="0.25">
      <c r="A18" s="29">
        <v>122</v>
      </c>
      <c r="B18" s="30">
        <v>20</v>
      </c>
      <c r="C18" s="18">
        <f t="shared" si="1"/>
        <v>2440</v>
      </c>
      <c r="D18" s="18">
        <f t="shared" si="0"/>
        <v>-1.0155483114882604</v>
      </c>
      <c r="E18" s="4"/>
      <c r="F18" s="3"/>
      <c r="G18" s="3"/>
      <c r="H18" s="4"/>
      <c r="I18" s="3"/>
      <c r="J18" s="3"/>
      <c r="K18" s="20"/>
      <c r="L18" s="20"/>
      <c r="M18" s="20"/>
      <c r="N18" s="20"/>
    </row>
    <row r="19" spans="1:17" ht="17" thickBot="1" x14ac:dyDescent="0.25">
      <c r="A19" s="29">
        <v>117</v>
      </c>
      <c r="B19" s="30">
        <v>21</v>
      </c>
      <c r="C19" s="18">
        <f t="shared" si="1"/>
        <v>2457</v>
      </c>
      <c r="D19" s="18">
        <f t="shared" si="0"/>
        <v>-0.19252038580155528</v>
      </c>
      <c r="E19" s="4"/>
      <c r="F19" s="3"/>
      <c r="G19" s="3"/>
      <c r="H19" s="4"/>
      <c r="I19" s="3"/>
      <c r="J19" s="3"/>
      <c r="K19" s="20"/>
      <c r="L19" s="20"/>
      <c r="M19" s="20"/>
      <c r="N19" s="20"/>
    </row>
    <row r="20" spans="1:17" ht="17" thickBot="1" x14ac:dyDescent="0.25">
      <c r="A20" s="29">
        <v>109</v>
      </c>
      <c r="B20" s="30">
        <v>42</v>
      </c>
      <c r="C20" s="18">
        <f t="shared" si="1"/>
        <v>4578</v>
      </c>
      <c r="D20" s="18">
        <f t="shared" si="0"/>
        <v>-0.85172905876399718</v>
      </c>
      <c r="E20" s="4"/>
      <c r="F20" s="3"/>
      <c r="G20" s="3"/>
      <c r="H20" s="4"/>
      <c r="I20" s="3"/>
      <c r="J20" s="3"/>
      <c r="K20" s="20"/>
      <c r="L20" s="20"/>
      <c r="M20" s="20"/>
      <c r="N20" s="20"/>
    </row>
    <row r="21" spans="1:17" ht="17" thickBot="1" x14ac:dyDescent="0.25">
      <c r="A21" s="29">
        <v>123</v>
      </c>
      <c r="B21" s="30">
        <v>26</v>
      </c>
      <c r="C21" s="18">
        <f t="shared" si="1"/>
        <v>3198</v>
      </c>
      <c r="D21" s="18">
        <f t="shared" si="0"/>
        <v>-0.60272379462311376</v>
      </c>
    </row>
    <row r="23" spans="1:17" x14ac:dyDescent="0.2">
      <c r="K23" s="3" t="s">
        <v>24</v>
      </c>
      <c r="L23" s="3" t="s">
        <v>25</v>
      </c>
    </row>
    <row r="24" spans="1:17" x14ac:dyDescent="0.2">
      <c r="K24" s="3" t="s">
        <v>22</v>
      </c>
      <c r="L24">
        <f xml:space="preserve"> J5-L25*I5</f>
        <v>110.88416386493179</v>
      </c>
    </row>
    <row r="25" spans="1:17" x14ac:dyDescent="0.2">
      <c r="K25" s="3" t="s">
        <v>23</v>
      </c>
      <c r="L25">
        <f>((SUM(C:C)/I3) - I5*J5) / I6</f>
        <v>-0.67920625639526178</v>
      </c>
    </row>
    <row r="28" spans="1:17" x14ac:dyDescent="0.2">
      <c r="Q28" t="s">
        <v>44</v>
      </c>
    </row>
  </sheetData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37" r:id="rId4">
          <objectPr defaultSize="0" autoPict="0" r:id="rId5">
            <anchor moveWithCells="1" sizeWithCells="1">
              <from>
                <xdr:col>12</xdr:col>
                <xdr:colOff>0</xdr:colOff>
                <xdr:row>10</xdr:row>
                <xdr:rowOff>0</xdr:rowOff>
              </from>
              <to>
                <xdr:col>12</xdr:col>
                <xdr:colOff>495300</xdr:colOff>
                <xdr:row>11</xdr:row>
                <xdr:rowOff>63500</xdr:rowOff>
              </to>
            </anchor>
          </objectPr>
        </oleObject>
      </mc:Choice>
      <mc:Fallback>
        <oleObject progId="Equation.3" shapeId="1037" r:id="rId4"/>
      </mc:Fallback>
    </mc:AlternateContent>
    <mc:AlternateContent xmlns:mc="http://schemas.openxmlformats.org/markup-compatibility/2006">
      <mc:Choice Requires="x14">
        <oleObject progId="Equation.3" shapeId="1036" r:id="rId6">
          <objectPr defaultSize="0" autoPict="0" r:id="rId7">
            <anchor moveWithCells="1" sizeWithCells="1">
              <from>
                <xdr:col>13</xdr:col>
                <xdr:colOff>457200</xdr:colOff>
                <xdr:row>9</xdr:row>
                <xdr:rowOff>1866900</xdr:rowOff>
              </from>
              <to>
                <xdr:col>13</xdr:col>
                <xdr:colOff>711200</xdr:colOff>
                <xdr:row>11</xdr:row>
                <xdr:rowOff>50800</xdr:rowOff>
              </to>
            </anchor>
          </objectPr>
        </oleObject>
      </mc:Choice>
      <mc:Fallback>
        <oleObject progId="Equation.3" shapeId="1036" r:id="rId6"/>
      </mc:Fallback>
    </mc:AlternateContent>
    <mc:AlternateContent xmlns:mc="http://schemas.openxmlformats.org/markup-compatibility/2006">
      <mc:Choice Requires="x14">
        <oleObject progId="Equation.3" shapeId="1035" r:id="rId8">
          <objectPr defaultSize="0" autoPict="0" r:id="rId9">
            <anchor moveWithCells="1" sizeWithCells="1">
              <from>
                <xdr:col>10</xdr:col>
                <xdr:colOff>0</xdr:colOff>
                <xdr:row>12</xdr:row>
                <xdr:rowOff>0</xdr:rowOff>
              </from>
              <to>
                <xdr:col>10</xdr:col>
                <xdr:colOff>609600</xdr:colOff>
                <xdr:row>13</xdr:row>
                <xdr:rowOff>0</xdr:rowOff>
              </to>
            </anchor>
          </objectPr>
        </oleObject>
      </mc:Choice>
      <mc:Fallback>
        <oleObject progId="Equation.3" shapeId="1035" r:id="rId8"/>
      </mc:Fallback>
    </mc:AlternateContent>
    <mc:AlternateContent xmlns:mc="http://schemas.openxmlformats.org/markup-compatibility/2006">
      <mc:Choice Requires="x14">
        <oleObject progId="Equation.3" shapeId="1034" r:id="rId10">
          <objectPr defaultSize="0" autoPict="0" r:id="rId11">
            <anchor moveWithCells="1" sizeWithCells="1">
              <from>
                <xdr:col>10</xdr:col>
                <xdr:colOff>0</xdr:colOff>
                <xdr:row>13</xdr:row>
                <xdr:rowOff>0</xdr:rowOff>
              </from>
              <to>
                <xdr:col>10</xdr:col>
                <xdr:colOff>622300</xdr:colOff>
                <xdr:row>14</xdr:row>
                <xdr:rowOff>0</xdr:rowOff>
              </to>
            </anchor>
          </objectPr>
        </oleObject>
      </mc:Choice>
      <mc:Fallback>
        <oleObject progId="Equation.3" shapeId="1034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autoPict="0" r:id="rId13">
            <anchor moveWithCells="1" sizeWithCells="1">
              <from>
                <xdr:col>10</xdr:col>
                <xdr:colOff>0</xdr:colOff>
                <xdr:row>15</xdr:row>
                <xdr:rowOff>0</xdr:rowOff>
              </from>
              <to>
                <xdr:col>10</xdr:col>
                <xdr:colOff>749300</xdr:colOff>
                <xdr:row>16</xdr:row>
                <xdr:rowOff>0</xdr:rowOff>
              </to>
            </anchor>
          </objectPr>
        </oleObject>
      </mc:Choice>
      <mc:Fallback>
        <oleObject progId="Equation.3" shapeId="1033" r:id="rId12"/>
      </mc:Fallback>
    </mc:AlternateContent>
    <mc:AlternateContent xmlns:mc="http://schemas.openxmlformats.org/markup-compatibility/2006">
      <mc:Choice Requires="x14">
        <oleObject progId="Equation.3" shapeId="1038" r:id="rId14">
          <objectPr defaultSize="0" autoPict="0" r:id="rId15">
            <anchor moveWithCells="1" sizeWithCells="1">
              <from>
                <xdr:col>4</xdr:col>
                <xdr:colOff>12700</xdr:colOff>
                <xdr:row>11</xdr:row>
                <xdr:rowOff>38100</xdr:rowOff>
              </from>
              <to>
                <xdr:col>4</xdr:col>
                <xdr:colOff>1562100</xdr:colOff>
                <xdr:row>11</xdr:row>
                <xdr:rowOff>292100</xdr:rowOff>
              </to>
            </anchor>
          </objectPr>
        </oleObject>
      </mc:Choice>
      <mc:Fallback>
        <oleObject progId="Equation.3" shapeId="1038" r:id="rId14"/>
      </mc:Fallback>
    </mc:AlternateContent>
    <mc:AlternateContent xmlns:mc="http://schemas.openxmlformats.org/markup-compatibility/2006">
      <mc:Choice Requires="x14">
        <oleObject progId="Equation.3" shapeId="1039" r:id="rId16">
          <objectPr defaultSize="0" autoPict="0" r:id="rId17">
            <anchor moveWithCells="1" sizeWithCells="1">
              <from>
                <xdr:col>4</xdr:col>
                <xdr:colOff>0</xdr:colOff>
                <xdr:row>12</xdr:row>
                <xdr:rowOff>50800</xdr:rowOff>
              </from>
              <to>
                <xdr:col>4</xdr:col>
                <xdr:colOff>1549400</xdr:colOff>
                <xdr:row>12</xdr:row>
                <xdr:rowOff>292100</xdr:rowOff>
              </to>
            </anchor>
          </objectPr>
        </oleObject>
      </mc:Choice>
      <mc:Fallback>
        <oleObject progId="Equation.3" shapeId="1039" r:id="rId16"/>
      </mc:Fallback>
    </mc:AlternateContent>
    <mc:AlternateContent xmlns:mc="http://schemas.openxmlformats.org/markup-compatibility/2006">
      <mc:Choice Requires="x14">
        <oleObject progId="Equation.3" shapeId="1040" r:id="rId18">
          <objectPr defaultSize="0" autoPict="0" r:id="rId19">
            <anchor moveWithCells="1" sizeWithCells="1">
              <from>
                <xdr:col>4</xdr:col>
                <xdr:colOff>0</xdr:colOff>
                <xdr:row>13</xdr:row>
                <xdr:rowOff>50800</xdr:rowOff>
              </from>
              <to>
                <xdr:col>4</xdr:col>
                <xdr:colOff>1549400</xdr:colOff>
                <xdr:row>13</xdr:row>
                <xdr:rowOff>292100</xdr:rowOff>
              </to>
            </anchor>
          </objectPr>
        </oleObject>
      </mc:Choice>
      <mc:Fallback>
        <oleObject progId="Equation.3" shapeId="1040" r:id="rId1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2"/>
  <sheetViews>
    <sheetView workbookViewId="0">
      <selection activeCell="M9" sqref="M9"/>
    </sheetView>
  </sheetViews>
  <sheetFormatPr baseColWidth="10" defaultColWidth="8.83203125" defaultRowHeight="15" x14ac:dyDescent="0.2"/>
  <sheetData>
    <row r="2" spans="12:14" x14ac:dyDescent="0.2">
      <c r="L2" s="6" t="s">
        <v>28</v>
      </c>
      <c r="M2" s="6" t="s">
        <v>27</v>
      </c>
      <c r="N2" s="6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Microsoft Office</cp:lastModifiedBy>
  <dcterms:created xsi:type="dcterms:W3CDTF">2015-10-23T08:23:49Z</dcterms:created>
  <dcterms:modified xsi:type="dcterms:W3CDTF">2015-10-30T10:20:46Z</dcterms:modified>
</cp:coreProperties>
</file>