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нивер\ВКИАД\"/>
    </mc:Choice>
  </mc:AlternateContent>
  <bookViews>
    <workbookView xWindow="0" yWindow="0" windowWidth="15345" windowHeight="463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52511"/>
</workbook>
</file>

<file path=xl/calcChain.xml><?xml version="1.0" encoding="utf-8"?>
<calcChain xmlns="http://schemas.openxmlformats.org/spreadsheetml/2006/main">
  <c r="M13" i="1" l="1"/>
  <c r="J13" i="1"/>
  <c r="L24" i="1" l="1"/>
  <c r="L25" i="1"/>
  <c r="N16" i="1"/>
  <c r="J14" i="1" l="1"/>
  <c r="I13" i="1"/>
  <c r="D3" i="1"/>
  <c r="D4" i="1"/>
  <c r="D5" i="1"/>
  <c r="D6" i="1"/>
  <c r="M5" i="1" s="1"/>
  <c r="M6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M3" i="1"/>
  <c r="M2" i="1"/>
  <c r="I4" i="1"/>
  <c r="J6" i="1"/>
  <c r="J5" i="1"/>
  <c r="J4" i="1"/>
  <c r="I6" i="1"/>
  <c r="I5" i="1"/>
  <c r="F13" i="1" l="1"/>
  <c r="G13" i="1" s="1"/>
  <c r="F14" i="1"/>
  <c r="G14" i="1" s="1"/>
  <c r="F12" i="1"/>
  <c r="G12" i="1" s="1"/>
  <c r="G5" i="1"/>
  <c r="F5" i="1"/>
  <c r="F3" i="1"/>
  <c r="C21" i="1"/>
  <c r="C19" i="1"/>
  <c r="G6" i="1"/>
  <c r="G7" i="1" s="1"/>
  <c r="F6" i="1"/>
  <c r="F7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" i="1"/>
  <c r="J12" i="1"/>
  <c r="I14" i="1" l="1"/>
  <c r="L13" i="1"/>
  <c r="N13" i="1" l="1"/>
  <c r="I15" i="1"/>
  <c r="J15" i="1" s="1"/>
  <c r="I16" i="1" l="1"/>
  <c r="J16" i="1" s="1"/>
  <c r="L14" i="1"/>
  <c r="M14" i="1"/>
  <c r="M15" i="1" l="1"/>
  <c r="N14" i="1"/>
  <c r="L15" i="1"/>
  <c r="I17" i="1"/>
  <c r="J17" i="1" s="1"/>
  <c r="N15" i="1" l="1"/>
  <c r="L17" i="1"/>
  <c r="L16" i="1"/>
  <c r="M16" i="1"/>
  <c r="M17" i="1" l="1"/>
  <c r="N17" i="1" s="1"/>
</calcChain>
</file>

<file path=xl/sharedStrings.xml><?xml version="1.0" encoding="utf-8"?>
<sst xmlns="http://schemas.openxmlformats.org/spreadsheetml/2006/main" count="62" uniqueCount="47">
  <si>
    <t>X</t>
  </si>
  <si>
    <t>Y</t>
  </si>
  <si>
    <t>Интервалы значений признака-фактора</t>
  </si>
  <si>
    <t>Число единиц, входящих в интервал</t>
  </si>
  <si>
    <t>Удельный вес единиц, входящих в интервал, в общем их числе, %</t>
  </si>
  <si>
    <t>Удельный вес единиц, входящих в интервал, при нормальном распределении, %</t>
  </si>
  <si>
    <t>Начало интервала</t>
  </si>
  <si>
    <t>Конец интервала</t>
  </si>
  <si>
    <t>Количество:</t>
  </si>
  <si>
    <t>Среднее:</t>
  </si>
  <si>
    <t>Дисперсия:</t>
  </si>
  <si>
    <t>Среднее квадратическое:</t>
  </si>
  <si>
    <t>Кол-во групп</t>
  </si>
  <si>
    <t>Интервалы</t>
  </si>
  <si>
    <t>Средняя величина результирующего фактора в группе</t>
  </si>
  <si>
    <t>…</t>
  </si>
  <si>
    <r>
      <t xml:space="preserve">Число вариант, попавших, в </t>
    </r>
    <r>
      <rPr>
        <i/>
        <sz val="11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>-ый интервал.</t>
    </r>
  </si>
  <si>
    <r>
      <t xml:space="preserve">Сумма результирующего фактора </t>
    </r>
    <r>
      <rPr>
        <i/>
        <sz val="11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 xml:space="preserve">- ого интервала </t>
    </r>
  </si>
  <si>
    <t>Размер</t>
  </si>
  <si>
    <t>Rxy Part</t>
  </si>
  <si>
    <t>Linear correlation</t>
  </si>
  <si>
    <t>Trasch</t>
  </si>
  <si>
    <t>T tabl. числе степеней свободы  ν=n–2=18 и уровне значимости α=0.01</t>
  </si>
  <si>
    <t>A</t>
  </si>
  <si>
    <t>B</t>
  </si>
  <si>
    <t>Regression eq.</t>
  </si>
  <si>
    <t>Ax-B</t>
  </si>
  <si>
    <t>XY</t>
  </si>
  <si>
    <t>Ilyin</t>
  </si>
  <si>
    <t>Andrei</t>
  </si>
  <si>
    <t>©</t>
  </si>
  <si>
    <t>Столбец1</t>
  </si>
  <si>
    <t>Столбец2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</si>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</sst>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0" tint="-0.1499984740745262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/>
    <xf numFmtId="0" fontId="0" fillId="0" borderId="6" xfId="0" applyFill="1" applyBorder="1" applyAlignment="1"/>
    <xf numFmtId="0" fontId="10" fillId="0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layout>
        <c:manualLayout>
          <c:xMode val="edge"/>
          <c:yMode val="edge"/>
          <c:x val="0.23521526182994501"/>
          <c:y val="2.60303687635574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559752117007121E-2"/>
          <c:y val="2.3283102543216579E-2"/>
          <c:w val="0.90738813427284226"/>
          <c:h val="0.91629536609647944"/>
        </c:manualLayout>
      </c:layout>
      <c:scatterChart>
        <c:scatterStyle val="lineMarker"/>
        <c:varyColors val="0"/>
        <c:ser>
          <c:idx val="0"/>
          <c:order val="0"/>
          <c:tx>
            <c:v>Диаграмма рассеяния</c:v>
          </c:tx>
          <c:spPr>
            <a:ln w="66675">
              <a:noFill/>
            </a:ln>
          </c:spPr>
          <c:xVal>
            <c:numRef>
              <c:f>Лист1!$A$2:$A$20</c:f>
              <c:numCache>
                <c:formatCode>General</c:formatCode>
                <c:ptCount val="19"/>
                <c:pt idx="0">
                  <c:v>48</c:v>
                </c:pt>
                <c:pt idx="1">
                  <c:v>52</c:v>
                </c:pt>
                <c:pt idx="2">
                  <c:v>51</c:v>
                </c:pt>
                <c:pt idx="3">
                  <c:v>47</c:v>
                </c:pt>
                <c:pt idx="4">
                  <c:v>49</c:v>
                </c:pt>
                <c:pt idx="5">
                  <c:v>54</c:v>
                </c:pt>
                <c:pt idx="6">
                  <c:v>46</c:v>
                </c:pt>
                <c:pt idx="7">
                  <c:v>49</c:v>
                </c:pt>
                <c:pt idx="8">
                  <c:v>50</c:v>
                </c:pt>
                <c:pt idx="9">
                  <c:v>46</c:v>
                </c:pt>
                <c:pt idx="10">
                  <c:v>47</c:v>
                </c:pt>
                <c:pt idx="11">
                  <c:v>47</c:v>
                </c:pt>
                <c:pt idx="12">
                  <c:v>52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52</c:v>
                </c:pt>
                <c:pt idx="17">
                  <c:v>45</c:v>
                </c:pt>
                <c:pt idx="18">
                  <c:v>48</c:v>
                </c:pt>
              </c:numCache>
            </c:numRef>
          </c:xVal>
          <c:yVal>
            <c:numRef>
              <c:f>Лист1!$B$2:$B$20</c:f>
              <c:numCache>
                <c:formatCode>General</c:formatCode>
                <c:ptCount val="19"/>
                <c:pt idx="0">
                  <c:v>34</c:v>
                </c:pt>
                <c:pt idx="1">
                  <c:v>24</c:v>
                </c:pt>
                <c:pt idx="2">
                  <c:v>36</c:v>
                </c:pt>
                <c:pt idx="3">
                  <c:v>33</c:v>
                </c:pt>
                <c:pt idx="4">
                  <c:v>23</c:v>
                </c:pt>
                <c:pt idx="5">
                  <c:v>24</c:v>
                </c:pt>
                <c:pt idx="6">
                  <c:v>35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32</c:v>
                </c:pt>
                <c:pt idx="11">
                  <c:v>31</c:v>
                </c:pt>
                <c:pt idx="12">
                  <c:v>24</c:v>
                </c:pt>
                <c:pt idx="13">
                  <c:v>36</c:v>
                </c:pt>
                <c:pt idx="14">
                  <c:v>33</c:v>
                </c:pt>
                <c:pt idx="15">
                  <c:v>27</c:v>
                </c:pt>
                <c:pt idx="16">
                  <c:v>27</c:v>
                </c:pt>
                <c:pt idx="17">
                  <c:v>34</c:v>
                </c:pt>
                <c:pt idx="18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88000"/>
        <c:axId val="190585648"/>
      </c:scatterChart>
      <c:valAx>
        <c:axId val="190588000"/>
        <c:scaling>
          <c:orientation val="minMax"/>
          <c:min val="42"/>
        </c:scaling>
        <c:delete val="0"/>
        <c:axPos val="b"/>
        <c:numFmt formatCode="General" sourceLinked="1"/>
        <c:majorTickMark val="out"/>
        <c:minorTickMark val="none"/>
        <c:tickLblPos val="nextTo"/>
        <c:crossAx val="190585648"/>
        <c:crosses val="autoZero"/>
        <c:crossBetween val="midCat"/>
      </c:valAx>
      <c:valAx>
        <c:axId val="190585648"/>
        <c:scaling>
          <c:orientation val="minMax"/>
          <c:max val="4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8000"/>
        <c:crosses val="autoZero"/>
        <c:crossBetween val="midCat"/>
        <c:majorUnit val="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15</xdr:row>
      <xdr:rowOff>76200</xdr:rowOff>
    </xdr:from>
    <xdr:to>
      <xdr:col>7</xdr:col>
      <xdr:colOff>981075</xdr:colOff>
      <xdr:row>37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10</xdr:row>
          <xdr:rowOff>0</xdr:rowOff>
        </xdr:from>
        <xdr:to>
          <xdr:col>12</xdr:col>
          <xdr:colOff>371475</xdr:colOff>
          <xdr:row>11</xdr:row>
          <xdr:rowOff>47625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342900</xdr:colOff>
          <xdr:row>9</xdr:row>
          <xdr:rowOff>1400175</xdr:rowOff>
        </xdr:from>
        <xdr:to>
          <xdr:col>13</xdr:col>
          <xdr:colOff>533400</xdr:colOff>
          <xdr:row>11</xdr:row>
          <xdr:rowOff>38100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12</xdr:row>
          <xdr:rowOff>0</xdr:rowOff>
        </xdr:from>
        <xdr:to>
          <xdr:col>10</xdr:col>
          <xdr:colOff>457200</xdr:colOff>
          <xdr:row>13</xdr:row>
          <xdr:rowOff>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</xdr:row>
          <xdr:rowOff>0</xdr:rowOff>
        </xdr:from>
        <xdr:to>
          <xdr:col>10</xdr:col>
          <xdr:colOff>466725</xdr:colOff>
          <xdr:row>14</xdr:row>
          <xdr:rowOff>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15</xdr:row>
          <xdr:rowOff>0</xdr:rowOff>
        </xdr:from>
        <xdr:to>
          <xdr:col>10</xdr:col>
          <xdr:colOff>561975</xdr:colOff>
          <xdr:row>16</xdr:row>
          <xdr:rowOff>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11</xdr:row>
          <xdr:rowOff>28575</xdr:rowOff>
        </xdr:from>
        <xdr:to>
          <xdr:col>4</xdr:col>
          <xdr:colOff>1171575</xdr:colOff>
          <xdr:row>11</xdr:row>
          <xdr:rowOff>219075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12</xdr:row>
          <xdr:rowOff>38100</xdr:rowOff>
        </xdr:from>
        <xdr:to>
          <xdr:col>4</xdr:col>
          <xdr:colOff>1162050</xdr:colOff>
          <xdr:row>12</xdr:row>
          <xdr:rowOff>219075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</xdr:row>
          <xdr:rowOff>38100</xdr:rowOff>
        </xdr:from>
        <xdr:to>
          <xdr:col>4</xdr:col>
          <xdr:colOff>1162050</xdr:colOff>
          <xdr:row>13</xdr:row>
          <xdr:rowOff>219075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5"/>
    </sheetView>
  </sheetViews>
  <sheetFormatPr defaultRowHeight="15" x14ac:dyDescent="0.25"/>
  <sheetData>
    <row r="1" spans="1:4" x14ac:dyDescent="0.25">
      <c r="A1" s="32" t="s">
        <v>31</v>
      </c>
      <c r="B1" s="32"/>
      <c r="C1" s="32" t="s">
        <v>32</v>
      </c>
      <c r="D1" s="32"/>
    </row>
    <row r="2" spans="1:4" x14ac:dyDescent="0.25">
      <c r="A2" s="30"/>
      <c r="B2" s="30"/>
      <c r="C2" s="30"/>
      <c r="D2" s="30"/>
    </row>
    <row r="3" spans="1:4" x14ac:dyDescent="0.25">
      <c r="A3" s="30" t="s">
        <v>33</v>
      </c>
      <c r="B3" s="30">
        <v>48.95</v>
      </c>
      <c r="C3" s="30" t="s">
        <v>33</v>
      </c>
      <c r="D3" s="30">
        <v>30.2</v>
      </c>
    </row>
    <row r="4" spans="1:4" x14ac:dyDescent="0.25">
      <c r="A4" s="30" t="s">
        <v>34</v>
      </c>
      <c r="B4" s="30">
        <v>0.62607801767074223</v>
      </c>
      <c r="C4" s="30" t="s">
        <v>34</v>
      </c>
      <c r="D4" s="30">
        <v>1.0094292290304727</v>
      </c>
    </row>
    <row r="5" spans="1:4" x14ac:dyDescent="0.25">
      <c r="A5" s="30" t="s">
        <v>35</v>
      </c>
      <c r="B5" s="30">
        <v>48.5</v>
      </c>
      <c r="C5" s="30" t="s">
        <v>35</v>
      </c>
      <c r="D5" s="30">
        <v>31.5</v>
      </c>
    </row>
    <row r="6" spans="1:4" x14ac:dyDescent="0.25">
      <c r="A6" s="30" t="s">
        <v>36</v>
      </c>
      <c r="B6" s="30">
        <v>52</v>
      </c>
      <c r="C6" s="30" t="s">
        <v>36</v>
      </c>
      <c r="D6" s="30">
        <v>24</v>
      </c>
    </row>
    <row r="7" spans="1:4" x14ac:dyDescent="0.25">
      <c r="A7" s="30" t="s">
        <v>37</v>
      </c>
      <c r="B7" s="30">
        <v>2.7999060134601885</v>
      </c>
      <c r="C7" s="30" t="s">
        <v>37</v>
      </c>
      <c r="D7" s="30">
        <v>4.5143047491746824</v>
      </c>
    </row>
    <row r="8" spans="1:4" x14ac:dyDescent="0.25">
      <c r="A8" s="30" t="s">
        <v>38</v>
      </c>
      <c r="B8" s="30">
        <v>7.8394736842105255</v>
      </c>
      <c r="C8" s="30" t="s">
        <v>38</v>
      </c>
      <c r="D8" s="30">
        <v>20.378947368421091</v>
      </c>
    </row>
    <row r="9" spans="1:4" x14ac:dyDescent="0.25">
      <c r="A9" s="30" t="s">
        <v>39</v>
      </c>
      <c r="B9" s="30">
        <v>-1.0202071584333154</v>
      </c>
      <c r="C9" s="30" t="s">
        <v>39</v>
      </c>
      <c r="D9" s="30">
        <v>-1.3783682356557132</v>
      </c>
    </row>
    <row r="10" spans="1:4" x14ac:dyDescent="0.25">
      <c r="A10" s="30" t="s">
        <v>40</v>
      </c>
      <c r="B10" s="30">
        <v>5.6868227069865628E-2</v>
      </c>
      <c r="C10" s="30" t="s">
        <v>40</v>
      </c>
      <c r="D10" s="30">
        <v>-0.41603287281326723</v>
      </c>
    </row>
    <row r="11" spans="1:4" x14ac:dyDescent="0.25">
      <c r="A11" s="30" t="s">
        <v>41</v>
      </c>
      <c r="B11" s="30">
        <v>10</v>
      </c>
      <c r="C11" s="30" t="s">
        <v>41</v>
      </c>
      <c r="D11" s="30">
        <v>13</v>
      </c>
    </row>
    <row r="12" spans="1:4" x14ac:dyDescent="0.25">
      <c r="A12" s="30" t="s">
        <v>42</v>
      </c>
      <c r="B12" s="30">
        <v>44</v>
      </c>
      <c r="C12" s="30" t="s">
        <v>42</v>
      </c>
      <c r="D12" s="30">
        <v>23</v>
      </c>
    </row>
    <row r="13" spans="1:4" x14ac:dyDescent="0.25">
      <c r="A13" s="30" t="s">
        <v>43</v>
      </c>
      <c r="B13" s="30">
        <v>54</v>
      </c>
      <c r="C13" s="30" t="s">
        <v>43</v>
      </c>
      <c r="D13" s="30">
        <v>36</v>
      </c>
    </row>
    <row r="14" spans="1:4" x14ac:dyDescent="0.25">
      <c r="A14" s="30" t="s">
        <v>44</v>
      </c>
      <c r="B14" s="30">
        <v>979</v>
      </c>
      <c r="C14" s="30" t="s">
        <v>44</v>
      </c>
      <c r="D14" s="30">
        <v>604</v>
      </c>
    </row>
    <row r="15" spans="1:4" ht="15.75" thickBot="1" x14ac:dyDescent="0.3">
      <c r="A15" s="31" t="s">
        <v>45</v>
      </c>
      <c r="B15" s="31">
        <v>20</v>
      </c>
      <c r="C15" s="31" t="s">
        <v>45</v>
      </c>
      <c r="D15" s="31"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8"/>
  <sheetViews>
    <sheetView tabSelected="1" topLeftCell="A6" zoomScaleNormal="100" workbookViewId="0">
      <selection activeCell="M13" sqref="M13"/>
    </sheetView>
  </sheetViews>
  <sheetFormatPr defaultRowHeight="15" x14ac:dyDescent="0.25"/>
  <cols>
    <col min="3" max="3" width="9.140625" style="10"/>
    <col min="4" max="4" width="9.140625" style="8"/>
    <col min="5" max="5" width="22" customWidth="1"/>
    <col min="6" max="6" width="11.140625" customWidth="1"/>
    <col min="7" max="7" width="15.5703125" customWidth="1"/>
    <col min="8" max="8" width="19.85546875" customWidth="1"/>
    <col min="9" max="9" width="10.28515625" customWidth="1"/>
    <col min="10" max="10" width="7.85546875" customWidth="1"/>
    <col min="11" max="11" width="17.42578125" customWidth="1"/>
    <col min="12" max="12" width="11.85546875" customWidth="1"/>
    <col min="13" max="14" width="17.5703125" customWidth="1"/>
    <col min="15" max="15" width="5.140625" customWidth="1"/>
    <col min="16" max="16" width="14.28515625" customWidth="1"/>
  </cols>
  <sheetData>
    <row r="1" spans="1:16" ht="27" customHeight="1" thickBot="1" x14ac:dyDescent="0.3">
      <c r="A1" s="1" t="s">
        <v>0</v>
      </c>
      <c r="B1" s="2" t="s">
        <v>1</v>
      </c>
      <c r="C1" s="10" t="s">
        <v>27</v>
      </c>
      <c r="D1" s="10" t="s">
        <v>19</v>
      </c>
    </row>
    <row r="2" spans="1:16" ht="30" customHeight="1" thickBot="1" x14ac:dyDescent="0.3">
      <c r="A2" s="12">
        <v>48</v>
      </c>
      <c r="B2" s="13">
        <v>34</v>
      </c>
      <c r="C2" s="10">
        <f>A2*B2</f>
        <v>1632</v>
      </c>
      <c r="D2" s="10">
        <f>((A2-$F$5)*(B2-$G$5))/($F$7*$G$7)</f>
        <v>-0.28560964851554277</v>
      </c>
      <c r="F2" s="16"/>
      <c r="G2" s="7"/>
      <c r="I2" s="7" t="s">
        <v>6</v>
      </c>
      <c r="J2" s="7" t="s">
        <v>7</v>
      </c>
      <c r="K2" s="25"/>
      <c r="L2" s="29" t="s">
        <v>12</v>
      </c>
      <c r="M2" s="28">
        <f xml:space="preserve"> 1+ FLOOR(LOG(F3,2),1)</f>
        <v>5</v>
      </c>
      <c r="N2" s="25"/>
    </row>
    <row r="3" spans="1:16" ht="19.5" thickBot="1" x14ac:dyDescent="0.3">
      <c r="A3" s="14">
        <v>52</v>
      </c>
      <c r="B3" s="15">
        <v>24</v>
      </c>
      <c r="C3" s="10">
        <f t="shared" ref="C3:C21" si="0">A3*B3</f>
        <v>1248</v>
      </c>
      <c r="D3" s="10">
        <f t="shared" ref="D3:D21" si="1">((A3-$F$5)*(B3-$G$5))/($F$7*$G$7)</f>
        <v>-1.4960882142462302</v>
      </c>
      <c r="E3" s="9" t="s">
        <v>8</v>
      </c>
      <c r="F3">
        <f>COUNT(A:A)</f>
        <v>20</v>
      </c>
      <c r="K3" s="26"/>
      <c r="L3" s="22" t="s">
        <v>18</v>
      </c>
      <c r="M3" s="28">
        <f xml:space="preserve"> (MAX(A:A)-MIN(A:A))/M2</f>
        <v>2</v>
      </c>
      <c r="N3" s="26"/>
    </row>
    <row r="4" spans="1:16" ht="19.5" thickBot="1" x14ac:dyDescent="0.3">
      <c r="A4" s="14">
        <v>51</v>
      </c>
      <c r="B4" s="15">
        <v>36</v>
      </c>
      <c r="C4" s="10">
        <f t="shared" si="0"/>
        <v>1836</v>
      </c>
      <c r="D4" s="10">
        <f t="shared" si="1"/>
        <v>0.94069216644038467</v>
      </c>
      <c r="F4" t="s">
        <v>0</v>
      </c>
      <c r="G4" t="s">
        <v>1</v>
      </c>
      <c r="I4">
        <f>$F$5-1*$F$7</f>
        <v>46.150093986539815</v>
      </c>
      <c r="J4" s="8">
        <f>$F$5+1*$F$7</f>
        <v>51.74990601346019</v>
      </c>
      <c r="K4" s="27"/>
      <c r="L4" s="8"/>
      <c r="M4" s="28"/>
      <c r="N4" s="26"/>
    </row>
    <row r="5" spans="1:16" ht="30.75" thickBot="1" x14ac:dyDescent="0.3">
      <c r="A5" s="14">
        <v>47</v>
      </c>
      <c r="B5" s="15">
        <v>33</v>
      </c>
      <c r="C5" s="10">
        <f t="shared" si="0"/>
        <v>1551</v>
      </c>
      <c r="D5" s="10">
        <f t="shared" si="1"/>
        <v>-0.43197470384899211</v>
      </c>
      <c r="E5" s="9" t="s">
        <v>9</v>
      </c>
      <c r="F5">
        <f>AVERAGE(A:A)</f>
        <v>48.95</v>
      </c>
      <c r="G5">
        <f xml:space="preserve"> AVERAGE(B:B)</f>
        <v>30.2</v>
      </c>
      <c r="I5" s="8">
        <f>$F$5-2*$F$7</f>
        <v>43.350187973079628</v>
      </c>
      <c r="J5" s="8">
        <f>$F$5+2*$F$7</f>
        <v>54.549812026920378</v>
      </c>
      <c r="K5" s="27"/>
      <c r="L5" s="7" t="s">
        <v>20</v>
      </c>
      <c r="M5" s="28">
        <f>SUM(D:D)/F3</f>
        <v>-0.72312248959336634</v>
      </c>
      <c r="N5" s="26"/>
    </row>
    <row r="6" spans="1:16" ht="19.5" thickBot="1" x14ac:dyDescent="0.3">
      <c r="A6" s="14">
        <v>49</v>
      </c>
      <c r="B6" s="15">
        <v>23</v>
      </c>
      <c r="C6" s="10">
        <f t="shared" si="0"/>
        <v>1127</v>
      </c>
      <c r="D6" s="10">
        <f t="shared" si="1"/>
        <v>-2.8481848605426376E-2</v>
      </c>
      <c r="E6" s="9" t="s">
        <v>10</v>
      </c>
      <c r="F6">
        <f>VAR(A:A)</f>
        <v>7.8394736842105255</v>
      </c>
      <c r="G6">
        <f xml:space="preserve"> VAR(B:B)</f>
        <v>20.378947368421091</v>
      </c>
      <c r="I6" s="8">
        <f>$F$5-3*$F$7</f>
        <v>40.55028195961944</v>
      </c>
      <c r="J6" s="8">
        <f>$F$5+3*$F$7</f>
        <v>57.349718040380566</v>
      </c>
      <c r="K6" s="27"/>
      <c r="L6" s="8" t="s">
        <v>21</v>
      </c>
      <c r="M6" s="28">
        <f xml:space="preserve"> ABS(M5)*SQRT((F3-2)/(1- M5*M5))</f>
        <v>4.4416691433877551</v>
      </c>
      <c r="N6" s="26"/>
    </row>
    <row r="7" spans="1:16" ht="16.5" thickBot="1" x14ac:dyDescent="0.3">
      <c r="A7" s="14">
        <v>54</v>
      </c>
      <c r="B7" s="15">
        <v>24</v>
      </c>
      <c r="C7" s="10">
        <f t="shared" si="0"/>
        <v>1296</v>
      </c>
      <c r="D7" s="10">
        <f t="shared" si="1"/>
        <v>-2.4771296662109723</v>
      </c>
      <c r="E7" s="9" t="s">
        <v>11</v>
      </c>
      <c r="F7">
        <f>SQRT(F6)</f>
        <v>2.7999060134601885</v>
      </c>
      <c r="G7">
        <f>SQRT(G6)</f>
        <v>4.5143047491746824</v>
      </c>
    </row>
    <row r="8" spans="1:16" ht="16.5" thickBot="1" x14ac:dyDescent="0.3">
      <c r="A8" s="14">
        <v>46</v>
      </c>
      <c r="B8" s="15">
        <v>35</v>
      </c>
      <c r="C8" s="10">
        <f t="shared" si="0"/>
        <v>1610</v>
      </c>
      <c r="D8" s="10">
        <f t="shared" si="1"/>
        <v>-1.1202860451468359</v>
      </c>
      <c r="I8" s="7"/>
      <c r="L8" s="22"/>
      <c r="M8" s="22"/>
    </row>
    <row r="9" spans="1:16" ht="16.5" thickBot="1" x14ac:dyDescent="0.3">
      <c r="A9" s="14">
        <v>49</v>
      </c>
      <c r="B9" s="15">
        <v>30</v>
      </c>
      <c r="C9" s="10">
        <f t="shared" si="0"/>
        <v>1470</v>
      </c>
      <c r="D9" s="10">
        <f t="shared" si="1"/>
        <v>-7.911624612618411E-4</v>
      </c>
    </row>
    <row r="10" spans="1:16" ht="86.25" customHeight="1" thickBot="1" x14ac:dyDescent="0.3">
      <c r="A10" s="14">
        <v>50</v>
      </c>
      <c r="B10" s="15">
        <v>30</v>
      </c>
      <c r="C10" s="10">
        <f t="shared" si="0"/>
        <v>1500</v>
      </c>
      <c r="D10" s="10">
        <f t="shared" si="1"/>
        <v>-1.6614411686499561E-2</v>
      </c>
      <c r="E10" s="18" t="s">
        <v>2</v>
      </c>
      <c r="F10" s="19" t="s">
        <v>3</v>
      </c>
      <c r="G10" s="19" t="s">
        <v>4</v>
      </c>
      <c r="H10" s="19" t="s">
        <v>5</v>
      </c>
      <c r="K10" s="6" t="s">
        <v>13</v>
      </c>
      <c r="L10" s="6" t="s">
        <v>16</v>
      </c>
      <c r="M10" s="6" t="s">
        <v>17</v>
      </c>
      <c r="N10" s="6" t="s">
        <v>14</v>
      </c>
      <c r="P10" s="7" t="s">
        <v>22</v>
      </c>
    </row>
    <row r="11" spans="1:16" ht="16.5" customHeight="1" thickBot="1" x14ac:dyDescent="0.3">
      <c r="A11" s="14">
        <v>46</v>
      </c>
      <c r="B11" s="15">
        <v>33</v>
      </c>
      <c r="C11" s="10">
        <f t="shared" si="0"/>
        <v>1518</v>
      </c>
      <c r="D11" s="10">
        <f t="shared" si="1"/>
        <v>-0.65350019300232098</v>
      </c>
      <c r="E11" s="3">
        <v>1</v>
      </c>
      <c r="F11" s="4">
        <v>2</v>
      </c>
      <c r="G11" s="4">
        <v>3</v>
      </c>
      <c r="H11" s="4">
        <v>4</v>
      </c>
      <c r="K11" s="6"/>
      <c r="L11" s="6"/>
      <c r="M11" s="6"/>
      <c r="N11" s="6"/>
    </row>
    <row r="12" spans="1:16" ht="20.25" thickTop="1" thickBot="1" x14ac:dyDescent="0.3">
      <c r="A12" s="14">
        <v>47</v>
      </c>
      <c r="B12" s="15">
        <v>32</v>
      </c>
      <c r="C12" s="10">
        <f t="shared" si="0"/>
        <v>1504</v>
      </c>
      <c r="D12" s="10">
        <f t="shared" si="1"/>
        <v>-0.27769802390292347</v>
      </c>
      <c r="E12" s="17"/>
      <c r="F12" s="23">
        <f xml:space="preserve"> COUNTIFS(A:A,"&gt;="&amp;I4,A:A,"&lt;="&amp;J4)</f>
        <v>10</v>
      </c>
      <c r="G12" s="24">
        <f xml:space="preserve"> F12/$F$3</f>
        <v>0.5</v>
      </c>
      <c r="H12" s="5">
        <v>0.68300000000000005</v>
      </c>
      <c r="J12" s="10">
        <f>MIN(A:A)</f>
        <v>44</v>
      </c>
      <c r="K12" s="6"/>
      <c r="L12" s="6"/>
      <c r="M12" s="6"/>
      <c r="N12" s="6"/>
    </row>
    <row r="13" spans="1:16" ht="20.25" thickTop="1" thickBot="1" x14ac:dyDescent="0.3">
      <c r="A13" s="14">
        <v>47</v>
      </c>
      <c r="B13" s="15">
        <v>31</v>
      </c>
      <c r="C13" s="10">
        <f t="shared" si="0"/>
        <v>1457</v>
      </c>
      <c r="D13" s="10">
        <f t="shared" si="1"/>
        <v>-0.12342134395685495</v>
      </c>
      <c r="E13" s="17"/>
      <c r="F13" s="23">
        <f t="shared" ref="F13:F14" si="2" xml:space="preserve"> COUNTIFS(A:A,"&gt;="&amp;I5,A:A,"&lt;="&amp;J5)</f>
        <v>20</v>
      </c>
      <c r="G13" s="24">
        <f xml:space="preserve"> F13/$F$3</f>
        <v>1</v>
      </c>
      <c r="H13" s="5">
        <v>0.95399999999999996</v>
      </c>
      <c r="I13">
        <f>J12</f>
        <v>44</v>
      </c>
      <c r="J13">
        <f>I13+$M$3</f>
        <v>46</v>
      </c>
      <c r="K13" s="6"/>
      <c r="L13" s="6">
        <f>COUNTIFS(A:A,"&gt;="&amp;I13,A:A,"&lt;"&amp;J13)</f>
        <v>2</v>
      </c>
      <c r="M13" s="6">
        <f>SUMIFS(B:B,A:A,"&gt;="&amp;I13,A:A,"&lt;"&amp;J13)</f>
        <v>70</v>
      </c>
      <c r="N13" s="6">
        <f>M13/L13</f>
        <v>35</v>
      </c>
    </row>
    <row r="14" spans="1:16" ht="20.25" thickTop="1" thickBot="1" x14ac:dyDescent="0.3">
      <c r="A14" s="14">
        <v>52</v>
      </c>
      <c r="B14" s="15">
        <v>24</v>
      </c>
      <c r="C14" s="10">
        <f t="shared" si="0"/>
        <v>1248</v>
      </c>
      <c r="D14" s="10">
        <f t="shared" si="1"/>
        <v>-1.4960882142462302</v>
      </c>
      <c r="E14" s="17"/>
      <c r="F14" s="23">
        <f t="shared" si="2"/>
        <v>20</v>
      </c>
      <c r="G14" s="24">
        <f xml:space="preserve"> F14/$F$3</f>
        <v>1</v>
      </c>
      <c r="H14" s="5">
        <v>0.997</v>
      </c>
      <c r="I14" s="8">
        <f t="shared" ref="I14:I17" si="3">J13</f>
        <v>46</v>
      </c>
      <c r="J14" s="8">
        <f t="shared" ref="J14:J17" si="4">I14+$M$3</f>
        <v>48</v>
      </c>
      <c r="K14" s="6"/>
      <c r="L14" s="6">
        <f>COUNTIFS(A:A,"&gt;="&amp;I14,A:A,"&lt;"&amp;J14)</f>
        <v>5</v>
      </c>
      <c r="M14" s="6">
        <f>SUMIFS(B:B,A:A,"&gt;="&amp;I14,A:A,"&lt;"&amp;J14)</f>
        <v>164</v>
      </c>
      <c r="N14" s="6">
        <f t="shared" ref="N14:N17" si="5">M14/L14</f>
        <v>32.799999999999997</v>
      </c>
    </row>
    <row r="15" spans="1:16" ht="16.5" thickBot="1" x14ac:dyDescent="0.3">
      <c r="A15" s="14">
        <v>44</v>
      </c>
      <c r="B15" s="15">
        <v>36</v>
      </c>
      <c r="C15" s="10">
        <f t="shared" si="0"/>
        <v>1584</v>
      </c>
      <c r="D15" s="10">
        <f t="shared" si="1"/>
        <v>-2.2714274262828842</v>
      </c>
      <c r="I15" s="8">
        <f t="shared" si="3"/>
        <v>48</v>
      </c>
      <c r="J15" s="8">
        <f t="shared" si="4"/>
        <v>50</v>
      </c>
      <c r="K15" s="6" t="s">
        <v>15</v>
      </c>
      <c r="L15" s="6">
        <f>COUNTIFS(A:A,"&gt;="&amp;I15,A:A,"&lt;"&amp;J15)</f>
        <v>5</v>
      </c>
      <c r="M15" s="6">
        <f>SUMIFS(B:B,A:A,"&gt;="&amp;I15,A:A,"&lt;"&amp;J15)</f>
        <v>154</v>
      </c>
      <c r="N15" s="6">
        <f t="shared" si="5"/>
        <v>30.8</v>
      </c>
    </row>
    <row r="16" spans="1:16" ht="16.5" thickBot="1" x14ac:dyDescent="0.3">
      <c r="A16" s="14">
        <v>48</v>
      </c>
      <c r="B16" s="15">
        <v>33</v>
      </c>
      <c r="C16" s="10">
        <f t="shared" si="0"/>
        <v>1584</v>
      </c>
      <c r="D16" s="10">
        <f t="shared" si="1"/>
        <v>-0.21044921469566311</v>
      </c>
      <c r="E16" s="9"/>
      <c r="F16" s="8"/>
      <c r="I16" s="8">
        <f t="shared" si="3"/>
        <v>50</v>
      </c>
      <c r="J16" s="8">
        <f t="shared" si="4"/>
        <v>52</v>
      </c>
      <c r="K16" s="6"/>
      <c r="L16" s="6">
        <f>COUNTIFS(A:A,"&gt;="&amp;I16,A:A,"&lt;"&amp;J16)</f>
        <v>2</v>
      </c>
      <c r="M16" s="6">
        <f>SUMIFS(B:B,A:A,"&gt;="&amp;I16,A:A,"&lt;"&amp;J16)</f>
        <v>66</v>
      </c>
      <c r="N16" s="6">
        <f>M16/L16</f>
        <v>33</v>
      </c>
    </row>
    <row r="17" spans="1:17" ht="16.5" thickBot="1" x14ac:dyDescent="0.3">
      <c r="A17" s="14">
        <v>52</v>
      </c>
      <c r="B17" s="15">
        <v>27</v>
      </c>
      <c r="C17" s="10">
        <f t="shared" si="0"/>
        <v>1404</v>
      </c>
      <c r="D17" s="10">
        <f t="shared" si="1"/>
        <v>-0.77217456219160263</v>
      </c>
      <c r="I17" s="8">
        <f t="shared" si="3"/>
        <v>52</v>
      </c>
      <c r="J17" s="8">
        <f t="shared" si="4"/>
        <v>54</v>
      </c>
      <c r="K17" s="6"/>
      <c r="L17" s="6">
        <f>COUNTIFS(A:A,"&gt;="&amp;I17,A:A,"&lt;="&amp;J17)</f>
        <v>6</v>
      </c>
      <c r="M17" s="6">
        <f>SUMIFS(B:B,A:A,"&gt;="&amp;I17,A:A,"&lt;="&amp;J17)</f>
        <v>150</v>
      </c>
      <c r="N17" s="6">
        <f t="shared" si="5"/>
        <v>25</v>
      </c>
    </row>
    <row r="18" spans="1:17" ht="16.5" thickBot="1" x14ac:dyDescent="0.3">
      <c r="A18" s="14">
        <v>52</v>
      </c>
      <c r="B18" s="15">
        <v>27</v>
      </c>
      <c r="C18" s="10">
        <f t="shared" si="0"/>
        <v>1404</v>
      </c>
      <c r="D18" s="10">
        <f t="shared" si="1"/>
        <v>-0.77217456219160263</v>
      </c>
      <c r="E18" s="9"/>
      <c r="F18" s="8"/>
      <c r="G18" s="8"/>
      <c r="H18" s="9"/>
      <c r="I18" s="8"/>
      <c r="J18" s="8"/>
      <c r="K18" s="6"/>
      <c r="L18" s="6"/>
      <c r="M18" s="6"/>
      <c r="N18" s="6"/>
    </row>
    <row r="19" spans="1:17" ht="16.5" thickBot="1" x14ac:dyDescent="0.3">
      <c r="A19" s="14">
        <v>45</v>
      </c>
      <c r="B19" s="15">
        <v>34</v>
      </c>
      <c r="C19" s="10">
        <f t="shared" si="0"/>
        <v>1530</v>
      </c>
      <c r="D19" s="10">
        <f t="shared" si="1"/>
        <v>-1.1875348543540962</v>
      </c>
      <c r="E19" s="9"/>
      <c r="F19" s="8"/>
      <c r="G19" s="8"/>
      <c r="H19" s="9"/>
      <c r="I19" s="8"/>
      <c r="J19" s="8"/>
      <c r="K19" s="6"/>
      <c r="L19" s="6"/>
      <c r="M19" s="6"/>
      <c r="N19" s="6"/>
    </row>
    <row r="20" spans="1:17" ht="16.5" thickBot="1" x14ac:dyDescent="0.3">
      <c r="A20" s="12">
        <v>48</v>
      </c>
      <c r="B20" s="13">
        <v>34</v>
      </c>
      <c r="C20" s="10">
        <f t="shared" si="0"/>
        <v>1632</v>
      </c>
      <c r="D20" s="10">
        <f t="shared" si="1"/>
        <v>-0.28560964851554277</v>
      </c>
      <c r="E20" s="9"/>
      <c r="F20" s="8"/>
      <c r="G20" s="8"/>
      <c r="H20" s="9"/>
      <c r="I20" s="8"/>
      <c r="J20" s="8"/>
      <c r="K20" s="6"/>
      <c r="L20" s="6"/>
      <c r="M20" s="6"/>
      <c r="N20" s="6"/>
    </row>
    <row r="21" spans="1:17" ht="16.5" thickBot="1" x14ac:dyDescent="0.3">
      <c r="A21" s="20">
        <v>52</v>
      </c>
      <c r="B21" s="21">
        <v>24</v>
      </c>
      <c r="C21" s="10">
        <f t="shared" si="0"/>
        <v>1248</v>
      </c>
      <c r="D21" s="10">
        <f t="shared" si="1"/>
        <v>-1.4960882142462302</v>
      </c>
    </row>
    <row r="23" spans="1:17" x14ac:dyDescent="0.25">
      <c r="K23" s="8" t="s">
        <v>25</v>
      </c>
      <c r="L23" s="8" t="s">
        <v>26</v>
      </c>
    </row>
    <row r="24" spans="1:17" x14ac:dyDescent="0.25">
      <c r="K24" s="8" t="s">
        <v>23</v>
      </c>
      <c r="L24">
        <f xml:space="preserve"> G5-L25*F5</f>
        <v>87.27054044981459</v>
      </c>
    </row>
    <row r="25" spans="1:17" x14ac:dyDescent="0.25">
      <c r="K25" s="8" t="s">
        <v>24</v>
      </c>
      <c r="L25">
        <f>((SUM(C:C)/F3) - F5*G5) / F6</f>
        <v>-1.1658945955018301</v>
      </c>
    </row>
    <row r="28" spans="1:17" x14ac:dyDescent="0.25">
      <c r="Q28" t="s">
        <v>46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37" r:id="rId4">
          <objectPr defaultSize="0" autoPict="0" r:id="rId5">
            <anchor moveWithCells="1" sizeWithCells="1">
              <from>
                <xdr:col>12</xdr:col>
                <xdr:colOff>0</xdr:colOff>
                <xdr:row>10</xdr:row>
                <xdr:rowOff>0</xdr:rowOff>
              </from>
              <to>
                <xdr:col>12</xdr:col>
                <xdr:colOff>371475</xdr:colOff>
                <xdr:row>11</xdr:row>
                <xdr:rowOff>47625</xdr:rowOff>
              </to>
            </anchor>
          </objectPr>
        </oleObject>
      </mc:Choice>
      <mc:Fallback>
        <oleObject progId="Equation.3" shapeId="1037" r:id="rId4"/>
      </mc:Fallback>
    </mc:AlternateContent>
    <mc:AlternateContent xmlns:mc="http://schemas.openxmlformats.org/markup-compatibility/2006">
      <mc:Choice Requires="x14">
        <oleObject progId="Equation.3" shapeId="1036" r:id="rId6">
          <objectPr defaultSize="0" autoPict="0" r:id="rId7">
            <anchor moveWithCells="1" sizeWithCells="1">
              <from>
                <xdr:col>13</xdr:col>
                <xdr:colOff>342900</xdr:colOff>
                <xdr:row>9</xdr:row>
                <xdr:rowOff>1400175</xdr:rowOff>
              </from>
              <to>
                <xdr:col>13</xdr:col>
                <xdr:colOff>533400</xdr:colOff>
                <xdr:row>11</xdr:row>
                <xdr:rowOff>38100</xdr:rowOff>
              </to>
            </anchor>
          </objectPr>
        </oleObject>
      </mc:Choice>
      <mc:Fallback>
        <oleObject progId="Equation.3" shapeId="1036" r:id="rId6"/>
      </mc:Fallback>
    </mc:AlternateContent>
    <mc:AlternateContent xmlns:mc="http://schemas.openxmlformats.org/markup-compatibility/2006">
      <mc:Choice Requires="x14">
        <oleObject progId="Equation.3" shapeId="1035" r:id="rId8">
          <objectPr defaultSize="0" autoPict="0" r:id="rId9">
            <anchor moveWithCells="1" sizeWithCells="1">
              <from>
                <xdr:col>10</xdr:col>
                <xdr:colOff>0</xdr:colOff>
                <xdr:row>12</xdr:row>
                <xdr:rowOff>0</xdr:rowOff>
              </from>
              <to>
                <xdr:col>10</xdr:col>
                <xdr:colOff>457200</xdr:colOff>
                <xdr:row>13</xdr:row>
                <xdr:rowOff>0</xdr:rowOff>
              </to>
            </anchor>
          </objectPr>
        </oleObject>
      </mc:Choice>
      <mc:Fallback>
        <oleObject progId="Equation.3" shapeId="1035" r:id="rId8"/>
      </mc:Fallback>
    </mc:AlternateContent>
    <mc:AlternateContent xmlns:mc="http://schemas.openxmlformats.org/markup-compatibility/2006">
      <mc:Choice Requires="x14">
        <oleObject progId="Equation.3" shapeId="1034" r:id="rId10">
          <objectPr defaultSize="0" autoPict="0" r:id="rId11">
            <anchor moveWithCells="1" sizeWithCells="1">
              <from>
                <xdr:col>10</xdr:col>
                <xdr:colOff>0</xdr:colOff>
                <xdr:row>13</xdr:row>
                <xdr:rowOff>0</xdr:rowOff>
              </from>
              <to>
                <xdr:col>10</xdr:col>
                <xdr:colOff>466725</xdr:colOff>
                <xdr:row>14</xdr:row>
                <xdr:rowOff>0</xdr:rowOff>
              </to>
            </anchor>
          </objectPr>
        </oleObject>
      </mc:Choice>
      <mc:Fallback>
        <oleObject progId="Equation.3" shapeId="1034" r:id="rId10"/>
      </mc:Fallback>
    </mc:AlternateContent>
    <mc:AlternateContent xmlns:mc="http://schemas.openxmlformats.org/markup-compatibility/2006">
      <mc:Choice Requires="x14">
        <oleObject progId="Equation.3" shapeId="1033" r:id="rId12">
          <objectPr defaultSize="0" autoPict="0" r:id="rId13">
            <anchor moveWithCells="1" sizeWithCells="1">
              <from>
                <xdr:col>10</xdr:col>
                <xdr:colOff>0</xdr:colOff>
                <xdr:row>15</xdr:row>
                <xdr:rowOff>0</xdr:rowOff>
              </from>
              <to>
                <xdr:col>10</xdr:col>
                <xdr:colOff>561975</xdr:colOff>
                <xdr:row>16</xdr:row>
                <xdr:rowOff>0</xdr:rowOff>
              </to>
            </anchor>
          </objectPr>
        </oleObject>
      </mc:Choice>
      <mc:Fallback>
        <oleObject progId="Equation.3" shapeId="1033" r:id="rId12"/>
      </mc:Fallback>
    </mc:AlternateContent>
    <mc:AlternateContent xmlns:mc="http://schemas.openxmlformats.org/markup-compatibility/2006">
      <mc:Choice Requires="x14">
        <oleObject progId="Equation.3" shapeId="1038" r:id="rId14">
          <objectPr defaultSize="0" autoPict="0" r:id="rId15">
            <anchor moveWithCells="1" sizeWithCells="1">
              <from>
                <xdr:col>4</xdr:col>
                <xdr:colOff>9525</xdr:colOff>
                <xdr:row>11</xdr:row>
                <xdr:rowOff>28575</xdr:rowOff>
              </from>
              <to>
                <xdr:col>4</xdr:col>
                <xdr:colOff>1171575</xdr:colOff>
                <xdr:row>11</xdr:row>
                <xdr:rowOff>219075</xdr:rowOff>
              </to>
            </anchor>
          </objectPr>
        </oleObject>
      </mc:Choice>
      <mc:Fallback>
        <oleObject progId="Equation.3" shapeId="1038" r:id="rId14"/>
      </mc:Fallback>
    </mc:AlternateContent>
    <mc:AlternateContent xmlns:mc="http://schemas.openxmlformats.org/markup-compatibility/2006">
      <mc:Choice Requires="x14">
        <oleObject progId="Equation.3" shapeId="1039" r:id="rId16">
          <objectPr defaultSize="0" autoPict="0" r:id="rId17">
            <anchor moveWithCells="1" sizeWithCells="1">
              <from>
                <xdr:col>4</xdr:col>
                <xdr:colOff>0</xdr:colOff>
                <xdr:row>12</xdr:row>
                <xdr:rowOff>38100</xdr:rowOff>
              </from>
              <to>
                <xdr:col>4</xdr:col>
                <xdr:colOff>1162050</xdr:colOff>
                <xdr:row>12</xdr:row>
                <xdr:rowOff>219075</xdr:rowOff>
              </to>
            </anchor>
          </objectPr>
        </oleObject>
      </mc:Choice>
      <mc:Fallback>
        <oleObject progId="Equation.3" shapeId="1039" r:id="rId16"/>
      </mc:Fallback>
    </mc:AlternateContent>
    <mc:AlternateContent xmlns:mc="http://schemas.openxmlformats.org/markup-compatibility/2006">
      <mc:Choice Requires="x14">
        <oleObject progId="Equation.3" shapeId="1040" r:id="rId18">
          <objectPr defaultSize="0" autoPict="0" r:id="rId19">
            <anchor moveWithCells="1" sizeWithCells="1">
              <from>
                <xdr:col>4</xdr:col>
                <xdr:colOff>0</xdr:colOff>
                <xdr:row>13</xdr:row>
                <xdr:rowOff>38100</xdr:rowOff>
              </from>
              <to>
                <xdr:col>4</xdr:col>
                <xdr:colOff>1162050</xdr:colOff>
                <xdr:row>13</xdr:row>
                <xdr:rowOff>219075</xdr:rowOff>
              </to>
            </anchor>
          </objectPr>
        </oleObject>
      </mc:Choice>
      <mc:Fallback>
        <oleObject progId="Equation.3" shapeId="1040" r:id="rId1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N2"/>
  <sheetViews>
    <sheetView workbookViewId="0">
      <selection activeCell="M9" sqref="M9"/>
    </sheetView>
  </sheetViews>
  <sheetFormatPr defaultRowHeight="15" x14ac:dyDescent="0.25"/>
  <sheetData>
    <row r="2" spans="12:14" x14ac:dyDescent="0.25">
      <c r="L2" s="11" t="s">
        <v>30</v>
      </c>
      <c r="M2" s="11" t="s">
        <v>29</v>
      </c>
      <c r="N2" s="11" t="s"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Alesya</cp:lastModifiedBy>
  <dcterms:created xsi:type="dcterms:W3CDTF">2015-10-23T08:23:49Z</dcterms:created>
  <dcterms:modified xsi:type="dcterms:W3CDTF">2015-10-30T08:13:33Z</dcterms:modified>
</cp:coreProperties>
</file>