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JS-SVG-Client\data\"/>
    </mc:Choice>
  </mc:AlternateContent>
  <xr:revisionPtr revIDLastSave="0" documentId="13_ncr:1_{CB08B2F7-50D5-4D52-B9DF-7188EF2B47EC}" xr6:coauthVersionLast="47" xr6:coauthVersionMax="47" xr10:uidLastSave="{00000000-0000-0000-0000-000000000000}"/>
  <bookViews>
    <workbookView xWindow="-120" yWindow="-120" windowWidth="29040" windowHeight="15720" activeTab="6" xr2:uid="{ACF4154E-FD6B-4497-B4DB-14320FF8EFDB}"/>
  </bookViews>
  <sheets>
    <sheet name="Sheet1" sheetId="1" r:id="rId1"/>
    <sheet name="sport" sheetId="2" r:id="rId2"/>
    <sheet name="Anscombe" sheetId="7" r:id="rId3"/>
    <sheet name="Bubble" sheetId="8" r:id="rId4"/>
    <sheet name="unit" sheetId="9" r:id="rId5"/>
    <sheet name="Movies" sheetId="10" r:id="rId6"/>
    <sheet name="metal-gold" sheetId="11" r:id="rId7"/>
    <sheet name="population" sheetId="6" r:id="rId8"/>
    <sheet name="expenses" sheetId="3" r:id="rId9"/>
    <sheet name="sales" sheetId="4" r:id="rId10"/>
    <sheet name="temperature" sheetId="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0" l="1"/>
  <c r="B27" i="10"/>
  <c r="D27" i="10"/>
  <c r="A27" i="10"/>
  <c r="C26" i="10"/>
  <c r="D25" i="10"/>
  <c r="C25" i="10"/>
  <c r="D26" i="10"/>
  <c r="B26" i="10"/>
  <c r="B25" i="10"/>
  <c r="D24" i="10"/>
  <c r="A25" i="10"/>
  <c r="A22" i="10"/>
  <c r="A21" i="10"/>
  <c r="B18" i="10"/>
  <c r="B21" i="10" s="1"/>
  <c r="C18" i="10"/>
  <c r="D18" i="10"/>
  <c r="A18" i="10"/>
  <c r="C21" i="10"/>
  <c r="D21" i="10"/>
  <c r="B19" i="10"/>
  <c r="C19" i="10"/>
  <c r="C22" i="10" s="1"/>
  <c r="D19" i="10"/>
  <c r="D22" i="10" s="1"/>
  <c r="A19" i="10"/>
  <c r="B22" i="10"/>
  <c r="B4" i="9"/>
  <c r="C4" i="9" s="1"/>
  <c r="I13" i="9"/>
  <c r="I14" i="9"/>
  <c r="I15" i="9"/>
  <c r="I17" i="9"/>
  <c r="I18" i="9"/>
  <c r="I19" i="9"/>
  <c r="I20" i="9"/>
  <c r="I21" i="9"/>
  <c r="I22" i="9"/>
  <c r="I12" i="9"/>
  <c r="I11" i="9"/>
  <c r="I16" i="9" s="1"/>
  <c r="D3" i="9"/>
  <c r="I5" i="9" s="1"/>
  <c r="C34" i="9"/>
  <c r="A33" i="9"/>
  <c r="B33" i="9" s="1"/>
  <c r="C33" i="9" s="1"/>
  <c r="B30" i="9"/>
  <c r="C30" i="9" s="1"/>
  <c r="B32" i="9"/>
  <c r="C32" i="9" s="1"/>
  <c r="B28" i="9"/>
  <c r="C28" i="9" s="1"/>
  <c r="B26" i="9"/>
  <c r="C26" i="9" s="1"/>
  <c r="B24" i="9"/>
  <c r="C24" i="9" s="1"/>
  <c r="B20" i="9"/>
  <c r="C20" i="9" s="1"/>
  <c r="B29" i="9"/>
  <c r="C29" i="9" s="1"/>
  <c r="B3" i="9"/>
  <c r="C3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1" i="9"/>
  <c r="C21" i="9" s="1"/>
  <c r="B22" i="9"/>
  <c r="C22" i="9" s="1"/>
  <c r="B23" i="9"/>
  <c r="C23" i="9" s="1"/>
  <c r="B25" i="9"/>
  <c r="C25" i="9" s="1"/>
  <c r="B27" i="9"/>
  <c r="C27" i="9" s="1"/>
  <c r="B31" i="9"/>
  <c r="C31" i="9" s="1"/>
  <c r="B2" i="9"/>
  <c r="C2" i="9" s="1"/>
  <c r="D19" i="8"/>
  <c r="D20" i="8" s="1"/>
  <c r="C20" i="8"/>
  <c r="C19" i="8"/>
  <c r="B19" i="8"/>
  <c r="B20" i="8" s="1"/>
  <c r="B17" i="7"/>
  <c r="A17" i="7"/>
  <c r="B15" i="7"/>
  <c r="B16" i="7"/>
  <c r="A16" i="7"/>
  <c r="A15" i="7"/>
  <c r="E4" i="2"/>
  <c r="E3" i="2"/>
  <c r="E5" i="2"/>
  <c r="E6" i="2"/>
  <c r="E7" i="2"/>
  <c r="E2" i="2"/>
  <c r="C4" i="2"/>
  <c r="C6" i="2"/>
  <c r="C7" i="2"/>
  <c r="B8" i="2"/>
  <c r="C5" i="2" s="1"/>
  <c r="H8" i="3"/>
  <c r="B10" i="3" s="1"/>
  <c r="E8" i="3"/>
  <c r="B3" i="3" s="1"/>
  <c r="D6" i="1"/>
  <c r="C7" i="1"/>
  <c r="D7" i="1"/>
  <c r="C3" i="1"/>
  <c r="D2" i="1"/>
  <c r="C4" i="1"/>
  <c r="D3" i="1"/>
  <c r="C5" i="1"/>
  <c r="D4" i="1"/>
  <c r="C6" i="1"/>
  <c r="D5" i="1"/>
  <c r="C8" i="1"/>
  <c r="C9" i="1"/>
  <c r="D8" i="1"/>
  <c r="C10" i="1"/>
  <c r="D9" i="1"/>
  <c r="C11" i="1"/>
  <c r="D10" i="1"/>
  <c r="D11" i="1"/>
  <c r="C2" i="1"/>
  <c r="B12" i="1"/>
  <c r="B13" i="1" s="1"/>
  <c r="A26" i="10" l="1"/>
  <c r="D2" i="9"/>
  <c r="C3" i="2"/>
  <c r="C2" i="2"/>
  <c r="C8" i="2"/>
  <c r="B12" i="3"/>
  <c r="C12" i="3" s="1"/>
  <c r="B14" i="1"/>
  <c r="B15" i="1" s="1"/>
</calcChain>
</file>

<file path=xl/sharedStrings.xml><?xml version="1.0" encoding="utf-8"?>
<sst xmlns="http://schemas.openxmlformats.org/spreadsheetml/2006/main" count="207" uniqueCount="166">
  <si>
    <t>x</t>
  </si>
  <si>
    <t>y</t>
  </si>
  <si>
    <t>Min</t>
  </si>
  <si>
    <t>Max</t>
  </si>
  <si>
    <t>Std Dev</t>
  </si>
  <si>
    <t>Mean</t>
  </si>
  <si>
    <t>xs</t>
  </si>
  <si>
    <t>ys</t>
  </si>
  <si>
    <t>Votes</t>
  </si>
  <si>
    <t>Polo</t>
  </si>
  <si>
    <t>Hockey</t>
  </si>
  <si>
    <t>Cricket</t>
  </si>
  <si>
    <t>Football</t>
  </si>
  <si>
    <t>Basketball</t>
  </si>
  <si>
    <t>Volleyball</t>
  </si>
  <si>
    <t>Expenditure</t>
  </si>
  <si>
    <t xml:space="preserve"> Amount</t>
  </si>
  <si>
    <t>Housing</t>
  </si>
  <si>
    <t>Utilities</t>
  </si>
  <si>
    <t>Transportation</t>
  </si>
  <si>
    <t>Food</t>
  </si>
  <si>
    <t>Household</t>
  </si>
  <si>
    <t>Clothing</t>
  </si>
  <si>
    <t>Healthcare</t>
  </si>
  <si>
    <t>Insurance</t>
  </si>
  <si>
    <t>Education</t>
  </si>
  <si>
    <t>Entertainment</t>
  </si>
  <si>
    <t>Gifts</t>
  </si>
  <si>
    <t>Savings</t>
  </si>
  <si>
    <t>Utility</t>
  </si>
  <si>
    <t>Water</t>
  </si>
  <si>
    <t>Electricity</t>
  </si>
  <si>
    <t>Gas</t>
  </si>
  <si>
    <t>Garbage</t>
  </si>
  <si>
    <t>Internet</t>
  </si>
  <si>
    <t>Cable TV</t>
  </si>
  <si>
    <t>Total</t>
  </si>
  <si>
    <t>Games</t>
  </si>
  <si>
    <t>Movies</t>
  </si>
  <si>
    <t>Concerts</t>
  </si>
  <si>
    <t>Vacations</t>
  </si>
  <si>
    <t>Subscriptions</t>
  </si>
  <si>
    <t>Month</t>
  </si>
  <si>
    <t>Sales (in units)</t>
  </si>
  <si>
    <t>January</t>
  </si>
  <si>
    <t>February</t>
  </si>
  <si>
    <t>March</t>
  </si>
  <si>
    <t>April</t>
  </si>
  <si>
    <t>May</t>
  </si>
  <si>
    <t>June</t>
  </si>
  <si>
    <t xml:space="preserve">Product 1 </t>
  </si>
  <si>
    <t>Product 2</t>
  </si>
  <si>
    <t>Product 3</t>
  </si>
  <si>
    <t>Product 4</t>
  </si>
  <si>
    <t>July</t>
  </si>
  <si>
    <t>August</t>
  </si>
  <si>
    <t>September</t>
  </si>
  <si>
    <t>October</t>
  </si>
  <si>
    <t>November</t>
  </si>
  <si>
    <t>December</t>
  </si>
  <si>
    <t>°C</t>
  </si>
  <si>
    <t>Temperature Variation</t>
  </si>
  <si>
    <t>Team Sport</t>
  </si>
  <si>
    <t>Year</t>
  </si>
  <si>
    <t>Men</t>
  </si>
  <si>
    <t>Women</t>
  </si>
  <si>
    <t>Birthday</t>
  </si>
  <si>
    <t>Anniversary</t>
  </si>
  <si>
    <t>Wedding</t>
  </si>
  <si>
    <t>Christmas</t>
  </si>
  <si>
    <t>Special occasion</t>
  </si>
  <si>
    <t>Charities</t>
  </si>
  <si>
    <t>Donations</t>
  </si>
  <si>
    <t>Health</t>
  </si>
  <si>
    <t>Home</t>
  </si>
  <si>
    <t>Auto</t>
  </si>
  <si>
    <t>Life</t>
  </si>
  <si>
    <t>Disability</t>
  </si>
  <si>
    <t>Dataset I</t>
  </si>
  <si>
    <t>Dataset II</t>
  </si>
  <si>
    <t>Dataset III</t>
  </si>
  <si>
    <t>Dataset IV</t>
  </si>
  <si>
    <t>Anscombe's quartet</t>
  </si>
  <si>
    <t>Sugar and fat intake per country</t>
  </si>
  <si>
    <t>Daily fat intake</t>
  </si>
  <si>
    <t>Series 1</t>
  </si>
  <si>
    <t>PT</t>
  </si>
  <si>
    <t>NZ</t>
  </si>
  <si>
    <t>HU</t>
  </si>
  <si>
    <t>US</t>
  </si>
  <si>
    <t>RU</t>
  </si>
  <si>
    <t>IT</t>
  </si>
  <si>
    <t>UK</t>
  </si>
  <si>
    <t>NO</t>
  </si>
  <si>
    <t>FR</t>
  </si>
  <si>
    <t>ES</t>
  </si>
  <si>
    <t>SE</t>
  </si>
  <si>
    <t>NL</t>
  </si>
  <si>
    <t>FI</t>
  </si>
  <si>
    <t>DE</t>
  </si>
  <si>
    <t>BE</t>
  </si>
  <si>
    <t>Portugal</t>
  </si>
  <si>
    <t>New Zealand</t>
  </si>
  <si>
    <t>Hungary</t>
  </si>
  <si>
    <t>United States</t>
  </si>
  <si>
    <t>Russia</t>
  </si>
  <si>
    <t>Italy</t>
  </si>
  <si>
    <t>United Kingdom</t>
  </si>
  <si>
    <t>Norway</t>
  </si>
  <si>
    <t>France</t>
  </si>
  <si>
    <t>Spain</t>
  </si>
  <si>
    <t>Sweden</t>
  </si>
  <si>
    <t>Netherlands</t>
  </si>
  <si>
    <t>Finland</t>
  </si>
  <si>
    <t>Germany</t>
  </si>
  <si>
    <t>Belgium</t>
  </si>
  <si>
    <t>Country</t>
  </si>
  <si>
    <t>Alpha2</t>
  </si>
  <si>
    <t>x=fat</t>
  </si>
  <si>
    <t>y=sugar</t>
  </si>
  <si>
    <t>z=obesity</t>
  </si>
  <si>
    <t>px</t>
  </si>
  <si>
    <t>mm</t>
  </si>
  <si>
    <t>scale</t>
  </si>
  <si>
    <t>in</t>
  </si>
  <si>
    <t>pt</t>
  </si>
  <si>
    <t>main</t>
  </si>
  <si>
    <t>body</t>
  </si>
  <si>
    <t>divBox</t>
  </si>
  <si>
    <t>divObj</t>
  </si>
  <si>
    <t>divSvg</t>
  </si>
  <si>
    <t>divOpt</t>
  </si>
  <si>
    <t>divKey</t>
  </si>
  <si>
    <t>divLaX</t>
  </si>
  <si>
    <t>divLaY</t>
  </si>
  <si>
    <t>container</t>
  </si>
  <si>
    <t>plot container</t>
  </si>
  <si>
    <t>main svg</t>
  </si>
  <si>
    <t>legends</t>
  </si>
  <si>
    <t>options</t>
  </si>
  <si>
    <t>divNuX</t>
  </si>
  <si>
    <t>divNuY</t>
  </si>
  <si>
    <t>number axis x</t>
  </si>
  <si>
    <t>number axis y</t>
  </si>
  <si>
    <t>label axis y</t>
  </si>
  <si>
    <t>label axis x</t>
  </si>
  <si>
    <t>divLaT</t>
  </si>
  <si>
    <t>label title</t>
  </si>
  <si>
    <t>tablet</t>
  </si>
  <si>
    <t>mobile</t>
  </si>
  <si>
    <t>laptop</t>
  </si>
  <si>
    <t>small screen</t>
  </si>
  <si>
    <t>small tablet</t>
  </si>
  <si>
    <t>desktop</t>
  </si>
  <si>
    <t>Day</t>
  </si>
  <si>
    <t xml:space="preserve"> Guardians</t>
  </si>
  <si>
    <t>Avengers</t>
  </si>
  <si>
    <t>Transformers</t>
  </si>
  <si>
    <t>c0</t>
  </si>
  <si>
    <t>c1</t>
  </si>
  <si>
    <t>c2</t>
  </si>
  <si>
    <t>c3</t>
  </si>
  <si>
    <t>grid</t>
  </si>
  <si>
    <t>vdel</t>
  </si>
  <si>
    <t>vdelN</t>
  </si>
  <si>
    <t>vmaxN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</si>
</sst>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quotePrefix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CF6-9C2E-A24C88D8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06992"/>
        <c:axId val="1489902672"/>
      </c:scatterChart>
      <c:valAx>
        <c:axId val="14899069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2672"/>
        <c:crosses val="autoZero"/>
        <c:crossBetween val="midCat"/>
      </c:valAx>
      <c:valAx>
        <c:axId val="1489902672"/>
        <c:scaling>
          <c:orientation val="minMax"/>
          <c:max val="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B-43FD-89B9-7D65F374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142928"/>
        <c:axId val="1610141488"/>
      </c:barChart>
      <c:catAx>
        <c:axId val="161014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1488"/>
        <c:crosses val="autoZero"/>
        <c:auto val="1"/>
        <c:lblAlgn val="ctr"/>
        <c:lblOffset val="100"/>
        <c:noMultiLvlLbl val="0"/>
      </c:catAx>
      <c:valAx>
        <c:axId val="16101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14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0E-44ED-B9F2-D85B1CA0CB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0E-44ED-B9F2-D85B1CA0CB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0E-44ED-B9F2-D85B1CA0CB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0E-44ED-B9F2-D85B1CA0CB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0E-44ED-B9F2-D85B1CA0CB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0E-44ED-B9F2-D85B1CA0CB36}"/>
              </c:ext>
            </c:extLst>
          </c:dPt>
          <c:cat>
            <c:strRef>
              <c:f>sport!$A$2:$A$7</c:f>
              <c:strCache>
                <c:ptCount val="6"/>
                <c:pt idx="0">
                  <c:v>Polo</c:v>
                </c:pt>
                <c:pt idx="1">
                  <c:v>Hockey</c:v>
                </c:pt>
                <c:pt idx="2">
                  <c:v>Cricket</c:v>
                </c:pt>
                <c:pt idx="3">
                  <c:v>Football</c:v>
                </c:pt>
                <c:pt idx="4">
                  <c:v>Basketball</c:v>
                </c:pt>
                <c:pt idx="5">
                  <c:v>Volleyball</c:v>
                </c:pt>
              </c:strCache>
            </c:strRef>
          </c:cat>
          <c:val>
            <c:numRef>
              <c:f>sport!$B$2:$B$7</c:f>
              <c:numCache>
                <c:formatCode>General</c:formatCode>
                <c:ptCount val="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1-452A-B27A-32F727A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Movies!$B$2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Movies!$A$3:$A$16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Movies!$B$3:$B$16</c:f>
              <c:numCache>
                <c:formatCode>General</c:formatCode>
                <c:ptCount val="14"/>
                <c:pt idx="0">
                  <c:v>37.799999999999997</c:v>
                </c:pt>
                <c:pt idx="1">
                  <c:v>30.9</c:v>
                </c:pt>
                <c:pt idx="2">
                  <c:v>25.4</c:v>
                </c:pt>
                <c:pt idx="3">
                  <c:v>11.7</c:v>
                </c:pt>
                <c:pt idx="4">
                  <c:v>11.9</c:v>
                </c:pt>
                <c:pt idx="5">
                  <c:v>8.8000000000000007</c:v>
                </c:pt>
                <c:pt idx="6">
                  <c:v>7.6</c:v>
                </c:pt>
                <c:pt idx="7">
                  <c:v>12.3</c:v>
                </c:pt>
                <c:pt idx="8">
                  <c:v>16.899999999999999</c:v>
                </c:pt>
                <c:pt idx="9">
                  <c:v>12.8</c:v>
                </c:pt>
                <c:pt idx="10">
                  <c:v>5.3</c:v>
                </c:pt>
                <c:pt idx="11">
                  <c:v>6.6</c:v>
                </c:pt>
                <c:pt idx="12">
                  <c:v>4.8</c:v>
                </c:pt>
                <c:pt idx="13">
                  <c:v>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C5-406F-BE60-56E4CBC2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87647"/>
        <c:axId val="1954078047"/>
      </c:scatterChart>
      <c:valAx>
        <c:axId val="19540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78047"/>
        <c:crosses val="autoZero"/>
        <c:crossBetween val="midCat"/>
      </c:valAx>
      <c:valAx>
        <c:axId val="1954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0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35822</xdr:colOff>
      <xdr:row>0</xdr:row>
      <xdr:rowOff>13265</xdr:rowOff>
    </xdr:from>
    <xdr:to>
      <xdr:col>11</xdr:col>
      <xdr:colOff>283175</xdr:colOff>
      <xdr:row>12</xdr:row>
      <xdr:rowOff>54061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786B-F8C8-6B2E-7420-0C3AB1C8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17146</xdr:colOff>
      <xdr:row>12</xdr:row>
      <xdr:rowOff>141521</xdr:rowOff>
    </xdr:from>
    <xdr:to>
      <xdr:col>8</xdr:col>
      <xdr:colOff>600303</xdr:colOff>
      <xdr:row>20</xdr:row>
      <xdr:rowOff>122111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9733-C78A-729F-5D46-7EE07EAD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159884</xdr:colOff>
      <xdr:row>0</xdr:row>
      <xdr:rowOff>180293</xdr:rowOff>
    </xdr:from>
    <xdr:to>
      <xdr:col>10</xdr:col>
      <xdr:colOff>57829</xdr:colOff>
      <xdr:row>10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60FF6-169D-E71F-4D34-40BC757E2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134215</xdr:colOff>
      <xdr:row>6</xdr:row>
      <xdr:rowOff>25977</xdr:rowOff>
    </xdr:from>
    <xdr:to>
      <xdr:col>9</xdr:col>
      <xdr:colOff>487072</xdr:colOff>
      <xdr:row>19</xdr:row>
      <xdr:rowOff>53253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EECAC-E533-001F-D1A9-01AC4D40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7159-E648-4A17-87A3-4DEC161F9412}">
  <dimension ref="A1:D15"/>
  <sheetViews>
    <sheetView topLeftCell="A7" zoomScale="280" zoomScaleNormal="280" workbookViewId="0">
      <selection activeCell="D7" sqref="D7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s="1">
        <v>0</v>
      </c>
      <c r="B2" s="1">
        <v>4</v>
      </c>
      <c r="C2" s="2">
        <f>A2*300/9</f>
        <v>0</v>
      </c>
      <c r="D2" s="2">
        <f t="shared" ref="D2:D10" si="0">B3*300/9</f>
        <v>200</v>
      </c>
    </row>
    <row r="3" spans="1:4" x14ac:dyDescent="0.25">
      <c r="A3" s="1">
        <v>1</v>
      </c>
      <c r="B3" s="1">
        <v>6</v>
      </c>
      <c r="C3" s="2">
        <f t="shared" ref="C3:C11" si="1">A3*300/9</f>
        <v>33.333333333333336</v>
      </c>
      <c r="D3" s="2">
        <f t="shared" si="0"/>
        <v>233.33333333333334</v>
      </c>
    </row>
    <row r="4" spans="1:4" x14ac:dyDescent="0.25">
      <c r="A4" s="1">
        <v>2</v>
      </c>
      <c r="B4" s="1">
        <v>7</v>
      </c>
      <c r="C4" s="2">
        <f t="shared" si="1"/>
        <v>66.666666666666671</v>
      </c>
      <c r="D4" s="2">
        <f t="shared" si="0"/>
        <v>66.666666666666671</v>
      </c>
    </row>
    <row r="5" spans="1:4" x14ac:dyDescent="0.25">
      <c r="A5" s="1">
        <v>3</v>
      </c>
      <c r="B5" s="1">
        <v>2</v>
      </c>
      <c r="C5" s="2">
        <f t="shared" si="1"/>
        <v>100</v>
      </c>
      <c r="D5" s="2">
        <f t="shared" si="0"/>
        <v>266.66666666666669</v>
      </c>
    </row>
    <row r="6" spans="1:4" x14ac:dyDescent="0.25">
      <c r="A6" s="1">
        <v>4</v>
      </c>
      <c r="B6" s="1">
        <v>8</v>
      </c>
      <c r="C6" s="2">
        <f t="shared" si="1"/>
        <v>133.33333333333334</v>
      </c>
      <c r="D6" s="2">
        <f>B7*300/9</f>
        <v>233.33333333333334</v>
      </c>
    </row>
    <row r="7" spans="1:4" x14ac:dyDescent="0.25">
      <c r="A7" s="1">
        <v>5</v>
      </c>
      <c r="B7" s="1">
        <v>7</v>
      </c>
      <c r="C7" s="2">
        <f>A7*300/9</f>
        <v>166.66666666666666</v>
      </c>
      <c r="D7" s="2">
        <f>B8*300/9</f>
        <v>66.666666666666671</v>
      </c>
    </row>
    <row r="8" spans="1:4" x14ac:dyDescent="0.25">
      <c r="A8" s="1">
        <v>6</v>
      </c>
      <c r="B8" s="1">
        <v>2</v>
      </c>
      <c r="C8" s="2">
        <f t="shared" si="1"/>
        <v>200</v>
      </c>
      <c r="D8" s="2">
        <f t="shared" si="0"/>
        <v>166.66666666666666</v>
      </c>
    </row>
    <row r="9" spans="1:4" x14ac:dyDescent="0.25">
      <c r="A9" s="1">
        <v>7</v>
      </c>
      <c r="B9" s="1">
        <v>5</v>
      </c>
      <c r="C9" s="2">
        <f t="shared" si="1"/>
        <v>233.33333333333334</v>
      </c>
      <c r="D9" s="2">
        <f t="shared" si="0"/>
        <v>100</v>
      </c>
    </row>
    <row r="10" spans="1:4" x14ac:dyDescent="0.25">
      <c r="A10" s="1">
        <v>8</v>
      </c>
      <c r="B10" s="1">
        <v>3</v>
      </c>
      <c r="C10" s="2">
        <f t="shared" si="1"/>
        <v>266.66666666666669</v>
      </c>
      <c r="D10" s="2">
        <f t="shared" si="0"/>
        <v>200</v>
      </c>
    </row>
    <row r="11" spans="1:4" x14ac:dyDescent="0.25">
      <c r="A11" s="1">
        <v>9</v>
      </c>
      <c r="B11" s="1">
        <v>6</v>
      </c>
      <c r="C11" s="2">
        <f t="shared" si="1"/>
        <v>300</v>
      </c>
      <c r="D11" s="2">
        <f>B2*300/9</f>
        <v>133.33333333333334</v>
      </c>
    </row>
    <row r="12" spans="1:4" x14ac:dyDescent="0.25">
      <c r="A12" s="1" t="s">
        <v>2</v>
      </c>
      <c r="B12" s="1">
        <f>MIN(B2:B11)</f>
        <v>2</v>
      </c>
    </row>
    <row r="13" spans="1:4" x14ac:dyDescent="0.25">
      <c r="A13" s="1" t="s">
        <v>3</v>
      </c>
      <c r="B13" s="1">
        <f>MAX(B3:B12)</f>
        <v>8</v>
      </c>
    </row>
    <row r="14" spans="1:4" x14ac:dyDescent="0.25">
      <c r="A14" s="1" t="s">
        <v>5</v>
      </c>
      <c r="B14" s="1">
        <f>AVERAGE(B4:B13)</f>
        <v>5</v>
      </c>
    </row>
    <row r="15" spans="1:4" x14ac:dyDescent="0.25">
      <c r="A15" s="1" t="s">
        <v>4</v>
      </c>
      <c r="B15" s="1">
        <f>STDEV(B5:B14)</f>
        <v>2.4404006956964168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2BD7-EA3E-419B-8AC9-7C03E7AB2404}">
  <dimension ref="A1:F7"/>
  <sheetViews>
    <sheetView zoomScale="265" zoomScaleNormal="265" workbookViewId="0">
      <selection activeCell="B4" sqref="B4"/>
    </sheetView>
  </sheetViews>
  <sheetFormatPr defaultRowHeight="15" x14ac:dyDescent="0.25"/>
  <cols>
    <col min="2" max="5" width="9.28515625" bestFit="1" customWidth="1"/>
    <col min="6" max="6" width="14.140625" bestFit="1" customWidth="1"/>
  </cols>
  <sheetData>
    <row r="1" spans="1:6" x14ac:dyDescent="0.25">
      <c r="A1" s="3" t="s">
        <v>42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43</v>
      </c>
    </row>
    <row r="2" spans="1:6" x14ac:dyDescent="0.25">
      <c r="A2" s="3" t="s">
        <v>44</v>
      </c>
      <c r="B2" s="3">
        <v>4500</v>
      </c>
      <c r="C2" s="3">
        <v>1600</v>
      </c>
      <c r="D2" s="3">
        <v>4400</v>
      </c>
      <c r="E2" s="3">
        <v>3245</v>
      </c>
    </row>
    <row r="3" spans="1:6" x14ac:dyDescent="0.25">
      <c r="A3" s="3" t="s">
        <v>45</v>
      </c>
      <c r="B3" s="3">
        <v>2870</v>
      </c>
      <c r="C3" s="3">
        <v>5645</v>
      </c>
      <c r="D3" s="3">
        <v>5675</v>
      </c>
      <c r="E3" s="3">
        <v>6754</v>
      </c>
    </row>
    <row r="4" spans="1:6" x14ac:dyDescent="0.25">
      <c r="A4" s="3" t="s">
        <v>46</v>
      </c>
      <c r="B4" s="3">
        <v>3985</v>
      </c>
      <c r="C4" s="3">
        <v>8900</v>
      </c>
      <c r="D4" s="3">
        <v>9768</v>
      </c>
      <c r="E4" s="3">
        <v>7786</v>
      </c>
    </row>
    <row r="5" spans="1:6" x14ac:dyDescent="0.25">
      <c r="A5" s="3" t="s">
        <v>47</v>
      </c>
      <c r="B5" s="3">
        <v>6855</v>
      </c>
      <c r="C5" s="3">
        <v>8976</v>
      </c>
      <c r="D5" s="3">
        <v>9008</v>
      </c>
      <c r="E5" s="3">
        <v>8965</v>
      </c>
    </row>
    <row r="6" spans="1:6" x14ac:dyDescent="0.25">
      <c r="A6" s="3" t="s">
        <v>48</v>
      </c>
      <c r="B6" s="3">
        <v>3200</v>
      </c>
      <c r="C6" s="3">
        <v>5678</v>
      </c>
      <c r="D6" s="3">
        <v>5643</v>
      </c>
      <c r="E6" s="3">
        <v>7865</v>
      </c>
    </row>
    <row r="7" spans="1:6" x14ac:dyDescent="0.25">
      <c r="A7" s="3" t="s">
        <v>49</v>
      </c>
      <c r="B7" s="3">
        <v>3456</v>
      </c>
      <c r="C7" s="3">
        <v>4555</v>
      </c>
      <c r="D7" s="3">
        <v>2233</v>
      </c>
      <c r="E7" s="3">
        <v>654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F23-EA4E-47B3-A513-3DBE6F5374D7}">
  <dimension ref="A1:D13"/>
  <sheetViews>
    <sheetView zoomScale="220" zoomScaleNormal="220" workbookViewId="0">
      <selection activeCell="B5" sqref="B5"/>
    </sheetView>
  </sheetViews>
  <sheetFormatPr defaultRowHeight="15" x14ac:dyDescent="0.25"/>
  <cols>
    <col min="1" max="1" width="13.42578125" customWidth="1"/>
    <col min="2" max="2" width="21.5703125" bestFit="1" customWidth="1"/>
  </cols>
  <sheetData>
    <row r="1" spans="1:4" x14ac:dyDescent="0.25">
      <c r="A1" s="4" t="s">
        <v>42</v>
      </c>
      <c r="B1" s="4" t="s">
        <v>61</v>
      </c>
      <c r="D1" t="s">
        <v>60</v>
      </c>
    </row>
    <row r="2" spans="1:4" x14ac:dyDescent="0.25">
      <c r="A2" s="5" t="s">
        <v>44</v>
      </c>
      <c r="B2" s="5">
        <v>-6</v>
      </c>
    </row>
    <row r="3" spans="1:4" x14ac:dyDescent="0.25">
      <c r="A3" s="5" t="s">
        <v>45</v>
      </c>
      <c r="B3" s="5">
        <v>-3.5</v>
      </c>
    </row>
    <row r="4" spans="1:4" x14ac:dyDescent="0.25">
      <c r="A4" s="5" t="s">
        <v>46</v>
      </c>
      <c r="B4" s="5">
        <v>-2.7</v>
      </c>
    </row>
    <row r="5" spans="1:4" x14ac:dyDescent="0.25">
      <c r="A5" s="5" t="s">
        <v>47</v>
      </c>
      <c r="B5" s="5">
        <v>4</v>
      </c>
    </row>
    <row r="6" spans="1:4" x14ac:dyDescent="0.25">
      <c r="A6" s="5" t="s">
        <v>48</v>
      </c>
      <c r="B6" s="5">
        <v>6</v>
      </c>
    </row>
    <row r="7" spans="1:4" x14ac:dyDescent="0.25">
      <c r="A7" s="5" t="s">
        <v>49</v>
      </c>
      <c r="B7" s="5">
        <v>12</v>
      </c>
    </row>
    <row r="8" spans="1:4" x14ac:dyDescent="0.25">
      <c r="A8" s="5" t="s">
        <v>54</v>
      </c>
      <c r="B8" s="5">
        <v>15</v>
      </c>
    </row>
    <row r="9" spans="1:4" x14ac:dyDescent="0.25">
      <c r="A9" s="5" t="s">
        <v>55</v>
      </c>
      <c r="B9" s="5">
        <v>8</v>
      </c>
    </row>
    <row r="10" spans="1:4" x14ac:dyDescent="0.25">
      <c r="A10" s="5" t="s">
        <v>56</v>
      </c>
      <c r="B10" s="5">
        <v>7.9</v>
      </c>
    </row>
    <row r="11" spans="1:4" x14ac:dyDescent="0.25">
      <c r="A11" s="5" t="s">
        <v>57</v>
      </c>
      <c r="B11" s="5">
        <v>6.4</v>
      </c>
    </row>
    <row r="12" spans="1:4" x14ac:dyDescent="0.25">
      <c r="A12" s="5" t="s">
        <v>58</v>
      </c>
      <c r="B12" s="5">
        <v>3.1</v>
      </c>
    </row>
    <row r="13" spans="1:4" x14ac:dyDescent="0.25">
      <c r="A13" s="5" t="s">
        <v>59</v>
      </c>
      <c r="B13" s="5">
        <v>-2.5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27EE-B0FC-4C7D-961C-CC5730B4F1FA}">
  <dimension ref="A1:E8"/>
  <sheetViews>
    <sheetView zoomScale="280" zoomScaleNormal="280" workbookViewId="0">
      <selection activeCell="E10" sqref="E10"/>
    </sheetView>
  </sheetViews>
  <sheetFormatPr defaultRowHeight="15" x14ac:dyDescent="0.25"/>
  <cols>
    <col min="1" max="1" width="11" bestFit="1" customWidth="1"/>
  </cols>
  <sheetData>
    <row r="1" spans="1:5" x14ac:dyDescent="0.25">
      <c r="A1" t="s">
        <v>62</v>
      </c>
      <c r="B1" t="s">
        <v>8</v>
      </c>
    </row>
    <row r="2" spans="1:5" x14ac:dyDescent="0.25">
      <c r="A2" t="s">
        <v>9</v>
      </c>
      <c r="B2">
        <v>5</v>
      </c>
      <c r="C2" s="6">
        <f>B2*100/$B$8</f>
        <v>5</v>
      </c>
      <c r="E2">
        <f>B2*6/30</f>
        <v>1</v>
      </c>
    </row>
    <row r="3" spans="1:5" x14ac:dyDescent="0.25">
      <c r="A3" t="s">
        <v>10</v>
      </c>
      <c r="B3">
        <v>15</v>
      </c>
      <c r="C3" s="6">
        <f t="shared" ref="C3:C8" si="0">B3*100/$B$8</f>
        <v>15</v>
      </c>
      <c r="E3">
        <f t="shared" ref="E3:E7" si="1">B3*6/30</f>
        <v>3</v>
      </c>
    </row>
    <row r="4" spans="1:5" x14ac:dyDescent="0.25">
      <c r="A4" t="s">
        <v>11</v>
      </c>
      <c r="B4">
        <v>30</v>
      </c>
      <c r="C4" s="6">
        <f t="shared" si="0"/>
        <v>30</v>
      </c>
      <c r="E4">
        <f>B4*6/30</f>
        <v>6</v>
      </c>
    </row>
    <row r="5" spans="1:5" x14ac:dyDescent="0.25">
      <c r="A5" t="s">
        <v>12</v>
      </c>
      <c r="B5">
        <v>20</v>
      </c>
      <c r="C5" s="6">
        <f t="shared" si="0"/>
        <v>20</v>
      </c>
      <c r="E5">
        <f t="shared" si="1"/>
        <v>4</v>
      </c>
    </row>
    <row r="6" spans="1:5" x14ac:dyDescent="0.25">
      <c r="A6" t="s">
        <v>13</v>
      </c>
      <c r="B6">
        <v>20</v>
      </c>
      <c r="C6" s="6">
        <f t="shared" si="0"/>
        <v>20</v>
      </c>
      <c r="E6">
        <f t="shared" si="1"/>
        <v>4</v>
      </c>
    </row>
    <row r="7" spans="1:5" x14ac:dyDescent="0.25">
      <c r="A7" t="s">
        <v>14</v>
      </c>
      <c r="B7">
        <v>10</v>
      </c>
      <c r="C7" s="6">
        <f t="shared" si="0"/>
        <v>10</v>
      </c>
      <c r="E7">
        <f t="shared" si="1"/>
        <v>2</v>
      </c>
    </row>
    <row r="8" spans="1:5" x14ac:dyDescent="0.25">
      <c r="A8" t="s">
        <v>36</v>
      </c>
      <c r="B8">
        <f>SUM(B2:B7)</f>
        <v>100</v>
      </c>
      <c r="C8" s="6">
        <f t="shared" si="0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86D27-6ADC-45C0-B36F-885854621D2D}">
  <dimension ref="A1:H17"/>
  <sheetViews>
    <sheetView topLeftCell="A2" zoomScale="175" zoomScaleNormal="175" workbookViewId="0">
      <selection activeCell="C6" sqref="C6"/>
    </sheetView>
  </sheetViews>
  <sheetFormatPr defaultRowHeight="15" x14ac:dyDescent="0.25"/>
  <cols>
    <col min="1" max="16384" width="9.140625" style="10"/>
  </cols>
  <sheetData>
    <row r="1" spans="1:8" x14ac:dyDescent="0.25">
      <c r="A1" s="21" t="s">
        <v>82</v>
      </c>
      <c r="B1" s="21"/>
      <c r="C1" s="21"/>
      <c r="D1" s="21"/>
      <c r="E1" s="21"/>
      <c r="F1" s="21"/>
      <c r="G1" s="21"/>
      <c r="H1" s="21"/>
    </row>
    <row r="2" spans="1:8" ht="15" customHeight="1" x14ac:dyDescent="0.25">
      <c r="A2" s="20" t="s">
        <v>78</v>
      </c>
      <c r="B2" s="20"/>
      <c r="C2" s="20" t="s">
        <v>79</v>
      </c>
      <c r="D2" s="20"/>
      <c r="E2" s="20" t="s">
        <v>80</v>
      </c>
      <c r="F2" s="20"/>
      <c r="G2" s="20" t="s">
        <v>81</v>
      </c>
      <c r="H2" s="20"/>
    </row>
    <row r="3" spans="1:8" x14ac:dyDescent="0.25">
      <c r="A3" s="9" t="s">
        <v>0</v>
      </c>
      <c r="B3" s="9" t="s">
        <v>1</v>
      </c>
      <c r="C3" s="9" t="s">
        <v>0</v>
      </c>
      <c r="D3" s="9" t="s">
        <v>1</v>
      </c>
      <c r="E3" s="9" t="s">
        <v>0</v>
      </c>
      <c r="F3" s="9" t="s">
        <v>1</v>
      </c>
      <c r="G3" s="9" t="s">
        <v>0</v>
      </c>
      <c r="H3" s="9" t="s">
        <v>1</v>
      </c>
    </row>
    <row r="4" spans="1:8" x14ac:dyDescent="0.25">
      <c r="A4" s="7">
        <v>10</v>
      </c>
      <c r="B4" s="7">
        <v>8.0399999999999991</v>
      </c>
      <c r="C4" s="7">
        <v>10</v>
      </c>
      <c r="D4" s="7">
        <v>9.14</v>
      </c>
      <c r="E4" s="7">
        <v>10</v>
      </c>
      <c r="F4" s="7">
        <v>7.46</v>
      </c>
      <c r="G4" s="7">
        <v>8</v>
      </c>
      <c r="H4" s="7">
        <v>6.58</v>
      </c>
    </row>
    <row r="5" spans="1:8" x14ac:dyDescent="0.25">
      <c r="A5" s="7">
        <v>8</v>
      </c>
      <c r="B5" s="7">
        <v>6.95</v>
      </c>
      <c r="C5" s="7">
        <v>8</v>
      </c>
      <c r="D5" s="7">
        <v>8.14</v>
      </c>
      <c r="E5" s="7">
        <v>8</v>
      </c>
      <c r="F5" s="7">
        <v>6.77</v>
      </c>
      <c r="G5" s="7">
        <v>8</v>
      </c>
      <c r="H5" s="7">
        <v>5.76</v>
      </c>
    </row>
    <row r="6" spans="1:8" x14ac:dyDescent="0.25">
      <c r="A6" s="7">
        <v>13</v>
      </c>
      <c r="B6" s="7">
        <v>7.58</v>
      </c>
      <c r="C6" s="7">
        <v>13</v>
      </c>
      <c r="D6" s="7">
        <v>8.74</v>
      </c>
      <c r="E6" s="7">
        <v>13</v>
      </c>
      <c r="F6" s="7">
        <v>12.74</v>
      </c>
      <c r="G6" s="7">
        <v>8</v>
      </c>
      <c r="H6" s="7">
        <v>7.71</v>
      </c>
    </row>
    <row r="7" spans="1:8" x14ac:dyDescent="0.25">
      <c r="A7" s="7">
        <v>9</v>
      </c>
      <c r="B7" s="7">
        <v>8.81</v>
      </c>
      <c r="C7" s="7">
        <v>9</v>
      </c>
      <c r="D7" s="7">
        <v>8.77</v>
      </c>
      <c r="E7" s="7">
        <v>9</v>
      </c>
      <c r="F7" s="7">
        <v>7.11</v>
      </c>
      <c r="G7" s="7">
        <v>8</v>
      </c>
      <c r="H7" s="7">
        <v>8.84</v>
      </c>
    </row>
    <row r="8" spans="1:8" x14ac:dyDescent="0.25">
      <c r="A8" s="7">
        <v>11</v>
      </c>
      <c r="B8" s="7">
        <v>8.33</v>
      </c>
      <c r="C8" s="7">
        <v>11</v>
      </c>
      <c r="D8" s="7">
        <v>9.26</v>
      </c>
      <c r="E8" s="7">
        <v>11</v>
      </c>
      <c r="F8" s="7">
        <v>7.81</v>
      </c>
      <c r="G8" s="7">
        <v>8</v>
      </c>
      <c r="H8" s="7">
        <v>8.4700000000000006</v>
      </c>
    </row>
    <row r="9" spans="1:8" x14ac:dyDescent="0.25">
      <c r="A9" s="7">
        <v>14</v>
      </c>
      <c r="B9" s="7">
        <v>9.9600000000000009</v>
      </c>
      <c r="C9" s="7">
        <v>14</v>
      </c>
      <c r="D9" s="7">
        <v>8.1</v>
      </c>
      <c r="E9" s="7">
        <v>14</v>
      </c>
      <c r="F9" s="7">
        <v>8.84</v>
      </c>
      <c r="G9" s="7">
        <v>8</v>
      </c>
      <c r="H9" s="7">
        <v>7.04</v>
      </c>
    </row>
    <row r="10" spans="1:8" x14ac:dyDescent="0.25">
      <c r="A10" s="7">
        <v>6</v>
      </c>
      <c r="B10" s="7">
        <v>7.24</v>
      </c>
      <c r="C10" s="7">
        <v>6</v>
      </c>
      <c r="D10" s="7">
        <v>6.13</v>
      </c>
      <c r="E10" s="7">
        <v>6</v>
      </c>
      <c r="F10" s="7">
        <v>6.08</v>
      </c>
      <c r="G10" s="7">
        <v>8</v>
      </c>
      <c r="H10" s="7">
        <v>5.25</v>
      </c>
    </row>
    <row r="11" spans="1:8" x14ac:dyDescent="0.25">
      <c r="A11" s="7">
        <v>4</v>
      </c>
      <c r="B11" s="7">
        <v>4.26</v>
      </c>
      <c r="C11" s="7">
        <v>4</v>
      </c>
      <c r="D11" s="7">
        <v>3.1</v>
      </c>
      <c r="E11" s="7">
        <v>4</v>
      </c>
      <c r="F11" s="7">
        <v>5.39</v>
      </c>
      <c r="G11" s="7">
        <v>19</v>
      </c>
      <c r="H11" s="7">
        <v>12.5</v>
      </c>
    </row>
    <row r="12" spans="1:8" x14ac:dyDescent="0.25">
      <c r="A12" s="7">
        <v>12</v>
      </c>
      <c r="B12" s="7">
        <v>10.84</v>
      </c>
      <c r="C12" s="7">
        <v>12</v>
      </c>
      <c r="D12" s="7">
        <v>9.1300000000000008</v>
      </c>
      <c r="E12" s="7">
        <v>12</v>
      </c>
      <c r="F12" s="7">
        <v>8.15</v>
      </c>
      <c r="G12" s="7">
        <v>8</v>
      </c>
      <c r="H12" s="7">
        <v>5.56</v>
      </c>
    </row>
    <row r="13" spans="1:8" x14ac:dyDescent="0.25">
      <c r="A13" s="7">
        <v>7</v>
      </c>
      <c r="B13" s="7">
        <v>4.82</v>
      </c>
      <c r="C13" s="7">
        <v>7</v>
      </c>
      <c r="D13" s="7">
        <v>7.26</v>
      </c>
      <c r="E13" s="7">
        <v>7</v>
      </c>
      <c r="F13" s="7">
        <v>6.42</v>
      </c>
      <c r="G13" s="7">
        <v>8</v>
      </c>
      <c r="H13" s="7">
        <v>7.91</v>
      </c>
    </row>
    <row r="14" spans="1:8" x14ac:dyDescent="0.25">
      <c r="A14" s="7">
        <v>5</v>
      </c>
      <c r="B14" s="7">
        <v>5.68</v>
      </c>
      <c r="C14" s="7">
        <v>5</v>
      </c>
      <c r="D14" s="7">
        <v>4.74</v>
      </c>
      <c r="E14" s="7">
        <v>5</v>
      </c>
      <c r="F14" s="7">
        <v>5.73</v>
      </c>
      <c r="G14" s="7">
        <v>8</v>
      </c>
      <c r="H14" s="7">
        <v>6.89</v>
      </c>
    </row>
    <row r="15" spans="1:8" x14ac:dyDescent="0.25">
      <c r="A15" s="10">
        <f>MIN(A4:A14)</f>
        <v>4</v>
      </c>
      <c r="B15" s="10">
        <f>MIN(B4:B14)</f>
        <v>4.26</v>
      </c>
    </row>
    <row r="16" spans="1:8" x14ac:dyDescent="0.25">
      <c r="A16" s="10">
        <f>MAX(A4:A14)</f>
        <v>14</v>
      </c>
      <c r="B16" s="10">
        <f>MAX(B4:B14)</f>
        <v>10.84</v>
      </c>
    </row>
    <row r="17" spans="1:2" x14ac:dyDescent="0.25">
      <c r="A17" s="10">
        <f>SUM(A4:A14)</f>
        <v>99</v>
      </c>
      <c r="B17" s="10">
        <f>SUM(B4:B14)</f>
        <v>82.510000000000019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0003-48E9-49DF-99D5-B3E52D4AC7F6}">
  <dimension ref="A1:F20"/>
  <sheetViews>
    <sheetView zoomScale="190" zoomScaleNormal="190" workbookViewId="0">
      <selection activeCell="B7" sqref="B7"/>
    </sheetView>
  </sheetViews>
  <sheetFormatPr defaultRowHeight="15" x14ac:dyDescent="0.25"/>
  <cols>
    <col min="6" max="6" width="15.42578125" bestFit="1" customWidth="1"/>
  </cols>
  <sheetData>
    <row r="1" spans="1:6" x14ac:dyDescent="0.25">
      <c r="A1" s="21" t="s">
        <v>83</v>
      </c>
      <c r="B1" s="22"/>
      <c r="C1" s="22"/>
      <c r="D1" s="22"/>
    </row>
    <row r="2" spans="1:6" ht="15" customHeight="1" x14ac:dyDescent="0.25">
      <c r="A2" s="23" t="s">
        <v>84</v>
      </c>
      <c r="B2" s="20" t="s">
        <v>85</v>
      </c>
      <c r="C2" s="20"/>
      <c r="D2" s="20"/>
    </row>
    <row r="3" spans="1:6" ht="30" x14ac:dyDescent="0.25">
      <c r="A3" s="23"/>
      <c r="B3" s="8" t="s">
        <v>118</v>
      </c>
      <c r="C3" s="8" t="s">
        <v>119</v>
      </c>
      <c r="D3" s="8" t="s">
        <v>120</v>
      </c>
      <c r="E3" s="8" t="s">
        <v>117</v>
      </c>
      <c r="F3" s="8" t="s">
        <v>116</v>
      </c>
    </row>
    <row r="4" spans="1:6" x14ac:dyDescent="0.25">
      <c r="A4" s="8" t="s">
        <v>86</v>
      </c>
      <c r="B4" s="11">
        <v>63.4</v>
      </c>
      <c r="C4" s="11">
        <v>51.8</v>
      </c>
      <c r="D4" s="12">
        <v>15.4</v>
      </c>
      <c r="E4" s="8" t="s">
        <v>86</v>
      </c>
      <c r="F4" t="s">
        <v>101</v>
      </c>
    </row>
    <row r="5" spans="1:6" x14ac:dyDescent="0.25">
      <c r="A5" s="8" t="s">
        <v>87</v>
      </c>
      <c r="B5" s="11">
        <v>64</v>
      </c>
      <c r="C5" s="11">
        <v>82.9</v>
      </c>
      <c r="D5" s="12">
        <v>31.3</v>
      </c>
      <c r="E5" s="8" t="s">
        <v>87</v>
      </c>
      <c r="F5" t="s">
        <v>102</v>
      </c>
    </row>
    <row r="6" spans="1:6" x14ac:dyDescent="0.25">
      <c r="A6" s="8" t="s">
        <v>88</v>
      </c>
      <c r="B6" s="11">
        <v>65.400000000000006</v>
      </c>
      <c r="C6" s="11">
        <v>50.8</v>
      </c>
      <c r="D6" s="12">
        <v>28.5</v>
      </c>
      <c r="E6" s="8" t="s">
        <v>88</v>
      </c>
      <c r="F6" t="s">
        <v>103</v>
      </c>
    </row>
    <row r="7" spans="1:6" x14ac:dyDescent="0.25">
      <c r="A7" s="8" t="s">
        <v>89</v>
      </c>
      <c r="B7" s="11">
        <v>65.5</v>
      </c>
      <c r="C7" s="11">
        <v>126.4</v>
      </c>
      <c r="D7" s="12">
        <v>35.299999999999997</v>
      </c>
      <c r="E7" s="8" t="s">
        <v>89</v>
      </c>
      <c r="F7" t="s">
        <v>104</v>
      </c>
    </row>
    <row r="8" spans="1:6" x14ac:dyDescent="0.25">
      <c r="A8" s="8" t="s">
        <v>90</v>
      </c>
      <c r="B8" s="11">
        <v>68.599999999999994</v>
      </c>
      <c r="C8" s="11">
        <v>20</v>
      </c>
      <c r="D8" s="12">
        <v>16</v>
      </c>
      <c r="E8" s="8" t="s">
        <v>90</v>
      </c>
      <c r="F8" t="s">
        <v>105</v>
      </c>
    </row>
    <row r="9" spans="1:6" x14ac:dyDescent="0.25">
      <c r="A9" s="8" t="s">
        <v>91</v>
      </c>
      <c r="B9" s="11">
        <v>69.2</v>
      </c>
      <c r="C9" s="11">
        <v>57.6</v>
      </c>
      <c r="D9" s="12">
        <v>10.4</v>
      </c>
      <c r="E9" s="8" t="s">
        <v>91</v>
      </c>
      <c r="F9" t="s">
        <v>106</v>
      </c>
    </row>
    <row r="10" spans="1:6" x14ac:dyDescent="0.25">
      <c r="A10" s="8" t="s">
        <v>92</v>
      </c>
      <c r="B10" s="11">
        <v>71</v>
      </c>
      <c r="C10" s="11">
        <v>93.2</v>
      </c>
      <c r="D10" s="12">
        <v>24.7</v>
      </c>
      <c r="E10" s="8" t="s">
        <v>92</v>
      </c>
      <c r="F10" t="s">
        <v>107</v>
      </c>
    </row>
    <row r="11" spans="1:6" x14ac:dyDescent="0.25">
      <c r="A11" s="8" t="s">
        <v>93</v>
      </c>
      <c r="B11" s="11">
        <v>73.5</v>
      </c>
      <c r="C11" s="11">
        <v>83.1</v>
      </c>
      <c r="D11" s="12">
        <v>10</v>
      </c>
      <c r="E11" s="8" t="s">
        <v>93</v>
      </c>
      <c r="F11" t="s">
        <v>108</v>
      </c>
    </row>
    <row r="12" spans="1:6" x14ac:dyDescent="0.25">
      <c r="A12" s="8" t="s">
        <v>94</v>
      </c>
      <c r="B12" s="11">
        <v>74.2</v>
      </c>
      <c r="C12" s="11">
        <v>68.5</v>
      </c>
      <c r="D12" s="12">
        <v>14.5</v>
      </c>
      <c r="E12" s="8" t="s">
        <v>94</v>
      </c>
      <c r="F12" t="s">
        <v>109</v>
      </c>
    </row>
    <row r="13" spans="1:6" x14ac:dyDescent="0.25">
      <c r="A13" s="8" t="s">
        <v>95</v>
      </c>
      <c r="B13" s="11">
        <v>78.400000000000006</v>
      </c>
      <c r="C13" s="11">
        <v>70.099999999999994</v>
      </c>
      <c r="D13" s="12">
        <v>16.600000000000001</v>
      </c>
      <c r="E13" s="8" t="s">
        <v>95</v>
      </c>
      <c r="F13" t="s">
        <v>110</v>
      </c>
    </row>
    <row r="14" spans="1:6" x14ac:dyDescent="0.25">
      <c r="A14" s="8" t="s">
        <v>96</v>
      </c>
      <c r="B14" s="11">
        <v>80.3</v>
      </c>
      <c r="C14" s="11">
        <v>86.1</v>
      </c>
      <c r="D14" s="12">
        <v>11.8</v>
      </c>
      <c r="E14" s="8" t="s">
        <v>96</v>
      </c>
      <c r="F14" t="s">
        <v>111</v>
      </c>
    </row>
    <row r="15" spans="1:6" x14ac:dyDescent="0.25">
      <c r="A15" s="8" t="s">
        <v>97</v>
      </c>
      <c r="B15" s="11">
        <v>80.400000000000006</v>
      </c>
      <c r="C15" s="11">
        <v>102.5</v>
      </c>
      <c r="D15" s="12">
        <v>12</v>
      </c>
      <c r="E15" s="8" t="s">
        <v>97</v>
      </c>
      <c r="F15" t="s">
        <v>112</v>
      </c>
    </row>
    <row r="16" spans="1:6" x14ac:dyDescent="0.25">
      <c r="A16" s="8" t="s">
        <v>98</v>
      </c>
      <c r="B16" s="11">
        <v>80.8</v>
      </c>
      <c r="C16" s="11">
        <v>91.5</v>
      </c>
      <c r="D16" s="12">
        <v>15.8</v>
      </c>
      <c r="E16" s="8" t="s">
        <v>98</v>
      </c>
      <c r="F16" t="s">
        <v>113</v>
      </c>
    </row>
    <row r="17" spans="1:6" x14ac:dyDescent="0.25">
      <c r="A17" s="8" t="s">
        <v>99</v>
      </c>
      <c r="B17" s="11">
        <v>86.5</v>
      </c>
      <c r="C17" s="11">
        <v>102.9</v>
      </c>
      <c r="D17" s="12">
        <v>14.7</v>
      </c>
      <c r="E17" s="8" t="s">
        <v>99</v>
      </c>
      <c r="F17" t="s">
        <v>114</v>
      </c>
    </row>
    <row r="18" spans="1:6" x14ac:dyDescent="0.25">
      <c r="A18" s="8" t="s">
        <v>100</v>
      </c>
      <c r="B18" s="11">
        <v>95</v>
      </c>
      <c r="C18" s="11">
        <v>95</v>
      </c>
      <c r="D18" s="12">
        <v>13.8</v>
      </c>
      <c r="E18" s="8" t="s">
        <v>100</v>
      </c>
      <c r="F18" t="s">
        <v>115</v>
      </c>
    </row>
    <row r="19" spans="1:6" x14ac:dyDescent="0.25">
      <c r="A19" s="8" t="s">
        <v>2</v>
      </c>
      <c r="B19" s="6">
        <f>MIN(B4:B18)</f>
        <v>63.4</v>
      </c>
      <c r="C19" s="6">
        <f>MIN(C4:C18)</f>
        <v>20</v>
      </c>
      <c r="D19" s="6">
        <f>MIN(D4:D18)</f>
        <v>10</v>
      </c>
    </row>
    <row r="20" spans="1:6" x14ac:dyDescent="0.25">
      <c r="A20" s="8" t="s">
        <v>3</v>
      </c>
      <c r="B20" s="6">
        <f>MAX(B5:B19)</f>
        <v>95</v>
      </c>
      <c r="C20" s="6">
        <f>MAX(C5:C19)</f>
        <v>126.4</v>
      </c>
      <c r="D20" s="6">
        <f>MAX(D5:D19)</f>
        <v>35.299999999999997</v>
      </c>
    </row>
  </sheetData>
  <mergeCells count="3">
    <mergeCell ref="A1:D1"/>
    <mergeCell ref="A2:A3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772C-0861-4015-AAFD-3D188F3B1B59}">
  <dimension ref="A1:I34"/>
  <sheetViews>
    <sheetView topLeftCell="A7" zoomScale="250" zoomScaleNormal="250" workbookViewId="0">
      <selection activeCell="D16" sqref="D16"/>
    </sheetView>
  </sheetViews>
  <sheetFormatPr defaultRowHeight="15" x14ac:dyDescent="0.25"/>
  <cols>
    <col min="1" max="1" width="9.140625" style="13"/>
    <col min="2" max="2" width="9.7109375" style="13" bestFit="1" customWidth="1"/>
    <col min="3" max="3" width="9.140625" style="13"/>
    <col min="4" max="4" width="14.85546875" style="13" bestFit="1" customWidth="1"/>
    <col min="5" max="8" width="9.140625" style="13"/>
    <col min="9" max="9" width="10.140625" style="13" bestFit="1" customWidth="1"/>
    <col min="10" max="16384" width="9.140625" style="13"/>
  </cols>
  <sheetData>
    <row r="1" spans="1:9" x14ac:dyDescent="0.25">
      <c r="A1" s="13" t="s">
        <v>121</v>
      </c>
      <c r="B1" s="13" t="s">
        <v>122</v>
      </c>
      <c r="C1" s="13" t="s">
        <v>123</v>
      </c>
      <c r="E1" s="14" t="s">
        <v>124</v>
      </c>
      <c r="F1" s="14" t="s">
        <v>122</v>
      </c>
      <c r="G1" s="14" t="s">
        <v>125</v>
      </c>
      <c r="H1" s="14" t="s">
        <v>121</v>
      </c>
    </row>
    <row r="2" spans="1:9" x14ac:dyDescent="0.25">
      <c r="A2" s="13">
        <v>1</v>
      </c>
      <c r="B2" s="15">
        <f>A2*25.4/96</f>
        <v>0.26458333333333334</v>
      </c>
      <c r="C2" s="16">
        <f>B2/10</f>
        <v>2.6458333333333334E-2</v>
      </c>
      <c r="D2" s="13">
        <f>1/B2</f>
        <v>3.7795275590551181</v>
      </c>
      <c r="E2" s="14">
        <v>1</v>
      </c>
      <c r="F2" s="14">
        <v>25.4</v>
      </c>
      <c r="G2" s="14">
        <v>72</v>
      </c>
      <c r="H2" s="14">
        <v>96</v>
      </c>
    </row>
    <row r="3" spans="1:9" x14ac:dyDescent="0.25">
      <c r="A3" s="13">
        <v>10</v>
      </c>
      <c r="B3" s="15">
        <f t="shared" ref="B3:B33" si="0">A3*25.4/96</f>
        <v>2.6458333333333335</v>
      </c>
      <c r="C3" s="16">
        <f t="shared" ref="C3:C33" si="1">B3/10</f>
        <v>0.26458333333333334</v>
      </c>
      <c r="D3" s="15">
        <f>96/F2</f>
        <v>3.7795275590551185</v>
      </c>
    </row>
    <row r="4" spans="1:9" x14ac:dyDescent="0.25">
      <c r="A4" s="13">
        <v>15</v>
      </c>
      <c r="B4" s="15">
        <f t="shared" si="0"/>
        <v>3.96875</v>
      </c>
      <c r="C4" s="16">
        <f t="shared" si="1"/>
        <v>0.39687499999999998</v>
      </c>
      <c r="D4" s="15"/>
    </row>
    <row r="5" spans="1:9" x14ac:dyDescent="0.25">
      <c r="A5" s="13">
        <v>20</v>
      </c>
      <c r="B5" s="15">
        <f t="shared" si="0"/>
        <v>5.291666666666667</v>
      </c>
      <c r="C5" s="16">
        <f t="shared" si="1"/>
        <v>0.52916666666666667</v>
      </c>
      <c r="H5" s="13">
        <v>22.998999999999999</v>
      </c>
      <c r="I5" s="13">
        <f>H5*D3*10</f>
        <v>869.25354330708672</v>
      </c>
    </row>
    <row r="6" spans="1:9" x14ac:dyDescent="0.25">
      <c r="A6" s="13">
        <v>30</v>
      </c>
      <c r="B6" s="15">
        <f t="shared" si="0"/>
        <v>7.9375</v>
      </c>
      <c r="C6" s="16">
        <f t="shared" si="1"/>
        <v>0.79374999999999996</v>
      </c>
      <c r="E6" s="13" t="s">
        <v>127</v>
      </c>
      <c r="F6" s="13">
        <v>1980</v>
      </c>
      <c r="G6" s="13">
        <v>1080</v>
      </c>
    </row>
    <row r="7" spans="1:9" x14ac:dyDescent="0.25">
      <c r="A7" s="13">
        <v>40</v>
      </c>
      <c r="B7" s="15">
        <f t="shared" si="0"/>
        <v>10.583333333333334</v>
      </c>
      <c r="C7" s="16">
        <f t="shared" si="1"/>
        <v>1.0583333333333333</v>
      </c>
      <c r="E7" s="13" t="s">
        <v>126</v>
      </c>
    </row>
    <row r="8" spans="1:9" x14ac:dyDescent="0.25">
      <c r="A8" s="13">
        <v>50</v>
      </c>
      <c r="B8" s="15">
        <f t="shared" si="0"/>
        <v>13.229166666666666</v>
      </c>
      <c r="C8" s="16">
        <f t="shared" si="1"/>
        <v>1.3229166666666665</v>
      </c>
      <c r="E8" s="13" t="s">
        <v>128</v>
      </c>
      <c r="F8" s="13" t="s">
        <v>135</v>
      </c>
    </row>
    <row r="9" spans="1:9" x14ac:dyDescent="0.25">
      <c r="A9" s="13">
        <v>60</v>
      </c>
      <c r="B9" s="15">
        <f t="shared" si="0"/>
        <v>15.875</v>
      </c>
      <c r="C9" s="16">
        <f t="shared" si="1"/>
        <v>1.5874999999999999</v>
      </c>
      <c r="E9" s="13" t="s">
        <v>129</v>
      </c>
      <c r="F9" s="13" t="s">
        <v>136</v>
      </c>
      <c r="H9" s="13">
        <v>100</v>
      </c>
    </row>
    <row r="10" spans="1:9" x14ac:dyDescent="0.25">
      <c r="A10" s="13">
        <v>64</v>
      </c>
      <c r="B10" s="15">
        <f t="shared" si="0"/>
        <v>16.933333333333334</v>
      </c>
      <c r="C10" s="16">
        <f t="shared" si="1"/>
        <v>1.6933333333333334</v>
      </c>
      <c r="E10" s="13" t="s">
        <v>130</v>
      </c>
      <c r="F10" s="13" t="s">
        <v>137</v>
      </c>
      <c r="H10" s="13">
        <v>12</v>
      </c>
    </row>
    <row r="11" spans="1:9" x14ac:dyDescent="0.25">
      <c r="A11" s="13">
        <v>70</v>
      </c>
      <c r="B11" s="15">
        <f t="shared" si="0"/>
        <v>18.520833333333332</v>
      </c>
      <c r="C11" s="16">
        <f t="shared" si="1"/>
        <v>1.8520833333333333</v>
      </c>
      <c r="E11" s="13" t="s">
        <v>132</v>
      </c>
      <c r="F11" s="13" t="s">
        <v>138</v>
      </c>
      <c r="H11" s="13">
        <v>1</v>
      </c>
      <c r="I11" s="17">
        <f>100/12</f>
        <v>8.3333333333333339</v>
      </c>
    </row>
    <row r="12" spans="1:9" x14ac:dyDescent="0.25">
      <c r="A12" s="13">
        <v>72</v>
      </c>
      <c r="B12" s="15">
        <f t="shared" si="0"/>
        <v>19.05</v>
      </c>
      <c r="C12" s="16">
        <f t="shared" si="1"/>
        <v>1.905</v>
      </c>
      <c r="E12" s="13" t="s">
        <v>131</v>
      </c>
      <c r="F12" s="13" t="s">
        <v>139</v>
      </c>
      <c r="H12" s="13">
        <v>2</v>
      </c>
      <c r="I12" s="17">
        <f>$I$11*H12</f>
        <v>16.666666666666668</v>
      </c>
    </row>
    <row r="13" spans="1:9" x14ac:dyDescent="0.25">
      <c r="A13" s="13">
        <v>80</v>
      </c>
      <c r="B13" s="15">
        <f t="shared" si="0"/>
        <v>21.166666666666668</v>
      </c>
      <c r="C13" s="16">
        <f t="shared" si="1"/>
        <v>2.1166666666666667</v>
      </c>
      <c r="E13" s="13" t="s">
        <v>133</v>
      </c>
      <c r="F13" s="13" t="s">
        <v>145</v>
      </c>
      <c r="H13" s="13">
        <v>3</v>
      </c>
      <c r="I13" s="17">
        <f t="shared" ref="I13:I22" si="2">$I$11*H13</f>
        <v>25</v>
      </c>
    </row>
    <row r="14" spans="1:9" x14ac:dyDescent="0.25">
      <c r="A14" s="13">
        <v>90</v>
      </c>
      <c r="B14" s="15">
        <f t="shared" si="0"/>
        <v>23.8125</v>
      </c>
      <c r="C14" s="16">
        <f t="shared" si="1"/>
        <v>2.3812500000000001</v>
      </c>
      <c r="E14" s="13" t="s">
        <v>134</v>
      </c>
      <c r="F14" s="13" t="s">
        <v>144</v>
      </c>
      <c r="H14" s="13">
        <v>4</v>
      </c>
      <c r="I14" s="17">
        <f t="shared" si="2"/>
        <v>33.333333333333336</v>
      </c>
    </row>
    <row r="15" spans="1:9" x14ac:dyDescent="0.25">
      <c r="A15" s="13">
        <v>100</v>
      </c>
      <c r="B15" s="15">
        <f t="shared" si="0"/>
        <v>26.458333333333332</v>
      </c>
      <c r="C15" s="16">
        <f t="shared" si="1"/>
        <v>2.645833333333333</v>
      </c>
      <c r="E15" s="13" t="s">
        <v>146</v>
      </c>
      <c r="F15" s="13" t="s">
        <v>147</v>
      </c>
      <c r="H15" s="13">
        <v>5</v>
      </c>
      <c r="I15" s="17">
        <f t="shared" si="2"/>
        <v>41.666666666666671</v>
      </c>
    </row>
    <row r="16" spans="1:9" x14ac:dyDescent="0.25">
      <c r="A16" s="13">
        <v>150</v>
      </c>
      <c r="B16" s="15">
        <f t="shared" si="0"/>
        <v>39.6875</v>
      </c>
      <c r="C16" s="16">
        <f t="shared" si="1"/>
        <v>3.96875</v>
      </c>
      <c r="E16" s="13" t="s">
        <v>140</v>
      </c>
      <c r="F16" s="13" t="s">
        <v>142</v>
      </c>
      <c r="H16" s="13">
        <v>6</v>
      </c>
      <c r="I16" s="17">
        <f t="shared" si="2"/>
        <v>50</v>
      </c>
    </row>
    <row r="17" spans="1:9" x14ac:dyDescent="0.25">
      <c r="A17" s="13">
        <v>200</v>
      </c>
      <c r="B17" s="15">
        <f t="shared" si="0"/>
        <v>52.916666666666664</v>
      </c>
      <c r="C17" s="16">
        <f t="shared" si="1"/>
        <v>5.2916666666666661</v>
      </c>
      <c r="E17" s="13" t="s">
        <v>141</v>
      </c>
      <c r="F17" s="13" t="s">
        <v>143</v>
      </c>
      <c r="H17" s="13">
        <v>7</v>
      </c>
      <c r="I17" s="17">
        <f t="shared" si="2"/>
        <v>58.333333333333336</v>
      </c>
    </row>
    <row r="18" spans="1:9" x14ac:dyDescent="0.25">
      <c r="A18" s="13">
        <v>250</v>
      </c>
      <c r="B18" s="15">
        <f t="shared" si="0"/>
        <v>66.145833333333329</v>
      </c>
      <c r="C18" s="16">
        <f t="shared" si="1"/>
        <v>6.614583333333333</v>
      </c>
      <c r="H18" s="13">
        <v>8</v>
      </c>
      <c r="I18" s="17">
        <f t="shared" si="2"/>
        <v>66.666666666666671</v>
      </c>
    </row>
    <row r="19" spans="1:9" x14ac:dyDescent="0.25">
      <c r="A19" s="13">
        <v>300</v>
      </c>
      <c r="B19" s="15">
        <f t="shared" si="0"/>
        <v>79.375</v>
      </c>
      <c r="C19" s="16">
        <f t="shared" si="1"/>
        <v>7.9375</v>
      </c>
      <c r="H19" s="13">
        <v>9</v>
      </c>
      <c r="I19" s="17">
        <f t="shared" si="2"/>
        <v>75</v>
      </c>
    </row>
    <row r="20" spans="1:9" x14ac:dyDescent="0.25">
      <c r="A20" s="13">
        <v>360</v>
      </c>
      <c r="B20" s="15">
        <f t="shared" si="0"/>
        <v>95.25</v>
      </c>
      <c r="C20" s="16">
        <f t="shared" si="1"/>
        <v>9.5250000000000004</v>
      </c>
      <c r="D20" s="13" t="s">
        <v>149</v>
      </c>
      <c r="E20" s="13">
        <v>640</v>
      </c>
      <c r="H20" s="13">
        <v>10</v>
      </c>
      <c r="I20" s="17">
        <f t="shared" si="2"/>
        <v>83.333333333333343</v>
      </c>
    </row>
    <row r="21" spans="1:9" x14ac:dyDescent="0.25">
      <c r="A21" s="13">
        <v>400</v>
      </c>
      <c r="B21" s="15">
        <f t="shared" si="0"/>
        <v>105.83333333333333</v>
      </c>
      <c r="C21" s="16">
        <f t="shared" si="1"/>
        <v>10.583333333333332</v>
      </c>
      <c r="H21" s="13">
        <v>11</v>
      </c>
      <c r="I21" s="17">
        <f t="shared" si="2"/>
        <v>91.666666666666671</v>
      </c>
    </row>
    <row r="22" spans="1:9" x14ac:dyDescent="0.25">
      <c r="A22" s="13">
        <v>500</v>
      </c>
      <c r="B22" s="15">
        <f t="shared" si="0"/>
        <v>132.29166666666666</v>
      </c>
      <c r="C22" s="16">
        <f t="shared" si="1"/>
        <v>13.229166666666666</v>
      </c>
      <c r="H22" s="13">
        <v>12</v>
      </c>
      <c r="I22" s="17">
        <f t="shared" si="2"/>
        <v>100</v>
      </c>
    </row>
    <row r="23" spans="1:9" x14ac:dyDescent="0.25">
      <c r="A23" s="13">
        <v>600</v>
      </c>
      <c r="B23" s="15">
        <f t="shared" si="0"/>
        <v>158.75</v>
      </c>
      <c r="C23" s="16">
        <f t="shared" si="1"/>
        <v>15.875</v>
      </c>
      <c r="D23" s="13" t="s">
        <v>152</v>
      </c>
      <c r="E23" s="13">
        <v>962</v>
      </c>
    </row>
    <row r="24" spans="1:9" x14ac:dyDescent="0.25">
      <c r="A24" s="13">
        <v>768</v>
      </c>
      <c r="B24" s="15">
        <f t="shared" si="0"/>
        <v>203.19999999999996</v>
      </c>
      <c r="C24" s="16">
        <f t="shared" si="1"/>
        <v>20.319999999999997</v>
      </c>
    </row>
    <row r="25" spans="1:9" x14ac:dyDescent="0.25">
      <c r="A25" s="13">
        <v>800</v>
      </c>
      <c r="B25" s="15">
        <f t="shared" si="0"/>
        <v>211.66666666666666</v>
      </c>
      <c r="C25" s="16">
        <f t="shared" si="1"/>
        <v>21.166666666666664</v>
      </c>
    </row>
    <row r="26" spans="1:9" x14ac:dyDescent="0.25">
      <c r="A26" s="13">
        <v>1024</v>
      </c>
      <c r="B26" s="15">
        <f t="shared" si="0"/>
        <v>270.93333333333334</v>
      </c>
      <c r="C26" s="16">
        <f t="shared" si="1"/>
        <v>27.093333333333334</v>
      </c>
      <c r="D26" s="13" t="s">
        <v>151</v>
      </c>
      <c r="E26" s="13">
        <v>768</v>
      </c>
    </row>
    <row r="27" spans="1:9" x14ac:dyDescent="0.25">
      <c r="A27" s="13">
        <v>1080</v>
      </c>
      <c r="B27" s="15">
        <f t="shared" si="0"/>
        <v>285.75</v>
      </c>
      <c r="C27" s="16">
        <f t="shared" si="1"/>
        <v>28.574999999999999</v>
      </c>
    </row>
    <row r="28" spans="1:9" x14ac:dyDescent="0.25">
      <c r="A28" s="13">
        <v>1280</v>
      </c>
      <c r="B28" s="15">
        <f t="shared" si="0"/>
        <v>338.66666666666669</v>
      </c>
      <c r="C28" s="16">
        <f t="shared" si="1"/>
        <v>33.866666666666667</v>
      </c>
      <c r="D28" s="13" t="s">
        <v>148</v>
      </c>
      <c r="E28" s="13">
        <v>800</v>
      </c>
    </row>
    <row r="29" spans="1:9" x14ac:dyDescent="0.25">
      <c r="A29" s="13">
        <v>1440</v>
      </c>
      <c r="B29" s="15">
        <f t="shared" si="0"/>
        <v>381</v>
      </c>
      <c r="C29" s="16">
        <f t="shared" si="1"/>
        <v>38.1</v>
      </c>
    </row>
    <row r="30" spans="1:9" x14ac:dyDescent="0.25">
      <c r="A30" s="13">
        <v>1600</v>
      </c>
      <c r="B30" s="15">
        <f t="shared" si="0"/>
        <v>423.33333333333331</v>
      </c>
      <c r="C30" s="16">
        <f t="shared" si="1"/>
        <v>42.333333333333329</v>
      </c>
    </row>
    <row r="31" spans="1:9" x14ac:dyDescent="0.25">
      <c r="A31" s="13">
        <v>1920</v>
      </c>
      <c r="B31" s="15">
        <f t="shared" si="0"/>
        <v>508</v>
      </c>
      <c r="C31" s="16">
        <f t="shared" si="1"/>
        <v>50.8</v>
      </c>
      <c r="D31" s="13" t="s">
        <v>150</v>
      </c>
      <c r="E31" s="13">
        <v>1080</v>
      </c>
    </row>
    <row r="32" spans="1:9" x14ac:dyDescent="0.25">
      <c r="A32" s="13">
        <v>2560</v>
      </c>
      <c r="B32" s="15">
        <f t="shared" si="0"/>
        <v>677.33333333333337</v>
      </c>
      <c r="C32" s="16">
        <f t="shared" si="1"/>
        <v>67.733333333333334</v>
      </c>
      <c r="D32" s="13" t="s">
        <v>153</v>
      </c>
      <c r="E32" s="13">
        <v>1600</v>
      </c>
    </row>
    <row r="33" spans="1:3" x14ac:dyDescent="0.25">
      <c r="A33" s="13">
        <f>1920/12</f>
        <v>160</v>
      </c>
      <c r="B33" s="15">
        <f t="shared" si="0"/>
        <v>42.333333333333336</v>
      </c>
      <c r="C33" s="16">
        <f t="shared" si="1"/>
        <v>4.2333333333333334</v>
      </c>
    </row>
    <row r="34" spans="1:3" x14ac:dyDescent="0.25">
      <c r="C34" s="13">
        <f>C33*3</f>
        <v>12.7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C042-D3E4-470D-B2D9-35B99FD8519A}">
  <dimension ref="A1:E27"/>
  <sheetViews>
    <sheetView topLeftCell="A5" zoomScale="220" zoomScaleNormal="220" workbookViewId="0">
      <selection activeCell="A2" sqref="A2:B16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9.5703125" bestFit="1" customWidth="1"/>
    <col min="4" max="4" width="12.7109375" bestFit="1" customWidth="1"/>
  </cols>
  <sheetData>
    <row r="1" spans="1:4" x14ac:dyDescent="0.25">
      <c r="A1" t="s">
        <v>154</v>
      </c>
      <c r="B1" t="s">
        <v>155</v>
      </c>
      <c r="C1" t="s">
        <v>156</v>
      </c>
      <c r="D1" s="18" t="s">
        <v>157</v>
      </c>
    </row>
    <row r="2" spans="1:4" x14ac:dyDescent="0.25">
      <c r="A2" t="s">
        <v>158</v>
      </c>
      <c r="B2" t="s">
        <v>159</v>
      </c>
      <c r="C2" t="s">
        <v>160</v>
      </c>
      <c r="D2" s="18" t="s">
        <v>161</v>
      </c>
    </row>
    <row r="3" spans="1:4" x14ac:dyDescent="0.25">
      <c r="A3">
        <v>1</v>
      </c>
      <c r="B3">
        <v>37.799999999999997</v>
      </c>
      <c r="C3">
        <v>80.8</v>
      </c>
      <c r="D3">
        <v>41.8</v>
      </c>
    </row>
    <row r="4" spans="1:4" x14ac:dyDescent="0.25">
      <c r="A4">
        <v>2</v>
      </c>
      <c r="B4">
        <v>30.9</v>
      </c>
      <c r="C4">
        <v>69.5</v>
      </c>
      <c r="D4">
        <v>32.4</v>
      </c>
    </row>
    <row r="5" spans="1:4" x14ac:dyDescent="0.25">
      <c r="A5">
        <v>3</v>
      </c>
      <c r="B5">
        <v>25.4</v>
      </c>
      <c r="C5">
        <v>57</v>
      </c>
      <c r="D5">
        <v>25.7</v>
      </c>
    </row>
    <row r="6" spans="1:4" x14ac:dyDescent="0.25">
      <c r="A6">
        <v>4</v>
      </c>
      <c r="B6">
        <v>11.7</v>
      </c>
      <c r="C6">
        <v>18.8</v>
      </c>
      <c r="D6">
        <v>10.5</v>
      </c>
    </row>
    <row r="7" spans="1:4" x14ac:dyDescent="0.25">
      <c r="A7">
        <v>5</v>
      </c>
      <c r="B7">
        <v>11.9</v>
      </c>
      <c r="C7">
        <v>17.600000000000001</v>
      </c>
      <c r="D7">
        <v>10.4</v>
      </c>
    </row>
    <row r="8" spans="1:4" x14ac:dyDescent="0.25">
      <c r="A8">
        <v>6</v>
      </c>
      <c r="B8">
        <v>8.8000000000000007</v>
      </c>
      <c r="C8">
        <v>13.6</v>
      </c>
      <c r="D8">
        <v>7.7</v>
      </c>
    </row>
    <row r="9" spans="1:4" x14ac:dyDescent="0.25">
      <c r="A9">
        <v>7</v>
      </c>
      <c r="B9">
        <v>7.6</v>
      </c>
      <c r="C9">
        <v>12.3</v>
      </c>
      <c r="D9">
        <v>9.6</v>
      </c>
    </row>
    <row r="10" spans="1:4" x14ac:dyDescent="0.25">
      <c r="A10">
        <v>8</v>
      </c>
      <c r="B10">
        <v>12.3</v>
      </c>
      <c r="C10">
        <v>29.2</v>
      </c>
      <c r="D10">
        <v>10.6</v>
      </c>
    </row>
    <row r="11" spans="1:4" x14ac:dyDescent="0.25">
      <c r="A11">
        <v>9</v>
      </c>
      <c r="B11">
        <v>16.899999999999999</v>
      </c>
      <c r="C11">
        <v>42.9</v>
      </c>
      <c r="D11">
        <v>14.8</v>
      </c>
    </row>
    <row r="12" spans="1:4" x14ac:dyDescent="0.25">
      <c r="A12">
        <v>10</v>
      </c>
      <c r="B12">
        <v>12.8</v>
      </c>
      <c r="C12">
        <v>30.9</v>
      </c>
      <c r="D12">
        <v>11.6</v>
      </c>
    </row>
    <row r="13" spans="1:4" x14ac:dyDescent="0.25">
      <c r="A13">
        <v>11</v>
      </c>
      <c r="B13">
        <v>5.3</v>
      </c>
      <c r="C13">
        <v>7.9</v>
      </c>
      <c r="D13">
        <v>4.7</v>
      </c>
    </row>
    <row r="14" spans="1:4" x14ac:dyDescent="0.25">
      <c r="A14">
        <v>12</v>
      </c>
      <c r="B14">
        <v>6.6</v>
      </c>
      <c r="C14">
        <v>8.4</v>
      </c>
      <c r="D14">
        <v>5.2</v>
      </c>
    </row>
    <row r="15" spans="1:4" x14ac:dyDescent="0.25">
      <c r="A15">
        <v>13</v>
      </c>
      <c r="B15">
        <v>4.8</v>
      </c>
      <c r="C15">
        <v>6.3</v>
      </c>
      <c r="D15">
        <v>3</v>
      </c>
    </row>
    <row r="16" spans="1:4" x14ac:dyDescent="0.25">
      <c r="A16">
        <v>14</v>
      </c>
      <c r="B16">
        <v>4.2</v>
      </c>
      <c r="C16">
        <v>6.2</v>
      </c>
      <c r="D16">
        <v>3.4</v>
      </c>
    </row>
    <row r="18" spans="1:5" x14ac:dyDescent="0.25">
      <c r="A18">
        <f>MIN(A3:A16)</f>
        <v>1</v>
      </c>
      <c r="B18">
        <f t="shared" ref="B18:D18" si="0">MIN(B3:B16)</f>
        <v>4.2</v>
      </c>
      <c r="C18">
        <f t="shared" si="0"/>
        <v>6.2</v>
      </c>
      <c r="D18">
        <f t="shared" si="0"/>
        <v>3</v>
      </c>
    </row>
    <row r="19" spans="1:5" x14ac:dyDescent="0.25">
      <c r="A19">
        <f>MAX(A3:A16)</f>
        <v>14</v>
      </c>
      <c r="B19">
        <f t="shared" ref="B19:D19" si="1">MAX(B3:B16)</f>
        <v>37.799999999999997</v>
      </c>
      <c r="C19">
        <f t="shared" si="1"/>
        <v>80.8</v>
      </c>
      <c r="D19">
        <f t="shared" si="1"/>
        <v>41.8</v>
      </c>
    </row>
    <row r="20" spans="1:5" x14ac:dyDescent="0.25">
      <c r="A20" t="s">
        <v>162</v>
      </c>
      <c r="B20">
        <v>9</v>
      </c>
      <c r="C20">
        <v>6</v>
      </c>
    </row>
    <row r="21" spans="1:5" x14ac:dyDescent="0.25">
      <c r="A21">
        <f>FLOOR(A18,1)</f>
        <v>1</v>
      </c>
      <c r="B21">
        <f t="shared" ref="B21:D21" si="2">FLOOR(B18,1)</f>
        <v>4</v>
      </c>
      <c r="C21">
        <f t="shared" si="2"/>
        <v>6</v>
      </c>
      <c r="D21">
        <f t="shared" si="2"/>
        <v>3</v>
      </c>
    </row>
    <row r="22" spans="1:5" x14ac:dyDescent="0.25">
      <c r="A22">
        <f>CEILING(A19,1)</f>
        <v>14</v>
      </c>
      <c r="B22">
        <f t="shared" ref="B22:D22" si="3">CEILING(B19,1)</f>
        <v>38</v>
      </c>
      <c r="C22">
        <f t="shared" si="3"/>
        <v>81</v>
      </c>
      <c r="D22">
        <f t="shared" si="3"/>
        <v>42</v>
      </c>
    </row>
    <row r="24" spans="1:5" x14ac:dyDescent="0.25">
      <c r="A24">
        <v>4</v>
      </c>
      <c r="B24">
        <v>4</v>
      </c>
      <c r="C24">
        <v>9</v>
      </c>
      <c r="D24">
        <f>A24+B24*C24</f>
        <v>40</v>
      </c>
    </row>
    <row r="25" spans="1:5" x14ac:dyDescent="0.25">
      <c r="A25" s="19">
        <f>(A22-A21)/B20</f>
        <v>1.4444444444444444</v>
      </c>
      <c r="B25" s="19">
        <f>(B22-B21)/$C$20</f>
        <v>5.666666666666667</v>
      </c>
      <c r="C25" s="19">
        <f>(C22-C21)/$C$20</f>
        <v>12.5</v>
      </c>
      <c r="D25" s="19">
        <f>(D22-D21)/$C$20</f>
        <v>6.5</v>
      </c>
      <c r="E25" t="s">
        <v>163</v>
      </c>
    </row>
    <row r="26" spans="1:5" x14ac:dyDescent="0.25">
      <c r="A26">
        <f>CEILING(A25,1)</f>
        <v>2</v>
      </c>
      <c r="B26">
        <f>CEILING(B25,1)</f>
        <v>6</v>
      </c>
      <c r="C26">
        <f>CEILING(C25,1)</f>
        <v>13</v>
      </c>
      <c r="D26">
        <f t="shared" ref="D26" si="4">CEILING(D25,1)</f>
        <v>7</v>
      </c>
      <c r="E26" t="s">
        <v>164</v>
      </c>
    </row>
    <row r="27" spans="1:5" x14ac:dyDescent="0.25">
      <c r="A27">
        <f>A21+A26*B20</f>
        <v>19</v>
      </c>
      <c r="B27">
        <f>B21+B26*$C$20</f>
        <v>40</v>
      </c>
      <c r="C27">
        <f>C21+C26*$C$20</f>
        <v>84</v>
      </c>
      <c r="D27">
        <f t="shared" ref="D27" si="5">D21+D26*$C$20</f>
        <v>45</v>
      </c>
      <c r="E27" t="s">
        <v>165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3C74-C88F-4212-8F18-F438B09B03FB}">
  <dimension ref="A1"/>
  <sheetViews>
    <sheetView tabSelected="1" zoomScale="205" zoomScaleNormal="205" workbookViewId="0">
      <selection activeCell="C5" sqref="C5"/>
    </sheetView>
  </sheetViews>
  <sheetFormatPr defaultRowHeight="15" x14ac:dyDescent="0.25"/>
  <cols>
    <col min="1" max="1" width="10.85546875" customWidth="1"/>
    <col min="2" max="2" width="10.1406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C821-FF9A-44ED-9BA5-C55A680AF63A}">
  <dimension ref="A1:C7"/>
  <sheetViews>
    <sheetView zoomScale="235" zoomScaleNormal="235" workbookViewId="0">
      <selection activeCell="B6" sqref="B6"/>
    </sheetView>
  </sheetViews>
  <sheetFormatPr defaultRowHeight="15" x14ac:dyDescent="0.25"/>
  <sheetData>
    <row r="1" spans="1:3" x14ac:dyDescent="0.25">
      <c r="A1" t="s">
        <v>63</v>
      </c>
      <c r="B1" t="s">
        <v>64</v>
      </c>
      <c r="C1" t="s">
        <v>65</v>
      </c>
    </row>
    <row r="2" spans="1:3" x14ac:dyDescent="0.25">
      <c r="A2">
        <v>2000</v>
      </c>
      <c r="B2">
        <v>500</v>
      </c>
      <c r="C2">
        <v>1000</v>
      </c>
    </row>
    <row r="3" spans="1:3" x14ac:dyDescent="0.25">
      <c r="A3">
        <v>2005</v>
      </c>
      <c r="B3">
        <v>800</v>
      </c>
      <c r="C3">
        <v>1200</v>
      </c>
    </row>
    <row r="4" spans="1:3" x14ac:dyDescent="0.25">
      <c r="A4">
        <v>2010</v>
      </c>
      <c r="B4">
        <v>1000</v>
      </c>
      <c r="C4">
        <v>1500</v>
      </c>
    </row>
    <row r="5" spans="1:3" x14ac:dyDescent="0.25">
      <c r="A5">
        <v>2015</v>
      </c>
      <c r="B5">
        <v>1500</v>
      </c>
      <c r="C5">
        <v>1800</v>
      </c>
    </row>
    <row r="6" spans="1:3" x14ac:dyDescent="0.25">
      <c r="A6">
        <v>2020</v>
      </c>
      <c r="B6">
        <v>2000</v>
      </c>
      <c r="C6">
        <v>1500</v>
      </c>
    </row>
    <row r="7" spans="1:3" x14ac:dyDescent="0.25">
      <c r="A7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892E-AC5C-4475-B05C-C05CBC73E516}">
  <dimension ref="A1:M12"/>
  <sheetViews>
    <sheetView zoomScale="175" zoomScaleNormal="175" workbookViewId="0">
      <selection activeCell="G10" sqref="G10"/>
    </sheetView>
  </sheetViews>
  <sheetFormatPr defaultRowHeight="15" x14ac:dyDescent="0.25"/>
  <cols>
    <col min="1" max="1" width="14.140625" bestFit="1" customWidth="1"/>
    <col min="7" max="7" width="14" bestFit="1" customWidth="1"/>
  </cols>
  <sheetData>
    <row r="1" spans="1:13" x14ac:dyDescent="0.25">
      <c r="A1" t="s">
        <v>15</v>
      </c>
      <c r="B1" t="s">
        <v>16</v>
      </c>
      <c r="D1" t="s">
        <v>29</v>
      </c>
      <c r="E1" t="s">
        <v>16</v>
      </c>
      <c r="G1" t="s">
        <v>26</v>
      </c>
      <c r="H1" t="s">
        <v>16</v>
      </c>
      <c r="J1" t="s">
        <v>27</v>
      </c>
      <c r="M1" t="s">
        <v>24</v>
      </c>
    </row>
    <row r="2" spans="1:13" x14ac:dyDescent="0.25">
      <c r="A2" t="s">
        <v>17</v>
      </c>
      <c r="B2">
        <v>2000</v>
      </c>
      <c r="D2" t="s">
        <v>30</v>
      </c>
      <c r="E2">
        <v>40</v>
      </c>
      <c r="G2" t="s">
        <v>37</v>
      </c>
      <c r="H2">
        <v>60</v>
      </c>
      <c r="J2" t="s">
        <v>66</v>
      </c>
      <c r="M2" t="s">
        <v>73</v>
      </c>
    </row>
    <row r="3" spans="1:13" x14ac:dyDescent="0.25">
      <c r="A3" t="s">
        <v>18</v>
      </c>
      <c r="B3">
        <f>E8</f>
        <v>500</v>
      </c>
      <c r="D3" t="s">
        <v>31</v>
      </c>
      <c r="E3">
        <v>60</v>
      </c>
      <c r="G3" t="s">
        <v>38</v>
      </c>
      <c r="H3">
        <v>40</v>
      </c>
      <c r="J3" t="s">
        <v>67</v>
      </c>
      <c r="M3" t="s">
        <v>74</v>
      </c>
    </row>
    <row r="4" spans="1:13" x14ac:dyDescent="0.25">
      <c r="A4" t="s">
        <v>19</v>
      </c>
      <c r="B4">
        <v>100</v>
      </c>
      <c r="D4" t="s">
        <v>32</v>
      </c>
      <c r="E4">
        <v>50</v>
      </c>
      <c r="G4" t="s">
        <v>39</v>
      </c>
      <c r="H4">
        <v>50</v>
      </c>
      <c r="J4" t="s">
        <v>68</v>
      </c>
      <c r="M4" t="s">
        <v>75</v>
      </c>
    </row>
    <row r="5" spans="1:13" x14ac:dyDescent="0.25">
      <c r="A5" t="s">
        <v>20</v>
      </c>
      <c r="B5">
        <v>400</v>
      </c>
      <c r="D5" t="s">
        <v>33</v>
      </c>
      <c r="E5">
        <v>150</v>
      </c>
      <c r="G5" t="s">
        <v>40</v>
      </c>
      <c r="H5">
        <v>200</v>
      </c>
      <c r="J5" t="s">
        <v>69</v>
      </c>
      <c r="M5" t="s">
        <v>76</v>
      </c>
    </row>
    <row r="6" spans="1:13" x14ac:dyDescent="0.25">
      <c r="A6" t="s">
        <v>21</v>
      </c>
      <c r="B6">
        <v>100</v>
      </c>
      <c r="D6" t="s">
        <v>34</v>
      </c>
      <c r="E6">
        <v>30</v>
      </c>
      <c r="G6" t="s">
        <v>41</v>
      </c>
      <c r="H6">
        <v>100</v>
      </c>
      <c r="J6" t="s">
        <v>70</v>
      </c>
      <c r="M6" t="s">
        <v>77</v>
      </c>
    </row>
    <row r="7" spans="1:13" x14ac:dyDescent="0.25">
      <c r="A7" t="s">
        <v>22</v>
      </c>
      <c r="B7">
        <v>100</v>
      </c>
      <c r="D7" t="s">
        <v>35</v>
      </c>
      <c r="E7">
        <v>170</v>
      </c>
      <c r="G7" t="s">
        <v>27</v>
      </c>
      <c r="H7">
        <v>50</v>
      </c>
      <c r="J7" t="s">
        <v>71</v>
      </c>
    </row>
    <row r="8" spans="1:13" x14ac:dyDescent="0.25">
      <c r="A8" t="s">
        <v>23</v>
      </c>
      <c r="B8">
        <v>100</v>
      </c>
      <c r="D8" t="s">
        <v>36</v>
      </c>
      <c r="E8">
        <f>SUM(E2:E7)</f>
        <v>500</v>
      </c>
      <c r="G8" t="s">
        <v>36</v>
      </c>
      <c r="H8">
        <f>SUM(H2:H7)</f>
        <v>500</v>
      </c>
      <c r="J8" t="s">
        <v>72</v>
      </c>
    </row>
    <row r="9" spans="1:13" x14ac:dyDescent="0.25">
      <c r="A9" t="s">
        <v>25</v>
      </c>
      <c r="B9">
        <v>200</v>
      </c>
    </row>
    <row r="10" spans="1:13" x14ac:dyDescent="0.25">
      <c r="A10" t="s">
        <v>26</v>
      </c>
      <c r="B10">
        <f>H8</f>
        <v>500</v>
      </c>
    </row>
    <row r="11" spans="1:13" x14ac:dyDescent="0.25">
      <c r="A11" t="s">
        <v>28</v>
      </c>
      <c r="B11">
        <v>500</v>
      </c>
    </row>
    <row r="12" spans="1:13" x14ac:dyDescent="0.25">
      <c r="A12" t="s">
        <v>36</v>
      </c>
      <c r="B12">
        <f>SUM(B2:B11)</f>
        <v>4500</v>
      </c>
      <c r="C12">
        <f>B12*12</f>
        <v>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sport</vt:lpstr>
      <vt:lpstr>Anscombe</vt:lpstr>
      <vt:lpstr>Bubble</vt:lpstr>
      <vt:lpstr>unit</vt:lpstr>
      <vt:lpstr>Movies</vt:lpstr>
      <vt:lpstr>metal-gold</vt:lpstr>
      <vt:lpstr>population</vt:lpstr>
      <vt:lpstr>expenses</vt:lpstr>
      <vt:lpstr>sales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M. Manthanwar</dc:creator>
  <cp:lastModifiedBy>Amit M. Manthanwar</cp:lastModifiedBy>
  <dcterms:created xsi:type="dcterms:W3CDTF">2024-10-12T10:57:35Z</dcterms:created>
  <dcterms:modified xsi:type="dcterms:W3CDTF">2024-11-12T16:10:19Z</dcterms:modified>
</cp:coreProperties>
</file>