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D:\GitHub\TeX-EURIA\Figures\"/>
    </mc:Choice>
  </mc:AlternateContent>
  <xr:revisionPtr revIDLastSave="0" documentId="13_ncr:1_{98F1C250-AE3C-49AE-94DB-C22DAF7B874C}" xr6:coauthVersionLast="47" xr6:coauthVersionMax="47" xr10:uidLastSave="{00000000-0000-0000-0000-000000000000}"/>
  <bookViews>
    <workbookView xWindow="-120" yWindow="-120" windowWidth="29040" windowHeight="15720" activeTab="8" xr2:uid="{AFC0E6BE-545A-4585-BF2A-62FD13D572EB}"/>
  </bookViews>
  <sheets>
    <sheet name="Main" sheetId="14" r:id="rId1"/>
    <sheet name="Call" sheetId="4" r:id="rId2"/>
    <sheet name="Participants" sheetId="3" r:id="rId3"/>
    <sheet name="Bio" sheetId="15" r:id="rId4"/>
    <sheet name="Abstract" sheetId="5" r:id="rId5"/>
    <sheet name="WPs" sheetId="23" r:id="rId6"/>
    <sheet name="TaskList" sheetId="20" r:id="rId7"/>
    <sheet name="Tasks" sheetId="24" r:id="rId8"/>
    <sheet name="Efforts" sheetId="18" r:id="rId9"/>
    <sheet name="Deliverables" sheetId="25" r:id="rId10"/>
    <sheet name="Milestones" sheetId="26" r:id="rId11"/>
    <sheet name="Risks" sheetId="27" r:id="rId12"/>
    <sheet name="Rates" sheetId="22" r:id="rId13"/>
    <sheet name="StaffEfforts" sheetId="19" r:id="rId14"/>
    <sheet name="Budget" sheetId="21" r:id="rId15"/>
    <sheet name="Resources" sheetId="29" r:id="rId16"/>
    <sheet name="Gantt" sheetId="28" r:id="rId17"/>
    <sheet name="Needs" sheetId="6" r:id="rId18"/>
    <sheet name="Results" sheetId="7" r:id="rId19"/>
    <sheet name="Dissemination" sheetId="8" r:id="rId20"/>
    <sheet name="Communication" sheetId="9" r:id="rId21"/>
    <sheet name="Exploitation" sheetId="10" r:id="rId22"/>
    <sheet name="Target" sheetId="11" r:id="rId23"/>
    <sheet name="Outcomes" sheetId="12" r:id="rId24"/>
    <sheet name="Impact" sheetId="13" r:id="rId25"/>
  </sheets>
  <definedNames>
    <definedName name="_xlnm._FilterDatabase" localSheetId="9" hidden="1">Deliverables!$A$1:$M$25</definedName>
    <definedName name="_xlnm._FilterDatabase" localSheetId="10" hidden="1">Milestones!$A$1:$M$7</definedName>
    <definedName name="_xlnm._FilterDatabase" localSheetId="7" hidden="1">Tasks!$A$1:$P$29</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D1" i="21" l="1"/>
  <c r="O1" i="20"/>
  <c r="C25" i="14"/>
  <c r="C2" i="14"/>
  <c r="C26" i="14"/>
  <c r="C21" i="14"/>
  <c r="C22" i="14"/>
  <c r="C29" i="14"/>
  <c r="C30" i="14"/>
  <c r="C31" i="14"/>
  <c r="N3" i="24"/>
  <c r="N4" i="24"/>
  <c r="N5" i="24"/>
  <c r="N6" i="24"/>
  <c r="N7" i="24"/>
  <c r="N8" i="24"/>
  <c r="N9" i="24"/>
  <c r="N10" i="24"/>
  <c r="N11" i="24"/>
  <c r="N12" i="24"/>
  <c r="N13" i="24"/>
  <c r="N14" i="24"/>
  <c r="N15" i="24"/>
  <c r="N16" i="24"/>
  <c r="N17" i="24"/>
  <c r="N18" i="24"/>
  <c r="N19" i="24"/>
  <c r="N20" i="24"/>
  <c r="N21" i="24"/>
  <c r="N22" i="24"/>
  <c r="N23" i="24"/>
  <c r="N24" i="24"/>
  <c r="N25" i="24"/>
  <c r="N26" i="24"/>
  <c r="N27" i="24"/>
  <c r="N28" i="24"/>
  <c r="N29" i="24"/>
  <c r="N2" i="24"/>
  <c r="O8" i="24"/>
  <c r="O9" i="24"/>
  <c r="O10" i="24"/>
  <c r="K8" i="24"/>
  <c r="L8" i="24"/>
  <c r="K9" i="24"/>
  <c r="L9" i="24"/>
  <c r="K10" i="24"/>
  <c r="L10" i="24"/>
  <c r="J10" i="24"/>
  <c r="J9" i="24"/>
  <c r="J8" i="24"/>
  <c r="E2" i="29"/>
  <c r="K2" i="23"/>
  <c r="K3" i="23"/>
  <c r="K4" i="23"/>
  <c r="K5" i="23"/>
  <c r="K6" i="23"/>
  <c r="K7" i="23"/>
  <c r="L10" i="26"/>
  <c r="L9" i="26"/>
  <c r="L8" i="26"/>
  <c r="O12" i="24"/>
  <c r="O13" i="24"/>
  <c r="O14" i="24"/>
  <c r="O15" i="24"/>
  <c r="O16" i="24"/>
  <c r="O17" i="24"/>
  <c r="O18" i="24"/>
  <c r="O19" i="24"/>
  <c r="O20" i="24"/>
  <c r="O21" i="24"/>
  <c r="O22" i="24"/>
  <c r="O23" i="24"/>
  <c r="O24" i="24"/>
  <c r="O25" i="24"/>
  <c r="O26" i="24"/>
  <c r="O27" i="24"/>
  <c r="O28" i="24"/>
  <c r="O29" i="24"/>
  <c r="K13" i="24"/>
  <c r="L13" i="24"/>
  <c r="K14" i="24"/>
  <c r="L14" i="24"/>
  <c r="K15" i="24"/>
  <c r="L15" i="24"/>
  <c r="K16" i="24"/>
  <c r="L16" i="24"/>
  <c r="K17" i="24"/>
  <c r="L17" i="24"/>
  <c r="K18" i="24"/>
  <c r="L18" i="24"/>
  <c r="K19" i="24"/>
  <c r="L19" i="24"/>
  <c r="K20" i="24"/>
  <c r="L20" i="24"/>
  <c r="K21" i="24"/>
  <c r="L21" i="24"/>
  <c r="K22" i="24"/>
  <c r="L22" i="24"/>
  <c r="K23" i="24"/>
  <c r="L23" i="24"/>
  <c r="K24" i="24"/>
  <c r="L24" i="24"/>
  <c r="K25" i="24"/>
  <c r="L25" i="24"/>
  <c r="K26" i="24"/>
  <c r="L26" i="24"/>
  <c r="K27" i="24"/>
  <c r="L27" i="24"/>
  <c r="K28" i="24"/>
  <c r="L28" i="24"/>
  <c r="K29" i="24"/>
  <c r="L29" i="24"/>
  <c r="J29" i="24"/>
  <c r="J28" i="24"/>
  <c r="J27" i="24"/>
  <c r="J26" i="24"/>
  <c r="J25" i="24"/>
  <c r="J24" i="24"/>
  <c r="L23" i="25"/>
  <c r="L22" i="25"/>
  <c r="L21" i="25"/>
  <c r="J23" i="24"/>
  <c r="J22" i="24"/>
  <c r="J21" i="24"/>
  <c r="J20" i="24"/>
  <c r="L20" i="25"/>
  <c r="L19" i="25"/>
  <c r="L18" i="25"/>
  <c r="J19" i="24"/>
  <c r="J18" i="24"/>
  <c r="J17" i="24"/>
  <c r="J16" i="24"/>
  <c r="J15" i="24"/>
  <c r="J14" i="24"/>
  <c r="J13" i="24"/>
  <c r="K12" i="24"/>
  <c r="L12" i="24"/>
  <c r="J12" i="24"/>
  <c r="L4" i="25"/>
  <c r="L5" i="25"/>
  <c r="L6" i="25"/>
  <c r="L7" i="25"/>
  <c r="L4" i="26"/>
  <c r="L7" i="26"/>
  <c r="L6" i="26"/>
  <c r="L5" i="26"/>
  <c r="L3" i="26"/>
  <c r="L13" i="25"/>
  <c r="K2" i="24"/>
  <c r="K3" i="24"/>
  <c r="K4" i="24"/>
  <c r="K5" i="24"/>
  <c r="K6" i="24"/>
  <c r="K7" i="24"/>
  <c r="K11" i="24"/>
  <c r="L3" i="24"/>
  <c r="L4" i="24"/>
  <c r="L5" i="24"/>
  <c r="L6" i="24"/>
  <c r="L7" i="24"/>
  <c r="L11" i="24"/>
  <c r="L2" i="24"/>
  <c r="J2" i="23"/>
  <c r="J3" i="23"/>
  <c r="J4" i="23"/>
  <c r="J5" i="23"/>
  <c r="J6" i="23"/>
  <c r="J7" i="23"/>
  <c r="L2" i="26"/>
  <c r="L25" i="25"/>
  <c r="L3" i="25"/>
  <c r="L8" i="25"/>
  <c r="L9" i="25"/>
  <c r="L10" i="25"/>
  <c r="L11" i="25"/>
  <c r="L12" i="25"/>
  <c r="L14" i="25"/>
  <c r="L15" i="25"/>
  <c r="L16" i="25"/>
  <c r="L17" i="25"/>
  <c r="L24" i="25"/>
  <c r="L2" i="25"/>
  <c r="O11" i="24"/>
  <c r="J11" i="24"/>
  <c r="O3" i="24"/>
  <c r="O4" i="24"/>
  <c r="O5" i="24"/>
  <c r="O6" i="24"/>
  <c r="O7" i="24"/>
  <c r="O2" i="24"/>
  <c r="E1" i="27"/>
  <c r="M1" i="26"/>
  <c r="M1" i="25"/>
  <c r="P1" i="24"/>
  <c r="J3" i="24"/>
  <c r="J4" i="24"/>
  <c r="J5" i="24"/>
  <c r="J6" i="24"/>
  <c r="J7" i="24"/>
  <c r="J2" i="24"/>
  <c r="L1" i="23"/>
  <c r="H2" i="23"/>
  <c r="H3" i="23"/>
  <c r="H4" i="23"/>
  <c r="H5" i="23"/>
  <c r="H6" i="23"/>
  <c r="H7" i="23"/>
  <c r="G2" i="23"/>
  <c r="G3" i="23"/>
  <c r="G4" i="23"/>
  <c r="G5" i="23"/>
  <c r="G6" i="23"/>
  <c r="G7" i="23"/>
  <c r="E2" i="23"/>
  <c r="D2" i="23" s="1"/>
  <c r="E3" i="23"/>
  <c r="E4" i="23"/>
  <c r="D4" i="23" s="1"/>
  <c r="E5" i="23"/>
  <c r="D5" i="23" s="1"/>
  <c r="E6" i="23"/>
  <c r="D6" i="23" s="1"/>
  <c r="E7" i="23"/>
  <c r="D7" i="23" s="1"/>
  <c r="D3" i="23"/>
  <c r="F2" i="23"/>
  <c r="F3" i="23"/>
  <c r="F4" i="23"/>
  <c r="F5" i="23"/>
  <c r="F6" i="23"/>
  <c r="F7" i="23"/>
  <c r="E14" i="19"/>
  <c r="N3" i="21"/>
  <c r="N4" i="21"/>
  <c r="N5" i="21"/>
  <c r="N6" i="21"/>
  <c r="N7" i="21"/>
  <c r="N8" i="21"/>
  <c r="N9" i="21"/>
  <c r="N10" i="21"/>
  <c r="N11" i="21"/>
  <c r="N12" i="21"/>
  <c r="N13" i="21"/>
  <c r="N2" i="21"/>
  <c r="L3" i="21"/>
  <c r="L4" i="21"/>
  <c r="L5" i="21"/>
  <c r="L6" i="21"/>
  <c r="L7" i="21"/>
  <c r="L8" i="21"/>
  <c r="L9" i="21"/>
  <c r="L10" i="21"/>
  <c r="L11" i="21"/>
  <c r="L12" i="21"/>
  <c r="L13" i="21"/>
  <c r="L2" i="21"/>
  <c r="M14" i="21"/>
  <c r="B3" i="21"/>
  <c r="C3" i="21"/>
  <c r="D3" i="21"/>
  <c r="E3" i="21"/>
  <c r="F3" i="21"/>
  <c r="G3" i="21"/>
  <c r="H3" i="21"/>
  <c r="I3" i="21"/>
  <c r="B4" i="21"/>
  <c r="C4" i="21"/>
  <c r="D4" i="21"/>
  <c r="E4" i="21"/>
  <c r="F4" i="21"/>
  <c r="G4" i="21"/>
  <c r="H4" i="21"/>
  <c r="I4" i="21"/>
  <c r="B5" i="21"/>
  <c r="C5" i="21"/>
  <c r="D5" i="21"/>
  <c r="E5" i="21"/>
  <c r="F5" i="21"/>
  <c r="G5" i="21"/>
  <c r="H5" i="21"/>
  <c r="I5" i="21"/>
  <c r="B6" i="21"/>
  <c r="C6" i="21"/>
  <c r="D6" i="21"/>
  <c r="E6" i="21"/>
  <c r="F6" i="21"/>
  <c r="G6" i="21"/>
  <c r="H6" i="21"/>
  <c r="I6" i="21"/>
  <c r="B7" i="21"/>
  <c r="C7" i="21"/>
  <c r="D7" i="21"/>
  <c r="E7" i="21"/>
  <c r="F7" i="21"/>
  <c r="G7" i="21"/>
  <c r="H7" i="21"/>
  <c r="I7" i="21"/>
  <c r="B8" i="21"/>
  <c r="C8" i="21"/>
  <c r="D8" i="21"/>
  <c r="E8" i="21"/>
  <c r="F8" i="21"/>
  <c r="G8" i="21"/>
  <c r="H8" i="21"/>
  <c r="I8" i="21"/>
  <c r="B9" i="21"/>
  <c r="C9" i="21"/>
  <c r="D9" i="21"/>
  <c r="E9" i="21"/>
  <c r="F9" i="21"/>
  <c r="G9" i="21"/>
  <c r="H9" i="21"/>
  <c r="I9" i="21"/>
  <c r="B10" i="21"/>
  <c r="C10" i="21"/>
  <c r="D10" i="21"/>
  <c r="E10" i="21"/>
  <c r="F10" i="21"/>
  <c r="G10" i="21"/>
  <c r="H10" i="21"/>
  <c r="I10" i="21"/>
  <c r="B11" i="21"/>
  <c r="C11" i="21"/>
  <c r="D11" i="21"/>
  <c r="E11" i="21"/>
  <c r="F11" i="21"/>
  <c r="G11" i="21"/>
  <c r="H11" i="21"/>
  <c r="I11" i="21"/>
  <c r="B12" i="21"/>
  <c r="C12" i="21"/>
  <c r="D12" i="21"/>
  <c r="E12" i="21"/>
  <c r="F12" i="21"/>
  <c r="G12" i="21"/>
  <c r="H12" i="21"/>
  <c r="I12" i="21"/>
  <c r="B13" i="21"/>
  <c r="C13" i="21"/>
  <c r="D13" i="21"/>
  <c r="E13" i="21"/>
  <c r="F13" i="21"/>
  <c r="G13" i="21"/>
  <c r="H13" i="21"/>
  <c r="I13" i="21"/>
  <c r="C2" i="21"/>
  <c r="D2" i="21"/>
  <c r="E2" i="21"/>
  <c r="F2" i="21"/>
  <c r="G2" i="21"/>
  <c r="H2" i="21"/>
  <c r="I2" i="21"/>
  <c r="T2" i="21"/>
  <c r="T3" i="21"/>
  <c r="T4" i="21"/>
  <c r="W4" i="21" s="1"/>
  <c r="T5" i="21"/>
  <c r="T6" i="21"/>
  <c r="W6" i="21" s="1"/>
  <c r="T7" i="21"/>
  <c r="W7" i="21" s="1"/>
  <c r="T8" i="21"/>
  <c r="W8" i="21" s="1"/>
  <c r="T9" i="21"/>
  <c r="W9" i="21" s="1"/>
  <c r="T10" i="21"/>
  <c r="W10" i="21" s="1"/>
  <c r="T11" i="21"/>
  <c r="W11" i="21" s="1"/>
  <c r="T12" i="21"/>
  <c r="W12" i="21" s="1"/>
  <c r="T13" i="21"/>
  <c r="W2" i="21"/>
  <c r="B2" i="21"/>
  <c r="D14" i="19"/>
  <c r="F14" i="19"/>
  <c r="G14" i="19"/>
  <c r="H14" i="19"/>
  <c r="I14" i="19"/>
  <c r="J14" i="19"/>
  <c r="C14" i="19"/>
  <c r="J14" i="22"/>
  <c r="I14" i="22"/>
  <c r="H14" i="22"/>
  <c r="G14" i="22"/>
  <c r="F14" i="22"/>
  <c r="E14" i="22"/>
  <c r="D14" i="22"/>
  <c r="C14" i="22"/>
  <c r="K13" i="22"/>
  <c r="K12" i="22"/>
  <c r="K11" i="22"/>
  <c r="K10" i="22"/>
  <c r="K9" i="22"/>
  <c r="K8" i="22"/>
  <c r="K7" i="22"/>
  <c r="K6" i="22"/>
  <c r="K5" i="22"/>
  <c r="K4" i="22"/>
  <c r="K3" i="22"/>
  <c r="K2" i="22"/>
  <c r="L1" i="22"/>
  <c r="K14" i="21"/>
  <c r="O14" i="21"/>
  <c r="R14" i="21"/>
  <c r="U14" i="21"/>
  <c r="V14" i="21"/>
  <c r="X14" i="21"/>
  <c r="P3" i="21"/>
  <c r="W3" i="21"/>
  <c r="P4" i="21"/>
  <c r="P5" i="21"/>
  <c r="W5" i="21"/>
  <c r="P6" i="21"/>
  <c r="P7" i="21"/>
  <c r="P8" i="21"/>
  <c r="P9" i="21"/>
  <c r="P10" i="21"/>
  <c r="P11" i="21"/>
  <c r="P12" i="21"/>
  <c r="P13" i="21"/>
  <c r="W13" i="21"/>
  <c r="P2" i="21"/>
  <c r="D1" i="15"/>
  <c r="C1" i="4"/>
  <c r="C1" i="5"/>
  <c r="D2" i="6"/>
  <c r="D2" i="7"/>
  <c r="D2" i="8"/>
  <c r="D2" i="9"/>
  <c r="D2" i="10"/>
  <c r="D2" i="11"/>
  <c r="D2" i="12"/>
  <c r="D2" i="13"/>
  <c r="G1" i="3"/>
  <c r="L1" i="19"/>
  <c r="M1" i="18"/>
  <c r="D15" i="18"/>
  <c r="E15" i="18"/>
  <c r="F15" i="18"/>
  <c r="G15" i="18"/>
  <c r="H15" i="18"/>
  <c r="C15" i="18"/>
  <c r="I3" i="18"/>
  <c r="I4" i="18"/>
  <c r="I5" i="18"/>
  <c r="I6" i="18"/>
  <c r="I7" i="18"/>
  <c r="I8" i="18"/>
  <c r="I9" i="18"/>
  <c r="I10" i="18"/>
  <c r="I11" i="18"/>
  <c r="I12" i="18"/>
  <c r="I13" i="18"/>
  <c r="I2" i="18"/>
  <c r="C17" i="18"/>
  <c r="K9" i="19"/>
  <c r="J9" i="18" s="1"/>
  <c r="K10" i="19"/>
  <c r="J10" i="18" s="1"/>
  <c r="K2" i="19"/>
  <c r="J2" i="18" s="1"/>
  <c r="K3" i="19"/>
  <c r="J3" i="18" s="1"/>
  <c r="K4" i="19"/>
  <c r="J4" i="18" s="1"/>
  <c r="K5" i="19"/>
  <c r="J5" i="18" s="1"/>
  <c r="K6" i="19"/>
  <c r="J6" i="18" s="1"/>
  <c r="K7" i="19"/>
  <c r="J7" i="18" s="1"/>
  <c r="K8" i="19"/>
  <c r="J8" i="18" s="1"/>
  <c r="K11" i="19"/>
  <c r="J11" i="18" s="1"/>
  <c r="K12" i="19"/>
  <c r="J12" i="18" s="1"/>
  <c r="K13" i="19"/>
  <c r="J13" i="18" s="1"/>
  <c r="D17" i="18"/>
  <c r="E17" i="18"/>
  <c r="F17" i="18"/>
  <c r="G17" i="18"/>
  <c r="H17" i="18"/>
  <c r="C19" i="14"/>
  <c r="C16" i="14"/>
  <c r="C17" i="14"/>
  <c r="C20" i="14"/>
  <c r="C3" i="15"/>
  <c r="C4" i="15"/>
  <c r="C5" i="15"/>
  <c r="C6" i="15"/>
  <c r="C7" i="15"/>
  <c r="C8" i="15"/>
  <c r="C9" i="15"/>
  <c r="C10" i="15"/>
  <c r="C11" i="15"/>
  <c r="C12" i="15"/>
  <c r="C13" i="15"/>
  <c r="C2" i="15"/>
  <c r="B2" i="5"/>
  <c r="A5" i="5"/>
  <c r="C7" i="14"/>
  <c r="C8" i="14"/>
  <c r="C9" i="14"/>
  <c r="C10" i="14"/>
  <c r="C11" i="14"/>
  <c r="C12" i="14"/>
  <c r="C13" i="14"/>
  <c r="A8" i="5"/>
  <c r="C6" i="14"/>
  <c r="C3" i="14"/>
  <c r="C6" i="11"/>
  <c r="C7" i="11"/>
  <c r="C6" i="12"/>
  <c r="C7" i="12"/>
  <c r="C6" i="13"/>
  <c r="C7" i="13"/>
  <c r="C5" i="13"/>
  <c r="C4" i="13"/>
  <c r="C3" i="13"/>
  <c r="C2" i="13"/>
  <c r="C5" i="12"/>
  <c r="C4" i="12"/>
  <c r="C3" i="12"/>
  <c r="C2" i="12"/>
  <c r="C5" i="11"/>
  <c r="C4" i="11"/>
  <c r="C3" i="11"/>
  <c r="C2" i="11"/>
  <c r="C3" i="10"/>
  <c r="C4" i="10"/>
  <c r="C5" i="10"/>
  <c r="C3" i="9"/>
  <c r="C4" i="9"/>
  <c r="C5" i="9"/>
  <c r="C2" i="10"/>
  <c r="C2" i="9"/>
  <c r="C3" i="8"/>
  <c r="C4" i="8"/>
  <c r="C2" i="8"/>
  <c r="C3" i="7"/>
  <c r="C4" i="7"/>
  <c r="C5" i="7"/>
  <c r="C6" i="7"/>
  <c r="C7" i="7"/>
  <c r="C8" i="7"/>
  <c r="C2" i="7"/>
  <c r="C3" i="6"/>
  <c r="C4" i="6"/>
  <c r="C5" i="6"/>
  <c r="C6" i="6"/>
  <c r="C2" i="6"/>
  <c r="M2" i="24" l="1"/>
  <c r="I2" i="23"/>
  <c r="K12" i="18"/>
  <c r="J10" i="21"/>
  <c r="J9" i="21"/>
  <c r="J11" i="21"/>
  <c r="J3" i="21"/>
  <c r="K14" i="19"/>
  <c r="J4" i="21"/>
  <c r="E14" i="21"/>
  <c r="J8" i="21"/>
  <c r="J12" i="21"/>
  <c r="J13" i="21"/>
  <c r="J5" i="21"/>
  <c r="J6" i="21"/>
  <c r="I14" i="21"/>
  <c r="F14" i="21"/>
  <c r="J2" i="21"/>
  <c r="Q4" i="21"/>
  <c r="N14" i="21"/>
  <c r="Q11" i="21"/>
  <c r="Q10" i="21"/>
  <c r="J7" i="21"/>
  <c r="D14" i="21"/>
  <c r="C14" i="21"/>
  <c r="B14" i="21"/>
  <c r="H14" i="21"/>
  <c r="G14" i="21"/>
  <c r="K10" i="18"/>
  <c r="K9" i="18"/>
  <c r="J17" i="18"/>
  <c r="L7" i="18" s="1"/>
  <c r="K7" i="18"/>
  <c r="K2" i="18"/>
  <c r="K13" i="18"/>
  <c r="K5" i="18"/>
  <c r="K6" i="18"/>
  <c r="K4" i="18"/>
  <c r="K11" i="18"/>
  <c r="K3" i="18"/>
  <c r="K8" i="18"/>
  <c r="K14" i="22"/>
  <c r="L14" i="21"/>
  <c r="Q2" i="21"/>
  <c r="P14" i="21"/>
  <c r="W14" i="21"/>
  <c r="T14" i="21"/>
  <c r="Q9" i="21"/>
  <c r="Q8" i="21"/>
  <c r="Q6" i="21"/>
  <c r="Q13" i="21"/>
  <c r="Q7" i="21"/>
  <c r="Q12" i="21"/>
  <c r="Y12" i="21" s="1"/>
  <c r="Q5" i="21"/>
  <c r="Q3" i="21"/>
  <c r="I17" i="18"/>
  <c r="L3" i="18" l="1"/>
  <c r="L11" i="18"/>
  <c r="L10" i="18"/>
  <c r="L4" i="18"/>
  <c r="L12" i="18"/>
  <c r="L2" i="18"/>
  <c r="L5" i="18"/>
  <c r="L13" i="18"/>
  <c r="L6" i="18"/>
  <c r="L17" i="18"/>
  <c r="L9" i="18"/>
  <c r="L8" i="18"/>
  <c r="Y10" i="21"/>
  <c r="Z10" i="21" s="1"/>
  <c r="AA10" i="21" s="1"/>
  <c r="Y9" i="21"/>
  <c r="Y11" i="21"/>
  <c r="Z11" i="21" s="1"/>
  <c r="AA11" i="21" s="1"/>
  <c r="Y13" i="21"/>
  <c r="K17" i="18"/>
  <c r="Y4" i="21"/>
  <c r="Z4" i="21" s="1"/>
  <c r="AA4" i="21" s="1"/>
  <c r="Y3" i="21"/>
  <c r="Z3" i="21" s="1"/>
  <c r="Y8" i="21"/>
  <c r="Y6" i="21"/>
  <c r="Z6" i="21" s="1"/>
  <c r="Y5" i="21"/>
  <c r="Z5" i="21" s="1"/>
  <c r="AA5" i="21" s="1"/>
  <c r="Y7" i="21"/>
  <c r="Z7" i="21" s="1"/>
  <c r="AA7" i="21" s="1"/>
  <c r="J14" i="21"/>
  <c r="Y2" i="21"/>
  <c r="Z2" i="21" s="1"/>
  <c r="Z9" i="21"/>
  <c r="AA9" i="21" s="1"/>
  <c r="Q14" i="21"/>
  <c r="Z12" i="21"/>
  <c r="AA12" i="21" s="1"/>
  <c r="Z13" i="21" l="1"/>
  <c r="AA13" i="21" s="1"/>
  <c r="Z8" i="21"/>
  <c r="AA8" i="21" s="1"/>
  <c r="AA6" i="21"/>
  <c r="Y14" i="21"/>
  <c r="AA2" i="21"/>
  <c r="AA3" i="21"/>
  <c r="Z14" i="21" l="1"/>
  <c r="AA14" i="21"/>
  <c r="AB13" i="21" l="1"/>
  <c r="E15" i="21"/>
  <c r="M15" i="21"/>
  <c r="U15" i="21"/>
  <c r="G15" i="21"/>
  <c r="O15" i="21"/>
  <c r="W15" i="21"/>
  <c r="H15" i="21"/>
  <c r="X15" i="21"/>
  <c r="I15" i="21"/>
  <c r="K15" i="21"/>
  <c r="S15" i="21"/>
  <c r="L15" i="21"/>
  <c r="T15" i="21"/>
  <c r="F15" i="21"/>
  <c r="V15" i="21"/>
  <c r="P15" i="21"/>
  <c r="J15" i="21"/>
  <c r="R15" i="21"/>
  <c r="C15" i="21"/>
  <c r="AA15" i="21"/>
  <c r="D15" i="21"/>
  <c r="B15" i="21"/>
  <c r="N15" i="21"/>
  <c r="Q15" i="21"/>
  <c r="Z15" i="21"/>
  <c r="Y15" i="21"/>
  <c r="AB9" i="21"/>
  <c r="AB10" i="21"/>
  <c r="AB3" i="21"/>
  <c r="AB8" i="21"/>
  <c r="AB5" i="21"/>
  <c r="AB2" i="21"/>
  <c r="AB12" i="21"/>
  <c r="AB7" i="21"/>
  <c r="AB4" i="21"/>
  <c r="AB14" i="21"/>
  <c r="AB11" i="21"/>
  <c r="AB6" i="21"/>
</calcChain>
</file>

<file path=xl/sharedStrings.xml><?xml version="1.0" encoding="utf-8"?>
<sst xmlns="http://schemas.openxmlformats.org/spreadsheetml/2006/main" count="1399" uniqueCount="557">
  <si>
    <t>Person Months</t>
  </si>
  <si>
    <t>Start Month</t>
  </si>
  <si>
    <t>End Month</t>
  </si>
  <si>
    <t>WP1</t>
  </si>
  <si>
    <t>DEB</t>
  </si>
  <si>
    <t>WP2</t>
  </si>
  <si>
    <t>CZP</t>
  </si>
  <si>
    <t>WP3</t>
  </si>
  <si>
    <t>IED</t>
  </si>
  <si>
    <t>WP4</t>
  </si>
  <si>
    <t>Digitalisation of Intangible Heritage</t>
  </si>
  <si>
    <t>SKB</t>
  </si>
  <si>
    <t>WP5</t>
  </si>
  <si>
    <t>ITR</t>
  </si>
  <si>
    <t>WP6</t>
  </si>
  <si>
    <t>Project Management</t>
  </si>
  <si>
    <t>CZU</t>
  </si>
  <si>
    <t>No</t>
  </si>
  <si>
    <t>Name</t>
  </si>
  <si>
    <t>Acronym</t>
  </si>
  <si>
    <t>Country</t>
  </si>
  <si>
    <t>Role</t>
  </si>
  <si>
    <t>Confirmed</t>
  </si>
  <si>
    <t>Materich, Berlin</t>
  </si>
  <si>
    <t>DE</t>
  </si>
  <si>
    <t>Coordinator</t>
  </si>
  <si>
    <t>University of Sarajevo</t>
  </si>
  <si>
    <t>BAS</t>
  </si>
  <si>
    <t>BA</t>
  </si>
  <si>
    <t>partner</t>
  </si>
  <si>
    <t xml:space="preserve">Katholieke Universiteit Leuven </t>
  </si>
  <si>
    <t>BEL</t>
  </si>
  <si>
    <t>BE</t>
  </si>
  <si>
    <t>Partner</t>
  </si>
  <si>
    <t>Charles University Prague</t>
  </si>
  <si>
    <t>CZ</t>
  </si>
  <si>
    <t>Czech University of Agriculture and Life Sciences</t>
  </si>
  <si>
    <t>Hungarian National Museum, Budapest</t>
  </si>
  <si>
    <t>HUM</t>
  </si>
  <si>
    <t>HU</t>
  </si>
  <si>
    <t>Trinity College Dublin</t>
  </si>
  <si>
    <t>IE</t>
  </si>
  <si>
    <t>IT</t>
  </si>
  <si>
    <t>ITV</t>
  </si>
  <si>
    <t>RSB</t>
  </si>
  <si>
    <t>RS</t>
  </si>
  <si>
    <t>Slovak Academy of Sciences, Bratislava</t>
  </si>
  <si>
    <t>SKA</t>
  </si>
  <si>
    <t>SK</t>
  </si>
  <si>
    <t>Supporter</t>
  </si>
  <si>
    <t>SKC</t>
  </si>
  <si>
    <t>Topic ID</t>
  </si>
  <si>
    <t>HORIZON-CL2-2023-HERITAGE-ECCCH-01-01</t>
  </si>
  <si>
    <t>Project ID</t>
  </si>
  <si>
    <t>SEP-210937558</t>
  </si>
  <si>
    <t>EUCRITE</t>
  </si>
  <si>
    <t>Agency</t>
  </si>
  <si>
    <t>Due Date</t>
  </si>
  <si>
    <t>European Union</t>
  </si>
  <si>
    <t>Call Link</t>
  </si>
  <si>
    <t>Title</t>
  </si>
  <si>
    <t>Subtitle</t>
  </si>
  <si>
    <t>EUCRITE: A European Collaborative Cloud for Cultural Heritage</t>
  </si>
  <si>
    <t>https://ec.europa.eu/info/funding-tenders/opportunities/portal/screen/opportunities/topic-details/horizon-cl2-2023-heritage-eccch-01-01</t>
  </si>
  <si>
    <t>\textcolor{purple}{Eu}ropean \textcolor{purple}{C}ollaborative Research Innovation and Technology Ecosystem</t>
  </si>
  <si>
    <t>Abstract</t>
  </si>
  <si>
    <t>This work focuses on creating a cloud infrastructure that enables the acquisition, transformation, contextualisation, processing, analysis, and reuse of cultural heritage information through a set of intelligent algorithms and easy-to-configure tools converted into marketplace solutions and services in a secure, open, collaborative, interoperable, scalable, sustainable, and cost-effective manner. Our solution will facilitate the digital renaissance through a high-impact cloud ecosystem that integrates end-to-end research, innovation, education, and promotion activities using enabling technologies for art and 2D objects, architecture and 3D objects, and intangible cultural heritage in the form of old crafts, traditions, and agricultural practices. Developed in close collaboration with end-users of ECCCH, our intelligent tools and solutions will be rigorously tested and valorise before making them public through our open marketplace for cultural heritage.</t>
  </si>
  <si>
    <t>Words</t>
  </si>
  <si>
    <t>Max Words</t>
  </si>
  <si>
    <t>Specific Needs</t>
  </si>
  <si>
    <t>Foster the uptake of cloud technology solutions and approaches to promote CH activities</t>
  </si>
  <si>
    <t>Increased understanding about the benefits of integrating technological, cultural and social science approaches of CH research, innovation, and education.</t>
  </si>
  <si>
    <t>Increased interest in new technologies.</t>
  </si>
  <si>
    <t>Conduct technology and knowledge activities through cultural and creative approaches.</t>
  </si>
  <si>
    <t>Expected Results</t>
  </si>
  <si>
    <t>Review and analyse best practices in cloud technology and its adaptation to cultural and creative arts sector at the different stages of research, innovation and  education.</t>
  </si>
  <si>
    <t>Experimentally validate intelligent algorithms and tools using the various case studies; in some cases duplication of the case studies to validate the methods developed.</t>
  </si>
  <si>
    <t>Successfully demonstrate the technology, tools, and solutions developed through innovations in exhibitions at partnering museums.</t>
  </si>
  <si>
    <t>Utilize and test teaching methodology built on the technology enhanced learning and recommender system for personalised education that are easy to learn and master.</t>
  </si>
  <si>
    <t>Promote young students especially girls and women by developing their interest in new technologies by awarding them travel grants to attend the hands-on training workshops. Scholarships or travel grants based on merit.</t>
  </si>
  <si>
    <t>In an engaging manner promote inclusion of multidisciplinary actors and stakeholders, especially those from the disadvantaged groups and minorities into the cultural and social life.</t>
  </si>
  <si>
    <t>Develop innovative evidence based policy guidelines to increase cultural literacy and wider adaptation of ECCCH</t>
  </si>
  <si>
    <t>Dissemination</t>
  </si>
  <si>
    <t>Cultural art and technology ecosystem will be demonstrated to the stakeholders during the workshop.</t>
  </si>
  <si>
    <t>Knowledge will be disseminated to conferences and using scholarly peer reviewed publications</t>
  </si>
  <si>
    <t>Training through workshops, activity sessions that will be fully supported by expert instructors.</t>
  </si>
  <si>
    <t>Communication</t>
  </si>
  <si>
    <t>Exploitation</t>
  </si>
  <si>
    <t>Through online platform a large audience will be targeted for creating cultural literacy and digital awareness.</t>
  </si>
  <si>
    <t>Social/professional media will be utilized for communication.</t>
  </si>
  <si>
    <t>Webinars, seminars and activity sessions will be organized.</t>
  </si>
  <si>
    <t>Regular project progress with stakeholders will be communicated.</t>
  </si>
  <si>
    <t>Sponsors/supporters will be engaged for the exploitation and commercialisation of the key findings of this work.</t>
  </si>
  <si>
    <t>Workshops for institutional stakeholders will be hosted to train young professionals</t>
  </si>
  <si>
    <t>For public at large developed software ecosystem will be open source but for commercial use of Software as a Service will be offered at commercial rates.</t>
  </si>
  <si>
    <t>Tier based membership fee model will be developed to bring revenue for management. Licensing mechanism of software will be developed to make the project sustainable beyond project funding</t>
  </si>
  <si>
    <t>Develop a Pilot for the demonstration and valorisation of the Eucrite cloud using case studies developed.</t>
  </si>
  <si>
    <t>Sheet Name</t>
  </si>
  <si>
    <t>Call</t>
  </si>
  <si>
    <t>Outcomes</t>
  </si>
  <si>
    <t>Target</t>
  </si>
  <si>
    <t>Target Groups</t>
  </si>
  <si>
    <t>Impacts</t>
  </si>
  <si>
    <t>Promotion of cultural heritage</t>
  </si>
  <si>
    <t>Digitalisation of museums</t>
  </si>
  <si>
    <t>New high skilled workforce</t>
  </si>
  <si>
    <t>Tools, products, and solutions</t>
  </si>
  <si>
    <t>Empowerment of girls and women</t>
  </si>
  <si>
    <t>Rural economic development</t>
  </si>
  <si>
    <t>Scholarly publications</t>
  </si>
  <si>
    <t>Learning materials</t>
  </si>
  <si>
    <t>Workshops and activities</t>
  </si>
  <si>
    <t>Algorithmic tools</t>
  </si>
  <si>
    <t>Software solutions</t>
  </si>
  <si>
    <t>Cloud data platform</t>
  </si>
  <si>
    <t>School students</t>
  </si>
  <si>
    <t>Academic researchers</t>
  </si>
  <si>
    <t>Young artists/scientists</t>
  </si>
  <si>
    <t>Institutional  stakeholders</t>
  </si>
  <si>
    <t>Government agencies</t>
  </si>
  <si>
    <t>Public including tourists</t>
  </si>
  <si>
    <t>Needs</t>
  </si>
  <si>
    <t>Results</t>
  </si>
  <si>
    <t>Impact</t>
  </si>
  <si>
    <t>Worksheet Link</t>
  </si>
  <si>
    <t>Type</t>
  </si>
  <si>
    <t>Impact Summary</t>
  </si>
  <si>
    <t>Consortium</t>
  </si>
  <si>
    <t>Quality</t>
  </si>
  <si>
    <t>Team</t>
  </si>
  <si>
    <t>Short Biography</t>
  </si>
  <si>
    <t>Word Count</t>
  </si>
  <si>
    <t>Materich is a private commercial company (SME) based in Brandenburg, Germany, led by Sabina Ziemian as founder CEO and Amit Manthanwar as founder CTO. Sabina has expertise in material chemistry with over 20 years of academic and industrial research experience gained at Imperial College London, University of Nottingham and Bayer. Amit has expertise in process systems engineering with over 20 years of academic and industrial research, development, teaching, and technology transfer experience gained at  Imperial College London, Texas A\&amp;M University, Illinois Institute of Technology, College of Engineering Pune, the US Smart Manufacturing Institute, Invensys (now Schneider Electric), and RasGas Qatar. He has commercially developed advanced process automation algorithms, tools, and software solutions for economically and environmentally conscious industrial process operations. He has received a number of multidisciplinary consortium-led research grants from the US Department of Energy, the UK Engineering and Physical Sciences Research Council, and the Government of India. Notable awards relevant to this project include the US DOE programme on smart manufacturing. He is the lead investigator for this project. Materich brings a vast amount of experience and expertise to coordinate the project and carry out a number of tasks proposed in this project.</t>
  </si>
  <si>
    <t>University of Sarajevo is a public research university of Bosnia and Herzegovina. Selma Rizvić is a professor of computer graphics at the university. Her research group focuses on applications of digital technologies to cultural heritage preservation and presentation through Virtual and Augmented Reality, combined with interactive digital storytelling. Selma and her research team will contribute to developing high quality virtual reconstructions of the intangible cultural heritage proposed in WP3.</t>
  </si>
  <si>
    <t>Katholieke Universiteit Leuven is a research university in Belgium. Katrien Verbert is a professor of computer science at the university. Her research focuses on interactive recommender systems,  visual analytics, explainable AI and applications in learning analytics, healthcare, precision agriculture, media consumption and digital humanities. Robin De Croon is a researcher of intelligent user interfaces. He has developed a suite of information visualization tools for understanding, exploring, explaining and disclosing health information. Katrien and her research group will develop a number of tasks proposed in WP1 and WP2.</t>
  </si>
  <si>
    <t>Charles University was founded in 1348, making it one of the oldest universities in the world. Yet it is also renowned as a modern, dynamic, cosmopolitan and prestigious institution of higher education. Daniel Říha is an academic researcher active in the field of interactive media since 1998. He is an award-winning interactive media designer (Kunst am Bau, Germany), author and editor in the field of human-computer interaction, computer game studies, interactive media and digital art. He is co-organizer of scientific conference lines for Cyber Hub, Inter-Disciplinary.Net, Oxford, UK (2009-2016) and HCI in Games, HCI International (2019-2024). Hermann Prossinger is a biostatistician who innovated multiple scientific fields by involving analytical methods taken from different field i.e. physics. He is a co-developer of the geometric morphometry and in recent collaboration with Jakub Binter, Silvia Boschetti and Tomas Hladky developed novel methods of analyzing questionnaire data using artificial intelligence. He also uses the visual analysis to evaluate the stimuli to find connections with human perceptual systems.</t>
  </si>
  <si>
    <t>Czech University is a public research university of Czech Republic. Lubos Smutka, prof., Ing., Ph.D.: The vice for science and research; Head of Department of Trade and Finance; Head of International Center for Rural development Studies, Faculty of Economics and management, Czech university of Life Sciences Prague. An author of more than 372 papers (world trade, European foreign trade, Czech foreign trade, world agricultural production and consumption, agricultural trade etc.), which were presentenced and published in the Czech Republic (local conferences, journals and books) and abroad (conferences, books and journals in Hungary, Ukraine, India, Indonesia, Mexico, Slovakia, France). About 192 respectively 209 papers are recorded in SCOPUS (H-index 17, 1021 citation) respectively WoS database (H-index 16, 682 citations). Participation at eight international conferences and two international seminars as an invited session keynote speaker or invited plenary session keynote speaker. Principal investigator or co-investigator of more than 20 national or international projects.</t>
  </si>
  <si>
    <t>The Hungarian National Museum founded in 1802 is the national museum for the history, art, and archaeology of Hungary. The archaeological collections of the Museum gather finds from across the whole of historical Hungary and from most of the main archaeological excavations conducted in Hungarian territory. Several Hungarian museums are affiliated to HUM. A number of researchers of the museum as direct beneficiary and in-kind contribution led by their international project coordinator Klaudia Klára Tvergyák will contribute in delivering a number of tasks proposed in this project.</t>
  </si>
  <si>
    <t>Trinity College Dublin is a public research university in Dublin, Ireland. Zuleika Rodgers is Associate Professor in Jewish Studies in the Dept of Near and Middle Eastern Studies and Curator of the Weingreen Museum, Trinity College Dublin. She is a cultural historian who has worked with text and object and whose research spans both antiquity as well as the modern period. Her publications include interdisciplinary edited volumes focussing on text, object, archaeological studies and reception history.  She has been curator of the Weingreen Museum since 1999 and has run workshops with the collection for school students, university students and the public. She has organised a number of exhibitions and also directed a project on digitising the museum’s catalogue. Relevant to this project is her museum work, her teaching of the Near East and Mediterranean World from antiquity to the present and her work as a cultural historian who examines antiquity and its reception. Christine Morris is the Andrew A David Professor of Greek Archaeology and History in the Department of Classics, Trinity College Dublin. She is a specialist in Mediterranean archaeology, working in particular on Crete and Cyprus. Her current projects include the Atsipadhes Archaeological Project; East Cretan Peak Sanctuaries Project (ECPSP) (both with Alan Peatfield), and she is co-PI on the interdisciplinary project, 'The Many Lives of a Snake Goddess'. Her co-edited books include Ancient Goddesses (1998), An Archaeology of Spiritualities (2009), Unlocking Sacred Landscapes: Spatial Analysis of Ritual and Cult (2019).  Relevant to this project is her expertise in ceramic studies (pottery and figurines); object biography; museum cataloguing; and her collaborative work on 3D scanning and printing in relation to Cretan Bronze Age figurines. Zuleika and Christine will focused on the digitalisation of the Weingreen Museum through this project by delivering a number of proposed tasks.</t>
  </si>
  <si>
    <t>ITP</t>
  </si>
  <si>
    <t>University of Pisa is a public research university in Pisa, Italy. Marco Lezzerini is a Professor of mineralogy. He and his research group focuses on the mineralogical-petrographic analysis for the environment and cultural heritage. The group deliver WP2.</t>
  </si>
  <si>
    <t>The American University of Rome is a private Liberal Arts college offering Bachelors and Masters degrees accredited by Middle States Commission on Higher Education. The program in Cultural Heritage, forms part of the Graduate School, and offers high quality, postgraduate education comprising the latest skills to students aiming to work as cultural heritage professionals. The program has a particular emphasis on community work, sustainability, development, conflict and post conflict heritage protection and peacebuilding and antiquities crime prevention. Valerie Higgins is Program Director for Cultural Heritage and Associate Professor of Archaeology. Her research covers the areas of antiquities crime prevention, community engagement, heritage tourism and conflict and post-conflict heritage protection. She is widely published in these areas and in addition has taught courses and chaired meetings with a wide variety of international partners including International Organizations, NGOs, EU, and military organizations charged with Cultural Property Protection. She and her research team will be developing WP5.</t>
  </si>
  <si>
    <t>University of Tuscia is a young university in Viterbo, Italy. Alessandra Bravi is a classical archaeologist. She studied archaeology in Rome and Heidelberg. She has carried out research at the Universities of Heidelberg, where she qualified in Classical Archaeology, and Perugia, and for the past three years has been working as a scientist and researcher at Tuscia University. Her research focusses on six larger areas: 1) Interaction between written and visual culture; 2) cultural transfer of visual and material culture; 3) resistance against Greco-Roman imperialism and the cultural identity of ‘marginal’ societies: Diaspora, Asia Minor, Roman Egypt etc. 3) pragmatic interpretation of art based on the interaction between artwork and the society of user-viewers; 4) Changes in late antique society and its visual culture and the process of de-sacralizing of classical art; 5) the social role of art and material culture as indicators of status, cultural distinction, and prestige 6) The role and function of the Classical Cultural Heritage in Byzantine culture. She will be delivering digitalisation of the museum of Amelia.</t>
  </si>
  <si>
    <t>Belgrade Metropolitan University is a research university in Belgrade, Serbia. Nemanja Zdravković completed his M.Sc. in electrical engineering and computer science, scientific field telecommunications, at the Faculty of Electronic Engineering, University of Niš in 2012, and his Ph.D. studies at the Norwegian University of Science and Technology (NTNU) in Trondheim, Norway, in 2017, as well as at the University of Niš in 2017, for which he has received a dual Ph.D. degree. Dr. Zdravković has been an Assistant Professor at the Faculty of Information Technologies at Belgrade Metropolitan University and since 2020 head of the Blockchain Technology Laboratory at BMU, and since April 2023 he is the Dean of the Faculty of Information Technology at BMU. Besides teaching activities in the field of computer networks, blockchain technology and computer architecture, he conducts research which includes the application of blockchain technology in healthcare, cooperative and distributed network analysis, RF and optical telecommunication systems analysis and information theory. Dr. Zdravković is a member of the Institute of Electrical and Electronics Engineers (IEEE) and serves as a reviewer of the flagship conferences in wireless telecommunication systems.</t>
  </si>
  <si>
    <t>The Institute of Ethnology and Social Anthropology at the Slovak Academy of Sciences in Bratislava is a prominent institution for ethnological, socio-anthropological, and religious research in Slovakia and Central Europe. This research team will be led by Tatiana Podolinska who is the director of the Institute director. Her research work focuses on contemporary religiosity and spirituality, with a focus on Romani studies and Marian devotion in Europe. The Academy has a vast collection of cultural heritage some of which has already been digitalised. This project will extend the work carried out by Tatiana and her colleagues Elena Marushiakova, Lubica Volanska, and Andrej Gogora. They will contribute in developing various tasks in this project. Elena Marushiakova works at the Institute of Ethnology and Social Anthropology of the SAS from 2023. For the past eight years, she worked at St Andrews University (UK), initially for one year as a Leverhulme visiting professor and then as a research professor and Principal Investigator of the ERC Advanced Grant 2015, Nr. 694656 "Roma Civic Emancipation Between the Two World Wars". From 2001 to 2004, she worked at the Institute of Ethnology of Leipzig University in Germany as part of the SFB Difference and Integration project. Economical Symbiosis and Cultural Separation: Service Nomads in Rural and Urban Contexts. She was also employed at the Institute of Ethnology and Folklore Studies with the Ethnographic Museum of the Bulgarian Academy of Sciences. Andrej Gogora is a researcher at Institute and Head of the Scientific Collections Department. His research focuses on the methodological foundations of digital humanities. Currently, he is involved in building digital text and image resources in humanities, in particular, digital collections of ethnological research reports. He is the coordinator on behalf of the IESA SAS as a cooperating partner of the European research infrastructure DARIAH-EU.</t>
  </si>
  <si>
    <t>WPs</t>
  </si>
  <si>
    <t>Lead</t>
  </si>
  <si>
    <t>PI1</t>
  </si>
  <si>
    <t>PI2</t>
  </si>
  <si>
    <t>University of Pisa</t>
  </si>
  <si>
    <t>IEP</t>
  </si>
  <si>
    <t>Staff</t>
  </si>
  <si>
    <t>Validate</t>
  </si>
  <si>
    <t>No Teams</t>
  </si>
  <si>
    <t>Efforts</t>
  </si>
  <si>
    <t>Task</t>
  </si>
  <si>
    <t>Depends</t>
  </si>
  <si>
    <t>Start</t>
  </si>
  <si>
    <t>End</t>
  </si>
  <si>
    <t>Months</t>
  </si>
  <si>
    <t>Development of Infrastructure Tools, Solutions, and Services</t>
  </si>
  <si>
    <t>Development of Cloud Platform Ecosystem Tools and Solutions</t>
  </si>
  <si>
    <t>Development of Context-Aware Cultural Informatics</t>
  </si>
  <si>
    <t>Development of Enterprise Blockchain Security System</t>
  </si>
  <si>
    <t>Development of Intelligent Analytics for Learning Management System</t>
  </si>
  <si>
    <t>Development of Museum Information Management System</t>
  </si>
  <si>
    <t>Development of Tools for Data-Driven Impact Analysis</t>
  </si>
  <si>
    <t>Digitalisation of Art and 2D Objects</t>
  </si>
  <si>
    <t>Development of Non-invasive Diagnostic Techniques for Frescos</t>
  </si>
  <si>
    <t>Development of Material Properties Database</t>
  </si>
  <si>
    <t>Data Sampling and Analysis of Byzantine Frescos</t>
  </si>
  <si>
    <t>Data Sampling and Analysis of Roman Frescos</t>
  </si>
  <si>
    <t>Development of Algorithms for Scripts of Late Antiquity on Parchment</t>
  </si>
  <si>
    <t>Development of Algorithms for Museum Recommendation System</t>
  </si>
  <si>
    <t>Digitalisation of Architecture and 3D Objects</t>
  </si>
  <si>
    <t>Cloud Integration of Algorithms and Tools for Digital Twinning</t>
  </si>
  <si>
    <t>Digitalisation of Cultural Heritage Along the River Danube</t>
  </si>
  <si>
    <t>Development of Algorithms for Style and Age Classification of 3D Pottery</t>
  </si>
  <si>
    <t>Development of Algorithms for 3D Vision and Digital Twinning</t>
  </si>
  <si>
    <t>Digitalisation of the Weingreen Museum Collection</t>
  </si>
  <si>
    <t xml:space="preserve"> Digitalisation of the Museum of Amelia Collection</t>
  </si>
  <si>
    <t>Cloud Integration of Intangible Cultural Heritage</t>
  </si>
  <si>
    <t>Marian Art in Contemporary Cultural Hyperdulia</t>
  </si>
  <si>
    <t>Virtual Storytelling of Extinct Bosnian Crafts</t>
  </si>
  <si>
    <t>Digitalisation of Bohemian Agricultural Heritage</t>
  </si>
  <si>
    <t>Digitalisation of Romani Cultural Heritage</t>
  </si>
  <si>
    <t>Knowledge and Technology Transfer</t>
  </si>
  <si>
    <t>Workshop on Novel Diagnostic Techniques</t>
  </si>
  <si>
    <t>Workshop Bosnian Cultural Heritage</t>
  </si>
  <si>
    <t>Workshop Bohemian Agricultural Heritage</t>
  </si>
  <si>
    <t>Workshop on Slovakian Cultural Heritage</t>
  </si>
  <si>
    <t>Workshop on Italian Cultural Heritage</t>
  </si>
  <si>
    <t>Workshop on Innovations in Exhibitions</t>
  </si>
  <si>
    <t>Workshop on European Cultural Heritage</t>
  </si>
  <si>
    <t>Progress Monitoring, Reporting, and Organisation of Events</t>
  </si>
  <si>
    <t>Finance and Operation Management</t>
  </si>
  <si>
    <t>Membership Management</t>
  </si>
  <si>
    <t>Knowledge Management</t>
  </si>
  <si>
    <t>Technology Management</t>
  </si>
  <si>
    <t>Project Closure</t>
  </si>
  <si>
    <t>Resource</t>
  </si>
  <si>
    <t>SRF1</t>
  </si>
  <si>
    <t>SRF2</t>
  </si>
  <si>
    <t>JRF1</t>
  </si>
  <si>
    <t>JRF2</t>
  </si>
  <si>
    <t>Staff1</t>
  </si>
  <si>
    <t>Staff2</t>
  </si>
  <si>
    <t>Total Wages</t>
  </si>
  <si>
    <t>Conferences</t>
  </si>
  <si>
    <t>Meetings</t>
  </si>
  <si>
    <t>Travel Grants</t>
  </si>
  <si>
    <t>Total Travel</t>
  </si>
  <si>
    <t>Equipment</t>
  </si>
  <si>
    <t>Publications</t>
  </si>
  <si>
    <t>Software</t>
  </si>
  <si>
    <t>Workshops</t>
  </si>
  <si>
    <t>Toal Services</t>
  </si>
  <si>
    <t>Other Costs</t>
  </si>
  <si>
    <t>Total</t>
  </si>
  <si>
    <t>Overhead</t>
  </si>
  <si>
    <t>Grand Total</t>
  </si>
  <si>
    <t>Total Meetings</t>
  </si>
  <si>
    <t>Total Travel Grants</t>
  </si>
  <si>
    <t>Total Conferences</t>
  </si>
  <si>
    <t>Total Publications</t>
  </si>
  <si>
    <t>% Share</t>
  </si>
  <si>
    <t>% Efforts</t>
  </si>
  <si>
    <t>WP</t>
  </si>
  <si>
    <t>Lead Participant No</t>
  </si>
  <si>
    <t>Lead Participant Short Name</t>
  </si>
  <si>
    <t>Infrastructure Development</t>
  </si>
  <si>
    <t>Digitalisation of Art</t>
  </si>
  <si>
    <t>Digitalisation of Architecture</t>
  </si>
  <si>
    <t>Knowledge Transfer</t>
  </si>
  <si>
    <t>Total Person Months</t>
  </si>
  <si>
    <t>Change Only Title</t>
  </si>
  <si>
    <t xml:space="preserve">Autogenerated C to H </t>
  </si>
  <si>
    <t>Password = 1234</t>
  </si>
  <si>
    <t>Deliverables</t>
  </si>
  <si>
    <t>Milestones</t>
  </si>
  <si>
    <t>Collaborators</t>
  </si>
  <si>
    <t>BEL, CZU, IED, RSB, SKB</t>
  </si>
  <si>
    <t>Description</t>
  </si>
  <si>
    <t>In this task we will build the containerised applications and images of necessary back-end infrastructure comprising of high performance compute, network, and storage server nodes that are specifically customised for the cultural heritage actors. These nodes can then be easily initiated and configured by the end-user. In addition, we will develop integrated data visualisation and composable analytics to manage the cultural heritage data and its smart retrieval through vendor agnostic application programming interfaces. Since, some of these types of dataspaces in a variety of forms are already available, e.g. Europeana, DARIAH, ARIADNE, and ARIADNEPlus, etc., we will effectively use them. However, they manage basic data types and lack the advanced cloud-enabled algorithmic tools that we aim to deliver through this work package. These data services are more like basic data of a person including photographs. What we need is a biometric information too to uniquely identify a person. Along these lines we plan to create a unique material property database of frescos in WP2. In this task we will also develop necessary infrastructure to facilitate creation and management of a DNA database of cultural heritage objects.</t>
  </si>
  <si>
    <t>As discussed earlier, context-driven activities are of paramount importance to cultural heritage research. Take an example of a study carried out in WP4 involving pictures of Virgin Mary shown in Figure ?? in a number of contextual references which can be broadly classified as religiosity-driven spiritual healing, non-religiosity-driven aesthetics, and pragmatic economic or political context. Another example is a study of objects from Biblical antiquities carried out in WP3 where original context, geo-spatiotemporal space-time, historical interpretations,biography of objects, its material properties, human-animal relations, authenticity, integrity, depth, political, and ethical dimensions, etc., In this task, we will focus on contextualising images and develop context-aware cultural informatics that can be easily modified to either analysing Marian hyperdulia in WP4 or pictures from Iraq in WP3. Our methodology will be based on development of document databases with contextual metadata search and retrieval capabilities that are augmented with either intelligent image processing algorithms developed in WP2 or intelligent analytics for recommender system in Task 1.4 below.</t>
  </si>
  <si>
    <t>DEB, BEL, CZU, IED, RSB</t>
  </si>
  <si>
    <t>SR1</t>
  </si>
  <si>
    <t>Junior Researcher</t>
  </si>
  <si>
    <t>JR</t>
  </si>
  <si>
    <t>PhD</t>
  </si>
  <si>
    <t>Senior Researcher</t>
  </si>
  <si>
    <t>SR</t>
  </si>
  <si>
    <t>Principal Investigator</t>
  </si>
  <si>
    <t>PI</t>
  </si>
  <si>
    <t>PostDoc</t>
  </si>
  <si>
    <t>&gt; 6000</t>
  </si>
  <si>
    <t>Undergraduate Student</t>
  </si>
  <si>
    <t>UG</t>
  </si>
  <si>
    <t>Postgraduate Student</t>
  </si>
  <si>
    <t>PG</t>
  </si>
  <si>
    <t>MS</t>
  </si>
  <si>
    <t>BS</t>
  </si>
  <si>
    <t>Admin Staff</t>
  </si>
  <si>
    <t>Technical Staff</t>
  </si>
  <si>
    <t>TS</t>
  </si>
  <si>
    <t>AS</t>
  </si>
  <si>
    <t>Manager</t>
  </si>
  <si>
    <t>Assist Prof</t>
  </si>
  <si>
    <t>CTO, Prof</t>
  </si>
  <si>
    <t>DEB, BEL, CZU, IED, SKB</t>
  </si>
  <si>
    <t>In this task, we will develop a enterprise level blockchain system for securing cultural heritage assets based on open-source Hyperledger platform. Development will be done at RSB’s Blockchain Technology Laboratory. The blockchain-based system will be private, and therefore does not require high processing power, as computationally-heavy consensus mechanisms can be avoided with Hyperledger. This system will firstly be tested and deployed at partnering cultural heritage institutions, e.g. IED, HUM. Successfully valorised solutions will be made available through open Eucrite cloud marketplace software and application programming interface for securely interconnecting cultural institutions, and using the immutability property of blockchain to correctly track all activities for items connected to the blockchain. Thus, build a mechanism that will ensure trust between different cultural heritage actors and stakeholders.</t>
  </si>
  <si>
    <t>JR1</t>
  </si>
  <si>
    <t>Development of Intelligent Analytics for Technology Enhanced Learning</t>
  </si>
  <si>
    <t>DEB, CZU, IED, RSB, SKB</t>
  </si>
  <si>
    <t>Technology enhanced learning analytics in the form of learning dashboards as a specific class of personalised informatics of recommender systems can increase motivation, awareness, reflection, sense-making autonomy, effectiveness, and efficiency of learners and teachers alike, [18]. Dashboards typically capture and visualise traces of learning activities and to enable learners to define goals and track progress towards these goals. Such dashboards provides graphical representations of the current and historical state of a learner or a course to enable flexible decision making either used in traditional face-to-face teaching, online learning, or blended learning settings. However, such recommender systems still have not found major usage in K12 education, [1], and in cultural heritage sector because of unique challenges when used by diverse population and multidisciplinary nature of the cultural heritage. These challenges are further compounded by the increasing role of digital technologies such as developed through various work packages 1 to 4 of this project.</t>
  </si>
  <si>
    <t>Contributors</t>
  </si>
  <si>
    <t>BEL, CZU, IED, SKB</t>
  </si>
  <si>
    <t>Technical report on cloud ecosystem submitted to project coordinator.</t>
  </si>
  <si>
    <t>Deliverable</t>
  </si>
  <si>
    <t>Milestone</t>
  </si>
  <si>
    <t>Frescoes, a renowned form of mural art, are delicate and often ancient creations that require meticulous preservation and restoration efforts. Non-invasive diagnostic techniques play a pivotal role in understanding the condition, composition, and underlying issues of frescoes without causing harm to these valuable artworks. Traditional analytical techniques, such as visual examination and manual probing, are often inadequate for unraveling the intricate layers of frescoes. Non-invasive diagnostic methods, including imaging techniques like infrared reflectography (IR) and X-ray radiography, are valuable tools for peering beneath the surface. These techniques can reveal hidden details, underdrawings, alterations, and layers of frescoes without physical intrusion.</t>
  </si>
  <si>
    <t>R: Document, report (excluding the periodic and final reports)</t>
  </si>
  <si>
    <t>DEM: Demonstrator, pilot, prototype, plan designs</t>
  </si>
  <si>
    <t>DEC: Websites, patents filing, press &amp; media actions, videos, etc.</t>
  </si>
  <si>
    <t>DATA: Data sets, microdata, etc.</t>
  </si>
  <si>
    <t>DMP: Data management plan</t>
  </si>
  <si>
    <t>ETHICS: Deliverables related to ethics issues.</t>
  </si>
  <si>
    <t>SECURITY: Deliverables related to security issues</t>
  </si>
  <si>
    <t>OTHER: Software, technical diagram, algorithms, models, etc.</t>
  </si>
  <si>
    <t>Dissemination level:</t>
  </si>
  <si>
    <t>SEN – Sensitive, limited under the conditions of the Grant Agreement</t>
  </si>
  <si>
    <t>Classified R-UE/EU-R – EU RESTRICTED under the Commission Decision No2015/444</t>
  </si>
  <si>
    <t>Classified C-UE/EU-C – EU CONFIDENTIAL under the Commission Decision No2015/444</t>
  </si>
  <si>
    <t>Classified S-UE/EU-S – EU SECRET under the Commission Decision No2015/444</t>
  </si>
  <si>
    <t>Deliverable Types</t>
  </si>
  <si>
    <t>PU – Public, fully open, e.g. web (Deliverables flagged as public will be automatically published in CORDIS project’s page)</t>
  </si>
  <si>
    <t>Level</t>
  </si>
  <si>
    <t>R</t>
  </si>
  <si>
    <t>PU</t>
  </si>
  <si>
    <t>Internal report submitted to project coordinator.</t>
  </si>
  <si>
    <t>SEN</t>
  </si>
  <si>
    <t>Data uploaded and internal report submitted to project coordinator.</t>
  </si>
  <si>
    <t>DATA</t>
  </si>
  <si>
    <t>DEC</t>
  </si>
  <si>
    <t>Website launched</t>
  </si>
  <si>
    <t>OTHER</t>
  </si>
  <si>
    <t>Algrithm developed and supbmitted to project coordinator.</t>
  </si>
  <si>
    <t>Software published and report submitted to project coordinator.</t>
  </si>
  <si>
    <t>First version of the portal published for testing.</t>
  </si>
  <si>
    <t>Scholarly publication on the architecture of the infrastructure.</t>
  </si>
  <si>
    <t>Scientific publication on novel diagnostic techniques.</t>
  </si>
  <si>
    <t>An online software platform with integrated data processing tools</t>
  </si>
  <si>
    <t>Verification</t>
  </si>
  <si>
    <t>(1) pdf of manuscript, (2) email from journal acknowledging receipt of the submitted manuscript.</t>
  </si>
  <si>
    <t>(1) pdf of report, (2) email approval from project coordinator.</t>
  </si>
  <si>
    <t>(1) codes with technical manual, (2) email approval from project coordinator.</t>
  </si>
  <si>
    <t>Workshop report submitted to project coordinator</t>
  </si>
  <si>
    <t>DEM</t>
  </si>
  <si>
    <t>Annual reports and the final project report to the EU.</t>
  </si>
  <si>
    <t>(1) pdf of report, (2) email acknowledgement from the EU.</t>
  </si>
  <si>
    <t>Month</t>
  </si>
  <si>
    <t>Status</t>
  </si>
  <si>
    <t>Pending</t>
  </si>
  <si>
    <t>Draft</t>
  </si>
  <si>
    <t>Submitted</t>
  </si>
  <si>
    <t>Top Secret</t>
  </si>
  <si>
    <t>Secret</t>
  </si>
  <si>
    <t>Confidential</t>
  </si>
  <si>
    <t>Restricted</t>
  </si>
  <si>
    <t>Sensitive</t>
  </si>
  <si>
    <t>Public</t>
  </si>
  <si>
    <t>Open</t>
  </si>
  <si>
    <t>Partners</t>
  </si>
  <si>
    <t>Author</t>
  </si>
  <si>
    <t>Supporters</t>
  </si>
  <si>
    <t>Share with NDA</t>
  </si>
  <si>
    <t>Trade Secret</t>
  </si>
  <si>
    <t>Investigator</t>
  </si>
  <si>
    <t>Business Confidential</t>
  </si>
  <si>
    <t>Example</t>
  </si>
  <si>
    <t>Who has Access</t>
  </si>
  <si>
    <t>Minutes of WP1</t>
  </si>
  <si>
    <t>Related WPs</t>
  </si>
  <si>
    <t>Proposed risk-mitigation measures</t>
  </si>
  <si>
    <t>WP1-WP2</t>
  </si>
  <si>
    <t>WP1-WP4</t>
  </si>
  <si>
    <t>Literature will be studied thoroughly</t>
  </si>
  <si>
    <t>Crowdsourcing model adopted</t>
  </si>
  <si>
    <t>Expert Admin/finance staff will be involved</t>
  </si>
  <si>
    <t>Work programme is suboptimal</t>
  </si>
  <si>
    <t>Delay in software delivery</t>
  </si>
  <si>
    <t>Poor financial control</t>
  </si>
  <si>
    <t>Findings of risk assessments</t>
  </si>
  <si>
    <t>Risk Description</t>
  </si>
  <si>
    <t>Likelihood/Severity</t>
  </si>
  <si>
    <t>Low/Medium</t>
  </si>
  <si>
    <t>Low/Low</t>
  </si>
  <si>
    <t>Any changes required will be notified to the EU</t>
  </si>
  <si>
    <t>\ganttStyleWPi\ganttgroup[</t>
  </si>
  <si>
    <t>, name=</t>
  </si>
  <si>
    <t>]{</t>
  </si>
  <si>
    <t>}{</t>
  </si>
  <si>
    <t>}\\</t>
  </si>
  <si>
    <t>WP1: Development of Infrastructure Tools, Solutions, and Services</t>
  </si>
  <si>
    <t>\ganttbar[</t>
  </si>
  <si>
    <t>T11</t>
  </si>
  <si>
    <t>Task 1.1</t>
  </si>
  <si>
    <t>\ganttlinkedmilestone[</t>
  </si>
  <si>
    <t>,name=</t>
  </si>
  <si>
    <t>M11</t>
  </si>
  <si>
    <t>Milestone 1.1</t>
  </si>
  <si>
    <t>\ganttlinkedbar[</t>
  </si>
  <si>
    <t>T12</t>
  </si>
  <si>
    <t>Task 1.2</t>
  </si>
  <si>
    <t>T13</t>
  </si>
  <si>
    <t>Task 1.3</t>
  </si>
  <si>
    <t>T14</t>
  </si>
  <si>
    <t>Task 1.4</t>
  </si>
  <si>
    <t>T15</t>
  </si>
  <si>
    <t>Task 1.5</t>
  </si>
  <si>
    <t>T16</t>
  </si>
  <si>
    <t>Task 1.6</t>
  </si>
  <si>
    <t>\ganttStyleWPii\ganttgroup[</t>
  </si>
  <si>
    <t>WP2: Digitalisation of Art and 2D Objects</t>
  </si>
  <si>
    <t>T21</t>
  </si>
  <si>
    <t>Task 2.1</t>
  </si>
  <si>
    <t>T22</t>
  </si>
  <si>
    <t>Task 2.2</t>
  </si>
  <si>
    <t>M22</t>
  </si>
  <si>
    <t>Milestone 2.2</t>
  </si>
  <si>
    <t>T23</t>
  </si>
  <si>
    <t>Task 2.3</t>
  </si>
  <si>
    <t>T24</t>
  </si>
  <si>
    <t>Task 2.4</t>
  </si>
  <si>
    <t>T25</t>
  </si>
  <si>
    <t>Task 2.5</t>
  </si>
  <si>
    <t>T26</t>
  </si>
  <si>
    <t>Task 2.6</t>
  </si>
  <si>
    <t>\ganttStyleWPiii\ganttgroup[</t>
  </si>
  <si>
    <t>WP3: Digitalisation of Architecture and 3D Objects</t>
  </si>
  <si>
    <t>T31</t>
  </si>
  <si>
    <t>Task 3.1</t>
  </si>
  <si>
    <t>M31</t>
  </si>
  <si>
    <t>Milestone 3.1</t>
  </si>
  <si>
    <t>T32</t>
  </si>
  <si>
    <t>Task 3.2</t>
  </si>
  <si>
    <t>T33</t>
  </si>
  <si>
    <t>Task 3.3</t>
  </si>
  <si>
    <t>T34</t>
  </si>
  <si>
    <t>Task 3.4</t>
  </si>
  <si>
    <t>T35</t>
  </si>
  <si>
    <t>Task 3.5</t>
  </si>
  <si>
    <t>T36</t>
  </si>
  <si>
    <t>Task 3.6</t>
  </si>
  <si>
    <t>Digitalisation of the Museum of Amelia Collection</t>
  </si>
  <si>
    <t>\ganttStyleWPiv\ganttgroup[</t>
  </si>
  <si>
    <t>WP4: Digitalisation of Intangible Heritage</t>
  </si>
  <si>
    <t>T41</t>
  </si>
  <si>
    <t>Task 4.1</t>
  </si>
  <si>
    <t>M41</t>
  </si>
  <si>
    <t>Milestone 4.1</t>
  </si>
  <si>
    <t>T42</t>
  </si>
  <si>
    <t>Task 4.2</t>
  </si>
  <si>
    <t>T43</t>
  </si>
  <si>
    <t>Task 4.3</t>
  </si>
  <si>
    <t>T44</t>
  </si>
  <si>
    <t>Task 4.4</t>
  </si>
  <si>
    <t>T45</t>
  </si>
  <si>
    <t>Task 4.5</t>
  </si>
  <si>
    <t>\ganttStyleWPv\ganttgroup[</t>
  </si>
  <si>
    <t>WP5: Knowledge and Technology Transfer</t>
  </si>
  <si>
    <t>T51</t>
  </si>
  <si>
    <t>Task 5.1</t>
  </si>
  <si>
    <t>T52</t>
  </si>
  <si>
    <t>Task 5.2</t>
  </si>
  <si>
    <t>T53</t>
  </si>
  <si>
    <t>Task 5.3</t>
  </si>
  <si>
    <t>T54</t>
  </si>
  <si>
    <t>Task 5.4</t>
  </si>
  <si>
    <t>T55</t>
  </si>
  <si>
    <t>Task 5.5</t>
  </si>
  <si>
    <t>T56</t>
  </si>
  <si>
    <t>Task 5.6</t>
  </si>
  <si>
    <t>T57</t>
  </si>
  <si>
    <t>Task 5.7</t>
  </si>
  <si>
    <t>\ganttStyleWPvi\ganttgroup[</t>
  </si>
  <si>
    <t>WP6: Project Management</t>
  </si>
  <si>
    <t>T61</t>
  </si>
  <si>
    <t>Task 6.1</t>
  </si>
  <si>
    <t>T62</t>
  </si>
  <si>
    <t>Task 6.2</t>
  </si>
  <si>
    <t>T63</t>
  </si>
  <si>
    <t>Task 6.3</t>
  </si>
  <si>
    <t>T64</t>
  </si>
  <si>
    <t>Task 6.4</t>
  </si>
  <si>
    <t>T65</t>
  </si>
  <si>
    <t>Task 6.5</t>
  </si>
  <si>
    <t>T66</t>
  </si>
  <si>
    <t>Task 6.6</t>
  </si>
  <si>
    <t>Final Task - Project Closure</t>
  </si>
  <si>
    <t>\ganttlink{M11}{T22}</t>
  </si>
  <si>
    <t>\ganttlink{M11}{T32}</t>
  </si>
  <si>
    <t>\ganttlink[link type=s-s]{T11}{T14}</t>
  </si>
  <si>
    <t>Task Assigned/Months</t>
  </si>
  <si>
    <t xml:space="preserve">1.1/6, 1.2/6, 1.3/6, 3.3/4, 4.1/1, 4.2/1 </t>
  </si>
  <si>
    <t>2.1/6, 2.2/9, 2.3/4, 3.1/1, 3.2/1, 3.3/1, 4.1/1, 4.2/1</t>
  </si>
  <si>
    <t xml:space="preserve">3.1/8, 3.2/12, 3.3/3, 4.2/1  </t>
  </si>
  <si>
    <t>Frescoes are typically composed of multiple layers, each serving a unique purpose. Frescoes can undergo significant changes due to environmental factors such as humidity, temperature fluctuations, pollution, and exposure to natural light. These environmental stressors can lead to surface deterioration, including cracks, delamination, and pigment fading. Such alterations further obscure the original composition, making it difficult to decipher the artist’s intentions. Restoration efforts, although essential for preserving frescoes, can also introduce complexity. Well-intentioned conservators may apply new layers of plaster, paint, or adhesives to stabilize or repair damaged frescoes. These interventions, while necessary, can complicate the task of identifying and understanding the fresco’s original layers and compositions. This task is similar to the Task 2.3. Here, we will collect the samples of Roman frescos from sites in Italy.</t>
  </si>
  <si>
    <t>DEB, ITP</t>
  </si>
  <si>
    <t>In this task we will integrate the algorithms developed in this WP in the cloud and convert them into cloudenabled tools and interfaces for carrying out further research.</t>
  </si>
  <si>
    <t>CZP, CZU, IED</t>
  </si>
  <si>
    <t>Title Word Count</t>
  </si>
  <si>
    <t>Description Word Count</t>
  </si>
  <si>
    <t>Technical report on informatics tool submitted to project coordinator.</t>
  </si>
  <si>
    <t>Technical report on Blockchain security submitted to project coordinator.</t>
  </si>
  <si>
    <t>DEB, BEL</t>
  </si>
  <si>
    <t>Scholarly publication on technology enhanced learning.</t>
  </si>
  <si>
    <t>Scholarly publication on context-aware recommendation system.</t>
  </si>
  <si>
    <t>DEB, CZU, IED, SKB</t>
  </si>
  <si>
    <t>Website launched AAA</t>
  </si>
  <si>
    <t>The American University of Rome</t>
  </si>
  <si>
    <t>University of Tuscia, Viterbo</t>
  </si>
  <si>
    <t>Belgrade Metropolitan University</t>
  </si>
  <si>
    <t>Museum of Sarajevo</t>
  </si>
  <si>
    <t>National Museum of Agriculture, Prague</t>
  </si>
  <si>
    <t>Affiliate</t>
  </si>
  <si>
    <t>BAM</t>
  </si>
  <si>
    <t>CZM</t>
  </si>
  <si>
    <t>Museum of the Commune of Amelia, Umbria</t>
  </si>
  <si>
    <t>ITM</t>
  </si>
  <si>
    <t>Slovak National Gallery, Bratislava</t>
  </si>
  <si>
    <t>SKG</t>
  </si>
  <si>
    <t>The Ministry of Culture of the Slovak Republic</t>
  </si>
  <si>
    <t>The Ministry of Education of the Slovak Republic</t>
  </si>
  <si>
    <t>SKE</t>
  </si>
  <si>
    <t>The Ministry of Agriculture of the Czech Republic</t>
  </si>
  <si>
    <t>CZA</t>
  </si>
  <si>
    <t>Observer</t>
  </si>
  <si>
    <t>Archaeological Superintendence of Umbria</t>
  </si>
  <si>
    <t>ITU</t>
  </si>
  <si>
    <t>Red columns autocalculated</t>
  </si>
  <si>
    <t>Review</t>
  </si>
  <si>
    <t>This project will generate a vast amount of data coming from 3 distinct experimental test facilities taking part in this project investigating 3 different aspects at multiple length scales namely (a) material synthesis experiments carried out by MAT, (b) material characterisation experiments carried out by BTU, and (c) process plant testing performed by IEP. In this task we will develop a dynamic map of various data structures. Next, we will contextualize information schema for multidirectional integration of Operations Technology (OT) and Information Technology (IT) exchange also known as Smart Manufacturing in USA or Industry 4.0 in Europe or Advanced Industrial Strategy in UK that will be secured and easily accessible via online systems through a variety of application programming interfaces. Finally, in this task we will develop various data processing, visualisation and analytic tools.</t>
  </si>
  <si>
    <t>BAS CZU, SKB</t>
  </si>
  <si>
    <t>In the task, we will explore how the Virgin Mary has successfully become a pivotal figure of not only Catholic and Eastern Orthodox Christianity but also a broadly addressed agent in the Post-communist Europe. The project comes with the innovative hypothesis that the storytelling is central in successful transmission of Marian devotion, but it needs to be tested. By focusing on Marian storytelling, the project aims at clarifying more general processes, i.e. the nature of contemporary processes of (A1) making-the-history; and (A2) making-thereligion. Based on empirical research and exploratory design of the project a (A3) comprehensive theory and methodology will be developed transferable to other research topics and disciplines.</t>
  </si>
  <si>
    <t>This task focuses on the digitalisation of the old or extinct Bosnian crafts tradition by exploiting recent advances in AR/VR technologies and further contributing to their preservation. Recently, we developed a virtual museum of the Baščaršija crafts tradition that is facing extinction: četkar (brush maker), kazaz (tailor decorater) and bozadžija (maker of drink called boza) through Virtual Reality (VR) application. This project builds on these ideas to introduce other old or extinct crafts and integrates them in the Eucrite cloud platform ecosystem to extract the benefits of advanced visualization algorithms, integration of latest VR headsets, and develops better more engaging virtual storytelling with integrated innovations in museum aspects. The high immersivity of VR headsets can easily transfer the users into a different place and time, but they need to be offered content that can use the potential of this technology and recreate life in virtual environments. VR video overcomes classical video as a medium and breaks the rules of film language and grammar. As a result users can learn about the historical development of these crafts, get to know meanings of craft names that are not familiar anymore to the general public, and experience the crafts traditions in interactive and engaging VR.</t>
  </si>
  <si>
    <t>DEB, CZU, SKB</t>
  </si>
  <si>
    <t>We aim is to create an Augmented and Virtual Reality story of the unique ancestral wine production practices of the small family owned winery located in Moravia region which otherwise would be forgotten. The story will also cover the oral narratives and local traditions of wine utilization for the purposes of wine-based medicine and local cuisine, the community building aspects of wine production and the role of wine in rural festivals and traditions.</t>
  </si>
  <si>
    <t>DEB, BAS SKB</t>
  </si>
  <si>
    <t>DEB, BAS</t>
  </si>
  <si>
    <t>This task will duplicate aspects of Task 4.3 and 4.4 and reproduce the results in the context of Romani heritage of Slovakia.</t>
  </si>
  <si>
    <t>In this task we will deliver a training program for teachers and trainers who will learn to identify and analyse training needs of students. They will also learn to design and develop appropriate learning programs, deliver them and evaluate their effectiveness using the protocols developed in the WP1. Participants of this workshop will gain in depth knowledge of the tools, techniques and software used. This way participants shall holistically understand what goes in creating and delivering a successful training program.</t>
  </si>
  <si>
    <t>In this task various team meetings will be organised to create the opportunity for knowledge transfer as well as to enhance the creative potential of the project team. Real-life meetings are preferred, nevertheless, hybrid meetings (i.e. partly real-life and online) are also taken into account due to the pandemic experience.</t>
  </si>
  <si>
    <t>In this task we will deliver monthly student activities. Efforts of these knowledge transfer activities carried out in this task will be primarily targeted towards young girls and young adults. These activities will involve hands on onsite as well as online training to impart new cognitive skills. In order to engage with the public at large we will also target various school systems in Germany, Poland and the Netherlands.</t>
  </si>
  <si>
    <t>This task will host a week long workshop at SKB.</t>
  </si>
  <si>
    <t>This task will host a week long workshop at ITR and ITV.</t>
  </si>
  <si>
    <t>This task will host a week long workshop at HUM.</t>
  </si>
  <si>
    <t>This task will host a week long workshop at DEB.</t>
  </si>
  <si>
    <t>CZU, SKB</t>
  </si>
  <si>
    <t>Team CZU will focus on delivering the objectives stated in this task title.</t>
  </si>
  <si>
    <t>Team SKB will focus on delivering the objectives stated in this task title.</t>
  </si>
  <si>
    <t>Team IED will focus on delivering the objectives stated in this task title.</t>
  </si>
  <si>
    <t>Team DEB will focus on delivering the objectives stated in this task title.</t>
  </si>
  <si>
    <t>Project closure and finalreport</t>
  </si>
  <si>
    <t>All administrative work will be performed to close the project as per EU regulations.</t>
  </si>
  <si>
    <t>In order to co-ordinate collaboration between partners, online and face-to-face meetings, as well as telephonic conversations will be organised. Exchange of knowledge, materials, datasets and results will be ensured to secure project goals on time. The status of work programmes from work packages will be collected and combined in reports. Project progress will be reported to relevant stakeholders at regular intervals including to EU. Organise dissemination and communication by coordination of joint-publications, patents, presentations, workshops and summer school coordination. This task will ensure a set-up of online platform for the smooth working of various experimental and analytical activities. Reports on the quarterly project progress, status updates, project meetings, exchange with partners, supports, governmental bodies, and supporters. Reports on publications, patent applications, presentations, workshops. etc. will be performed.</t>
  </si>
  <si>
    <t>Objectives</t>
  </si>
  <si>
    <t>Objective Word Count</t>
  </si>
  <si>
    <t xml:space="preserve">The cultural heritage research is information, event and context driven activity to gain valuable insights for restoration, discovery, and promotion of artefacts. Our proposed cloud provides ability to create, update, restore, reuse, move, migrate, transform, contextualise, and manage data and information in a secured manner with ease and affordability. It enables on-demand reusability of component and services. Above all it is flexible, fast, high-performance, resilient, reliable, always available from anywhere on any device with a network access. Thus bringing people and systems together to work collaboratively in an environmentally sustainable manner across the cultural heritage value chain. The ultimate goal of our Eucrite cloud ecosystem offering and the proposed research efforts is to significantly reduce the cost and complexity of digitalisation of cultural heritage to drive research and innovation in a collaborative, open, and pre-competitive manner with deeper engagement of actors and stakeholders. To achieve this goal of democratisation of technology, our cloud solution also fosters unique personalised skill development with technology enhanced learning analytics and context-aware recommender system to stimulate interest for wider adaptation of these cutting-edge technologies all built into one Eucrite Cloud. In this WP we will develop necessary infrastructure, tools, products, solutions and services with by following a principle: create once, reuse everywhere so others do not have to reinvent the wheel and they can focus on solving their problems as against fiddling with the complex cloud computing technologies. </t>
  </si>
  <si>
    <t>This work package will focus on developing two techniques for the analysis of art: (1) experimental analysis of fresco by non-invasive methods; and (2) intelligent algorithms for script and image processing. Frescoes, which are paintings created on wet plaster surfaces, have been a significant form of artistic expression for centuries, dating back to ancient civilizations. They adorn the walls of churches, temples, tombs, and historical sites, offering a glimpse into the artistic and cultural heritage of the past. The preservation and restoration of frescoes are essential to maintaining these valuable artifacts for future generations. Non-invasive diagnostic techniques have become indispensable tools for conservators and art historians in understanding and preserving frescoes. Script is essentially the graphic form of a writing system capable of transcribing any and all utterances of a particular known or unknown language, broadly classified into structure-based and visual-appearance-based techniques. (We do not, for this project, deal with cuneiform scripts, where style is difficult to define.) For theoretical analysis we will rely on the statistical approaches that are mathematically sound, and deliver computing significance of neural network based outcomes, evaluated via the Bayesian statistical approach, via clustering algorithms, and via KDE (kernel density estimation) distributions, [3, 2].</t>
  </si>
  <si>
    <t>The aim of this WP is to develop a 3D vision, 3D modelling and digital twinning algorithms and apply them to the digitalisation of small object. The work will be carried out in the following steps: 1. A small object for digitalization will be identified with the help of National Museum of Agriculture, Museum of Amelia, and the Weingreen Museum. 2. The object will be scanned using the high precision as well as low-precision, low-cost scanning techniques. 3. Different 2D modelling and 3D twinning algorithm will be developed 4. Finally, the application will be demonstrated by carrying out the above steps using the cloud-enabled applications for 3D vision</t>
  </si>
  <si>
    <t>In this work package we will digitalise intangible cultural heritage using the Eucrite cloud ecosystem tools.</t>
  </si>
  <si>
    <t>Here we will deliver relevant course materials to impart essential skills that are required for the various stakeholders and target audiences (academic students and staff; institutional stakeholders; government agencies; next generation artist, scientists and engineers especially girls; and the public at large) considering their different levels of learning abilities to understand the basics of multidisciplinary aspects of cultural art. Towards that aim we will develop the following new curriculum: 1. Bosnian Intangible Heritage 2. Integration of Learning Management System 3. AI for Cultural Heritage 4. 3D Vision and Digital Twinning 5. Digitalisation of Bohemian Agricultural Heritage 6. Digitalisation Policy of Cultural Heritage 7. Curriculum on 3D Modelling and Digital Twinning 8. Cultural and Biblical Antiquities 9. Ethical Dimensions of Cultural Heritage 10. Non-invasive Diagnostic Techniques 11. Art Heritage and Cultural History of Amelia 12. Blockchain for Cultural Heritage 13. Digitalisation of Romani Cultural Heritage 14. Digitalisation of Marian Devotion.</t>
  </si>
  <si>
    <t>ThisWP will co-ordinate the project with a focus on dissemination, exploitation, internal and external communication, and overall efficient collaboration between work packages to achieve project deliverables and milestones. In addition according to the Figgure 5 and Figure 6 we will manage the project development activities. The new entity called The Eucrite Foundation will be registered and its operation management will be using the organisation structure shown in the Figure 7.</t>
  </si>
  <si>
    <t xml:space="preserve">Portal Published </t>
  </si>
  <si>
    <t>Sofware developed</t>
  </si>
  <si>
    <t>Algorithms developed</t>
  </si>
  <si>
    <t>Project progress reports</t>
  </si>
  <si>
    <t>Byzantine mosaics are more vibrant, more abstract, adorn walls instead of floors, and feature Christian subjects. We will collect the samples of frescos from the HUM collection and other in the region to be sent to Team ITP for material characterisation in Task 2.1. We will use the application developed in Task 2.2 to then upload the analysed material property data into the material database. We will also carry out standardisation of material property database</t>
  </si>
  <si>
    <t>Total Months</t>
  </si>
  <si>
    <t>Assigned To</t>
  </si>
  <si>
    <t>Form Name</t>
  </si>
  <si>
    <t>EU Grants Application Form</t>
  </si>
  <si>
    <t>Form Version</t>
  </si>
  <si>
    <t>1.0</t>
  </si>
  <si>
    <t>As with many humanistic fields, the skills paleographers claim to have are drawn into question by statisticians, image processing programmers, etc. This the leverage point of our collaborative efforts. It is important to stress that well-known and reliably attributed manuscripts are needed for training the classifier(s). In the example described here, it would be ancient manuscripts such as P66 (a papyrus 2nd Century CE, now in the Bodmer Library, Geneva, Switzerland) or Codex Vaticanus (a vellum manuscript, 340 CE, now in the Vatican).</t>
  </si>
  <si>
    <t>Participants</t>
  </si>
  <si>
    <t>Bio</t>
  </si>
  <si>
    <t>Biography</t>
  </si>
  <si>
    <t>Tasks</t>
  </si>
  <si>
    <t>List of Tasks</t>
  </si>
  <si>
    <t>Rates</t>
  </si>
  <si>
    <t>Staff Rates</t>
  </si>
  <si>
    <t>Budget</t>
  </si>
  <si>
    <t>WP-Tasks</t>
  </si>
  <si>
    <t>Risks</t>
  </si>
  <si>
    <t>TaskList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</si>
</sst>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1"/>
      <color theme="1"/>
      <name val="Calibri"/>
      <family val="2"/>
      <scheme val="minor"/>
    </font>
    <font>
      <sz val="11"/>
      <color theme="1"/>
      <name val="Consolas"/>
      <family val="3"/>
    </font>
    <font>
      <b/>
      <sz val="11"/>
      <color theme="1"/>
      <name val="Calibri"/>
      <family val="2"/>
      <scheme val="minor"/>
    </font>
    <font>
      <u/>
      <sz val="11"/>
      <color theme="10"/>
      <name val="Calibri"/>
      <family val="2"/>
      <scheme val="minor"/>
    </font>
    <font>
      <sz val="8"/>
      <name val="Calibri"/>
      <family val="2"/>
      <scheme val="minor"/>
    </font>
    <font>
      <sz val="11"/>
      <color rgb="FF000000"/>
      <name val="Calibri"/>
      <family val="2"/>
      <scheme val="minor"/>
    </font>
    <font>
      <sz val="11"/>
      <color theme="1"/>
      <name val="Calibri"/>
      <family val="2"/>
    </font>
    <font>
      <sz val="11"/>
      <color rgb="FFFF0000"/>
      <name val="Calibri"/>
      <family val="2"/>
      <scheme val="minor"/>
    </font>
    <font>
      <u/>
      <sz val="11"/>
      <color theme="10"/>
      <name val="Consolas"/>
      <family val="3"/>
    </font>
    <font>
      <sz val="11"/>
      <name val="Calibri"/>
      <family val="2"/>
      <scheme val="minor"/>
    </font>
  </fonts>
  <fills count="8">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CCCCFF"/>
        <bgColor indexed="64"/>
      </patternFill>
    </fill>
    <fill>
      <patternFill patternType="solid">
        <fgColor theme="6" tint="0.59999389629810485"/>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5">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0" fillId="0" borderId="0" xfId="0" applyAlignment="1">
      <alignment horizontal="left"/>
    </xf>
    <xf numFmtId="15" fontId="0" fillId="0" borderId="0" xfId="0" applyNumberFormat="1" applyAlignment="1">
      <alignment horizontal="left"/>
    </xf>
    <xf numFmtId="0" fontId="0" fillId="0" borderId="0" xfId="0" applyAlignment="1">
      <alignment wrapText="1"/>
    </xf>
    <xf numFmtId="0" fontId="2" fillId="0" borderId="0" xfId="0" applyFont="1"/>
    <xf numFmtId="0" fontId="0" fillId="0" borderId="0" xfId="0" applyAlignment="1">
      <alignment horizontal="center"/>
    </xf>
    <xf numFmtId="0" fontId="0" fillId="0" borderId="0" xfId="0" applyAlignment="1">
      <alignment vertical="center"/>
    </xf>
    <xf numFmtId="0" fontId="0" fillId="0" borderId="0" xfId="0" applyAlignment="1">
      <alignment horizontal="left" vertical="center" wrapText="1"/>
    </xf>
    <xf numFmtId="0" fontId="0" fillId="0" borderId="0" xfId="0" applyAlignment="1">
      <alignment vertical="center" wrapText="1"/>
    </xf>
    <xf numFmtId="0" fontId="3" fillId="0" borderId="0" xfId="1" applyAlignment="1">
      <alignment horizontal="center" vertical="center"/>
    </xf>
    <xf numFmtId="0" fontId="3" fillId="0" borderId="0" xfId="1" applyAlignment="1">
      <alignment horizontal="left"/>
    </xf>
    <xf numFmtId="0" fontId="0" fillId="0" borderId="0" xfId="0" applyAlignment="1">
      <alignment horizontal="center" vertical="top"/>
    </xf>
    <xf numFmtId="0" fontId="0" fillId="0" borderId="0" xfId="0" applyAlignment="1">
      <alignment horizontal="left" vertical="top"/>
    </xf>
    <xf numFmtId="0" fontId="3" fillId="0" borderId="0" xfId="1" applyAlignment="1">
      <alignment horizontal="center" vertical="top"/>
    </xf>
    <xf numFmtId="0" fontId="2" fillId="0" borderId="0" xfId="0" applyFont="1" applyAlignment="1">
      <alignment horizontal="center" vertical="center"/>
    </xf>
    <xf numFmtId="0" fontId="2" fillId="2" borderId="0" xfId="0" applyFont="1" applyFill="1" applyAlignment="1">
      <alignment horizontal="center" vertical="center"/>
    </xf>
    <xf numFmtId="0" fontId="2" fillId="3" borderId="0" xfId="0" applyFont="1" applyFill="1" applyAlignment="1">
      <alignment horizontal="center" vertical="center"/>
    </xf>
    <xf numFmtId="0" fontId="2" fillId="4" borderId="0" xfId="0" applyFont="1" applyFill="1" applyAlignment="1">
      <alignment horizontal="center" vertical="center"/>
    </xf>
    <xf numFmtId="0" fontId="2" fillId="5" borderId="0" xfId="0" applyFont="1" applyFill="1" applyAlignment="1">
      <alignment horizontal="center" vertical="center"/>
    </xf>
    <xf numFmtId="0" fontId="2" fillId="6" borderId="0" xfId="0" applyFont="1" applyFill="1" applyAlignment="1">
      <alignment horizontal="center" vertical="center"/>
    </xf>
    <xf numFmtId="0" fontId="2" fillId="7" borderId="0" xfId="0" applyFont="1" applyFill="1" applyAlignment="1">
      <alignment horizontal="center" vertical="center"/>
    </xf>
    <xf numFmtId="1" fontId="0" fillId="0" borderId="0" xfId="0" applyNumberFormat="1" applyAlignment="1">
      <alignment horizontal="center"/>
    </xf>
    <xf numFmtId="164" fontId="0" fillId="0" borderId="0" xfId="0" applyNumberFormat="1" applyAlignment="1">
      <alignment horizontal="center"/>
    </xf>
    <xf numFmtId="0" fontId="3" fillId="0" borderId="0" xfId="1" applyAlignment="1">
      <alignment horizontal="center"/>
    </xf>
    <xf numFmtId="0" fontId="0" fillId="0" borderId="0" xfId="0" applyAlignment="1" applyProtection="1">
      <alignment horizontal="center"/>
      <protection locked="0"/>
    </xf>
    <xf numFmtId="0" fontId="3" fillId="0" borderId="0" xfId="1" applyAlignment="1" applyProtection="1">
      <alignment horizontal="center"/>
    </xf>
    <xf numFmtId="0" fontId="0" fillId="0" borderId="0" xfId="0" applyAlignment="1">
      <alignment horizontal="left" vertical="center"/>
    </xf>
    <xf numFmtId="0" fontId="2" fillId="0" borderId="0" xfId="0" applyFont="1" applyAlignment="1">
      <alignment horizontal="left" vertical="center"/>
    </xf>
    <xf numFmtId="0" fontId="2" fillId="0" borderId="0" xfId="0" applyFont="1" applyAlignment="1">
      <alignment horizontal="center"/>
    </xf>
    <xf numFmtId="0" fontId="2" fillId="0" borderId="0" xfId="0" applyFont="1" applyAlignment="1">
      <alignment horizontal="left"/>
    </xf>
    <xf numFmtId="0" fontId="5" fillId="0" borderId="0" xfId="0" applyFont="1" applyAlignment="1">
      <alignment horizontal="left"/>
    </xf>
    <xf numFmtId="0" fontId="5" fillId="0" borderId="0" xfId="0" applyFont="1" applyAlignment="1">
      <alignment horizontal="left" vertical="center"/>
    </xf>
    <xf numFmtId="0" fontId="6" fillId="0" borderId="0" xfId="0" applyFont="1" applyAlignment="1">
      <alignment horizontal="left" vertical="center"/>
    </xf>
    <xf numFmtId="0" fontId="7" fillId="0" borderId="0" xfId="0" applyFont="1" applyAlignment="1">
      <alignment horizontal="center"/>
    </xf>
    <xf numFmtId="0" fontId="3" fillId="0" borderId="0" xfId="1" applyAlignment="1" applyProtection="1">
      <alignment horizontal="left"/>
      <protection locked="0"/>
    </xf>
    <xf numFmtId="0" fontId="0" fillId="0" borderId="0" xfId="0" applyAlignment="1" applyProtection="1">
      <alignment horizontal="left"/>
      <protection locked="0"/>
    </xf>
    <xf numFmtId="0" fontId="8" fillId="0" borderId="0" xfId="1" applyFont="1" applyAlignment="1">
      <alignment horizontal="center"/>
    </xf>
    <xf numFmtId="0" fontId="1" fillId="0" borderId="0" xfId="0" applyFont="1" applyAlignment="1">
      <alignment horizontal="center"/>
    </xf>
    <xf numFmtId="0" fontId="1" fillId="0" borderId="0" xfId="0" applyFont="1" applyAlignment="1">
      <alignment horizontal="left" vertical="center"/>
    </xf>
    <xf numFmtId="0" fontId="1" fillId="0" borderId="0" xfId="0" applyFont="1" applyAlignment="1">
      <alignment horizontal="left"/>
    </xf>
    <xf numFmtId="0" fontId="7" fillId="0" borderId="0" xfId="0" applyFont="1" applyAlignment="1" applyProtection="1">
      <alignment horizontal="center"/>
      <protection locked="0"/>
    </xf>
    <xf numFmtId="0" fontId="9" fillId="0" borderId="0" xfId="0" applyFont="1" applyAlignment="1">
      <alignment vertical="center"/>
    </xf>
    <xf numFmtId="49" fontId="0" fillId="0" borderId="0" xfId="0" applyNumberFormat="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D9154-A554-4A33-98CE-919B12482435}">
  <dimension ref="A1:H39"/>
  <sheetViews>
    <sheetView topLeftCell="A13" zoomScale="205" zoomScaleNormal="205" workbookViewId="0">
      <selection activeCell="C22" sqref="C22"/>
    </sheetView>
  </sheetViews>
  <sheetFormatPr defaultRowHeight="15" x14ac:dyDescent="0.25"/>
  <cols>
    <col min="1" max="1" width="15.85546875" style="1" bestFit="1" customWidth="1"/>
    <col min="2" max="2" width="32.140625" style="1" customWidth="1"/>
    <col min="3" max="3" width="31.42578125" style="1" bestFit="1" customWidth="1"/>
    <col min="4" max="4" width="9.140625" style="1"/>
    <col min="5" max="5" width="22.140625" style="28" bestFit="1" customWidth="1"/>
    <col min="6" max="6" width="16.28515625" style="1" bestFit="1" customWidth="1"/>
    <col min="7" max="7" width="21" style="1" bestFit="1" customWidth="1"/>
    <col min="8" max="16384" width="9.140625" style="1"/>
  </cols>
  <sheetData>
    <row r="1" spans="1:8" x14ac:dyDescent="0.25">
      <c r="A1" s="1" t="s">
        <v>125</v>
      </c>
      <c r="B1" s="1" t="s">
        <v>97</v>
      </c>
      <c r="C1" s="1" t="s">
        <v>124</v>
      </c>
      <c r="E1" s="28" t="s">
        <v>252</v>
      </c>
      <c r="F1" s="1" t="s">
        <v>253</v>
      </c>
      <c r="G1" s="1" t="s">
        <v>268</v>
      </c>
      <c r="H1" s="1" t="s">
        <v>255</v>
      </c>
    </row>
    <row r="2" spans="1:8" x14ac:dyDescent="0.25">
      <c r="A2" s="1" t="s">
        <v>60</v>
      </c>
      <c r="B2" s="1" t="s">
        <v>98</v>
      </c>
      <c r="C2" s="11" t="str">
        <f>HYPERLINK(CONCATENATE("#",B2,"!A1"),B2)</f>
        <v>Call</v>
      </c>
      <c r="E2" s="28" t="s">
        <v>263</v>
      </c>
      <c r="F2" s="1" t="s">
        <v>264</v>
      </c>
      <c r="G2" s="1" t="s">
        <v>267</v>
      </c>
      <c r="H2" s="1">
        <v>6000</v>
      </c>
    </row>
    <row r="3" spans="1:8" x14ac:dyDescent="0.25">
      <c r="A3" s="1" t="s">
        <v>65</v>
      </c>
      <c r="B3" s="1" t="s">
        <v>65</v>
      </c>
      <c r="C3" s="11" t="str">
        <f t="shared" ref="C3" si="0">HYPERLINK(CONCATENATE("#",B3,"!A1"),B3)</f>
        <v>Abstract</v>
      </c>
      <c r="E3" s="28" t="s">
        <v>262</v>
      </c>
      <c r="F3" s="1" t="s">
        <v>265</v>
      </c>
      <c r="G3" s="1" t="s">
        <v>266</v>
      </c>
      <c r="H3" s="1">
        <v>5000</v>
      </c>
    </row>
    <row r="4" spans="1:8" x14ac:dyDescent="0.25">
      <c r="E4" s="28" t="s">
        <v>250</v>
      </c>
      <c r="F4" s="1" t="s">
        <v>251</v>
      </c>
      <c r="G4" s="1" t="s">
        <v>254</v>
      </c>
      <c r="H4" s="1">
        <v>4000</v>
      </c>
    </row>
    <row r="5" spans="1:8" x14ac:dyDescent="0.25">
      <c r="A5" s="16" t="s">
        <v>126</v>
      </c>
      <c r="E5" s="28" t="s">
        <v>247</v>
      </c>
      <c r="F5" s="1" t="s">
        <v>248</v>
      </c>
      <c r="G5" s="1" t="s">
        <v>249</v>
      </c>
      <c r="H5" s="1">
        <v>3000</v>
      </c>
    </row>
    <row r="6" spans="1:8" x14ac:dyDescent="0.25">
      <c r="A6" s="1" t="s">
        <v>126</v>
      </c>
      <c r="B6" s="1" t="s">
        <v>121</v>
      </c>
      <c r="C6" s="11" t="str">
        <f>HYPERLINK(CONCATENATE("#",B6,"!A1"),B6)</f>
        <v>Needs</v>
      </c>
      <c r="E6" s="28" t="s">
        <v>258</v>
      </c>
      <c r="F6" s="1" t="s">
        <v>259</v>
      </c>
      <c r="G6" s="1" t="s">
        <v>260</v>
      </c>
      <c r="H6" s="1">
        <v>2000</v>
      </c>
    </row>
    <row r="7" spans="1:8" x14ac:dyDescent="0.25">
      <c r="A7" s="1" t="s">
        <v>126</v>
      </c>
      <c r="B7" s="1" t="s">
        <v>122</v>
      </c>
      <c r="C7" s="11" t="str">
        <f>HYPERLINK(CONCATENATE("#",B7,"!A1"),B7)</f>
        <v>Results</v>
      </c>
      <c r="E7" s="28" t="s">
        <v>256</v>
      </c>
      <c r="F7" s="1" t="s">
        <v>257</v>
      </c>
      <c r="G7" s="1" t="s">
        <v>261</v>
      </c>
      <c r="H7" s="1">
        <v>1000</v>
      </c>
    </row>
    <row r="8" spans="1:8" x14ac:dyDescent="0.25">
      <c r="A8" s="1" t="s">
        <v>126</v>
      </c>
      <c r="B8" s="1" t="s">
        <v>82</v>
      </c>
      <c r="C8" s="11" t="str">
        <f>HYPERLINK(CONCATENATE("#",B8,"!A1"),B8)</f>
        <v>Dissemination</v>
      </c>
    </row>
    <row r="9" spans="1:8" x14ac:dyDescent="0.25">
      <c r="A9" s="1" t="s">
        <v>126</v>
      </c>
      <c r="B9" s="1" t="s">
        <v>86</v>
      </c>
      <c r="C9" s="11" t="str">
        <f>HYPERLINK(CONCATENATE("#",B9,"!A1"),B9)</f>
        <v>Communication</v>
      </c>
    </row>
    <row r="10" spans="1:8" x14ac:dyDescent="0.25">
      <c r="A10" s="1" t="s">
        <v>126</v>
      </c>
      <c r="B10" s="1" t="s">
        <v>87</v>
      </c>
      <c r="C10" s="11" t="str">
        <f>HYPERLINK(CONCATENATE("#",B10,"!A1"),B10)</f>
        <v>Exploitation</v>
      </c>
    </row>
    <row r="11" spans="1:8" x14ac:dyDescent="0.25">
      <c r="A11" s="1" t="s">
        <v>126</v>
      </c>
      <c r="B11" s="1" t="s">
        <v>100</v>
      </c>
      <c r="C11" s="11" t="str">
        <f>HYPERLINK(CONCATENATE("#",B11,"!A1"),B11)</f>
        <v>Target</v>
      </c>
    </row>
    <row r="12" spans="1:8" x14ac:dyDescent="0.25">
      <c r="A12" s="1" t="s">
        <v>126</v>
      </c>
      <c r="B12" s="1" t="s">
        <v>99</v>
      </c>
      <c r="C12" s="11" t="str">
        <f>HYPERLINK(CONCATENATE("#",B12,"!A1"),B12)</f>
        <v>Outcomes</v>
      </c>
    </row>
    <row r="13" spans="1:8" x14ac:dyDescent="0.25">
      <c r="A13" s="1" t="s">
        <v>126</v>
      </c>
      <c r="B13" s="1" t="s">
        <v>123</v>
      </c>
      <c r="C13" s="11" t="str">
        <f>HYPERLINK(CONCATENATE("#",B13,"!A1"),B13)</f>
        <v>Impact</v>
      </c>
    </row>
    <row r="15" spans="1:8" x14ac:dyDescent="0.25">
      <c r="A15" s="16" t="s">
        <v>128</v>
      </c>
      <c r="C15" s="11"/>
    </row>
    <row r="16" spans="1:8" x14ac:dyDescent="0.25">
      <c r="A16" s="1" t="s">
        <v>127</v>
      </c>
      <c r="B16" s="1" t="s">
        <v>546</v>
      </c>
      <c r="C16" s="11" t="str">
        <f>HYPERLINK(CONCATENATE("#",B16,"!A1"),B16)</f>
        <v>Participants</v>
      </c>
      <c r="E16" s="29" t="s">
        <v>294</v>
      </c>
    </row>
    <row r="17" spans="1:5" x14ac:dyDescent="0.25">
      <c r="A17" s="1" t="s">
        <v>548</v>
      </c>
      <c r="B17" s="1" t="s">
        <v>547</v>
      </c>
      <c r="C17" s="11" t="str">
        <f>HYPERLINK(CONCATENATE("#",B17,"!A1"),B17)</f>
        <v>Bio</v>
      </c>
      <c r="E17" s="28" t="s">
        <v>281</v>
      </c>
    </row>
    <row r="18" spans="1:5" x14ac:dyDescent="0.25">
      <c r="C18" s="11"/>
      <c r="E18" s="28" t="s">
        <v>282</v>
      </c>
    </row>
    <row r="19" spans="1:5" x14ac:dyDescent="0.25">
      <c r="A19" s="1" t="s">
        <v>145</v>
      </c>
      <c r="B19" s="1" t="s">
        <v>145</v>
      </c>
      <c r="C19" s="11" t="str">
        <f>HYPERLINK(CONCATENATE("#",B19,"!A1"),B19)</f>
        <v>WPs</v>
      </c>
      <c r="E19" s="28" t="s">
        <v>283</v>
      </c>
    </row>
    <row r="20" spans="1:5" x14ac:dyDescent="0.25">
      <c r="A20" s="1" t="s">
        <v>550</v>
      </c>
      <c r="B20" s="1" t="s">
        <v>556</v>
      </c>
      <c r="C20" s="11" t="str">
        <f>HYPERLINK(CONCATENATE("#",B20,"!A1"),B20)</f>
        <v>TaskList</v>
      </c>
      <c r="E20" s="28" t="s">
        <v>284</v>
      </c>
    </row>
    <row r="21" spans="1:5" x14ac:dyDescent="0.25">
      <c r="A21" s="1" t="s">
        <v>554</v>
      </c>
      <c r="B21" s="1" t="s">
        <v>549</v>
      </c>
      <c r="C21" s="11" t="str">
        <f>HYPERLINK(CONCATENATE("#",B21,"!A1"),B21)</f>
        <v>Tasks</v>
      </c>
      <c r="E21" s="28" t="s">
        <v>285</v>
      </c>
    </row>
    <row r="22" spans="1:5" x14ac:dyDescent="0.25">
      <c r="A22" s="1" t="s">
        <v>154</v>
      </c>
      <c r="B22" s="1" t="s">
        <v>154</v>
      </c>
      <c r="C22" s="11" t="str">
        <f>HYPERLINK(CONCATENATE("#",B22,"!A1"),B22)</f>
        <v>Efforts</v>
      </c>
      <c r="E22" s="28" t="s">
        <v>286</v>
      </c>
    </row>
    <row r="23" spans="1:5" x14ac:dyDescent="0.25">
      <c r="E23" s="28" t="s">
        <v>287</v>
      </c>
    </row>
    <row r="24" spans="1:5" x14ac:dyDescent="0.25">
      <c r="A24" s="16" t="s">
        <v>553</v>
      </c>
      <c r="E24" s="28" t="s">
        <v>288</v>
      </c>
    </row>
    <row r="25" spans="1:5" x14ac:dyDescent="0.25">
      <c r="A25" s="1" t="s">
        <v>552</v>
      </c>
      <c r="B25" s="1" t="s">
        <v>551</v>
      </c>
      <c r="C25" s="11" t="str">
        <f>HYPERLINK(CONCATENATE("#",B25,"!A1"),B25)</f>
        <v>Rates</v>
      </c>
      <c r="E25" s="29" t="s">
        <v>289</v>
      </c>
    </row>
    <row r="26" spans="1:5" x14ac:dyDescent="0.25">
      <c r="A26" s="1" t="s">
        <v>553</v>
      </c>
      <c r="B26" s="1" t="s">
        <v>553</v>
      </c>
      <c r="C26" s="11" t="str">
        <f>HYPERLINK(CONCATENATE("#",B26,"!A1"),B26)</f>
        <v>Budget</v>
      </c>
      <c r="E26" s="28" t="s">
        <v>295</v>
      </c>
    </row>
    <row r="27" spans="1:5" x14ac:dyDescent="0.25">
      <c r="E27" s="28" t="s">
        <v>290</v>
      </c>
    </row>
    <row r="28" spans="1:5" x14ac:dyDescent="0.25">
      <c r="E28" s="28" t="s">
        <v>291</v>
      </c>
    </row>
    <row r="29" spans="1:5" x14ac:dyDescent="0.25">
      <c r="A29" s="1" t="s">
        <v>238</v>
      </c>
      <c r="B29" s="1" t="s">
        <v>238</v>
      </c>
      <c r="C29" s="11" t="str">
        <f>HYPERLINK(CONCATENATE("#",B29,"!A1"),B29)</f>
        <v>Deliverables</v>
      </c>
      <c r="E29" s="28" t="s">
        <v>292</v>
      </c>
    </row>
    <row r="30" spans="1:5" x14ac:dyDescent="0.25">
      <c r="A30" s="1" t="s">
        <v>239</v>
      </c>
      <c r="B30" s="1" t="s">
        <v>239</v>
      </c>
      <c r="C30" s="11" t="str">
        <f>HYPERLINK(CONCATENATE("#",B30,"!A1"),B30)</f>
        <v>Milestones</v>
      </c>
      <c r="E30" s="28" t="s">
        <v>293</v>
      </c>
    </row>
    <row r="31" spans="1:5" x14ac:dyDescent="0.25">
      <c r="A31" s="1" t="s">
        <v>555</v>
      </c>
      <c r="B31" s="1" t="s">
        <v>555</v>
      </c>
      <c r="C31" s="11" t="str">
        <f>HYPERLINK(CONCATENATE("#",B31,"!A1"),B31)</f>
        <v>Risks</v>
      </c>
    </row>
    <row r="32" spans="1:5" x14ac:dyDescent="0.25">
      <c r="C32" s="11"/>
    </row>
    <row r="33" spans="5:7" x14ac:dyDescent="0.25">
      <c r="E33" s="28" t="s">
        <v>125</v>
      </c>
      <c r="F33" s="1" t="s">
        <v>340</v>
      </c>
      <c r="G33" s="1" t="s">
        <v>339</v>
      </c>
    </row>
    <row r="34" spans="5:7" x14ac:dyDescent="0.25">
      <c r="E34" s="28" t="s">
        <v>325</v>
      </c>
      <c r="F34" s="1" t="s">
        <v>337</v>
      </c>
    </row>
    <row r="35" spans="5:7" x14ac:dyDescent="0.25">
      <c r="E35" s="28" t="s">
        <v>326</v>
      </c>
      <c r="F35" s="1" t="s">
        <v>333</v>
      </c>
      <c r="G35" s="1" t="s">
        <v>336</v>
      </c>
    </row>
    <row r="36" spans="5:7" x14ac:dyDescent="0.25">
      <c r="E36" s="28" t="s">
        <v>327</v>
      </c>
      <c r="F36" s="1" t="s">
        <v>240</v>
      </c>
      <c r="G36" s="1" t="s">
        <v>338</v>
      </c>
    </row>
    <row r="37" spans="5:7" x14ac:dyDescent="0.25">
      <c r="E37" s="28" t="s">
        <v>328</v>
      </c>
      <c r="F37" s="1" t="s">
        <v>332</v>
      </c>
    </row>
    <row r="38" spans="5:7" x14ac:dyDescent="0.25">
      <c r="E38" s="28" t="s">
        <v>329</v>
      </c>
      <c r="F38" s="1" t="s">
        <v>334</v>
      </c>
      <c r="G38" s="1" t="s">
        <v>335</v>
      </c>
    </row>
    <row r="39" spans="5:7" x14ac:dyDescent="0.25">
      <c r="E39" s="28" t="s">
        <v>330</v>
      </c>
      <c r="F39" s="1" t="s">
        <v>331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17CFB-9522-4CD7-A6D7-C9699C5FC8EA}">
  <dimension ref="A1:M25"/>
  <sheetViews>
    <sheetView zoomScale="130" zoomScaleNormal="130" workbookViewId="0">
      <selection activeCell="D23" sqref="D23"/>
    </sheetView>
  </sheetViews>
  <sheetFormatPr defaultRowHeight="15" x14ac:dyDescent="0.25"/>
  <cols>
    <col min="1" max="1" width="4" style="7" bestFit="1" customWidth="1"/>
    <col min="2" max="2" width="4.85546875" style="7" bestFit="1" customWidth="1"/>
    <col min="3" max="3" width="11.28515625" style="7" bestFit="1" customWidth="1"/>
    <col min="4" max="4" width="64.85546875" style="3" bestFit="1" customWidth="1"/>
    <col min="5" max="5" width="7.5703125" style="7" customWidth="1"/>
    <col min="6" max="6" width="21.7109375" style="7" bestFit="1" customWidth="1"/>
    <col min="7" max="7" width="6.85546875" style="7" bestFit="1" customWidth="1"/>
    <col min="8" max="9" width="7.85546875" style="7" customWidth="1"/>
    <col min="10" max="10" width="31.5703125" style="3" customWidth="1"/>
    <col min="11" max="11" width="10.28515625" style="7" bestFit="1" customWidth="1"/>
    <col min="12" max="12" width="16.140625" style="7" bestFit="1" customWidth="1"/>
    <col min="13" max="13" width="10.85546875" style="7" bestFit="1" customWidth="1"/>
    <col min="14" max="16384" width="9.140625" style="7"/>
  </cols>
  <sheetData>
    <row r="1" spans="1:13" x14ac:dyDescent="0.25">
      <c r="A1" s="7" t="s">
        <v>227</v>
      </c>
      <c r="B1" s="7" t="s">
        <v>155</v>
      </c>
      <c r="C1" s="7" t="s">
        <v>278</v>
      </c>
      <c r="D1" s="3" t="s">
        <v>60</v>
      </c>
      <c r="E1" s="7" t="s">
        <v>146</v>
      </c>
      <c r="F1" s="7" t="s">
        <v>275</v>
      </c>
      <c r="G1" s="7" t="s">
        <v>320</v>
      </c>
      <c r="H1" s="7" t="s">
        <v>125</v>
      </c>
      <c r="I1" s="7" t="s">
        <v>296</v>
      </c>
      <c r="J1" s="3" t="s">
        <v>312</v>
      </c>
      <c r="K1" s="7" t="s">
        <v>321</v>
      </c>
      <c r="L1" s="35" t="s">
        <v>471</v>
      </c>
      <c r="M1" s="12" t="str">
        <f>HYPERLINK("#'Main'!A1","Go To Main")</f>
        <v>Go To Main</v>
      </c>
    </row>
    <row r="2" spans="1:13" x14ac:dyDescent="0.25">
      <c r="A2" s="7">
        <v>1</v>
      </c>
      <c r="B2" s="7">
        <v>1.1000000000000001</v>
      </c>
      <c r="C2" s="7">
        <v>1</v>
      </c>
      <c r="D2" s="3" t="s">
        <v>277</v>
      </c>
      <c r="E2" s="7" t="s">
        <v>4</v>
      </c>
      <c r="F2" s="7" t="s">
        <v>276</v>
      </c>
      <c r="G2" s="7">
        <v>12</v>
      </c>
      <c r="H2" s="7" t="s">
        <v>297</v>
      </c>
      <c r="I2" s="7" t="s">
        <v>298</v>
      </c>
      <c r="J2" s="3" t="s">
        <v>314</v>
      </c>
      <c r="K2" s="7" t="s">
        <v>322</v>
      </c>
      <c r="L2" s="7">
        <f t="shared" ref="L2:L25" si="0">LEN(TRIM(D2))-LEN(SUBSTITUTE(D2," ",""))+1</f>
        <v>9</v>
      </c>
    </row>
    <row r="3" spans="1:13" x14ac:dyDescent="0.25">
      <c r="A3" s="7">
        <v>1</v>
      </c>
      <c r="B3" s="7">
        <v>1.1000000000000001</v>
      </c>
      <c r="C3" s="7">
        <v>2</v>
      </c>
      <c r="D3" s="3" t="s">
        <v>309</v>
      </c>
      <c r="E3" s="7" t="s">
        <v>4</v>
      </c>
      <c r="F3" s="7" t="s">
        <v>276</v>
      </c>
      <c r="G3" s="7">
        <v>12</v>
      </c>
      <c r="H3" s="7" t="s">
        <v>297</v>
      </c>
      <c r="I3" s="7" t="s">
        <v>298</v>
      </c>
      <c r="J3" s="3" t="s">
        <v>313</v>
      </c>
      <c r="K3" s="7" t="s">
        <v>323</v>
      </c>
      <c r="L3" s="7">
        <f t="shared" si="0"/>
        <v>8</v>
      </c>
    </row>
    <row r="4" spans="1:13" x14ac:dyDescent="0.25">
      <c r="A4" s="7">
        <v>1</v>
      </c>
      <c r="B4" s="7">
        <v>1.2</v>
      </c>
      <c r="C4" s="7">
        <v>1</v>
      </c>
      <c r="D4" s="3" t="s">
        <v>473</v>
      </c>
      <c r="E4" s="7" t="s">
        <v>11</v>
      </c>
      <c r="F4" s="7" t="s">
        <v>245</v>
      </c>
      <c r="G4" s="7">
        <v>12</v>
      </c>
      <c r="H4" s="7" t="s">
        <v>297</v>
      </c>
      <c r="I4" s="7" t="s">
        <v>298</v>
      </c>
      <c r="J4" s="3" t="s">
        <v>314</v>
      </c>
      <c r="K4" s="7" t="s">
        <v>323</v>
      </c>
      <c r="L4" s="7">
        <f t="shared" si="0"/>
        <v>9</v>
      </c>
    </row>
    <row r="5" spans="1:13" x14ac:dyDescent="0.25">
      <c r="A5" s="7">
        <v>1</v>
      </c>
      <c r="B5" s="7">
        <v>1.3</v>
      </c>
      <c r="C5" s="7">
        <v>1</v>
      </c>
      <c r="D5" s="3" t="s">
        <v>474</v>
      </c>
      <c r="E5" s="7" t="s">
        <v>44</v>
      </c>
      <c r="F5" s="7" t="s">
        <v>475</v>
      </c>
      <c r="G5" s="7">
        <v>12</v>
      </c>
      <c r="H5" s="7" t="s">
        <v>297</v>
      </c>
      <c r="I5" s="7" t="s">
        <v>298</v>
      </c>
      <c r="J5" s="3" t="s">
        <v>314</v>
      </c>
      <c r="K5" s="7" t="s">
        <v>323</v>
      </c>
      <c r="L5" s="7">
        <f t="shared" si="0"/>
        <v>9</v>
      </c>
    </row>
    <row r="6" spans="1:13" x14ac:dyDescent="0.25">
      <c r="A6" s="7">
        <v>1</v>
      </c>
      <c r="B6" s="7">
        <v>1.4</v>
      </c>
      <c r="C6" s="7">
        <v>1</v>
      </c>
      <c r="D6" s="3" t="s">
        <v>476</v>
      </c>
      <c r="E6" s="7" t="s">
        <v>31</v>
      </c>
      <c r="F6" s="7" t="s">
        <v>273</v>
      </c>
      <c r="G6" s="7">
        <v>13</v>
      </c>
      <c r="H6" s="7" t="s">
        <v>297</v>
      </c>
      <c r="I6" s="7" t="s">
        <v>298</v>
      </c>
      <c r="J6" s="3" t="s">
        <v>313</v>
      </c>
      <c r="K6" s="7" t="s">
        <v>323</v>
      </c>
      <c r="L6" s="7">
        <f t="shared" si="0"/>
        <v>6</v>
      </c>
    </row>
    <row r="7" spans="1:13" x14ac:dyDescent="0.25">
      <c r="A7" s="7">
        <v>1</v>
      </c>
      <c r="B7" s="7">
        <v>1.4</v>
      </c>
      <c r="C7" s="7">
        <v>2</v>
      </c>
      <c r="D7" s="3" t="s">
        <v>477</v>
      </c>
      <c r="E7" s="7" t="s">
        <v>31</v>
      </c>
      <c r="F7" s="7" t="s">
        <v>478</v>
      </c>
      <c r="G7" s="7">
        <v>14</v>
      </c>
      <c r="H7" s="7" t="s">
        <v>297</v>
      </c>
      <c r="I7" s="7" t="s">
        <v>298</v>
      </c>
      <c r="J7" s="3" t="s">
        <v>314</v>
      </c>
      <c r="K7" s="7" t="s">
        <v>501</v>
      </c>
      <c r="L7" s="7">
        <f t="shared" si="0"/>
        <v>6</v>
      </c>
    </row>
    <row r="8" spans="1:13" x14ac:dyDescent="0.25">
      <c r="A8" s="7">
        <v>2</v>
      </c>
      <c r="B8" s="7">
        <v>2.1</v>
      </c>
      <c r="C8" s="7">
        <v>1</v>
      </c>
      <c r="D8" s="3" t="s">
        <v>310</v>
      </c>
      <c r="E8" s="7" t="s">
        <v>139</v>
      </c>
      <c r="F8" s="7" t="s">
        <v>4</v>
      </c>
      <c r="G8" s="7">
        <v>22</v>
      </c>
      <c r="H8" s="7" t="s">
        <v>297</v>
      </c>
      <c r="I8" s="7" t="s">
        <v>298</v>
      </c>
      <c r="J8" s="3" t="s">
        <v>313</v>
      </c>
      <c r="K8" s="7" t="s">
        <v>324</v>
      </c>
      <c r="L8" s="7">
        <f t="shared" si="0"/>
        <v>6</v>
      </c>
    </row>
    <row r="9" spans="1:13" x14ac:dyDescent="0.25">
      <c r="A9" s="7">
        <v>2</v>
      </c>
      <c r="B9" s="7">
        <v>2.2000000000000002</v>
      </c>
      <c r="C9" s="7">
        <v>1</v>
      </c>
      <c r="D9" s="3" t="s">
        <v>299</v>
      </c>
      <c r="E9" s="7" t="s">
        <v>4</v>
      </c>
      <c r="F9" s="7" t="s">
        <v>139</v>
      </c>
      <c r="G9" s="7">
        <v>12</v>
      </c>
      <c r="H9" s="7" t="s">
        <v>297</v>
      </c>
      <c r="I9" s="7" t="s">
        <v>300</v>
      </c>
      <c r="J9" s="3" t="s">
        <v>314</v>
      </c>
      <c r="K9" s="7" t="s">
        <v>322</v>
      </c>
      <c r="L9" s="7">
        <f t="shared" si="0"/>
        <v>6</v>
      </c>
    </row>
    <row r="10" spans="1:13" x14ac:dyDescent="0.25">
      <c r="A10" s="7">
        <v>2</v>
      </c>
      <c r="B10" s="7">
        <v>2.2000000000000002</v>
      </c>
      <c r="C10" s="7">
        <v>2</v>
      </c>
      <c r="D10" s="3" t="s">
        <v>308</v>
      </c>
      <c r="E10" s="7" t="s">
        <v>4</v>
      </c>
      <c r="F10" s="7" t="s">
        <v>139</v>
      </c>
      <c r="G10" s="7">
        <v>20</v>
      </c>
      <c r="H10" s="7" t="s">
        <v>303</v>
      </c>
      <c r="I10" s="7" t="s">
        <v>298</v>
      </c>
      <c r="J10" s="3" t="s">
        <v>314</v>
      </c>
      <c r="K10" s="7" t="s">
        <v>322</v>
      </c>
      <c r="L10" s="7">
        <f t="shared" si="0"/>
        <v>8</v>
      </c>
    </row>
    <row r="11" spans="1:13" x14ac:dyDescent="0.25">
      <c r="A11" s="7">
        <v>2</v>
      </c>
      <c r="B11" s="7">
        <v>2.2999999999999998</v>
      </c>
      <c r="C11" s="7">
        <v>1</v>
      </c>
      <c r="D11" s="3" t="s">
        <v>301</v>
      </c>
      <c r="E11" s="7" t="s">
        <v>38</v>
      </c>
      <c r="F11" s="7" t="s">
        <v>4</v>
      </c>
      <c r="G11" s="7">
        <v>12</v>
      </c>
      <c r="H11" s="7" t="s">
        <v>302</v>
      </c>
      <c r="I11" s="7" t="s">
        <v>298</v>
      </c>
      <c r="J11" s="3" t="s">
        <v>314</v>
      </c>
      <c r="K11" s="7" t="s">
        <v>322</v>
      </c>
      <c r="L11" s="7">
        <f t="shared" si="0"/>
        <v>9</v>
      </c>
    </row>
    <row r="12" spans="1:13" x14ac:dyDescent="0.25">
      <c r="A12" s="7">
        <v>3</v>
      </c>
      <c r="B12" s="7">
        <v>3.1</v>
      </c>
      <c r="C12" s="7">
        <v>1</v>
      </c>
      <c r="D12" s="3" t="s">
        <v>304</v>
      </c>
      <c r="E12" s="7" t="s">
        <v>4</v>
      </c>
      <c r="F12" s="7" t="s">
        <v>16</v>
      </c>
      <c r="G12" s="7">
        <v>9</v>
      </c>
      <c r="H12" s="7" t="s">
        <v>303</v>
      </c>
      <c r="I12" s="7" t="s">
        <v>298</v>
      </c>
      <c r="J12" s="3" t="s">
        <v>315</v>
      </c>
      <c r="K12" s="7" t="s">
        <v>322</v>
      </c>
      <c r="L12" s="7">
        <f t="shared" si="0"/>
        <v>2</v>
      </c>
    </row>
    <row r="13" spans="1:13" x14ac:dyDescent="0.25">
      <c r="A13" s="7">
        <v>3</v>
      </c>
      <c r="B13" s="7">
        <v>3.1</v>
      </c>
      <c r="C13" s="7">
        <v>2</v>
      </c>
      <c r="D13" s="3" t="s">
        <v>479</v>
      </c>
      <c r="E13" s="7" t="s">
        <v>4</v>
      </c>
      <c r="F13" s="7" t="s">
        <v>16</v>
      </c>
      <c r="G13" s="7">
        <v>9</v>
      </c>
      <c r="H13" s="7" t="s">
        <v>303</v>
      </c>
      <c r="I13" s="7" t="s">
        <v>298</v>
      </c>
      <c r="J13" s="3" t="s">
        <v>315</v>
      </c>
      <c r="K13" s="7" t="s">
        <v>322</v>
      </c>
      <c r="L13" s="7">
        <f t="shared" si="0"/>
        <v>3</v>
      </c>
    </row>
    <row r="14" spans="1:13" x14ac:dyDescent="0.25">
      <c r="A14" s="7">
        <v>3</v>
      </c>
      <c r="B14" s="7">
        <v>3.2</v>
      </c>
      <c r="C14" s="7">
        <v>1</v>
      </c>
      <c r="D14" s="3" t="s">
        <v>306</v>
      </c>
      <c r="E14" s="7" t="s">
        <v>4</v>
      </c>
      <c r="F14" s="7" t="s">
        <v>6</v>
      </c>
      <c r="G14" s="7">
        <v>30</v>
      </c>
      <c r="H14" s="7" t="s">
        <v>305</v>
      </c>
      <c r="I14" s="7" t="s">
        <v>300</v>
      </c>
      <c r="J14" s="3" t="s">
        <v>315</v>
      </c>
      <c r="K14" s="7" t="s">
        <v>322</v>
      </c>
      <c r="L14" s="7">
        <f t="shared" si="0"/>
        <v>7</v>
      </c>
    </row>
    <row r="15" spans="1:13" x14ac:dyDescent="0.25">
      <c r="A15" s="7">
        <v>3</v>
      </c>
      <c r="B15" s="7">
        <v>3.3</v>
      </c>
      <c r="C15" s="7">
        <v>1</v>
      </c>
      <c r="D15" s="3" t="s">
        <v>307</v>
      </c>
      <c r="E15" s="7" t="s">
        <v>4</v>
      </c>
      <c r="F15" s="7" t="s">
        <v>31</v>
      </c>
      <c r="G15" s="7">
        <v>32</v>
      </c>
      <c r="H15" s="7" t="s">
        <v>305</v>
      </c>
      <c r="I15" s="7" t="s">
        <v>298</v>
      </c>
      <c r="J15" s="3" t="s">
        <v>315</v>
      </c>
      <c r="K15" s="7" t="s">
        <v>322</v>
      </c>
      <c r="L15" s="7">
        <f t="shared" si="0"/>
        <v>8</v>
      </c>
    </row>
    <row r="16" spans="1:13" x14ac:dyDescent="0.25">
      <c r="A16" s="7">
        <v>4</v>
      </c>
      <c r="B16" s="7">
        <v>4.0999999999999996</v>
      </c>
      <c r="C16" s="7">
        <v>1</v>
      </c>
      <c r="D16" s="3" t="s">
        <v>311</v>
      </c>
      <c r="E16" s="7" t="s">
        <v>4</v>
      </c>
      <c r="F16" s="7" t="s">
        <v>11</v>
      </c>
      <c r="G16" s="7">
        <v>11</v>
      </c>
      <c r="H16" s="7" t="s">
        <v>305</v>
      </c>
      <c r="I16" s="7" t="s">
        <v>300</v>
      </c>
      <c r="J16" s="3" t="s">
        <v>315</v>
      </c>
      <c r="K16" s="7" t="s">
        <v>322</v>
      </c>
      <c r="L16" s="7">
        <f t="shared" si="0"/>
        <v>9</v>
      </c>
    </row>
    <row r="17" spans="1:12" x14ac:dyDescent="0.25">
      <c r="A17" s="7">
        <v>5</v>
      </c>
      <c r="B17" s="7">
        <v>5.0999999999999996</v>
      </c>
      <c r="C17" s="7">
        <v>1</v>
      </c>
      <c r="D17" s="3" t="s">
        <v>316</v>
      </c>
      <c r="E17" s="7" t="s">
        <v>4</v>
      </c>
      <c r="F17" s="7" t="s">
        <v>139</v>
      </c>
      <c r="G17" s="7">
        <v>20</v>
      </c>
      <c r="H17" s="7" t="s">
        <v>317</v>
      </c>
      <c r="I17" s="7" t="s">
        <v>298</v>
      </c>
      <c r="J17" s="3" t="s">
        <v>314</v>
      </c>
      <c r="K17" s="7" t="s">
        <v>322</v>
      </c>
      <c r="L17" s="7">
        <f t="shared" si="0"/>
        <v>6</v>
      </c>
    </row>
    <row r="18" spans="1:12" x14ac:dyDescent="0.25">
      <c r="A18" s="7">
        <v>5</v>
      </c>
      <c r="B18" s="7">
        <v>5.2</v>
      </c>
      <c r="C18" s="7">
        <v>1</v>
      </c>
      <c r="D18" s="3" t="s">
        <v>316</v>
      </c>
      <c r="E18" s="7" t="s">
        <v>27</v>
      </c>
      <c r="F18" s="7" t="s">
        <v>4</v>
      </c>
      <c r="G18" s="7">
        <v>20</v>
      </c>
      <c r="H18" s="7" t="s">
        <v>317</v>
      </c>
      <c r="I18" s="7" t="s">
        <v>298</v>
      </c>
      <c r="J18" s="3" t="s">
        <v>314</v>
      </c>
      <c r="K18" s="7" t="s">
        <v>322</v>
      </c>
      <c r="L18" s="7">
        <f t="shared" si="0"/>
        <v>6</v>
      </c>
    </row>
    <row r="19" spans="1:12" x14ac:dyDescent="0.25">
      <c r="A19" s="7">
        <v>5</v>
      </c>
      <c r="B19" s="7">
        <v>5.3</v>
      </c>
      <c r="C19" s="7">
        <v>1</v>
      </c>
      <c r="D19" s="3" t="s">
        <v>316</v>
      </c>
      <c r="E19" s="7" t="s">
        <v>16</v>
      </c>
      <c r="F19" s="7" t="s">
        <v>4</v>
      </c>
      <c r="G19" s="7">
        <v>20</v>
      </c>
      <c r="H19" s="7" t="s">
        <v>317</v>
      </c>
      <c r="I19" s="7" t="s">
        <v>298</v>
      </c>
      <c r="J19" s="3" t="s">
        <v>314</v>
      </c>
      <c r="K19" s="7" t="s">
        <v>322</v>
      </c>
      <c r="L19" s="7">
        <f t="shared" si="0"/>
        <v>6</v>
      </c>
    </row>
    <row r="20" spans="1:12" x14ac:dyDescent="0.25">
      <c r="A20" s="7">
        <v>5</v>
      </c>
      <c r="B20" s="7">
        <v>5.4</v>
      </c>
      <c r="C20" s="7">
        <v>1</v>
      </c>
      <c r="D20" s="3" t="s">
        <v>316</v>
      </c>
      <c r="E20" s="7" t="s">
        <v>11</v>
      </c>
      <c r="F20" s="7" t="s">
        <v>4</v>
      </c>
      <c r="G20" s="7">
        <v>20</v>
      </c>
      <c r="H20" s="7" t="s">
        <v>317</v>
      </c>
      <c r="I20" s="7" t="s">
        <v>298</v>
      </c>
      <c r="J20" s="3" t="s">
        <v>314</v>
      </c>
      <c r="K20" s="7" t="s">
        <v>322</v>
      </c>
      <c r="L20" s="7">
        <f t="shared" si="0"/>
        <v>6</v>
      </c>
    </row>
    <row r="21" spans="1:12" x14ac:dyDescent="0.25">
      <c r="A21" s="7">
        <v>5</v>
      </c>
      <c r="B21" s="7">
        <v>5.5</v>
      </c>
      <c r="C21" s="7">
        <v>1</v>
      </c>
      <c r="D21" s="3" t="s">
        <v>316</v>
      </c>
      <c r="E21" s="7" t="s">
        <v>13</v>
      </c>
      <c r="F21" s="7" t="s">
        <v>4</v>
      </c>
      <c r="G21" s="7">
        <v>20</v>
      </c>
      <c r="H21" s="7" t="s">
        <v>317</v>
      </c>
      <c r="I21" s="7" t="s">
        <v>298</v>
      </c>
      <c r="J21" s="3" t="s">
        <v>314</v>
      </c>
      <c r="K21" s="7" t="s">
        <v>322</v>
      </c>
      <c r="L21" s="7">
        <f t="shared" si="0"/>
        <v>6</v>
      </c>
    </row>
    <row r="22" spans="1:12" x14ac:dyDescent="0.25">
      <c r="A22" s="7">
        <v>5</v>
      </c>
      <c r="B22" s="7">
        <v>5.6</v>
      </c>
      <c r="C22" s="7">
        <v>1</v>
      </c>
      <c r="D22" s="3" t="s">
        <v>316</v>
      </c>
      <c r="E22" s="7" t="s">
        <v>38</v>
      </c>
      <c r="F22" s="7" t="s">
        <v>4</v>
      </c>
      <c r="G22" s="7">
        <v>20</v>
      </c>
      <c r="H22" s="7" t="s">
        <v>317</v>
      </c>
      <c r="I22" s="7" t="s">
        <v>298</v>
      </c>
      <c r="J22" s="3" t="s">
        <v>314</v>
      </c>
      <c r="K22" s="7" t="s">
        <v>322</v>
      </c>
      <c r="L22" s="7">
        <f t="shared" si="0"/>
        <v>6</v>
      </c>
    </row>
    <row r="23" spans="1:12" x14ac:dyDescent="0.25">
      <c r="A23" s="7">
        <v>5</v>
      </c>
      <c r="B23" s="7">
        <v>5.7</v>
      </c>
      <c r="C23" s="7">
        <v>1</v>
      </c>
      <c r="D23" s="3" t="s">
        <v>316</v>
      </c>
      <c r="E23" s="7" t="s">
        <v>4</v>
      </c>
      <c r="F23" s="7" t="s">
        <v>518</v>
      </c>
      <c r="G23" s="7">
        <v>20</v>
      </c>
      <c r="H23" s="7" t="s">
        <v>317</v>
      </c>
      <c r="I23" s="7" t="s">
        <v>298</v>
      </c>
      <c r="J23" s="3" t="s">
        <v>314</v>
      </c>
      <c r="K23" s="7" t="s">
        <v>322</v>
      </c>
      <c r="L23" s="7">
        <f t="shared" si="0"/>
        <v>6</v>
      </c>
    </row>
    <row r="24" spans="1:12" x14ac:dyDescent="0.25">
      <c r="A24" s="7">
        <v>6</v>
      </c>
      <c r="B24" s="7">
        <v>6.1</v>
      </c>
      <c r="C24" s="7">
        <v>1</v>
      </c>
      <c r="D24" s="3" t="s">
        <v>537</v>
      </c>
      <c r="E24" s="7" t="s">
        <v>4</v>
      </c>
      <c r="F24" s="7" t="s">
        <v>518</v>
      </c>
      <c r="G24" s="7">
        <v>3</v>
      </c>
      <c r="H24" s="7" t="s">
        <v>297</v>
      </c>
      <c r="I24" s="7" t="s">
        <v>300</v>
      </c>
      <c r="J24" s="3" t="s">
        <v>319</v>
      </c>
      <c r="K24" s="7" t="s">
        <v>322</v>
      </c>
      <c r="L24" s="7">
        <f t="shared" si="0"/>
        <v>3</v>
      </c>
    </row>
    <row r="25" spans="1:12" x14ac:dyDescent="0.25">
      <c r="A25" s="7">
        <v>6</v>
      </c>
      <c r="B25" s="7">
        <v>6.2</v>
      </c>
      <c r="C25" s="7">
        <v>1</v>
      </c>
      <c r="D25" s="3" t="s">
        <v>318</v>
      </c>
      <c r="E25" s="7" t="s">
        <v>4</v>
      </c>
      <c r="F25" s="7" t="s">
        <v>518</v>
      </c>
      <c r="G25" s="7">
        <v>36</v>
      </c>
      <c r="H25" s="7" t="s">
        <v>297</v>
      </c>
      <c r="I25" s="7" t="s">
        <v>300</v>
      </c>
      <c r="J25" s="3" t="s">
        <v>319</v>
      </c>
      <c r="K25" s="7" t="s">
        <v>322</v>
      </c>
      <c r="L25" s="7">
        <f t="shared" si="0"/>
        <v>10</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4192D-761A-4F07-9623-A13A90EAF630}">
  <dimension ref="A1:M10"/>
  <sheetViews>
    <sheetView topLeftCell="B1" zoomScale="130" zoomScaleNormal="130" workbookViewId="0">
      <selection activeCell="M1" sqref="M1"/>
    </sheetView>
  </sheetViews>
  <sheetFormatPr defaultRowHeight="15" x14ac:dyDescent="0.25"/>
  <cols>
    <col min="1" max="1" width="4" style="7" bestFit="1" customWidth="1"/>
    <col min="2" max="2" width="4.85546875" style="7" bestFit="1" customWidth="1"/>
    <col min="3" max="3" width="10" style="7" bestFit="1" customWidth="1"/>
    <col min="4" max="4" width="64.85546875" style="3" customWidth="1"/>
    <col min="5" max="5" width="7.5703125" style="7" customWidth="1"/>
    <col min="6" max="6" width="20.5703125" style="7" customWidth="1"/>
    <col min="7" max="7" width="8.140625" style="7" customWidth="1"/>
    <col min="8" max="8" width="28.5703125" style="3" customWidth="1"/>
    <col min="9" max="9" width="11" style="7" customWidth="1"/>
    <col min="10" max="10" width="8.7109375" style="7" customWidth="1"/>
    <col min="11" max="11" width="9.140625" style="7"/>
    <col min="12" max="12" width="16.140625" style="7" bestFit="1" customWidth="1"/>
    <col min="13" max="13" width="11" style="7" bestFit="1" customWidth="1"/>
    <col min="14" max="16384" width="9.140625" style="7"/>
  </cols>
  <sheetData>
    <row r="1" spans="1:13" x14ac:dyDescent="0.25">
      <c r="A1" s="7" t="s">
        <v>227</v>
      </c>
      <c r="B1" s="7" t="s">
        <v>155</v>
      </c>
      <c r="C1" s="7" t="s">
        <v>279</v>
      </c>
      <c r="D1" s="3" t="s">
        <v>60</v>
      </c>
      <c r="E1" s="7" t="s">
        <v>146</v>
      </c>
      <c r="F1" s="7" t="s">
        <v>275</v>
      </c>
      <c r="G1" s="7" t="s">
        <v>320</v>
      </c>
      <c r="H1" s="3" t="s">
        <v>312</v>
      </c>
      <c r="I1" s="7" t="s">
        <v>125</v>
      </c>
      <c r="J1" s="7" t="s">
        <v>296</v>
      </c>
      <c r="K1" s="7" t="s">
        <v>321</v>
      </c>
      <c r="L1" s="35" t="s">
        <v>471</v>
      </c>
      <c r="M1" s="12" t="str">
        <f>HYPERLINK("#'Main'!A1","Go To Main")</f>
        <v>Go To Main</v>
      </c>
    </row>
    <row r="2" spans="1:13" x14ac:dyDescent="0.25">
      <c r="A2" s="7">
        <v>1</v>
      </c>
      <c r="B2" s="7">
        <v>1.1000000000000001</v>
      </c>
      <c r="C2" s="7">
        <v>1</v>
      </c>
      <c r="D2" s="3" t="s">
        <v>534</v>
      </c>
      <c r="E2" s="7" t="s">
        <v>4</v>
      </c>
      <c r="F2" s="7" t="s">
        <v>276</v>
      </c>
      <c r="G2" s="7">
        <v>6</v>
      </c>
      <c r="H2" s="3" t="s">
        <v>341</v>
      </c>
      <c r="I2" s="7" t="s">
        <v>297</v>
      </c>
      <c r="J2" s="7" t="s">
        <v>298</v>
      </c>
      <c r="K2" s="7" t="s">
        <v>322</v>
      </c>
      <c r="L2" s="7">
        <f t="shared" ref="L2:L10" si="0">LEN(TRIM(D2))-LEN(SUBSTITUTE(D2," ",""))+1</f>
        <v>2</v>
      </c>
    </row>
    <row r="3" spans="1:13" x14ac:dyDescent="0.25">
      <c r="A3" s="7">
        <v>1</v>
      </c>
      <c r="B3" s="7">
        <v>1.1000000000000001</v>
      </c>
      <c r="C3" s="7">
        <v>2</v>
      </c>
      <c r="D3" s="3" t="s">
        <v>535</v>
      </c>
      <c r="E3" s="7" t="s">
        <v>4</v>
      </c>
      <c r="F3" s="7" t="s">
        <v>276</v>
      </c>
      <c r="G3" s="7">
        <v>6</v>
      </c>
      <c r="H3" s="3" t="s">
        <v>341</v>
      </c>
      <c r="I3" s="7" t="s">
        <v>297</v>
      </c>
      <c r="J3" s="7" t="s">
        <v>298</v>
      </c>
      <c r="K3" s="7" t="s">
        <v>322</v>
      </c>
      <c r="L3" s="7">
        <f t="shared" si="0"/>
        <v>2</v>
      </c>
    </row>
    <row r="4" spans="1:13" x14ac:dyDescent="0.25">
      <c r="A4" s="7">
        <v>2</v>
      </c>
      <c r="B4" s="7">
        <v>2.2000000000000002</v>
      </c>
      <c r="C4" s="7">
        <v>1</v>
      </c>
      <c r="D4" s="3" t="s">
        <v>536</v>
      </c>
      <c r="E4" s="7" t="s">
        <v>4</v>
      </c>
      <c r="F4" s="7" t="s">
        <v>276</v>
      </c>
      <c r="G4" s="7">
        <v>22</v>
      </c>
      <c r="H4" s="3" t="s">
        <v>341</v>
      </c>
      <c r="I4" s="7" t="s">
        <v>297</v>
      </c>
      <c r="J4" s="7" t="s">
        <v>298</v>
      </c>
      <c r="K4" s="7" t="s">
        <v>322</v>
      </c>
      <c r="L4" s="7">
        <f t="shared" si="0"/>
        <v>2</v>
      </c>
    </row>
    <row r="5" spans="1:13" x14ac:dyDescent="0.25">
      <c r="A5" s="7">
        <v>3</v>
      </c>
      <c r="B5" s="7">
        <v>3.1</v>
      </c>
      <c r="C5" s="7">
        <v>1</v>
      </c>
      <c r="D5" s="3" t="s">
        <v>536</v>
      </c>
      <c r="E5" s="7" t="s">
        <v>4</v>
      </c>
      <c r="F5" s="7" t="s">
        <v>276</v>
      </c>
      <c r="G5" s="7">
        <v>6</v>
      </c>
      <c r="H5" s="3" t="s">
        <v>341</v>
      </c>
      <c r="I5" s="7" t="s">
        <v>297</v>
      </c>
      <c r="J5" s="7" t="s">
        <v>298</v>
      </c>
      <c r="K5" s="7" t="s">
        <v>322</v>
      </c>
      <c r="L5" s="7">
        <f t="shared" si="0"/>
        <v>2</v>
      </c>
    </row>
    <row r="6" spans="1:13" x14ac:dyDescent="0.25">
      <c r="A6" s="7">
        <v>3</v>
      </c>
      <c r="B6" s="7">
        <v>3.1</v>
      </c>
      <c r="C6" s="7">
        <v>2</v>
      </c>
      <c r="D6" s="3" t="s">
        <v>536</v>
      </c>
      <c r="E6" s="7" t="s">
        <v>4</v>
      </c>
      <c r="F6" s="7" t="s">
        <v>276</v>
      </c>
      <c r="G6" s="7">
        <v>9</v>
      </c>
      <c r="H6" s="3" t="s">
        <v>341</v>
      </c>
      <c r="I6" s="7" t="s">
        <v>297</v>
      </c>
      <c r="J6" s="7" t="s">
        <v>298</v>
      </c>
      <c r="K6" s="7" t="s">
        <v>322</v>
      </c>
      <c r="L6" s="7">
        <f t="shared" si="0"/>
        <v>2</v>
      </c>
    </row>
    <row r="7" spans="1:13" x14ac:dyDescent="0.25">
      <c r="A7" s="7">
        <v>3</v>
      </c>
      <c r="B7" s="7">
        <v>3.1</v>
      </c>
      <c r="C7" s="7">
        <v>3</v>
      </c>
      <c r="D7" s="3" t="s">
        <v>536</v>
      </c>
      <c r="E7" s="7" t="s">
        <v>4</v>
      </c>
      <c r="F7" s="7" t="s">
        <v>276</v>
      </c>
      <c r="G7" s="7">
        <v>12</v>
      </c>
      <c r="H7" s="3" t="s">
        <v>341</v>
      </c>
      <c r="I7" s="7" t="s">
        <v>297</v>
      </c>
      <c r="J7" s="7" t="s">
        <v>298</v>
      </c>
      <c r="K7" s="7" t="s">
        <v>322</v>
      </c>
      <c r="L7" s="7">
        <f t="shared" si="0"/>
        <v>2</v>
      </c>
    </row>
    <row r="8" spans="1:13" x14ac:dyDescent="0.25">
      <c r="A8" s="7">
        <v>4</v>
      </c>
      <c r="B8" s="7">
        <v>4.0999999999999996</v>
      </c>
      <c r="C8" s="7">
        <v>1</v>
      </c>
      <c r="D8" s="3" t="s">
        <v>536</v>
      </c>
      <c r="E8" s="7" t="s">
        <v>4</v>
      </c>
      <c r="F8" s="7" t="s">
        <v>276</v>
      </c>
      <c r="G8" s="7">
        <v>12</v>
      </c>
      <c r="H8" s="3" t="s">
        <v>341</v>
      </c>
      <c r="I8" s="7" t="s">
        <v>297</v>
      </c>
      <c r="J8" s="7" t="s">
        <v>298</v>
      </c>
      <c r="K8" s="7" t="s">
        <v>322</v>
      </c>
      <c r="L8" s="7">
        <f t="shared" si="0"/>
        <v>2</v>
      </c>
    </row>
    <row r="9" spans="1:13" x14ac:dyDescent="0.25">
      <c r="A9" s="7">
        <v>5</v>
      </c>
      <c r="B9" s="7">
        <v>5.0999999999999996</v>
      </c>
      <c r="C9" s="7">
        <v>1</v>
      </c>
      <c r="D9" s="3" t="s">
        <v>536</v>
      </c>
      <c r="E9" s="7" t="s">
        <v>4</v>
      </c>
      <c r="F9" s="7" t="s">
        <v>276</v>
      </c>
      <c r="G9" s="7">
        <v>12</v>
      </c>
      <c r="H9" s="3" t="s">
        <v>341</v>
      </c>
      <c r="I9" s="7" t="s">
        <v>297</v>
      </c>
      <c r="J9" s="7" t="s">
        <v>298</v>
      </c>
      <c r="K9" s="7" t="s">
        <v>322</v>
      </c>
      <c r="L9" s="7">
        <f t="shared" si="0"/>
        <v>2</v>
      </c>
    </row>
    <row r="10" spans="1:13" x14ac:dyDescent="0.25">
      <c r="A10" s="7">
        <v>6</v>
      </c>
      <c r="B10" s="7">
        <v>6.1</v>
      </c>
      <c r="C10" s="7">
        <v>1</v>
      </c>
      <c r="D10" s="3" t="s">
        <v>536</v>
      </c>
      <c r="E10" s="7" t="s">
        <v>4</v>
      </c>
      <c r="F10" s="7" t="s">
        <v>276</v>
      </c>
      <c r="G10" s="7">
        <v>12</v>
      </c>
      <c r="H10" s="3" t="s">
        <v>341</v>
      </c>
      <c r="I10" s="7" t="s">
        <v>297</v>
      </c>
      <c r="J10" s="7" t="s">
        <v>298</v>
      </c>
      <c r="K10" s="7" t="s">
        <v>322</v>
      </c>
      <c r="L10" s="7">
        <f t="shared" si="0"/>
        <v>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4592F-D885-4219-8C8B-6F1DBC173556}">
  <dimension ref="A1:E5"/>
  <sheetViews>
    <sheetView zoomScale="220" zoomScaleNormal="220" workbookViewId="0">
      <selection activeCell="E1" sqref="E1"/>
    </sheetView>
  </sheetViews>
  <sheetFormatPr defaultRowHeight="15" x14ac:dyDescent="0.25"/>
  <cols>
    <col min="1" max="1" width="29.28515625" style="7" bestFit="1" customWidth="1"/>
    <col min="2" max="2" width="18.7109375" style="7" bestFit="1" customWidth="1"/>
    <col min="3" max="3" width="12.140625" style="7" bestFit="1" customWidth="1"/>
    <col min="4" max="4" width="43.7109375" style="3" bestFit="1" customWidth="1"/>
    <col min="5" max="5" width="10.85546875" style="7" bestFit="1" customWidth="1"/>
    <col min="6" max="16384" width="9.140625" style="7"/>
  </cols>
  <sheetData>
    <row r="1" spans="1:5" x14ac:dyDescent="0.25">
      <c r="A1" s="7" t="s">
        <v>353</v>
      </c>
      <c r="B1" s="7" t="s">
        <v>354</v>
      </c>
      <c r="C1" s="7" t="s">
        <v>342</v>
      </c>
      <c r="D1" s="7" t="s">
        <v>343</v>
      </c>
      <c r="E1" s="25" t="str">
        <f>HYPERLINK("#'Main'!A1","Go To Main")</f>
        <v>Go To Main</v>
      </c>
    </row>
    <row r="2" spans="1:5" x14ac:dyDescent="0.25">
      <c r="A2" s="3" t="s">
        <v>349</v>
      </c>
      <c r="B2" s="7" t="s">
        <v>355</v>
      </c>
      <c r="C2" s="7" t="s">
        <v>344</v>
      </c>
      <c r="D2" s="3" t="s">
        <v>346</v>
      </c>
    </row>
    <row r="3" spans="1:5" x14ac:dyDescent="0.25">
      <c r="A3" s="3" t="s">
        <v>350</v>
      </c>
      <c r="B3" s="7" t="s">
        <v>355</v>
      </c>
      <c r="C3" s="7" t="s">
        <v>5</v>
      </c>
      <c r="D3" s="3" t="s">
        <v>347</v>
      </c>
    </row>
    <row r="4" spans="1:5" x14ac:dyDescent="0.25">
      <c r="A4" s="3" t="s">
        <v>351</v>
      </c>
      <c r="B4" s="7" t="s">
        <v>356</v>
      </c>
      <c r="C4" s="7" t="s">
        <v>345</v>
      </c>
      <c r="D4" s="3" t="s">
        <v>348</v>
      </c>
    </row>
    <row r="5" spans="1:5" x14ac:dyDescent="0.25">
      <c r="A5" s="3" t="s">
        <v>352</v>
      </c>
      <c r="B5" s="7" t="s">
        <v>355</v>
      </c>
      <c r="C5" s="7" t="s">
        <v>345</v>
      </c>
      <c r="D5" s="3" t="s">
        <v>357</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20F3A-2D3D-4A2C-A224-767507A4FAB0}">
  <dimension ref="A1:L14"/>
  <sheetViews>
    <sheetView zoomScale="205" zoomScaleNormal="205" workbookViewId="0">
      <selection activeCell="L1" sqref="L1"/>
    </sheetView>
  </sheetViews>
  <sheetFormatPr defaultRowHeight="15" x14ac:dyDescent="0.25"/>
  <cols>
    <col min="11" max="11" width="14.42578125" bestFit="1" customWidth="1"/>
    <col min="12" max="12" width="10.85546875" bestFit="1" customWidth="1"/>
  </cols>
  <sheetData>
    <row r="1" spans="1:12" x14ac:dyDescent="0.25">
      <c r="A1" s="7" t="s">
        <v>17</v>
      </c>
      <c r="B1" s="7" t="s">
        <v>19</v>
      </c>
      <c r="C1" s="7" t="s">
        <v>147</v>
      </c>
      <c r="D1" s="7" t="s">
        <v>148</v>
      </c>
      <c r="E1" s="7" t="s">
        <v>205</v>
      </c>
      <c r="F1" s="7" t="s">
        <v>206</v>
      </c>
      <c r="G1" s="7" t="s">
        <v>201</v>
      </c>
      <c r="H1" s="7" t="s">
        <v>202</v>
      </c>
      <c r="I1" s="7" t="s">
        <v>203</v>
      </c>
      <c r="J1" s="7" t="s">
        <v>204</v>
      </c>
      <c r="K1" s="7" t="s">
        <v>0</v>
      </c>
      <c r="L1" s="12" t="str">
        <f>HYPERLINK("#'Main'!A1","Go To Main")</f>
        <v>Go To Main</v>
      </c>
    </row>
    <row r="2" spans="1:12" x14ac:dyDescent="0.25">
      <c r="A2" s="7">
        <v>1</v>
      </c>
      <c r="B2" s="7" t="s">
        <v>4</v>
      </c>
      <c r="C2" s="7">
        <v>6000</v>
      </c>
      <c r="D2" s="7">
        <v>6000</v>
      </c>
      <c r="E2" s="7"/>
      <c r="F2" s="7"/>
      <c r="G2" s="7"/>
      <c r="H2" s="7"/>
      <c r="I2" s="7">
        <v>3000</v>
      </c>
      <c r="J2" s="7"/>
      <c r="K2" s="7">
        <f>SUM(C2:J2)</f>
        <v>15000</v>
      </c>
    </row>
    <row r="3" spans="1:12" x14ac:dyDescent="0.25">
      <c r="A3" s="7">
        <v>2</v>
      </c>
      <c r="B3" s="7" t="s">
        <v>27</v>
      </c>
      <c r="C3" s="7"/>
      <c r="D3" s="7"/>
      <c r="E3" s="7">
        <v>4000</v>
      </c>
      <c r="F3" s="7">
        <v>4000</v>
      </c>
      <c r="G3" s="7"/>
      <c r="H3" s="7"/>
      <c r="I3" s="7">
        <v>3000</v>
      </c>
      <c r="J3" s="7"/>
      <c r="K3" s="7">
        <f t="shared" ref="K3:K13" si="0">SUM(C3:J3)</f>
        <v>11000</v>
      </c>
    </row>
    <row r="4" spans="1:12" x14ac:dyDescent="0.25">
      <c r="A4" s="7">
        <v>3</v>
      </c>
      <c r="B4" s="7" t="s">
        <v>31</v>
      </c>
      <c r="C4" s="7">
        <v>6000</v>
      </c>
      <c r="D4" s="7"/>
      <c r="E4" s="7"/>
      <c r="F4" s="7"/>
      <c r="G4" s="7">
        <v>4000</v>
      </c>
      <c r="H4" s="7">
        <v>4000</v>
      </c>
      <c r="I4" s="7"/>
      <c r="J4" s="7">
        <v>3000</v>
      </c>
      <c r="K4" s="7">
        <f t="shared" si="0"/>
        <v>17000</v>
      </c>
    </row>
    <row r="5" spans="1:12" x14ac:dyDescent="0.25">
      <c r="A5" s="7">
        <v>4</v>
      </c>
      <c r="B5" s="7" t="s">
        <v>6</v>
      </c>
      <c r="C5" s="7"/>
      <c r="D5" s="7"/>
      <c r="E5" s="7"/>
      <c r="F5" s="7"/>
      <c r="G5" s="7">
        <v>4000</v>
      </c>
      <c r="H5" s="7">
        <v>4000</v>
      </c>
      <c r="I5" s="7">
        <v>3000</v>
      </c>
      <c r="J5" s="7">
        <v>3000</v>
      </c>
      <c r="K5" s="7">
        <f t="shared" si="0"/>
        <v>14000</v>
      </c>
    </row>
    <row r="6" spans="1:12" x14ac:dyDescent="0.25">
      <c r="A6" s="7">
        <v>5</v>
      </c>
      <c r="B6" s="7" t="s">
        <v>16</v>
      </c>
      <c r="C6" s="7">
        <v>6000</v>
      </c>
      <c r="D6" s="7">
        <v>6000</v>
      </c>
      <c r="E6" s="7">
        <v>5000</v>
      </c>
      <c r="F6" s="7">
        <v>5000</v>
      </c>
      <c r="G6" s="7">
        <v>4000</v>
      </c>
      <c r="H6" s="7">
        <v>4000</v>
      </c>
      <c r="I6" s="7">
        <v>3000</v>
      </c>
      <c r="J6" s="7">
        <v>3000</v>
      </c>
      <c r="K6" s="7">
        <f t="shared" si="0"/>
        <v>36000</v>
      </c>
    </row>
    <row r="7" spans="1:12" x14ac:dyDescent="0.25">
      <c r="A7" s="7">
        <v>6</v>
      </c>
      <c r="B7" s="7" t="s">
        <v>38</v>
      </c>
      <c r="C7" s="7">
        <v>6000</v>
      </c>
      <c r="D7" s="7"/>
      <c r="E7" s="7">
        <v>5000</v>
      </c>
      <c r="F7" s="7">
        <v>5000</v>
      </c>
      <c r="G7" s="7">
        <v>3000</v>
      </c>
      <c r="H7" s="7">
        <v>3000</v>
      </c>
      <c r="I7" s="7">
        <v>2000</v>
      </c>
      <c r="J7" s="7">
        <v>2000</v>
      </c>
      <c r="K7" s="7">
        <f t="shared" si="0"/>
        <v>26000</v>
      </c>
    </row>
    <row r="8" spans="1:12" x14ac:dyDescent="0.25">
      <c r="A8" s="7">
        <v>7</v>
      </c>
      <c r="B8" s="7" t="s">
        <v>8</v>
      </c>
      <c r="C8" s="7">
        <v>10000</v>
      </c>
      <c r="D8" s="7">
        <v>10000</v>
      </c>
      <c r="E8" s="7">
        <v>5000</v>
      </c>
      <c r="F8" s="7">
        <v>5000</v>
      </c>
      <c r="G8" s="7">
        <v>4000</v>
      </c>
      <c r="H8" s="7">
        <v>4000</v>
      </c>
      <c r="I8" s="7">
        <v>3000</v>
      </c>
      <c r="J8" s="7">
        <v>3000</v>
      </c>
      <c r="K8" s="7">
        <f t="shared" si="0"/>
        <v>44000</v>
      </c>
    </row>
    <row r="9" spans="1:12" x14ac:dyDescent="0.25">
      <c r="A9" s="7">
        <v>8</v>
      </c>
      <c r="B9" s="7" t="s">
        <v>139</v>
      </c>
      <c r="C9" s="7"/>
      <c r="D9" s="7"/>
      <c r="E9" s="7"/>
      <c r="F9" s="7"/>
      <c r="G9" s="7">
        <v>4000</v>
      </c>
      <c r="H9" s="7"/>
      <c r="I9" s="7"/>
      <c r="J9" s="7"/>
      <c r="K9" s="7">
        <f t="shared" si="0"/>
        <v>4000</v>
      </c>
    </row>
    <row r="10" spans="1:12" x14ac:dyDescent="0.25">
      <c r="A10" s="7">
        <v>9</v>
      </c>
      <c r="B10" s="7" t="s">
        <v>13</v>
      </c>
      <c r="C10" s="7">
        <v>6000</v>
      </c>
      <c r="D10" s="7"/>
      <c r="E10" s="7"/>
      <c r="F10" s="7"/>
      <c r="G10" s="7"/>
      <c r="H10" s="7"/>
      <c r="I10" s="7">
        <v>3000</v>
      </c>
      <c r="J10" s="7"/>
      <c r="K10" s="7">
        <f t="shared" si="0"/>
        <v>9000</v>
      </c>
    </row>
    <row r="11" spans="1:12" x14ac:dyDescent="0.25">
      <c r="A11" s="7">
        <v>10</v>
      </c>
      <c r="B11" s="7" t="s">
        <v>43</v>
      </c>
      <c r="C11" s="7"/>
      <c r="D11" s="7"/>
      <c r="E11" s="7"/>
      <c r="F11" s="7"/>
      <c r="G11" s="7"/>
      <c r="H11" s="7"/>
      <c r="I11" s="7">
        <v>3000</v>
      </c>
      <c r="J11" s="7">
        <v>3000</v>
      </c>
      <c r="K11" s="7">
        <f t="shared" si="0"/>
        <v>6000</v>
      </c>
    </row>
    <row r="12" spans="1:12" x14ac:dyDescent="0.25">
      <c r="A12" s="7">
        <v>11</v>
      </c>
      <c r="B12" s="7" t="s">
        <v>44</v>
      </c>
      <c r="C12" s="7"/>
      <c r="D12" s="7"/>
      <c r="E12" s="7"/>
      <c r="F12" s="7"/>
      <c r="G12" s="7">
        <v>4000</v>
      </c>
      <c r="H12" s="7"/>
      <c r="I12" s="7">
        <v>3000</v>
      </c>
      <c r="J12" s="7">
        <v>3000</v>
      </c>
      <c r="K12" s="7">
        <f t="shared" si="0"/>
        <v>10000</v>
      </c>
    </row>
    <row r="13" spans="1:12" x14ac:dyDescent="0.25">
      <c r="A13" s="7">
        <v>12</v>
      </c>
      <c r="B13" s="7" t="s">
        <v>11</v>
      </c>
      <c r="C13" s="7">
        <v>5000</v>
      </c>
      <c r="D13" s="7">
        <v>5000</v>
      </c>
      <c r="E13" s="7">
        <v>5000</v>
      </c>
      <c r="F13" s="7">
        <v>5000</v>
      </c>
      <c r="G13" s="7">
        <v>4000</v>
      </c>
      <c r="H13" s="7">
        <v>4000</v>
      </c>
      <c r="I13" s="7">
        <v>3000</v>
      </c>
      <c r="J13" s="7">
        <v>3000</v>
      </c>
      <c r="K13" s="7">
        <f t="shared" si="0"/>
        <v>34000</v>
      </c>
    </row>
    <row r="14" spans="1:12" x14ac:dyDescent="0.25">
      <c r="A14" s="7"/>
      <c r="B14" s="7"/>
      <c r="C14" s="7">
        <f t="shared" ref="C14:K14" si="1">SUM(C2:C13)</f>
        <v>45000</v>
      </c>
      <c r="D14" s="7">
        <f t="shared" si="1"/>
        <v>27000</v>
      </c>
      <c r="E14" s="7">
        <f t="shared" si="1"/>
        <v>24000</v>
      </c>
      <c r="F14" s="7">
        <f t="shared" si="1"/>
        <v>24000</v>
      </c>
      <c r="G14" s="7">
        <f t="shared" si="1"/>
        <v>31000</v>
      </c>
      <c r="H14" s="7">
        <f t="shared" si="1"/>
        <v>23000</v>
      </c>
      <c r="I14" s="7">
        <f t="shared" si="1"/>
        <v>29000</v>
      </c>
      <c r="J14" s="7">
        <f t="shared" si="1"/>
        <v>23000</v>
      </c>
      <c r="K14" s="7">
        <f t="shared" si="1"/>
        <v>226000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75D00-B622-44EA-81FE-9AFF3E507E89}">
  <dimension ref="A1:L14"/>
  <sheetViews>
    <sheetView zoomScale="190" zoomScaleNormal="190" workbookViewId="0">
      <selection activeCell="L1" sqref="L1"/>
    </sheetView>
  </sheetViews>
  <sheetFormatPr defaultRowHeight="15" x14ac:dyDescent="0.25"/>
  <cols>
    <col min="1" max="10" width="9.140625" style="7"/>
    <col min="11" max="11" width="14.42578125" style="7" bestFit="1" customWidth="1"/>
    <col min="12" max="12" width="10.85546875" style="7" bestFit="1" customWidth="1"/>
    <col min="13" max="16384" width="9.140625" style="7"/>
  </cols>
  <sheetData>
    <row r="1" spans="1:12" x14ac:dyDescent="0.25">
      <c r="A1" s="7" t="s">
        <v>17</v>
      </c>
      <c r="B1" s="7" t="s">
        <v>19</v>
      </c>
      <c r="C1" s="7" t="s">
        <v>147</v>
      </c>
      <c r="D1" s="7" t="s">
        <v>148</v>
      </c>
      <c r="E1" s="7" t="s">
        <v>205</v>
      </c>
      <c r="F1" s="7" t="s">
        <v>206</v>
      </c>
      <c r="G1" s="7" t="s">
        <v>201</v>
      </c>
      <c r="H1" s="7" t="s">
        <v>202</v>
      </c>
      <c r="I1" s="7" t="s">
        <v>203</v>
      </c>
      <c r="J1" s="7" t="s">
        <v>204</v>
      </c>
      <c r="K1" s="7" t="s">
        <v>0</v>
      </c>
      <c r="L1" s="25" t="str">
        <f>HYPERLINK("#'Main'!A1","Go To Main")</f>
        <v>Go To Main</v>
      </c>
    </row>
    <row r="2" spans="1:12" x14ac:dyDescent="0.25">
      <c r="A2" s="7">
        <v>1</v>
      </c>
      <c r="B2" s="7" t="s">
        <v>4</v>
      </c>
      <c r="C2" s="7">
        <v>36</v>
      </c>
      <c r="D2" s="7">
        <v>36</v>
      </c>
      <c r="I2" s="7">
        <v>36</v>
      </c>
      <c r="K2" s="7">
        <f>SUM(C2:J2)</f>
        <v>108</v>
      </c>
    </row>
    <row r="3" spans="1:12" x14ac:dyDescent="0.25">
      <c r="A3" s="7">
        <v>2</v>
      </c>
      <c r="B3" s="7" t="s">
        <v>27</v>
      </c>
      <c r="E3" s="7">
        <v>18</v>
      </c>
      <c r="F3" s="7">
        <v>12</v>
      </c>
      <c r="I3" s="7">
        <v>36</v>
      </c>
      <c r="K3" s="7">
        <f t="shared" ref="K3:K13" si="0">SUM(C3:J3)</f>
        <v>66</v>
      </c>
    </row>
    <row r="4" spans="1:12" x14ac:dyDescent="0.25">
      <c r="A4" s="7">
        <v>3</v>
      </c>
      <c r="B4" s="7" t="s">
        <v>31</v>
      </c>
      <c r="C4" s="7">
        <v>6</v>
      </c>
      <c r="G4" s="7">
        <v>36</v>
      </c>
      <c r="H4" s="7">
        <v>36</v>
      </c>
      <c r="J4" s="7">
        <v>36</v>
      </c>
      <c r="K4" s="7">
        <f t="shared" si="0"/>
        <v>114</v>
      </c>
    </row>
    <row r="5" spans="1:12" x14ac:dyDescent="0.25">
      <c r="A5" s="7">
        <v>4</v>
      </c>
      <c r="B5" s="7" t="s">
        <v>6</v>
      </c>
      <c r="G5" s="7">
        <v>36</v>
      </c>
      <c r="H5" s="7">
        <v>36</v>
      </c>
      <c r="I5" s="7">
        <v>36</v>
      </c>
      <c r="J5" s="7">
        <v>36</v>
      </c>
      <c r="K5" s="7">
        <f>SUM(C5:J5)</f>
        <v>144</v>
      </c>
    </row>
    <row r="6" spans="1:12" x14ac:dyDescent="0.25">
      <c r="A6" s="7">
        <v>5</v>
      </c>
      <c r="B6" s="7" t="s">
        <v>16</v>
      </c>
      <c r="C6" s="7">
        <v>24</v>
      </c>
      <c r="D6" s="7">
        <v>20</v>
      </c>
      <c r="E6" s="7">
        <v>36</v>
      </c>
      <c r="F6" s="7">
        <v>36</v>
      </c>
      <c r="G6" s="7">
        <v>36</v>
      </c>
      <c r="H6" s="7">
        <v>36</v>
      </c>
      <c r="I6" s="7">
        <v>36</v>
      </c>
      <c r="J6" s="7">
        <v>36</v>
      </c>
      <c r="K6" s="7">
        <f t="shared" si="0"/>
        <v>260</v>
      </c>
    </row>
    <row r="7" spans="1:12" x14ac:dyDescent="0.25">
      <c r="A7" s="7">
        <v>6</v>
      </c>
      <c r="B7" s="7" t="s">
        <v>38</v>
      </c>
      <c r="G7" s="7">
        <v>36</v>
      </c>
      <c r="H7" s="7">
        <v>36</v>
      </c>
      <c r="I7" s="7">
        <v>36</v>
      </c>
      <c r="J7" s="7">
        <v>36</v>
      </c>
      <c r="K7" s="7">
        <f t="shared" si="0"/>
        <v>144</v>
      </c>
    </row>
    <row r="8" spans="1:12" x14ac:dyDescent="0.25">
      <c r="A8" s="7">
        <v>7</v>
      </c>
      <c r="B8" s="7" t="s">
        <v>8</v>
      </c>
      <c r="C8" s="7">
        <v>12</v>
      </c>
      <c r="D8" s="7">
        <v>12</v>
      </c>
      <c r="E8" s="7">
        <v>36</v>
      </c>
      <c r="G8" s="7">
        <v>36</v>
      </c>
      <c r="I8" s="7">
        <v>36</v>
      </c>
      <c r="K8" s="7">
        <f t="shared" si="0"/>
        <v>132</v>
      </c>
    </row>
    <row r="9" spans="1:12" x14ac:dyDescent="0.25">
      <c r="A9" s="7">
        <v>8</v>
      </c>
      <c r="B9" s="7" t="s">
        <v>139</v>
      </c>
      <c r="G9" s="7">
        <v>36</v>
      </c>
      <c r="K9" s="7">
        <f t="shared" si="0"/>
        <v>36</v>
      </c>
    </row>
    <row r="10" spans="1:12" x14ac:dyDescent="0.25">
      <c r="A10" s="7">
        <v>9</v>
      </c>
      <c r="B10" s="7" t="s">
        <v>13</v>
      </c>
      <c r="C10" s="7">
        <v>12</v>
      </c>
      <c r="I10" s="7">
        <v>36</v>
      </c>
      <c r="K10" s="7">
        <f t="shared" si="0"/>
        <v>48</v>
      </c>
    </row>
    <row r="11" spans="1:12" x14ac:dyDescent="0.25">
      <c r="A11" s="7">
        <v>10</v>
      </c>
      <c r="B11" s="7" t="s">
        <v>43</v>
      </c>
      <c r="I11" s="7">
        <v>36</v>
      </c>
      <c r="J11" s="7">
        <v>36</v>
      </c>
      <c r="K11" s="7">
        <f t="shared" si="0"/>
        <v>72</v>
      </c>
    </row>
    <row r="12" spans="1:12" x14ac:dyDescent="0.25">
      <c r="A12" s="7">
        <v>11</v>
      </c>
      <c r="B12" s="7" t="s">
        <v>44</v>
      </c>
      <c r="G12" s="7">
        <v>36</v>
      </c>
      <c r="I12" s="7">
        <v>36</v>
      </c>
      <c r="J12" s="7">
        <v>36</v>
      </c>
      <c r="K12" s="7">
        <f t="shared" si="0"/>
        <v>108</v>
      </c>
    </row>
    <row r="13" spans="1:12" x14ac:dyDescent="0.25">
      <c r="A13" s="7">
        <v>12</v>
      </c>
      <c r="B13" s="7" t="s">
        <v>11</v>
      </c>
      <c r="C13" s="7">
        <v>24</v>
      </c>
      <c r="D13" s="7">
        <v>12</v>
      </c>
      <c r="E13" s="7">
        <v>36</v>
      </c>
      <c r="G13" s="7">
        <v>36</v>
      </c>
      <c r="H13" s="7">
        <v>36</v>
      </c>
      <c r="I13" s="7">
        <v>36</v>
      </c>
      <c r="J13" s="7">
        <v>36</v>
      </c>
      <c r="K13" s="7">
        <f t="shared" si="0"/>
        <v>216</v>
      </c>
    </row>
    <row r="14" spans="1:12" x14ac:dyDescent="0.25">
      <c r="C14" s="7">
        <f>SUM(C2:C13)</f>
        <v>114</v>
      </c>
      <c r="D14" s="7">
        <f t="shared" ref="D14:J14" si="1">SUM(D2:D13)</f>
        <v>80</v>
      </c>
      <c r="E14" s="7">
        <f>SUM(E2:E13)</f>
        <v>126</v>
      </c>
      <c r="F14" s="7">
        <f t="shared" si="1"/>
        <v>48</v>
      </c>
      <c r="G14" s="7">
        <f t="shared" si="1"/>
        <v>288</v>
      </c>
      <c r="H14" s="7">
        <f t="shared" si="1"/>
        <v>180</v>
      </c>
      <c r="I14" s="7">
        <f t="shared" si="1"/>
        <v>360</v>
      </c>
      <c r="J14" s="7">
        <f t="shared" si="1"/>
        <v>252</v>
      </c>
      <c r="K14" s="7">
        <f>SUM(K2:K13)</f>
        <v>1448</v>
      </c>
    </row>
  </sheetData>
  <phoneticPr fontId="4"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207AC-D749-41AD-BE7D-6B09DEE55153}">
  <dimension ref="A1:AD15"/>
  <sheetViews>
    <sheetView zoomScale="160" zoomScaleNormal="160" workbookViewId="0">
      <pane xSplit="1" ySplit="1" topLeftCell="Q2" activePane="bottomRight" state="frozen"/>
      <selection pane="topRight" activeCell="B1" sqref="B1"/>
      <selection pane="bottomLeft" activeCell="A2" sqref="A2"/>
      <selection pane="bottomRight" activeCell="AD1" sqref="AD1"/>
    </sheetView>
  </sheetViews>
  <sheetFormatPr defaultColWidth="11.5703125" defaultRowHeight="15" x14ac:dyDescent="0.25"/>
  <cols>
    <col min="1" max="1" width="5.85546875" style="7" bestFit="1" customWidth="1"/>
    <col min="2" max="9" width="7.28515625" style="7" bestFit="1" customWidth="1"/>
    <col min="10" max="10" width="11.7109375" style="7" bestFit="1" customWidth="1"/>
    <col min="11" max="11" width="12.140625" style="7" bestFit="1" customWidth="1"/>
    <col min="12" max="12" width="17.28515625" style="7" bestFit="1" customWidth="1"/>
    <col min="13" max="13" width="9.28515625" style="7" bestFit="1" customWidth="1"/>
    <col min="14" max="14" width="14.28515625" style="7" bestFit="1" customWidth="1"/>
    <col min="15" max="15" width="12.5703125" style="7" bestFit="1" customWidth="1"/>
    <col min="16" max="16" width="17.7109375" style="7" bestFit="1" customWidth="1"/>
    <col min="17" max="17" width="11.28515625" style="7" bestFit="1" customWidth="1"/>
    <col min="18" max="18" width="10.7109375" style="7" bestFit="1" customWidth="1"/>
    <col min="19" max="19" width="11.85546875" style="7" bestFit="1" customWidth="1"/>
    <col min="20" max="20" width="16.85546875" style="7" bestFit="1" customWidth="1"/>
    <col min="21" max="21" width="9" style="7" bestFit="1" customWidth="1"/>
    <col min="22" max="22" width="10.85546875" style="7" bestFit="1" customWidth="1"/>
    <col min="23" max="23" width="12.42578125" style="7" bestFit="1" customWidth="1"/>
    <col min="24" max="24" width="11.28515625" style="7" bestFit="1" customWidth="1"/>
    <col min="25" max="25" width="8.42578125" style="7" bestFit="1" customWidth="1"/>
    <col min="26" max="26" width="9.7109375" style="7" bestFit="1" customWidth="1"/>
    <col min="27" max="27" width="11.140625" style="7" bestFit="1" customWidth="1"/>
    <col min="28" max="28" width="8" style="7" bestFit="1" customWidth="1"/>
    <col min="29" max="29" width="11.5703125" style="7"/>
    <col min="30" max="30" width="10.85546875" style="7" bestFit="1" customWidth="1"/>
    <col min="31" max="16384" width="11.5703125" style="7"/>
  </cols>
  <sheetData>
    <row r="1" spans="1:30" x14ac:dyDescent="0.25">
      <c r="A1" s="7" t="s">
        <v>129</v>
      </c>
      <c r="B1" s="7" t="s">
        <v>147</v>
      </c>
      <c r="C1" s="7" t="s">
        <v>148</v>
      </c>
      <c r="D1" s="7" t="s">
        <v>205</v>
      </c>
      <c r="E1" s="7" t="s">
        <v>206</v>
      </c>
      <c r="F1" s="7" t="s">
        <v>201</v>
      </c>
      <c r="G1" s="7" t="s">
        <v>202</v>
      </c>
      <c r="H1" s="7" t="s">
        <v>203</v>
      </c>
      <c r="I1" s="7" t="s">
        <v>204</v>
      </c>
      <c r="J1" s="7" t="s">
        <v>207</v>
      </c>
      <c r="K1" s="7" t="s">
        <v>208</v>
      </c>
      <c r="L1" s="7" t="s">
        <v>223</v>
      </c>
      <c r="M1" s="7" t="s">
        <v>209</v>
      </c>
      <c r="N1" s="7" t="s">
        <v>221</v>
      </c>
      <c r="O1" s="7" t="s">
        <v>210</v>
      </c>
      <c r="P1" s="7" t="s">
        <v>222</v>
      </c>
      <c r="Q1" s="7" t="s">
        <v>211</v>
      </c>
      <c r="R1" s="7" t="s">
        <v>212</v>
      </c>
      <c r="S1" s="7" t="s">
        <v>213</v>
      </c>
      <c r="T1" s="7" t="s">
        <v>224</v>
      </c>
      <c r="U1" s="7" t="s">
        <v>214</v>
      </c>
      <c r="V1" s="7" t="s">
        <v>215</v>
      </c>
      <c r="W1" s="7" t="s">
        <v>216</v>
      </c>
      <c r="X1" s="7" t="s">
        <v>217</v>
      </c>
      <c r="Y1" s="7" t="s">
        <v>218</v>
      </c>
      <c r="Z1" s="7" t="s">
        <v>219</v>
      </c>
      <c r="AA1" s="7" t="s">
        <v>220</v>
      </c>
      <c r="AB1" s="7" t="s">
        <v>225</v>
      </c>
      <c r="AD1" s="12" t="str">
        <f>HYPERLINK("#'Main'!A1","Go To Main")</f>
        <v>Go To Main</v>
      </c>
    </row>
    <row r="2" spans="1:30" x14ac:dyDescent="0.25">
      <c r="A2" s="7" t="s">
        <v>4</v>
      </c>
      <c r="B2" s="7">
        <f>StaffEfforts!C2*Rates!C2</f>
        <v>216000</v>
      </c>
      <c r="C2" s="7">
        <f>StaffEfforts!D2*Rates!D2</f>
        <v>216000</v>
      </c>
      <c r="D2" s="7">
        <f>StaffEfforts!E2*Rates!E2</f>
        <v>0</v>
      </c>
      <c r="E2" s="7">
        <f>StaffEfforts!F2*Rates!F2</f>
        <v>0</v>
      </c>
      <c r="F2" s="7">
        <f>StaffEfforts!G2*Rates!G2</f>
        <v>0</v>
      </c>
      <c r="G2" s="7">
        <f>StaffEfforts!H2*Rates!H2</f>
        <v>0</v>
      </c>
      <c r="H2" s="7">
        <f>StaffEfforts!I2*Rates!I2</f>
        <v>108000</v>
      </c>
      <c r="I2" s="7">
        <f>StaffEfforts!J2*Rates!J2</f>
        <v>0</v>
      </c>
      <c r="J2" s="7">
        <f>SUM(B2:I2)</f>
        <v>540000</v>
      </c>
      <c r="K2" s="7">
        <v>2</v>
      </c>
      <c r="L2" s="7">
        <f>K2*(1000+250*5)</f>
        <v>4500</v>
      </c>
      <c r="M2" s="7">
        <v>12</v>
      </c>
      <c r="N2" s="7">
        <f>M2*2*(200*5 + 500)</f>
        <v>36000</v>
      </c>
      <c r="O2" s="7">
        <v>5</v>
      </c>
      <c r="P2" s="7">
        <f>O2*(50*10+500)</f>
        <v>5000</v>
      </c>
      <c r="Q2" s="7">
        <f>L2+N2+P2</f>
        <v>45500</v>
      </c>
      <c r="R2" s="7">
        <v>10000</v>
      </c>
      <c r="S2" s="7">
        <v>2</v>
      </c>
      <c r="T2" s="7">
        <f>S2*3000</f>
        <v>6000</v>
      </c>
      <c r="U2" s="7">
        <v>20000</v>
      </c>
      <c r="V2" s="7">
        <v>15000</v>
      </c>
      <c r="W2" s="7">
        <f>T2+U2+V2</f>
        <v>41000</v>
      </c>
      <c r="Y2" s="7">
        <f>J2+Q2+R2+W2+X2</f>
        <v>636500</v>
      </c>
      <c r="Z2" s="23">
        <f>Y2*0.25</f>
        <v>159125</v>
      </c>
      <c r="AA2" s="23">
        <f>Y2+Z2</f>
        <v>795625</v>
      </c>
      <c r="AB2" s="24">
        <f>AA2*100/$AA$14</f>
        <v>10.269027548098254</v>
      </c>
    </row>
    <row r="3" spans="1:30" x14ac:dyDescent="0.25">
      <c r="A3" s="7" t="s">
        <v>27</v>
      </c>
      <c r="B3" s="7">
        <f>StaffEfforts!C3*Rates!C3</f>
        <v>0</v>
      </c>
      <c r="C3" s="7">
        <f>StaffEfforts!D3*Rates!D3</f>
        <v>0</v>
      </c>
      <c r="D3" s="7">
        <f>StaffEfforts!E3*Rates!E3</f>
        <v>72000</v>
      </c>
      <c r="E3" s="7">
        <f>StaffEfforts!F3*Rates!F3</f>
        <v>48000</v>
      </c>
      <c r="F3" s="7">
        <f>StaffEfforts!G3*Rates!G3</f>
        <v>0</v>
      </c>
      <c r="G3" s="7">
        <f>StaffEfforts!H3*Rates!H3</f>
        <v>0</v>
      </c>
      <c r="H3" s="7">
        <f>StaffEfforts!I3*Rates!I3</f>
        <v>108000</v>
      </c>
      <c r="I3" s="7">
        <f>StaffEfforts!J3*Rates!J3</f>
        <v>0</v>
      </c>
      <c r="J3" s="7">
        <f t="shared" ref="J3:J12" si="0">SUM(B3:I3)</f>
        <v>228000</v>
      </c>
      <c r="K3" s="7">
        <v>2</v>
      </c>
      <c r="L3" s="7">
        <f t="shared" ref="L3:L13" si="1">K3*(1000+250*5)</f>
        <v>4500</v>
      </c>
      <c r="M3" s="7">
        <v>4</v>
      </c>
      <c r="N3" s="7">
        <f t="shared" ref="N3:N13" si="2">M3*2*(200*5 + 500)</f>
        <v>12000</v>
      </c>
      <c r="O3" s="7">
        <v>5</v>
      </c>
      <c r="P3" s="7">
        <f t="shared" ref="P3:P13" si="3">O3*(50*10+500)</f>
        <v>5000</v>
      </c>
      <c r="Q3" s="7">
        <f t="shared" ref="Q3:Q13" si="4">L3+N3+P3</f>
        <v>21500</v>
      </c>
      <c r="R3" s="7">
        <v>10000</v>
      </c>
      <c r="S3" s="7">
        <v>2</v>
      </c>
      <c r="T3" s="7">
        <f t="shared" ref="T3:T13" si="5">S3*3000</f>
        <v>6000</v>
      </c>
      <c r="W3" s="7">
        <f t="shared" ref="W3:W13" si="6">T3+U3+V3</f>
        <v>6000</v>
      </c>
      <c r="Y3" s="7">
        <f t="shared" ref="Y3:Y13" si="7">J3+Q3+R3+W3+X3</f>
        <v>265500</v>
      </c>
      <c r="Z3" s="23">
        <f>Y3*0.25</f>
        <v>66375</v>
      </c>
      <c r="AA3" s="23">
        <f t="shared" ref="AA3:AA13" si="8">Y3+Z3</f>
        <v>331875</v>
      </c>
      <c r="AB3" s="24">
        <f t="shared" ref="AB3:AB14" si="9">AA3*100/$AA$14</f>
        <v>4.2834671076513535</v>
      </c>
    </row>
    <row r="4" spans="1:30" x14ac:dyDescent="0.25">
      <c r="A4" s="7" t="s">
        <v>31</v>
      </c>
      <c r="B4" s="7">
        <f>StaffEfforts!C4*Rates!C4</f>
        <v>36000</v>
      </c>
      <c r="C4" s="7">
        <f>StaffEfforts!D4*Rates!D4</f>
        <v>0</v>
      </c>
      <c r="D4" s="7">
        <f>StaffEfforts!E4*Rates!E4</f>
        <v>0</v>
      </c>
      <c r="E4" s="7">
        <f>StaffEfforts!F4*Rates!F4</f>
        <v>0</v>
      </c>
      <c r="F4" s="7">
        <f>StaffEfforts!G4*Rates!G4</f>
        <v>144000</v>
      </c>
      <c r="G4" s="7">
        <f>StaffEfforts!H4*Rates!H4</f>
        <v>144000</v>
      </c>
      <c r="H4" s="7">
        <f>StaffEfforts!I4*Rates!I4</f>
        <v>0</v>
      </c>
      <c r="I4" s="7">
        <f>StaffEfforts!J4*Rates!J4</f>
        <v>108000</v>
      </c>
      <c r="J4" s="7">
        <f t="shared" si="0"/>
        <v>432000</v>
      </c>
      <c r="K4" s="7">
        <v>2</v>
      </c>
      <c r="L4" s="7">
        <f t="shared" si="1"/>
        <v>4500</v>
      </c>
      <c r="M4" s="7">
        <v>4</v>
      </c>
      <c r="N4" s="7">
        <f t="shared" si="2"/>
        <v>12000</v>
      </c>
      <c r="O4" s="7">
        <v>5</v>
      </c>
      <c r="P4" s="7">
        <f t="shared" si="3"/>
        <v>5000</v>
      </c>
      <c r="Q4" s="7">
        <f t="shared" si="4"/>
        <v>21500</v>
      </c>
      <c r="S4" s="7">
        <v>2</v>
      </c>
      <c r="T4" s="7">
        <f t="shared" si="5"/>
        <v>6000</v>
      </c>
      <c r="U4" s="7">
        <v>10000</v>
      </c>
      <c r="W4" s="7">
        <f t="shared" si="6"/>
        <v>16000</v>
      </c>
      <c r="Y4" s="7">
        <f t="shared" si="7"/>
        <v>469500</v>
      </c>
      <c r="Z4" s="23">
        <f t="shared" ref="Z4:Z12" si="10">Y4*0.25</f>
        <v>117375</v>
      </c>
      <c r="AA4" s="23">
        <f t="shared" si="8"/>
        <v>586875</v>
      </c>
      <c r="AB4" s="24">
        <f t="shared" si="9"/>
        <v>7.5747186705925058</v>
      </c>
    </row>
    <row r="5" spans="1:30" x14ac:dyDescent="0.25">
      <c r="A5" s="7" t="s">
        <v>6</v>
      </c>
      <c r="B5" s="7">
        <f>StaffEfforts!C5*Rates!C5</f>
        <v>0</v>
      </c>
      <c r="C5" s="7">
        <f>StaffEfforts!D5*Rates!D5</f>
        <v>0</v>
      </c>
      <c r="D5" s="7">
        <f>StaffEfforts!E5*Rates!E5</f>
        <v>0</v>
      </c>
      <c r="E5" s="7">
        <f>StaffEfforts!F5*Rates!F5</f>
        <v>0</v>
      </c>
      <c r="F5" s="7">
        <f>StaffEfforts!G5*Rates!G5</f>
        <v>144000</v>
      </c>
      <c r="G5" s="7">
        <f>StaffEfforts!H5*Rates!H5</f>
        <v>144000</v>
      </c>
      <c r="H5" s="7">
        <f>StaffEfforts!I5*Rates!I5</f>
        <v>108000</v>
      </c>
      <c r="I5" s="7">
        <f>StaffEfforts!J5*Rates!J5</f>
        <v>108000</v>
      </c>
      <c r="J5" s="7">
        <f t="shared" si="0"/>
        <v>504000</v>
      </c>
      <c r="K5" s="7">
        <v>2</v>
      </c>
      <c r="L5" s="7">
        <f t="shared" si="1"/>
        <v>4500</v>
      </c>
      <c r="M5" s="7">
        <v>4</v>
      </c>
      <c r="N5" s="7">
        <f t="shared" si="2"/>
        <v>12000</v>
      </c>
      <c r="P5" s="7">
        <f t="shared" si="3"/>
        <v>0</v>
      </c>
      <c r="Q5" s="7">
        <f t="shared" si="4"/>
        <v>16500</v>
      </c>
      <c r="S5" s="7">
        <v>2</v>
      </c>
      <c r="T5" s="7">
        <f t="shared" si="5"/>
        <v>6000</v>
      </c>
      <c r="U5" s="7">
        <v>10000</v>
      </c>
      <c r="W5" s="7">
        <f t="shared" si="6"/>
        <v>16000</v>
      </c>
      <c r="Y5" s="7">
        <f t="shared" si="7"/>
        <v>536500</v>
      </c>
      <c r="Z5" s="23">
        <f t="shared" si="10"/>
        <v>134125</v>
      </c>
      <c r="AA5" s="23">
        <f t="shared" si="8"/>
        <v>670625</v>
      </c>
      <c r="AB5" s="24">
        <f t="shared" si="9"/>
        <v>8.6556689388133741</v>
      </c>
    </row>
    <row r="6" spans="1:30" x14ac:dyDescent="0.25">
      <c r="A6" s="7" t="s">
        <v>16</v>
      </c>
      <c r="B6" s="7">
        <f>StaffEfforts!C6*Rates!C6</f>
        <v>144000</v>
      </c>
      <c r="C6" s="7">
        <f>StaffEfforts!D6*Rates!D6</f>
        <v>120000</v>
      </c>
      <c r="D6" s="7">
        <f>StaffEfforts!E6*Rates!E6</f>
        <v>180000</v>
      </c>
      <c r="E6" s="7">
        <f>StaffEfforts!F6*Rates!F6</f>
        <v>180000</v>
      </c>
      <c r="F6" s="7">
        <f>StaffEfforts!G6*Rates!G6</f>
        <v>144000</v>
      </c>
      <c r="G6" s="7">
        <f>StaffEfforts!H6*Rates!H6</f>
        <v>144000</v>
      </c>
      <c r="H6" s="7">
        <f>StaffEfforts!I6*Rates!I6</f>
        <v>108000</v>
      </c>
      <c r="I6" s="7">
        <f>StaffEfforts!J6*Rates!J6</f>
        <v>108000</v>
      </c>
      <c r="J6" s="7">
        <f t="shared" si="0"/>
        <v>1128000</v>
      </c>
      <c r="K6" s="7">
        <v>2</v>
      </c>
      <c r="L6" s="7">
        <f t="shared" si="1"/>
        <v>4500</v>
      </c>
      <c r="M6" s="7">
        <v>4</v>
      </c>
      <c r="N6" s="7">
        <f t="shared" si="2"/>
        <v>12000</v>
      </c>
      <c r="O6" s="7">
        <v>5</v>
      </c>
      <c r="P6" s="7">
        <f t="shared" si="3"/>
        <v>5000</v>
      </c>
      <c r="Q6" s="7">
        <f t="shared" si="4"/>
        <v>21500</v>
      </c>
      <c r="S6" s="7">
        <v>2</v>
      </c>
      <c r="T6" s="7">
        <f t="shared" si="5"/>
        <v>6000</v>
      </c>
      <c r="U6" s="7">
        <v>10000</v>
      </c>
      <c r="V6" s="7">
        <v>15000</v>
      </c>
      <c r="W6" s="7">
        <f t="shared" si="6"/>
        <v>31000</v>
      </c>
      <c r="Y6" s="7">
        <f t="shared" si="7"/>
        <v>1180500</v>
      </c>
      <c r="Z6" s="23">
        <f t="shared" si="10"/>
        <v>295125</v>
      </c>
      <c r="AA6" s="23">
        <f t="shared" si="8"/>
        <v>1475625</v>
      </c>
      <c r="AB6" s="24">
        <f t="shared" si="9"/>
        <v>19.045698382607995</v>
      </c>
    </row>
    <row r="7" spans="1:30" x14ac:dyDescent="0.25">
      <c r="A7" s="7" t="s">
        <v>38</v>
      </c>
      <c r="B7" s="7">
        <f>StaffEfforts!C7*Rates!C7</f>
        <v>0</v>
      </c>
      <c r="C7" s="7">
        <f>StaffEfforts!D7*Rates!D7</f>
        <v>0</v>
      </c>
      <c r="D7" s="7">
        <f>StaffEfforts!E7*Rates!E7</f>
        <v>0</v>
      </c>
      <c r="E7" s="7">
        <f>StaffEfforts!F7*Rates!F7</f>
        <v>0</v>
      </c>
      <c r="F7" s="7">
        <f>StaffEfforts!G7*Rates!G7</f>
        <v>108000</v>
      </c>
      <c r="G7" s="7">
        <f>StaffEfforts!H7*Rates!H7</f>
        <v>108000</v>
      </c>
      <c r="H7" s="7">
        <f>StaffEfforts!I7*Rates!I7</f>
        <v>72000</v>
      </c>
      <c r="I7" s="7">
        <f>StaffEfforts!J7*Rates!J7</f>
        <v>72000</v>
      </c>
      <c r="J7" s="7">
        <f t="shared" si="0"/>
        <v>360000</v>
      </c>
      <c r="K7" s="7">
        <v>1</v>
      </c>
      <c r="L7" s="7">
        <f t="shared" si="1"/>
        <v>2250</v>
      </c>
      <c r="M7" s="7">
        <v>4</v>
      </c>
      <c r="N7" s="7">
        <f t="shared" si="2"/>
        <v>12000</v>
      </c>
      <c r="O7" s="7">
        <v>5</v>
      </c>
      <c r="P7" s="7">
        <f t="shared" si="3"/>
        <v>5000</v>
      </c>
      <c r="Q7" s="7">
        <f t="shared" si="4"/>
        <v>19250</v>
      </c>
      <c r="S7" s="7">
        <v>1</v>
      </c>
      <c r="T7" s="7">
        <f t="shared" si="5"/>
        <v>3000</v>
      </c>
      <c r="V7" s="7">
        <v>15000</v>
      </c>
      <c r="W7" s="7">
        <f t="shared" si="6"/>
        <v>18000</v>
      </c>
      <c r="Y7" s="7">
        <f t="shared" si="7"/>
        <v>397250</v>
      </c>
      <c r="Z7" s="23">
        <f t="shared" si="10"/>
        <v>99312.5</v>
      </c>
      <c r="AA7" s="23">
        <f t="shared" si="8"/>
        <v>496562.5</v>
      </c>
      <c r="AB7" s="24">
        <f t="shared" si="9"/>
        <v>6.409067075384181</v>
      </c>
    </row>
    <row r="8" spans="1:30" x14ac:dyDescent="0.25">
      <c r="A8" s="7" t="s">
        <v>8</v>
      </c>
      <c r="B8" s="7">
        <f>StaffEfforts!C8*Rates!C8</f>
        <v>120000</v>
      </c>
      <c r="C8" s="7">
        <f>StaffEfforts!D8*Rates!D8</f>
        <v>120000</v>
      </c>
      <c r="D8" s="7">
        <f>StaffEfforts!E8*Rates!E8</f>
        <v>180000</v>
      </c>
      <c r="E8" s="7">
        <f>StaffEfforts!F8*Rates!F8</f>
        <v>0</v>
      </c>
      <c r="F8" s="7">
        <f>StaffEfforts!G8*Rates!G8</f>
        <v>144000</v>
      </c>
      <c r="G8" s="7">
        <f>StaffEfforts!H8*Rates!H8</f>
        <v>0</v>
      </c>
      <c r="H8" s="7">
        <f>StaffEfforts!I8*Rates!I8</f>
        <v>108000</v>
      </c>
      <c r="I8" s="7">
        <f>StaffEfforts!J8*Rates!J8</f>
        <v>0</v>
      </c>
      <c r="J8" s="7">
        <f t="shared" si="0"/>
        <v>672000</v>
      </c>
      <c r="K8" s="7">
        <v>2</v>
      </c>
      <c r="L8" s="7">
        <f t="shared" si="1"/>
        <v>4500</v>
      </c>
      <c r="M8" s="7">
        <v>4</v>
      </c>
      <c r="N8" s="7">
        <f t="shared" si="2"/>
        <v>12000</v>
      </c>
      <c r="O8" s="7">
        <v>5</v>
      </c>
      <c r="P8" s="7">
        <f t="shared" si="3"/>
        <v>5000</v>
      </c>
      <c r="Q8" s="7">
        <f t="shared" si="4"/>
        <v>21500</v>
      </c>
      <c r="R8" s="7">
        <v>20000</v>
      </c>
      <c r="S8" s="7">
        <v>2</v>
      </c>
      <c r="T8" s="7">
        <f t="shared" si="5"/>
        <v>6000</v>
      </c>
      <c r="W8" s="7">
        <f t="shared" si="6"/>
        <v>6000</v>
      </c>
      <c r="X8" s="7">
        <v>40000</v>
      </c>
      <c r="Y8" s="7">
        <f t="shared" si="7"/>
        <v>759500</v>
      </c>
      <c r="Z8" s="23">
        <f t="shared" si="10"/>
        <v>189875</v>
      </c>
      <c r="AA8" s="23">
        <f t="shared" si="8"/>
        <v>949375</v>
      </c>
      <c r="AB8" s="24">
        <f t="shared" si="9"/>
        <v>12.253458637518655</v>
      </c>
    </row>
    <row r="9" spans="1:30" x14ac:dyDescent="0.25">
      <c r="A9" s="7" t="s">
        <v>139</v>
      </c>
      <c r="B9" s="7">
        <f>StaffEfforts!C9*Rates!C9</f>
        <v>0</v>
      </c>
      <c r="C9" s="7">
        <f>StaffEfforts!D9*Rates!D9</f>
        <v>0</v>
      </c>
      <c r="D9" s="7">
        <f>StaffEfforts!E9*Rates!E9</f>
        <v>0</v>
      </c>
      <c r="E9" s="7">
        <f>StaffEfforts!F9*Rates!F9</f>
        <v>0</v>
      </c>
      <c r="F9" s="7">
        <f>StaffEfforts!G9*Rates!G9</f>
        <v>144000</v>
      </c>
      <c r="G9" s="7">
        <f>StaffEfforts!H9*Rates!H9</f>
        <v>0</v>
      </c>
      <c r="H9" s="7">
        <f>StaffEfforts!I9*Rates!I9</f>
        <v>0</v>
      </c>
      <c r="I9" s="7">
        <f>StaffEfforts!J9*Rates!J9</f>
        <v>0</v>
      </c>
      <c r="J9" s="7">
        <f t="shared" si="0"/>
        <v>144000</v>
      </c>
      <c r="K9" s="7">
        <v>2</v>
      </c>
      <c r="L9" s="7">
        <f t="shared" si="1"/>
        <v>4500</v>
      </c>
      <c r="M9" s="7">
        <v>4</v>
      </c>
      <c r="N9" s="7">
        <f t="shared" si="2"/>
        <v>12000</v>
      </c>
      <c r="O9" s="7">
        <v>5</v>
      </c>
      <c r="P9" s="7">
        <f t="shared" si="3"/>
        <v>5000</v>
      </c>
      <c r="Q9" s="7">
        <f t="shared" si="4"/>
        <v>21500</v>
      </c>
      <c r="R9" s="7">
        <v>10000</v>
      </c>
      <c r="S9" s="7">
        <v>1</v>
      </c>
      <c r="T9" s="7">
        <f t="shared" si="5"/>
        <v>3000</v>
      </c>
      <c r="W9" s="7">
        <f t="shared" si="6"/>
        <v>3000</v>
      </c>
      <c r="Y9" s="7">
        <f t="shared" si="7"/>
        <v>178500</v>
      </c>
      <c r="Z9" s="23">
        <f t="shared" si="10"/>
        <v>44625</v>
      </c>
      <c r="AA9" s="23">
        <f t="shared" si="8"/>
        <v>223125</v>
      </c>
      <c r="AB9" s="24">
        <f t="shared" si="9"/>
        <v>2.8798451175735087</v>
      </c>
    </row>
    <row r="10" spans="1:30" x14ac:dyDescent="0.25">
      <c r="A10" s="7" t="s">
        <v>13</v>
      </c>
      <c r="B10" s="7">
        <f>StaffEfforts!C10*Rates!C10</f>
        <v>72000</v>
      </c>
      <c r="C10" s="7">
        <f>StaffEfforts!D10*Rates!D10</f>
        <v>0</v>
      </c>
      <c r="D10" s="7">
        <f>StaffEfforts!E10*Rates!E10</f>
        <v>0</v>
      </c>
      <c r="E10" s="7">
        <f>StaffEfforts!F10*Rates!F10</f>
        <v>0</v>
      </c>
      <c r="F10" s="7">
        <f>StaffEfforts!G10*Rates!G10</f>
        <v>0</v>
      </c>
      <c r="G10" s="7">
        <f>StaffEfforts!H10*Rates!H10</f>
        <v>0</v>
      </c>
      <c r="H10" s="7">
        <f>StaffEfforts!I10*Rates!I10</f>
        <v>108000</v>
      </c>
      <c r="I10" s="7">
        <f>StaffEfforts!J10*Rates!J10</f>
        <v>0</v>
      </c>
      <c r="J10" s="7">
        <f t="shared" si="0"/>
        <v>180000</v>
      </c>
      <c r="K10" s="7">
        <v>1</v>
      </c>
      <c r="L10" s="7">
        <f t="shared" si="1"/>
        <v>2250</v>
      </c>
      <c r="M10" s="7">
        <v>4</v>
      </c>
      <c r="N10" s="7">
        <f t="shared" si="2"/>
        <v>12000</v>
      </c>
      <c r="P10" s="7">
        <f t="shared" si="3"/>
        <v>0</v>
      </c>
      <c r="Q10" s="7">
        <f t="shared" si="4"/>
        <v>14250</v>
      </c>
      <c r="R10" s="7">
        <v>20000</v>
      </c>
      <c r="S10" s="7">
        <v>1</v>
      </c>
      <c r="T10" s="7">
        <f t="shared" si="5"/>
        <v>3000</v>
      </c>
      <c r="W10" s="7">
        <f t="shared" si="6"/>
        <v>3000</v>
      </c>
      <c r="Y10" s="7">
        <f t="shared" si="7"/>
        <v>217250</v>
      </c>
      <c r="Z10" s="23">
        <f t="shared" si="10"/>
        <v>54312.5</v>
      </c>
      <c r="AA10" s="23">
        <f t="shared" si="8"/>
        <v>271562.5</v>
      </c>
      <c r="AB10" s="24">
        <f t="shared" si="9"/>
        <v>3.5050215786713994</v>
      </c>
    </row>
    <row r="11" spans="1:30" x14ac:dyDescent="0.25">
      <c r="A11" s="7" t="s">
        <v>43</v>
      </c>
      <c r="B11" s="7">
        <f>StaffEfforts!C11*Rates!C11</f>
        <v>0</v>
      </c>
      <c r="C11" s="7">
        <f>StaffEfforts!D11*Rates!D11</f>
        <v>0</v>
      </c>
      <c r="D11" s="7">
        <f>StaffEfforts!E11*Rates!E11</f>
        <v>0</v>
      </c>
      <c r="E11" s="7">
        <f>StaffEfforts!F11*Rates!F11</f>
        <v>0</v>
      </c>
      <c r="F11" s="7">
        <f>StaffEfforts!G11*Rates!G11</f>
        <v>0</v>
      </c>
      <c r="G11" s="7">
        <f>StaffEfforts!H11*Rates!H11</f>
        <v>0</v>
      </c>
      <c r="H11" s="7">
        <f>StaffEfforts!I11*Rates!I11</f>
        <v>108000</v>
      </c>
      <c r="I11" s="7">
        <f>StaffEfforts!J11*Rates!J11</f>
        <v>108000</v>
      </c>
      <c r="J11" s="7">
        <f t="shared" si="0"/>
        <v>216000</v>
      </c>
      <c r="K11" s="7">
        <v>1</v>
      </c>
      <c r="L11" s="7">
        <f t="shared" si="1"/>
        <v>2250</v>
      </c>
      <c r="M11" s="7">
        <v>4</v>
      </c>
      <c r="N11" s="7">
        <f t="shared" si="2"/>
        <v>12000</v>
      </c>
      <c r="O11" s="7">
        <v>5</v>
      </c>
      <c r="P11" s="7">
        <f t="shared" si="3"/>
        <v>5000</v>
      </c>
      <c r="Q11" s="7">
        <f t="shared" si="4"/>
        <v>19250</v>
      </c>
      <c r="S11" s="7">
        <v>1</v>
      </c>
      <c r="T11" s="7">
        <f t="shared" si="5"/>
        <v>3000</v>
      </c>
      <c r="V11" s="7">
        <v>15000</v>
      </c>
      <c r="W11" s="7">
        <f t="shared" si="6"/>
        <v>18000</v>
      </c>
      <c r="Y11" s="7">
        <f t="shared" si="7"/>
        <v>253250</v>
      </c>
      <c r="Z11" s="23">
        <f t="shared" si="10"/>
        <v>63312.5</v>
      </c>
      <c r="AA11" s="23">
        <f t="shared" si="8"/>
        <v>316562.5</v>
      </c>
      <c r="AB11" s="24">
        <f t="shared" si="9"/>
        <v>4.0858306780139557</v>
      </c>
    </row>
    <row r="12" spans="1:30" x14ac:dyDescent="0.25">
      <c r="A12" s="7" t="s">
        <v>44</v>
      </c>
      <c r="B12" s="7">
        <f>StaffEfforts!C12*Rates!C12</f>
        <v>0</v>
      </c>
      <c r="C12" s="7">
        <f>StaffEfforts!D12*Rates!D12</f>
        <v>0</v>
      </c>
      <c r="D12" s="7">
        <f>StaffEfforts!E12*Rates!E12</f>
        <v>0</v>
      </c>
      <c r="E12" s="7">
        <f>StaffEfforts!F12*Rates!F12</f>
        <v>0</v>
      </c>
      <c r="F12" s="7">
        <f>StaffEfforts!G12*Rates!G12</f>
        <v>144000</v>
      </c>
      <c r="G12" s="7">
        <f>StaffEfforts!H12*Rates!H12</f>
        <v>0</v>
      </c>
      <c r="H12" s="7">
        <f>StaffEfforts!I12*Rates!I12</f>
        <v>108000</v>
      </c>
      <c r="I12" s="7">
        <f>StaffEfforts!J12*Rates!J12</f>
        <v>108000</v>
      </c>
      <c r="J12" s="7">
        <f t="shared" si="0"/>
        <v>360000</v>
      </c>
      <c r="K12" s="7">
        <v>2</v>
      </c>
      <c r="L12" s="7">
        <f t="shared" si="1"/>
        <v>4500</v>
      </c>
      <c r="M12" s="7">
        <v>4</v>
      </c>
      <c r="N12" s="7">
        <f t="shared" si="2"/>
        <v>12000</v>
      </c>
      <c r="O12" s="7">
        <v>5</v>
      </c>
      <c r="P12" s="7">
        <f t="shared" si="3"/>
        <v>5000</v>
      </c>
      <c r="Q12" s="7">
        <f t="shared" si="4"/>
        <v>21500</v>
      </c>
      <c r="S12" s="7">
        <v>2</v>
      </c>
      <c r="T12" s="7">
        <f t="shared" si="5"/>
        <v>6000</v>
      </c>
      <c r="W12" s="7">
        <f t="shared" si="6"/>
        <v>6000</v>
      </c>
      <c r="Y12" s="7">
        <f t="shared" si="7"/>
        <v>387500</v>
      </c>
      <c r="Z12" s="23">
        <f t="shared" si="10"/>
        <v>96875</v>
      </c>
      <c r="AA12" s="23">
        <f t="shared" si="8"/>
        <v>484375</v>
      </c>
      <c r="AB12" s="24">
        <f t="shared" si="9"/>
        <v>6.2517646109789053</v>
      </c>
    </row>
    <row r="13" spans="1:30" x14ac:dyDescent="0.25">
      <c r="A13" s="7" t="s">
        <v>11</v>
      </c>
      <c r="B13" s="7">
        <f>StaffEfforts!C13*Rates!C13</f>
        <v>120000</v>
      </c>
      <c r="C13" s="7">
        <f>StaffEfforts!D13*Rates!D13</f>
        <v>60000</v>
      </c>
      <c r="D13" s="7">
        <f>StaffEfforts!E13*Rates!E13</f>
        <v>180000</v>
      </c>
      <c r="E13" s="7">
        <f>StaffEfforts!F13*Rates!F13</f>
        <v>0</v>
      </c>
      <c r="F13" s="7">
        <f>StaffEfforts!G13*Rates!G13</f>
        <v>144000</v>
      </c>
      <c r="G13" s="7">
        <f>StaffEfforts!H13*Rates!H13</f>
        <v>144000</v>
      </c>
      <c r="H13" s="7">
        <f>StaffEfforts!I13*Rates!I13</f>
        <v>108000</v>
      </c>
      <c r="I13" s="7">
        <f>StaffEfforts!J13*Rates!J13</f>
        <v>108000</v>
      </c>
      <c r="J13" s="7">
        <f>SUM(B13:I13)</f>
        <v>864000</v>
      </c>
      <c r="K13" s="7">
        <v>2</v>
      </c>
      <c r="L13" s="7">
        <f t="shared" si="1"/>
        <v>4500</v>
      </c>
      <c r="M13" s="7">
        <v>4</v>
      </c>
      <c r="N13" s="7">
        <f t="shared" si="2"/>
        <v>12000</v>
      </c>
      <c r="O13" s="7">
        <v>5</v>
      </c>
      <c r="P13" s="7">
        <f t="shared" si="3"/>
        <v>5000</v>
      </c>
      <c r="Q13" s="7">
        <f t="shared" si="4"/>
        <v>21500</v>
      </c>
      <c r="S13" s="7">
        <v>2</v>
      </c>
      <c r="T13" s="7">
        <f t="shared" si="5"/>
        <v>6000</v>
      </c>
      <c r="U13" s="7">
        <v>10000</v>
      </c>
      <c r="V13" s="7">
        <v>15000</v>
      </c>
      <c r="W13" s="7">
        <f t="shared" si="6"/>
        <v>31000</v>
      </c>
      <c r="Y13" s="7">
        <f t="shared" si="7"/>
        <v>916500</v>
      </c>
      <c r="Z13" s="23">
        <f>Y13*0.25</f>
        <v>229125</v>
      </c>
      <c r="AA13" s="23">
        <f t="shared" si="8"/>
        <v>1145625</v>
      </c>
      <c r="AB13" s="24">
        <f t="shared" si="9"/>
        <v>14.786431654095914</v>
      </c>
    </row>
    <row r="14" spans="1:30" x14ac:dyDescent="0.25">
      <c r="B14" s="7">
        <f>SUM(B2:B13)</f>
        <v>708000</v>
      </c>
      <c r="C14" s="7">
        <f t="shared" ref="C14:AA14" si="11">SUM(C2:C13)</f>
        <v>516000</v>
      </c>
      <c r="D14" s="7">
        <f t="shared" si="11"/>
        <v>612000</v>
      </c>
      <c r="E14" s="7">
        <f t="shared" si="11"/>
        <v>228000</v>
      </c>
      <c r="F14" s="7">
        <f t="shared" si="11"/>
        <v>1116000</v>
      </c>
      <c r="G14" s="7">
        <f t="shared" si="11"/>
        <v>684000</v>
      </c>
      <c r="H14" s="7">
        <f t="shared" si="11"/>
        <v>1044000</v>
      </c>
      <c r="I14" s="7">
        <f>SUM(I2:I13)</f>
        <v>720000</v>
      </c>
      <c r="J14" s="7">
        <f>SUM(J2:J13)</f>
        <v>5628000</v>
      </c>
      <c r="K14" s="7">
        <f t="shared" si="11"/>
        <v>21</v>
      </c>
      <c r="L14" s="7">
        <f t="shared" si="11"/>
        <v>47250</v>
      </c>
      <c r="M14" s="7">
        <f>SUM(M2:M13)</f>
        <v>56</v>
      </c>
      <c r="N14" s="7">
        <f t="shared" si="11"/>
        <v>168000</v>
      </c>
      <c r="O14" s="7">
        <f t="shared" si="11"/>
        <v>50</v>
      </c>
      <c r="P14" s="7">
        <f t="shared" si="11"/>
        <v>50000</v>
      </c>
      <c r="Q14" s="7">
        <f t="shared" si="11"/>
        <v>265250</v>
      </c>
      <c r="R14" s="7">
        <f t="shared" si="11"/>
        <v>70000</v>
      </c>
      <c r="S14" s="7">
        <v>3</v>
      </c>
      <c r="T14" s="7">
        <f t="shared" si="11"/>
        <v>60000</v>
      </c>
      <c r="U14" s="7">
        <f t="shared" si="11"/>
        <v>60000</v>
      </c>
      <c r="V14" s="7">
        <f t="shared" si="11"/>
        <v>75000</v>
      </c>
      <c r="W14" s="7">
        <f t="shared" si="11"/>
        <v>195000</v>
      </c>
      <c r="X14" s="7">
        <f t="shared" si="11"/>
        <v>40000</v>
      </c>
      <c r="Y14" s="7">
        <f>SUM(Y2:Y13)</f>
        <v>6198250</v>
      </c>
      <c r="Z14" s="23">
        <f>SUM(Z2:Z13)</f>
        <v>1549562.5</v>
      </c>
      <c r="AA14" s="23">
        <f t="shared" si="11"/>
        <v>7747812.5</v>
      </c>
      <c r="AB14" s="24">
        <f t="shared" si="9"/>
        <v>100</v>
      </c>
    </row>
    <row r="15" spans="1:30" x14ac:dyDescent="0.25">
      <c r="B15" s="24">
        <f>100*B14/$AA$14</f>
        <v>9.1380631629895532</v>
      </c>
      <c r="C15" s="24">
        <f t="shared" ref="C15:AA15" si="12">100*C14/$AA$14</f>
        <v>6.6599443391279793</v>
      </c>
      <c r="D15" s="24">
        <f t="shared" si="12"/>
        <v>7.8990037510587667</v>
      </c>
      <c r="E15" s="24">
        <f t="shared" si="12"/>
        <v>2.9427661033356189</v>
      </c>
      <c r="F15" s="24">
        <f t="shared" si="12"/>
        <v>14.404065663695398</v>
      </c>
      <c r="G15" s="24">
        <f t="shared" si="12"/>
        <v>8.8282983100068559</v>
      </c>
      <c r="H15" s="24">
        <f t="shared" si="12"/>
        <v>13.474771104747308</v>
      </c>
      <c r="I15" s="24">
        <f t="shared" si="12"/>
        <v>9.292945589480901</v>
      </c>
      <c r="J15" s="24">
        <f t="shared" si="12"/>
        <v>72.63985802444239</v>
      </c>
      <c r="K15" s="24">
        <f t="shared" si="12"/>
        <v>2.7104424635985961E-4</v>
      </c>
      <c r="L15" s="24">
        <f t="shared" si="12"/>
        <v>0.60984955430968424</v>
      </c>
      <c r="M15" s="24">
        <f t="shared" si="12"/>
        <v>7.2278465695962567E-4</v>
      </c>
      <c r="N15" s="24">
        <f t="shared" si="12"/>
        <v>2.168353970878877</v>
      </c>
      <c r="O15" s="24">
        <f t="shared" si="12"/>
        <v>6.4534344371395148E-4</v>
      </c>
      <c r="P15" s="24">
        <f t="shared" si="12"/>
        <v>0.64534344371395147</v>
      </c>
      <c r="Q15" s="24">
        <f t="shared" si="12"/>
        <v>3.4235469689025129</v>
      </c>
      <c r="R15" s="24">
        <f t="shared" si="12"/>
        <v>0.9034808211995321</v>
      </c>
      <c r="S15" s="24">
        <f t="shared" si="12"/>
        <v>3.8720606622837088E-5</v>
      </c>
      <c r="T15" s="24">
        <f t="shared" si="12"/>
        <v>0.77441213245674179</v>
      </c>
      <c r="U15" s="24">
        <f t="shared" si="12"/>
        <v>0.77441213245674179</v>
      </c>
      <c r="V15" s="24">
        <f t="shared" si="12"/>
        <v>0.96801516557092726</v>
      </c>
      <c r="W15" s="24">
        <f t="shared" si="12"/>
        <v>2.5168394304844108</v>
      </c>
      <c r="X15" s="24">
        <f t="shared" si="12"/>
        <v>0.51627475497116126</v>
      </c>
      <c r="Y15" s="24">
        <f t="shared" si="12"/>
        <v>80</v>
      </c>
      <c r="Z15" s="24">
        <f t="shared" si="12"/>
        <v>20</v>
      </c>
      <c r="AA15" s="24">
        <f t="shared" si="12"/>
        <v>100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44838-F4DE-4F62-B9E9-C5973FBD5C24}">
  <dimension ref="A1:E14"/>
  <sheetViews>
    <sheetView zoomScale="235" zoomScaleNormal="235" workbookViewId="0">
      <selection activeCell="E3" sqref="E3"/>
    </sheetView>
  </sheetViews>
  <sheetFormatPr defaultRowHeight="15" x14ac:dyDescent="0.25"/>
  <cols>
    <col min="1" max="1" width="6.42578125" style="1" customWidth="1"/>
    <col min="2" max="2" width="8.85546875" style="1" bestFit="1" customWidth="1"/>
    <col min="3" max="3" width="44.5703125" style="28" bestFit="1" customWidth="1"/>
    <col min="4" max="4" width="7.7109375" style="1" bestFit="1" customWidth="1"/>
    <col min="5" max="5" width="19.42578125" style="1" bestFit="1" customWidth="1"/>
    <col min="6" max="16384" width="9.140625" style="1"/>
  </cols>
  <sheetData>
    <row r="1" spans="1:5" x14ac:dyDescent="0.25">
      <c r="A1" s="1" t="s">
        <v>17</v>
      </c>
      <c r="B1" s="1" t="s">
        <v>19</v>
      </c>
      <c r="C1" s="28" t="s">
        <v>463</v>
      </c>
      <c r="D1" s="1" t="s">
        <v>159</v>
      </c>
      <c r="E1" s="28" t="s">
        <v>234</v>
      </c>
    </row>
    <row r="2" spans="1:5" x14ac:dyDescent="0.25">
      <c r="A2" s="1">
        <v>1</v>
      </c>
      <c r="B2" s="1" t="s">
        <v>4</v>
      </c>
      <c r="C2" s="28" t="s">
        <v>464</v>
      </c>
      <c r="D2" s="1">
        <v>24</v>
      </c>
      <c r="E2" s="1">
        <f>SUM(D2:D13)</f>
        <v>96</v>
      </c>
    </row>
    <row r="3" spans="1:5" x14ac:dyDescent="0.25">
      <c r="A3" s="1">
        <v>2</v>
      </c>
      <c r="B3" s="1" t="s">
        <v>27</v>
      </c>
      <c r="C3" s="28" t="s">
        <v>465</v>
      </c>
      <c r="D3" s="1">
        <v>24</v>
      </c>
    </row>
    <row r="4" spans="1:5" x14ac:dyDescent="0.25">
      <c r="A4" s="1">
        <v>3</v>
      </c>
      <c r="B4" s="1" t="s">
        <v>31</v>
      </c>
      <c r="C4" s="28" t="s">
        <v>466</v>
      </c>
      <c r="D4" s="1">
        <v>24</v>
      </c>
    </row>
    <row r="5" spans="1:5" x14ac:dyDescent="0.25">
      <c r="A5" s="1">
        <v>4</v>
      </c>
      <c r="B5" s="1" t="s">
        <v>6</v>
      </c>
      <c r="C5" s="28" t="s">
        <v>466</v>
      </c>
      <c r="D5" s="1">
        <v>24</v>
      </c>
    </row>
    <row r="6" spans="1:5" x14ac:dyDescent="0.25">
      <c r="A6" s="1">
        <v>5</v>
      </c>
      <c r="B6" s="1" t="s">
        <v>16</v>
      </c>
    </row>
    <row r="7" spans="1:5" x14ac:dyDescent="0.25">
      <c r="A7" s="1">
        <v>6</v>
      </c>
      <c r="B7" s="1" t="s">
        <v>38</v>
      </c>
    </row>
    <row r="8" spans="1:5" x14ac:dyDescent="0.25">
      <c r="A8" s="1">
        <v>7</v>
      </c>
      <c r="B8" s="1" t="s">
        <v>8</v>
      </c>
    </row>
    <row r="9" spans="1:5" x14ac:dyDescent="0.25">
      <c r="A9" s="1">
        <v>8</v>
      </c>
      <c r="B9" s="1" t="s">
        <v>139</v>
      </c>
    </row>
    <row r="10" spans="1:5" x14ac:dyDescent="0.25">
      <c r="A10" s="1">
        <v>9</v>
      </c>
      <c r="B10" s="1" t="s">
        <v>13</v>
      </c>
    </row>
    <row r="11" spans="1:5" x14ac:dyDescent="0.25">
      <c r="A11" s="1">
        <v>10</v>
      </c>
      <c r="B11" s="1" t="s">
        <v>43</v>
      </c>
    </row>
    <row r="12" spans="1:5" x14ac:dyDescent="0.25">
      <c r="A12" s="1">
        <v>11</v>
      </c>
      <c r="B12" s="1" t="s">
        <v>44</v>
      </c>
    </row>
    <row r="13" spans="1:5" x14ac:dyDescent="0.25">
      <c r="A13" s="1">
        <v>12</v>
      </c>
      <c r="B13" s="1" t="s">
        <v>47</v>
      </c>
    </row>
    <row r="14" spans="1:5" x14ac:dyDescent="0.25">
      <c r="C14" s="1"/>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C9D24-D88E-41A9-8E6D-8326E0C89E7A}">
  <dimension ref="A1:N57"/>
  <sheetViews>
    <sheetView zoomScale="175" zoomScaleNormal="175" workbookViewId="0">
      <selection activeCell="C1" sqref="C1"/>
    </sheetView>
  </sheetViews>
  <sheetFormatPr defaultRowHeight="15" x14ac:dyDescent="0.25"/>
  <cols>
    <col min="1" max="1" width="27.42578125" bestFit="1" customWidth="1"/>
    <col min="2" max="2" width="9.5703125" bestFit="1" customWidth="1"/>
    <col min="3" max="3" width="5.42578125" style="7" customWidth="1"/>
    <col min="5" max="5" width="7.140625" style="7" bestFit="1" customWidth="1"/>
    <col min="6" max="6" width="2.42578125" bestFit="1" customWidth="1"/>
    <col min="7" max="7" width="13.140625" style="3" bestFit="1" customWidth="1"/>
    <col min="8" max="8" width="2.42578125" bestFit="1" customWidth="1"/>
    <col min="9" max="9" width="7" style="7" customWidth="1"/>
    <col min="10" max="10" width="5.140625" style="7" customWidth="1"/>
    <col min="11" max="11" width="8" style="7" customWidth="1"/>
    <col min="12" max="12" width="3.42578125" bestFit="1" customWidth="1"/>
    <col min="14" max="14" width="55.7109375" style="3" bestFit="1" customWidth="1"/>
  </cols>
  <sheetData>
    <row r="1" spans="1:14" x14ac:dyDescent="0.25">
      <c r="E1" s="30"/>
      <c r="F1" s="6"/>
      <c r="G1" s="3" t="s">
        <v>155</v>
      </c>
      <c r="I1" s="30" t="s">
        <v>157</v>
      </c>
      <c r="J1" s="30"/>
      <c r="K1" s="30" t="s">
        <v>158</v>
      </c>
      <c r="N1" s="31" t="s">
        <v>60</v>
      </c>
    </row>
    <row r="2" spans="1:14" x14ac:dyDescent="0.25">
      <c r="A2" t="s">
        <v>358</v>
      </c>
      <c r="D2" t="s">
        <v>359</v>
      </c>
      <c r="E2" s="7" t="s">
        <v>3</v>
      </c>
      <c r="F2" t="s">
        <v>360</v>
      </c>
      <c r="G2" s="3" t="s">
        <v>3</v>
      </c>
      <c r="H2" t="s">
        <v>361</v>
      </c>
      <c r="I2" s="7">
        <v>1</v>
      </c>
      <c r="J2" s="7" t="s">
        <v>361</v>
      </c>
      <c r="K2" s="7">
        <v>35</v>
      </c>
      <c r="L2" s="7" t="s">
        <v>362</v>
      </c>
      <c r="M2" s="7"/>
      <c r="N2" s="3" t="s">
        <v>363</v>
      </c>
    </row>
    <row r="3" spans="1:14" x14ac:dyDescent="0.25">
      <c r="A3" t="s">
        <v>364</v>
      </c>
      <c r="D3" t="s">
        <v>359</v>
      </c>
      <c r="E3" s="7" t="s">
        <v>365</v>
      </c>
      <c r="F3" t="s">
        <v>360</v>
      </c>
      <c r="G3" s="3" t="s">
        <v>366</v>
      </c>
      <c r="H3" t="s">
        <v>361</v>
      </c>
      <c r="I3" s="7">
        <v>1</v>
      </c>
      <c r="J3" s="7" t="s">
        <v>361</v>
      </c>
      <c r="K3" s="7">
        <v>6</v>
      </c>
      <c r="L3" s="7" t="s">
        <v>362</v>
      </c>
      <c r="M3" s="7"/>
      <c r="N3" s="32" t="s">
        <v>161</v>
      </c>
    </row>
    <row r="4" spans="1:14" x14ac:dyDescent="0.25">
      <c r="A4" t="s">
        <v>367</v>
      </c>
      <c r="D4" t="s">
        <v>368</v>
      </c>
      <c r="E4" s="7" t="s">
        <v>369</v>
      </c>
      <c r="F4" t="s">
        <v>360</v>
      </c>
      <c r="G4" s="3" t="s">
        <v>370</v>
      </c>
      <c r="H4" t="s">
        <v>361</v>
      </c>
      <c r="I4" s="7">
        <v>9</v>
      </c>
      <c r="L4" s="7" t="s">
        <v>362</v>
      </c>
      <c r="M4" s="7"/>
      <c r="N4" s="32" t="s">
        <v>279</v>
      </c>
    </row>
    <row r="5" spans="1:14" x14ac:dyDescent="0.25">
      <c r="A5" t="s">
        <v>371</v>
      </c>
      <c r="D5" t="s">
        <v>359</v>
      </c>
      <c r="E5" s="7" t="s">
        <v>372</v>
      </c>
      <c r="F5" t="s">
        <v>360</v>
      </c>
      <c r="G5" s="3" t="s">
        <v>373</v>
      </c>
      <c r="H5" t="s">
        <v>361</v>
      </c>
      <c r="I5" s="7">
        <v>7</v>
      </c>
      <c r="J5" s="7" t="s">
        <v>361</v>
      </c>
      <c r="K5" s="7">
        <v>12</v>
      </c>
      <c r="L5" s="7" t="s">
        <v>362</v>
      </c>
      <c r="M5" s="7"/>
      <c r="N5" s="33" t="s">
        <v>162</v>
      </c>
    </row>
    <row r="6" spans="1:14" x14ac:dyDescent="0.25">
      <c r="A6" t="s">
        <v>371</v>
      </c>
      <c r="D6" t="s">
        <v>359</v>
      </c>
      <c r="E6" s="7" t="s">
        <v>374</v>
      </c>
      <c r="F6" t="s">
        <v>360</v>
      </c>
      <c r="G6" s="3" t="s">
        <v>375</v>
      </c>
      <c r="H6" t="s">
        <v>361</v>
      </c>
      <c r="I6" s="7">
        <v>13</v>
      </c>
      <c r="J6" s="7" t="s">
        <v>361</v>
      </c>
      <c r="K6" s="7">
        <v>22</v>
      </c>
      <c r="L6" s="7" t="s">
        <v>362</v>
      </c>
      <c r="M6" s="7"/>
      <c r="N6" s="33" t="s">
        <v>163</v>
      </c>
    </row>
    <row r="7" spans="1:14" x14ac:dyDescent="0.25">
      <c r="A7" t="s">
        <v>371</v>
      </c>
      <c r="D7" t="s">
        <v>359</v>
      </c>
      <c r="E7" s="7" t="s">
        <v>376</v>
      </c>
      <c r="F7" t="s">
        <v>360</v>
      </c>
      <c r="G7" s="3" t="s">
        <v>377</v>
      </c>
      <c r="H7" t="s">
        <v>361</v>
      </c>
      <c r="I7" s="7">
        <v>14</v>
      </c>
      <c r="J7" s="7" t="s">
        <v>361</v>
      </c>
      <c r="K7" s="7">
        <v>23</v>
      </c>
      <c r="L7" s="7" t="s">
        <v>362</v>
      </c>
      <c r="M7" s="7"/>
      <c r="N7" s="33" t="s">
        <v>164</v>
      </c>
    </row>
    <row r="8" spans="1:14" x14ac:dyDescent="0.25">
      <c r="A8" t="s">
        <v>371</v>
      </c>
      <c r="D8" t="s">
        <v>359</v>
      </c>
      <c r="E8" s="7" t="s">
        <v>378</v>
      </c>
      <c r="F8" t="s">
        <v>360</v>
      </c>
      <c r="G8" s="3" t="s">
        <v>379</v>
      </c>
      <c r="H8" t="s">
        <v>361</v>
      </c>
      <c r="I8" s="7">
        <v>15</v>
      </c>
      <c r="J8" s="7" t="s">
        <v>361</v>
      </c>
      <c r="K8" s="7">
        <v>24</v>
      </c>
      <c r="L8" s="7" t="s">
        <v>362</v>
      </c>
      <c r="M8" s="7"/>
      <c r="N8" s="33" t="s">
        <v>165</v>
      </c>
    </row>
    <row r="9" spans="1:14" x14ac:dyDescent="0.25">
      <c r="A9" t="s">
        <v>371</v>
      </c>
      <c r="D9" t="s">
        <v>359</v>
      </c>
      <c r="E9" s="7" t="s">
        <v>380</v>
      </c>
      <c r="F9" t="s">
        <v>360</v>
      </c>
      <c r="G9" s="3" t="s">
        <v>381</v>
      </c>
      <c r="H9" t="s">
        <v>361</v>
      </c>
      <c r="I9" s="7">
        <v>16</v>
      </c>
      <c r="J9" s="7" t="s">
        <v>361</v>
      </c>
      <c r="K9" s="7">
        <v>25</v>
      </c>
      <c r="L9" s="7" t="s">
        <v>362</v>
      </c>
      <c r="M9" s="7"/>
      <c r="N9" s="33" t="s">
        <v>166</v>
      </c>
    </row>
    <row r="10" spans="1:14" x14ac:dyDescent="0.25">
      <c r="L10" s="7"/>
      <c r="M10" s="7"/>
      <c r="N10" s="33"/>
    </row>
    <row r="11" spans="1:14" x14ac:dyDescent="0.25">
      <c r="A11" t="s">
        <v>382</v>
      </c>
      <c r="D11" t="s">
        <v>359</v>
      </c>
      <c r="E11" s="7" t="s">
        <v>5</v>
      </c>
      <c r="F11" t="s">
        <v>360</v>
      </c>
      <c r="G11" s="3" t="s">
        <v>5</v>
      </c>
      <c r="H11" t="s">
        <v>361</v>
      </c>
      <c r="I11" s="7">
        <v>1</v>
      </c>
      <c r="J11" s="7" t="s">
        <v>361</v>
      </c>
      <c r="K11" s="7">
        <v>35</v>
      </c>
      <c r="L11" s="7" t="s">
        <v>362</v>
      </c>
      <c r="M11" s="7"/>
      <c r="N11" s="3" t="s">
        <v>383</v>
      </c>
    </row>
    <row r="12" spans="1:14" x14ac:dyDescent="0.25">
      <c r="A12" t="s">
        <v>364</v>
      </c>
      <c r="D12" t="s">
        <v>359</v>
      </c>
      <c r="E12" s="7" t="s">
        <v>384</v>
      </c>
      <c r="F12" t="s">
        <v>360</v>
      </c>
      <c r="G12" s="3" t="s">
        <v>385</v>
      </c>
      <c r="H12" t="s">
        <v>361</v>
      </c>
      <c r="I12" s="7">
        <v>1</v>
      </c>
      <c r="J12" s="7" t="s">
        <v>361</v>
      </c>
      <c r="K12" s="7">
        <v>9</v>
      </c>
      <c r="L12" s="7" t="s">
        <v>362</v>
      </c>
      <c r="M12" s="7"/>
      <c r="N12" s="28" t="s">
        <v>168</v>
      </c>
    </row>
    <row r="13" spans="1:14" x14ac:dyDescent="0.25">
      <c r="A13" t="s">
        <v>371</v>
      </c>
      <c r="D13" t="s">
        <v>359</v>
      </c>
      <c r="E13" s="7" t="s">
        <v>386</v>
      </c>
      <c r="F13" t="s">
        <v>360</v>
      </c>
      <c r="G13" s="3" t="s">
        <v>387</v>
      </c>
      <c r="H13" t="s">
        <v>361</v>
      </c>
      <c r="I13" s="7">
        <v>6</v>
      </c>
      <c r="J13" s="7" t="s">
        <v>361</v>
      </c>
      <c r="K13" s="7">
        <v>12</v>
      </c>
      <c r="L13" s="7" t="s">
        <v>362</v>
      </c>
      <c r="M13" s="7"/>
      <c r="N13" s="34" t="s">
        <v>169</v>
      </c>
    </row>
    <row r="14" spans="1:14" x14ac:dyDescent="0.25">
      <c r="A14" t="s">
        <v>367</v>
      </c>
      <c r="D14" t="s">
        <v>368</v>
      </c>
      <c r="E14" s="7" t="s">
        <v>388</v>
      </c>
      <c r="F14" t="s">
        <v>360</v>
      </c>
      <c r="G14" s="3" t="s">
        <v>389</v>
      </c>
      <c r="H14" t="s">
        <v>361</v>
      </c>
      <c r="I14" s="7">
        <v>6</v>
      </c>
      <c r="L14" s="7" t="s">
        <v>362</v>
      </c>
      <c r="M14" s="7"/>
      <c r="N14" s="32" t="s">
        <v>279</v>
      </c>
    </row>
    <row r="15" spans="1:14" x14ac:dyDescent="0.25">
      <c r="A15" t="s">
        <v>371</v>
      </c>
      <c r="D15" t="s">
        <v>359</v>
      </c>
      <c r="E15" s="7" t="s">
        <v>390</v>
      </c>
      <c r="F15" t="s">
        <v>360</v>
      </c>
      <c r="G15" s="3" t="s">
        <v>391</v>
      </c>
      <c r="H15" t="s">
        <v>361</v>
      </c>
      <c r="I15" s="7">
        <v>12</v>
      </c>
      <c r="J15" s="7" t="s">
        <v>361</v>
      </c>
      <c r="K15" s="7">
        <v>22</v>
      </c>
      <c r="L15" s="7" t="s">
        <v>362</v>
      </c>
      <c r="M15" s="7"/>
      <c r="N15" s="34" t="s">
        <v>170</v>
      </c>
    </row>
    <row r="16" spans="1:14" x14ac:dyDescent="0.25">
      <c r="A16" t="s">
        <v>364</v>
      </c>
      <c r="D16" t="s">
        <v>359</v>
      </c>
      <c r="E16" s="7" t="s">
        <v>392</v>
      </c>
      <c r="F16" t="s">
        <v>360</v>
      </c>
      <c r="G16" s="3" t="s">
        <v>393</v>
      </c>
      <c r="H16" t="s">
        <v>361</v>
      </c>
      <c r="I16" s="7">
        <v>13</v>
      </c>
      <c r="J16" s="7" t="s">
        <v>361</v>
      </c>
      <c r="K16" s="7">
        <v>23</v>
      </c>
      <c r="L16" s="7" t="s">
        <v>362</v>
      </c>
      <c r="M16" s="7"/>
      <c r="N16" s="34" t="s">
        <v>171</v>
      </c>
    </row>
    <row r="17" spans="1:14" x14ac:dyDescent="0.25">
      <c r="A17" t="s">
        <v>364</v>
      </c>
      <c r="D17" t="s">
        <v>359</v>
      </c>
      <c r="E17" s="7" t="s">
        <v>394</v>
      </c>
      <c r="F17" t="s">
        <v>360</v>
      </c>
      <c r="G17" s="3" t="s">
        <v>395</v>
      </c>
      <c r="H17" t="s">
        <v>361</v>
      </c>
      <c r="I17" s="7">
        <v>14</v>
      </c>
      <c r="J17" s="7" t="s">
        <v>361</v>
      </c>
      <c r="K17" s="7">
        <v>24</v>
      </c>
      <c r="L17" s="7" t="s">
        <v>362</v>
      </c>
      <c r="M17" s="7"/>
      <c r="N17" s="34" t="s">
        <v>172</v>
      </c>
    </row>
    <row r="18" spans="1:14" x14ac:dyDescent="0.25">
      <c r="A18" t="s">
        <v>371</v>
      </c>
      <c r="D18" t="s">
        <v>359</v>
      </c>
      <c r="E18" s="7" t="s">
        <v>396</v>
      </c>
      <c r="F18" t="s">
        <v>360</v>
      </c>
      <c r="G18" s="3" t="s">
        <v>397</v>
      </c>
      <c r="H18" t="s">
        <v>361</v>
      </c>
      <c r="I18" s="7">
        <v>15</v>
      </c>
      <c r="J18" s="7" t="s">
        <v>361</v>
      </c>
      <c r="K18" s="7">
        <v>25</v>
      </c>
      <c r="L18" s="7" t="s">
        <v>362</v>
      </c>
      <c r="M18" s="7"/>
      <c r="N18" s="34" t="s">
        <v>173</v>
      </c>
    </row>
    <row r="19" spans="1:14" x14ac:dyDescent="0.25">
      <c r="L19" s="7"/>
      <c r="M19" s="7"/>
      <c r="N19" s="34"/>
    </row>
    <row r="20" spans="1:14" x14ac:dyDescent="0.25">
      <c r="A20" t="s">
        <v>398</v>
      </c>
      <c r="D20" t="s">
        <v>359</v>
      </c>
      <c r="E20" s="7" t="s">
        <v>7</v>
      </c>
      <c r="F20" t="s">
        <v>360</v>
      </c>
      <c r="G20" s="3" t="s">
        <v>7</v>
      </c>
      <c r="H20" t="s">
        <v>361</v>
      </c>
      <c r="I20" s="7">
        <v>3</v>
      </c>
      <c r="J20" s="7" t="s">
        <v>361</v>
      </c>
      <c r="K20" s="7">
        <v>35</v>
      </c>
      <c r="L20" s="7" t="s">
        <v>362</v>
      </c>
      <c r="M20" s="7"/>
      <c r="N20" s="3" t="s">
        <v>399</v>
      </c>
    </row>
    <row r="21" spans="1:14" x14ac:dyDescent="0.25">
      <c r="A21" t="s">
        <v>364</v>
      </c>
      <c r="D21" t="s">
        <v>359</v>
      </c>
      <c r="E21" s="7" t="s">
        <v>400</v>
      </c>
      <c r="F21" t="s">
        <v>360</v>
      </c>
      <c r="G21" s="3" t="s">
        <v>401</v>
      </c>
      <c r="H21" t="s">
        <v>361</v>
      </c>
      <c r="I21" s="7">
        <v>9</v>
      </c>
      <c r="J21" s="7" t="s">
        <v>361</v>
      </c>
      <c r="K21" s="7">
        <v>18</v>
      </c>
      <c r="L21" s="7" t="s">
        <v>362</v>
      </c>
      <c r="M21" s="7"/>
      <c r="N21" s="28" t="s">
        <v>175</v>
      </c>
    </row>
    <row r="22" spans="1:14" x14ac:dyDescent="0.25">
      <c r="A22" t="s">
        <v>367</v>
      </c>
      <c r="D22" t="s">
        <v>368</v>
      </c>
      <c r="E22" s="7" t="s">
        <v>402</v>
      </c>
      <c r="F22" t="s">
        <v>360</v>
      </c>
      <c r="G22" s="3" t="s">
        <v>403</v>
      </c>
      <c r="H22" t="s">
        <v>361</v>
      </c>
      <c r="I22" s="7">
        <v>6</v>
      </c>
      <c r="L22" s="7" t="s">
        <v>362</v>
      </c>
      <c r="M22" s="7"/>
      <c r="N22" s="32" t="s">
        <v>279</v>
      </c>
    </row>
    <row r="23" spans="1:14" x14ac:dyDescent="0.25">
      <c r="A23" t="s">
        <v>364</v>
      </c>
      <c r="D23" t="s">
        <v>359</v>
      </c>
      <c r="E23" s="7" t="s">
        <v>404</v>
      </c>
      <c r="F23" t="s">
        <v>360</v>
      </c>
      <c r="G23" s="3" t="s">
        <v>405</v>
      </c>
      <c r="H23" t="s">
        <v>361</v>
      </c>
      <c r="I23" s="7">
        <v>6</v>
      </c>
      <c r="J23" s="7" t="s">
        <v>361</v>
      </c>
      <c r="K23" s="7">
        <v>22</v>
      </c>
      <c r="L23" s="7" t="s">
        <v>362</v>
      </c>
      <c r="M23" s="7"/>
      <c r="N23" s="3" t="s">
        <v>176</v>
      </c>
    </row>
    <row r="24" spans="1:14" x14ac:dyDescent="0.25">
      <c r="A24" t="s">
        <v>371</v>
      </c>
      <c r="D24" t="s">
        <v>359</v>
      </c>
      <c r="E24" s="7" t="s">
        <v>406</v>
      </c>
      <c r="F24" t="s">
        <v>360</v>
      </c>
      <c r="G24" s="3" t="s">
        <v>407</v>
      </c>
      <c r="H24" t="s">
        <v>361</v>
      </c>
      <c r="I24" s="7">
        <v>3</v>
      </c>
      <c r="J24" s="7" t="s">
        <v>361</v>
      </c>
      <c r="K24" s="7">
        <v>22</v>
      </c>
      <c r="L24" s="7" t="s">
        <v>362</v>
      </c>
      <c r="M24" s="7"/>
      <c r="N24" s="3" t="s">
        <v>177</v>
      </c>
    </row>
    <row r="25" spans="1:14" x14ac:dyDescent="0.25">
      <c r="A25" t="s">
        <v>364</v>
      </c>
      <c r="D25" t="s">
        <v>359</v>
      </c>
      <c r="E25" s="7" t="s">
        <v>408</v>
      </c>
      <c r="F25" t="s">
        <v>360</v>
      </c>
      <c r="G25" s="3" t="s">
        <v>409</v>
      </c>
      <c r="H25" t="s">
        <v>361</v>
      </c>
      <c r="I25" s="7">
        <v>4</v>
      </c>
      <c r="J25" s="7" t="s">
        <v>361</v>
      </c>
      <c r="K25" s="7">
        <v>23</v>
      </c>
      <c r="L25" s="7" t="s">
        <v>362</v>
      </c>
      <c r="M25" s="7"/>
      <c r="N25" s="3" t="s">
        <v>178</v>
      </c>
    </row>
    <row r="26" spans="1:14" x14ac:dyDescent="0.25">
      <c r="A26" t="s">
        <v>371</v>
      </c>
      <c r="D26" t="s">
        <v>359</v>
      </c>
      <c r="E26" s="7" t="s">
        <v>410</v>
      </c>
      <c r="F26" t="s">
        <v>360</v>
      </c>
      <c r="G26" s="3" t="s">
        <v>411</v>
      </c>
      <c r="H26" t="s">
        <v>361</v>
      </c>
      <c r="I26" s="7">
        <v>5</v>
      </c>
      <c r="J26" s="7" t="s">
        <v>361</v>
      </c>
      <c r="K26" s="7">
        <v>24</v>
      </c>
      <c r="L26" s="7" t="s">
        <v>362</v>
      </c>
      <c r="M26" s="7"/>
      <c r="N26" s="3" t="s">
        <v>179</v>
      </c>
    </row>
    <row r="27" spans="1:14" x14ac:dyDescent="0.25">
      <c r="A27" t="s">
        <v>371</v>
      </c>
      <c r="D27" t="s">
        <v>359</v>
      </c>
      <c r="E27" s="7" t="s">
        <v>412</v>
      </c>
      <c r="F27" t="s">
        <v>360</v>
      </c>
      <c r="G27" s="3" t="s">
        <v>413</v>
      </c>
      <c r="H27" t="s">
        <v>361</v>
      </c>
      <c r="I27" s="7">
        <v>6</v>
      </c>
      <c r="J27" s="7" t="s">
        <v>361</v>
      </c>
      <c r="K27" s="7">
        <v>25</v>
      </c>
      <c r="L27" s="7" t="s">
        <v>362</v>
      </c>
      <c r="M27" s="7"/>
      <c r="N27" s="3" t="s">
        <v>414</v>
      </c>
    </row>
    <row r="28" spans="1:14" x14ac:dyDescent="0.25">
      <c r="L28" s="7"/>
      <c r="M28" s="7"/>
    </row>
    <row r="29" spans="1:14" x14ac:dyDescent="0.25">
      <c r="A29" t="s">
        <v>415</v>
      </c>
      <c r="D29" t="s">
        <v>359</v>
      </c>
      <c r="E29" s="7" t="s">
        <v>9</v>
      </c>
      <c r="F29" t="s">
        <v>360</v>
      </c>
      <c r="G29" s="3" t="s">
        <v>9</v>
      </c>
      <c r="H29" t="s">
        <v>361</v>
      </c>
      <c r="I29" s="7">
        <v>1</v>
      </c>
      <c r="J29" s="7" t="s">
        <v>361</v>
      </c>
      <c r="K29" s="7">
        <v>35</v>
      </c>
      <c r="L29" s="7" t="s">
        <v>362</v>
      </c>
      <c r="M29" s="7"/>
      <c r="N29" s="28" t="s">
        <v>416</v>
      </c>
    </row>
    <row r="30" spans="1:14" x14ac:dyDescent="0.25">
      <c r="A30" t="s">
        <v>364</v>
      </c>
      <c r="D30" t="s">
        <v>359</v>
      </c>
      <c r="E30" s="7" t="s">
        <v>417</v>
      </c>
      <c r="F30" t="s">
        <v>360</v>
      </c>
      <c r="G30" s="3" t="s">
        <v>418</v>
      </c>
      <c r="H30" t="s">
        <v>361</v>
      </c>
      <c r="I30" s="7">
        <v>1</v>
      </c>
      <c r="J30" s="7" t="s">
        <v>361</v>
      </c>
      <c r="K30" s="7">
        <v>22</v>
      </c>
      <c r="L30" s="7" t="s">
        <v>362</v>
      </c>
      <c r="M30" s="7"/>
      <c r="N30" s="28" t="s">
        <v>181</v>
      </c>
    </row>
    <row r="31" spans="1:14" x14ac:dyDescent="0.25">
      <c r="A31" t="s">
        <v>367</v>
      </c>
      <c r="D31" t="s">
        <v>368</v>
      </c>
      <c r="E31" s="7" t="s">
        <v>419</v>
      </c>
      <c r="F31" t="s">
        <v>360</v>
      </c>
      <c r="G31" s="3" t="s">
        <v>420</v>
      </c>
      <c r="H31" t="s">
        <v>361</v>
      </c>
      <c r="I31" s="7">
        <v>6</v>
      </c>
      <c r="L31" s="7" t="s">
        <v>362</v>
      </c>
      <c r="M31" s="7"/>
      <c r="N31" s="32" t="s">
        <v>279</v>
      </c>
    </row>
    <row r="32" spans="1:14" x14ac:dyDescent="0.25">
      <c r="A32" t="s">
        <v>371</v>
      </c>
      <c r="D32" t="s">
        <v>359</v>
      </c>
      <c r="E32" s="7" t="s">
        <v>421</v>
      </c>
      <c r="F32" t="s">
        <v>360</v>
      </c>
      <c r="G32" s="3" t="s">
        <v>422</v>
      </c>
      <c r="H32" t="s">
        <v>361</v>
      </c>
      <c r="I32" s="7">
        <v>1</v>
      </c>
      <c r="J32" s="7" t="s">
        <v>361</v>
      </c>
      <c r="K32" s="7">
        <v>22</v>
      </c>
      <c r="L32" s="7" t="s">
        <v>362</v>
      </c>
      <c r="M32" s="7"/>
      <c r="N32" s="32" t="s">
        <v>182</v>
      </c>
    </row>
    <row r="33" spans="1:14" x14ac:dyDescent="0.25">
      <c r="A33" t="s">
        <v>364</v>
      </c>
      <c r="D33" t="s">
        <v>359</v>
      </c>
      <c r="E33" s="7" t="s">
        <v>423</v>
      </c>
      <c r="F33" t="s">
        <v>360</v>
      </c>
      <c r="G33" s="3" t="s">
        <v>424</v>
      </c>
      <c r="H33" t="s">
        <v>361</v>
      </c>
      <c r="I33" s="7">
        <v>2</v>
      </c>
      <c r="J33" s="7" t="s">
        <v>361</v>
      </c>
      <c r="K33" s="7">
        <v>23</v>
      </c>
      <c r="L33" s="7" t="s">
        <v>362</v>
      </c>
      <c r="M33" s="7"/>
      <c r="N33" s="32" t="s">
        <v>183</v>
      </c>
    </row>
    <row r="34" spans="1:14" x14ac:dyDescent="0.25">
      <c r="A34" t="s">
        <v>371</v>
      </c>
      <c r="D34" t="s">
        <v>359</v>
      </c>
      <c r="E34" s="7" t="s">
        <v>425</v>
      </c>
      <c r="F34" t="s">
        <v>360</v>
      </c>
      <c r="G34" s="3" t="s">
        <v>426</v>
      </c>
      <c r="H34" t="s">
        <v>361</v>
      </c>
      <c r="I34" s="7">
        <v>3</v>
      </c>
      <c r="J34" s="7" t="s">
        <v>361</v>
      </c>
      <c r="K34" s="7">
        <v>24</v>
      </c>
      <c r="L34" s="7" t="s">
        <v>362</v>
      </c>
      <c r="M34" s="7"/>
      <c r="N34" s="32" t="s">
        <v>184</v>
      </c>
    </row>
    <row r="35" spans="1:14" x14ac:dyDescent="0.25">
      <c r="A35" t="s">
        <v>371</v>
      </c>
      <c r="D35" t="s">
        <v>359</v>
      </c>
      <c r="E35" s="7" t="s">
        <v>427</v>
      </c>
      <c r="F35" t="s">
        <v>360</v>
      </c>
      <c r="G35" s="3" t="s">
        <v>428</v>
      </c>
      <c r="H35" t="s">
        <v>361</v>
      </c>
      <c r="I35" s="7">
        <v>4</v>
      </c>
      <c r="J35" s="7" t="s">
        <v>361</v>
      </c>
      <c r="K35" s="7">
        <v>25</v>
      </c>
      <c r="L35" s="7" t="s">
        <v>362</v>
      </c>
      <c r="M35" s="7"/>
      <c r="N35" s="28" t="s">
        <v>185</v>
      </c>
    </row>
    <row r="36" spans="1:14" x14ac:dyDescent="0.25">
      <c r="L36" s="7"/>
      <c r="M36" s="7"/>
      <c r="N36" s="28"/>
    </row>
    <row r="37" spans="1:14" x14ac:dyDescent="0.25">
      <c r="A37" t="s">
        <v>429</v>
      </c>
      <c r="D37" t="s">
        <v>359</v>
      </c>
      <c r="E37" s="7" t="s">
        <v>12</v>
      </c>
      <c r="F37" t="s">
        <v>360</v>
      </c>
      <c r="G37" s="3" t="s">
        <v>12</v>
      </c>
      <c r="H37" t="s">
        <v>361</v>
      </c>
      <c r="I37" s="7">
        <v>1</v>
      </c>
      <c r="J37" s="7" t="s">
        <v>361</v>
      </c>
      <c r="K37" s="7">
        <v>35</v>
      </c>
      <c r="L37" s="7" t="s">
        <v>362</v>
      </c>
      <c r="M37" s="7"/>
      <c r="N37" s="28" t="s">
        <v>430</v>
      </c>
    </row>
    <row r="38" spans="1:14" x14ac:dyDescent="0.25">
      <c r="A38" t="s">
        <v>364</v>
      </c>
      <c r="D38" t="s">
        <v>359</v>
      </c>
      <c r="E38" s="7" t="s">
        <v>431</v>
      </c>
      <c r="F38" t="s">
        <v>360</v>
      </c>
      <c r="G38" s="3" t="s">
        <v>432</v>
      </c>
      <c r="H38" t="s">
        <v>361</v>
      </c>
      <c r="I38" s="7">
        <v>1</v>
      </c>
      <c r="J38" s="7" t="s">
        <v>361</v>
      </c>
      <c r="K38" s="7">
        <v>22</v>
      </c>
      <c r="L38" s="7" t="s">
        <v>362</v>
      </c>
      <c r="M38" s="7"/>
      <c r="N38" s="28" t="s">
        <v>187</v>
      </c>
    </row>
    <row r="39" spans="1:14" x14ac:dyDescent="0.25">
      <c r="A39" t="s">
        <v>364</v>
      </c>
      <c r="D39" t="s">
        <v>359</v>
      </c>
      <c r="E39" s="7" t="s">
        <v>433</v>
      </c>
      <c r="F39" t="s">
        <v>360</v>
      </c>
      <c r="G39" s="3" t="s">
        <v>434</v>
      </c>
      <c r="H39" t="s">
        <v>361</v>
      </c>
      <c r="I39" s="7">
        <v>2</v>
      </c>
      <c r="J39" s="7" t="s">
        <v>361</v>
      </c>
      <c r="K39" s="7">
        <v>23</v>
      </c>
      <c r="L39" s="7" t="s">
        <v>362</v>
      </c>
      <c r="M39" s="7"/>
      <c r="N39" s="28" t="s">
        <v>188</v>
      </c>
    </row>
    <row r="40" spans="1:14" x14ac:dyDescent="0.25">
      <c r="A40" t="s">
        <v>364</v>
      </c>
      <c r="D40" t="s">
        <v>359</v>
      </c>
      <c r="E40" s="7" t="s">
        <v>435</v>
      </c>
      <c r="F40" t="s">
        <v>360</v>
      </c>
      <c r="G40" s="3" t="s">
        <v>436</v>
      </c>
      <c r="H40" t="s">
        <v>361</v>
      </c>
      <c r="I40" s="7">
        <v>3</v>
      </c>
      <c r="J40" s="7" t="s">
        <v>361</v>
      </c>
      <c r="K40" s="7">
        <v>24</v>
      </c>
      <c r="L40" s="7" t="s">
        <v>362</v>
      </c>
      <c r="M40" s="7"/>
      <c r="N40" s="28" t="s">
        <v>189</v>
      </c>
    </row>
    <row r="41" spans="1:14" x14ac:dyDescent="0.25">
      <c r="A41" t="s">
        <v>364</v>
      </c>
      <c r="D41" t="s">
        <v>359</v>
      </c>
      <c r="E41" s="7" t="s">
        <v>437</v>
      </c>
      <c r="F41" t="s">
        <v>360</v>
      </c>
      <c r="G41" s="3" t="s">
        <v>438</v>
      </c>
      <c r="H41" t="s">
        <v>361</v>
      </c>
      <c r="I41" s="7">
        <v>4</v>
      </c>
      <c r="J41" s="7" t="s">
        <v>361</v>
      </c>
      <c r="K41" s="7">
        <v>25</v>
      </c>
      <c r="L41" s="7" t="s">
        <v>362</v>
      </c>
      <c r="M41" s="7"/>
      <c r="N41" s="28" t="s">
        <v>190</v>
      </c>
    </row>
    <row r="42" spans="1:14" x14ac:dyDescent="0.25">
      <c r="A42" t="s">
        <v>364</v>
      </c>
      <c r="D42" t="s">
        <v>359</v>
      </c>
      <c r="E42" s="7" t="s">
        <v>439</v>
      </c>
      <c r="F42" t="s">
        <v>360</v>
      </c>
      <c r="G42" s="3" t="s">
        <v>440</v>
      </c>
      <c r="H42" t="s">
        <v>361</v>
      </c>
      <c r="I42" s="7">
        <v>5</v>
      </c>
      <c r="J42" s="7" t="s">
        <v>361</v>
      </c>
      <c r="K42" s="7">
        <v>26</v>
      </c>
      <c r="L42" s="7" t="s">
        <v>362</v>
      </c>
      <c r="M42" s="7"/>
      <c r="N42" s="28" t="s">
        <v>191</v>
      </c>
    </row>
    <row r="43" spans="1:14" x14ac:dyDescent="0.25">
      <c r="A43" t="s">
        <v>364</v>
      </c>
      <c r="D43" t="s">
        <v>359</v>
      </c>
      <c r="E43" s="7" t="s">
        <v>441</v>
      </c>
      <c r="F43" t="s">
        <v>360</v>
      </c>
      <c r="G43" s="3" t="s">
        <v>442</v>
      </c>
      <c r="H43" t="s">
        <v>361</v>
      </c>
      <c r="I43" s="7">
        <v>6</v>
      </c>
      <c r="J43" s="7" t="s">
        <v>361</v>
      </c>
      <c r="K43" s="7">
        <v>27</v>
      </c>
      <c r="L43" s="7" t="s">
        <v>362</v>
      </c>
      <c r="M43" s="7"/>
      <c r="N43" s="28" t="s">
        <v>192</v>
      </c>
    </row>
    <row r="44" spans="1:14" x14ac:dyDescent="0.25">
      <c r="A44" t="s">
        <v>364</v>
      </c>
      <c r="D44" t="s">
        <v>359</v>
      </c>
      <c r="E44" s="7" t="s">
        <v>443</v>
      </c>
      <c r="F44" t="s">
        <v>360</v>
      </c>
      <c r="G44" s="3" t="s">
        <v>444</v>
      </c>
      <c r="H44" t="s">
        <v>361</v>
      </c>
      <c r="I44" s="7">
        <v>7</v>
      </c>
      <c r="J44" s="7" t="s">
        <v>361</v>
      </c>
      <c r="K44" s="7">
        <v>28</v>
      </c>
      <c r="L44" s="7" t="s">
        <v>362</v>
      </c>
      <c r="M44" s="7"/>
      <c r="N44" s="28" t="s">
        <v>193</v>
      </c>
    </row>
    <row r="45" spans="1:14" x14ac:dyDescent="0.25">
      <c r="L45" s="7"/>
      <c r="M45" s="7"/>
      <c r="N45" s="28"/>
    </row>
    <row r="46" spans="1:14" x14ac:dyDescent="0.25">
      <c r="A46" t="s">
        <v>445</v>
      </c>
      <c r="D46" t="s">
        <v>359</v>
      </c>
      <c r="E46" s="7" t="s">
        <v>14</v>
      </c>
      <c r="F46" t="s">
        <v>360</v>
      </c>
      <c r="G46" s="3" t="s">
        <v>14</v>
      </c>
      <c r="H46" t="s">
        <v>361</v>
      </c>
      <c r="I46" s="7">
        <v>1</v>
      </c>
      <c r="J46" s="7" t="s">
        <v>361</v>
      </c>
      <c r="K46" s="7">
        <v>36</v>
      </c>
      <c r="L46" s="7" t="s">
        <v>362</v>
      </c>
      <c r="M46" s="7"/>
      <c r="N46" s="28" t="s">
        <v>446</v>
      </c>
    </row>
    <row r="47" spans="1:14" x14ac:dyDescent="0.25">
      <c r="A47" t="s">
        <v>364</v>
      </c>
      <c r="D47" t="s">
        <v>359</v>
      </c>
      <c r="E47" s="7" t="s">
        <v>447</v>
      </c>
      <c r="F47" t="s">
        <v>360</v>
      </c>
      <c r="G47" s="3" t="s">
        <v>448</v>
      </c>
      <c r="H47" t="s">
        <v>361</v>
      </c>
      <c r="I47" s="7">
        <v>1</v>
      </c>
      <c r="J47" s="7" t="s">
        <v>361</v>
      </c>
      <c r="K47" s="7">
        <v>22</v>
      </c>
      <c r="L47" s="7" t="s">
        <v>362</v>
      </c>
      <c r="M47" s="7"/>
      <c r="N47" s="28" t="s">
        <v>194</v>
      </c>
    </row>
    <row r="48" spans="1:14" x14ac:dyDescent="0.25">
      <c r="A48" t="s">
        <v>364</v>
      </c>
      <c r="D48" t="s">
        <v>359</v>
      </c>
      <c r="E48" s="7" t="s">
        <v>449</v>
      </c>
      <c r="F48" t="s">
        <v>360</v>
      </c>
      <c r="G48" s="3" t="s">
        <v>450</v>
      </c>
      <c r="H48" t="s">
        <v>361</v>
      </c>
      <c r="I48" s="7">
        <v>2</v>
      </c>
      <c r="J48" s="7" t="s">
        <v>361</v>
      </c>
      <c r="K48" s="7">
        <v>23</v>
      </c>
      <c r="L48" s="7" t="s">
        <v>362</v>
      </c>
      <c r="M48" s="7"/>
      <c r="N48" s="28" t="s">
        <v>195</v>
      </c>
    </row>
    <row r="49" spans="1:14" x14ac:dyDescent="0.25">
      <c r="A49" t="s">
        <v>364</v>
      </c>
      <c r="D49" t="s">
        <v>359</v>
      </c>
      <c r="E49" s="7" t="s">
        <v>451</v>
      </c>
      <c r="F49" t="s">
        <v>360</v>
      </c>
      <c r="G49" s="3" t="s">
        <v>452</v>
      </c>
      <c r="H49" t="s">
        <v>361</v>
      </c>
      <c r="I49" s="7">
        <v>3</v>
      </c>
      <c r="J49" s="7" t="s">
        <v>361</v>
      </c>
      <c r="K49" s="7">
        <v>24</v>
      </c>
      <c r="L49" s="7" t="s">
        <v>362</v>
      </c>
      <c r="M49" s="7"/>
      <c r="N49" s="28" t="s">
        <v>196</v>
      </c>
    </row>
    <row r="50" spans="1:14" x14ac:dyDescent="0.25">
      <c r="A50" t="s">
        <v>364</v>
      </c>
      <c r="D50" t="s">
        <v>359</v>
      </c>
      <c r="E50" s="7" t="s">
        <v>453</v>
      </c>
      <c r="F50" t="s">
        <v>360</v>
      </c>
      <c r="G50" s="3" t="s">
        <v>454</v>
      </c>
      <c r="H50" t="s">
        <v>361</v>
      </c>
      <c r="I50" s="7">
        <v>4</v>
      </c>
      <c r="J50" s="7" t="s">
        <v>361</v>
      </c>
      <c r="K50" s="7">
        <v>25</v>
      </c>
      <c r="L50" s="7" t="s">
        <v>362</v>
      </c>
      <c r="M50" s="7"/>
      <c r="N50" s="28" t="s">
        <v>197</v>
      </c>
    </row>
    <row r="51" spans="1:14" x14ac:dyDescent="0.25">
      <c r="A51" t="s">
        <v>364</v>
      </c>
      <c r="D51" t="s">
        <v>359</v>
      </c>
      <c r="E51" s="7" t="s">
        <v>455</v>
      </c>
      <c r="F51" t="s">
        <v>360</v>
      </c>
      <c r="G51" s="3" t="s">
        <v>456</v>
      </c>
      <c r="H51" t="s">
        <v>361</v>
      </c>
      <c r="I51" s="7">
        <v>5</v>
      </c>
      <c r="J51" s="7" t="s">
        <v>361</v>
      </c>
      <c r="K51" s="7">
        <v>26</v>
      </c>
      <c r="L51" s="7" t="s">
        <v>362</v>
      </c>
      <c r="M51" s="7"/>
      <c r="N51" s="28" t="s">
        <v>198</v>
      </c>
    </row>
    <row r="52" spans="1:14" x14ac:dyDescent="0.25">
      <c r="A52" t="s">
        <v>364</v>
      </c>
      <c r="D52" t="s">
        <v>359</v>
      </c>
      <c r="E52" s="7" t="s">
        <v>457</v>
      </c>
      <c r="F52" t="s">
        <v>360</v>
      </c>
      <c r="G52" s="3" t="s">
        <v>458</v>
      </c>
      <c r="H52" t="s">
        <v>361</v>
      </c>
      <c r="I52" s="7">
        <v>6</v>
      </c>
      <c r="J52" s="7" t="s">
        <v>361</v>
      </c>
      <c r="K52" s="7">
        <v>27</v>
      </c>
      <c r="L52" s="7" t="s">
        <v>362</v>
      </c>
      <c r="M52" s="7"/>
      <c r="N52" s="28" t="s">
        <v>459</v>
      </c>
    </row>
    <row r="53" spans="1:14" x14ac:dyDescent="0.25">
      <c r="L53" s="7"/>
      <c r="M53" s="7"/>
      <c r="N53" s="28"/>
    </row>
    <row r="55" spans="1:14" x14ac:dyDescent="0.25">
      <c r="A55" t="s">
        <v>460</v>
      </c>
      <c r="L55" s="7"/>
    </row>
    <row r="56" spans="1:14" x14ac:dyDescent="0.25">
      <c r="A56" t="s">
        <v>461</v>
      </c>
      <c r="L56" s="7"/>
    </row>
    <row r="57" spans="1:14" x14ac:dyDescent="0.25">
      <c r="A57" t="s">
        <v>462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6C445-41C9-43ED-A43B-E0910FA5F788}">
  <dimension ref="A1:D6"/>
  <sheetViews>
    <sheetView zoomScale="205" zoomScaleNormal="205" workbookViewId="0">
      <selection activeCell="D2" sqref="D2"/>
    </sheetView>
  </sheetViews>
  <sheetFormatPr defaultRowHeight="15" x14ac:dyDescent="0.25"/>
  <cols>
    <col min="1" max="1" width="9.140625" style="1"/>
    <col min="2" max="2" width="88.140625" style="9" customWidth="1"/>
    <col min="3" max="3" width="9.140625" style="1"/>
    <col min="4" max="4" width="15.7109375" style="1" bestFit="1" customWidth="1"/>
    <col min="5" max="16384" width="9.140625" style="1"/>
  </cols>
  <sheetData>
    <row r="1" spans="1:4" x14ac:dyDescent="0.25">
      <c r="A1" s="1" t="s">
        <v>17</v>
      </c>
      <c r="B1" s="9" t="s">
        <v>69</v>
      </c>
      <c r="C1" s="1" t="s">
        <v>67</v>
      </c>
    </row>
    <row r="2" spans="1:4" x14ac:dyDescent="0.25">
      <c r="A2" s="1">
        <v>1</v>
      </c>
      <c r="B2" s="9" t="s">
        <v>70</v>
      </c>
      <c r="C2" s="1">
        <f>LEN(TRIM(B2))-LEN(SUBSTITUTE(B2," ",""))+1</f>
        <v>13</v>
      </c>
      <c r="D2" s="12" t="str">
        <f>HYPERLINK("#'Main'!A1","Go To Main")</f>
        <v>Go To Main</v>
      </c>
    </row>
    <row r="3" spans="1:4" ht="30" x14ac:dyDescent="0.25">
      <c r="A3" s="1">
        <v>2</v>
      </c>
      <c r="B3" s="9" t="s">
        <v>71</v>
      </c>
      <c r="C3" s="1">
        <f t="shared" ref="C3:C6" si="0">LEN(TRIM(B3))-LEN(SUBSTITUTE(B3," ",""))+1</f>
        <v>19</v>
      </c>
    </row>
    <row r="4" spans="1:4" x14ac:dyDescent="0.25">
      <c r="A4" s="1">
        <v>3</v>
      </c>
      <c r="B4" s="9" t="s">
        <v>72</v>
      </c>
      <c r="C4" s="1">
        <f t="shared" si="0"/>
        <v>5</v>
      </c>
    </row>
    <row r="5" spans="1:4" x14ac:dyDescent="0.25">
      <c r="A5" s="1">
        <v>4</v>
      </c>
      <c r="B5" s="9" t="s">
        <v>73</v>
      </c>
      <c r="C5" s="1">
        <f t="shared" si="0"/>
        <v>10</v>
      </c>
    </row>
    <row r="6" spans="1:4" ht="30" x14ac:dyDescent="0.25">
      <c r="A6" s="1">
        <v>5</v>
      </c>
      <c r="B6" s="9" t="s">
        <v>96</v>
      </c>
      <c r="C6" s="1">
        <f t="shared" si="0"/>
        <v>16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62F59-73FD-4822-907F-5943A4BD0272}">
  <dimension ref="A1:D8"/>
  <sheetViews>
    <sheetView zoomScale="190" zoomScaleNormal="190" workbookViewId="0">
      <selection activeCell="D2" sqref="D2"/>
    </sheetView>
  </sheetViews>
  <sheetFormatPr defaultRowHeight="15" x14ac:dyDescent="0.25"/>
  <cols>
    <col min="1" max="1" width="9.140625" style="1"/>
    <col min="2" max="2" width="100.85546875" style="10" customWidth="1"/>
    <col min="3" max="3" width="9.140625" style="8"/>
    <col min="4" max="4" width="15.7109375" style="8" bestFit="1" customWidth="1"/>
    <col min="5" max="16384" width="9.140625" style="8"/>
  </cols>
  <sheetData>
    <row r="1" spans="1:4" x14ac:dyDescent="0.25">
      <c r="A1" s="1" t="s">
        <v>17</v>
      </c>
      <c r="B1" s="10" t="s">
        <v>74</v>
      </c>
      <c r="C1" s="1" t="s">
        <v>67</v>
      </c>
    </row>
    <row r="2" spans="1:4" ht="30" x14ac:dyDescent="0.25">
      <c r="A2" s="1">
        <v>1</v>
      </c>
      <c r="B2" s="10" t="s">
        <v>75</v>
      </c>
      <c r="C2" s="1">
        <f>LEN(TRIM(B2))-LEN(SUBSTITUTE(B2," ",""))+1</f>
        <v>26</v>
      </c>
      <c r="D2" s="12" t="str">
        <f>HYPERLINK("#'Main'!A1","Go To Main")</f>
        <v>Go To Main</v>
      </c>
    </row>
    <row r="3" spans="1:4" ht="30" x14ac:dyDescent="0.25">
      <c r="A3" s="1">
        <v>2</v>
      </c>
      <c r="B3" s="10" t="s">
        <v>76</v>
      </c>
      <c r="C3" s="1">
        <f t="shared" ref="C3:C8" si="0">LEN(TRIM(B3))-LEN(SUBSTITUTE(B3," ",""))+1</f>
        <v>24</v>
      </c>
    </row>
    <row r="4" spans="1:4" ht="30" x14ac:dyDescent="0.25">
      <c r="A4" s="1">
        <v>3</v>
      </c>
      <c r="B4" s="10" t="s">
        <v>77</v>
      </c>
      <c r="C4" s="1">
        <f t="shared" si="0"/>
        <v>15</v>
      </c>
    </row>
    <row r="5" spans="1:4" ht="30" x14ac:dyDescent="0.25">
      <c r="A5" s="1">
        <v>4</v>
      </c>
      <c r="B5" s="10" t="s">
        <v>78</v>
      </c>
      <c r="C5" s="1">
        <f t="shared" si="0"/>
        <v>24</v>
      </c>
    </row>
    <row r="6" spans="1:4" ht="45" x14ac:dyDescent="0.25">
      <c r="A6" s="1">
        <v>5</v>
      </c>
      <c r="B6" s="10" t="s">
        <v>79</v>
      </c>
      <c r="C6" s="1">
        <f t="shared" si="0"/>
        <v>32</v>
      </c>
    </row>
    <row r="7" spans="1:4" ht="30" x14ac:dyDescent="0.25">
      <c r="A7" s="1">
        <v>6</v>
      </c>
      <c r="B7" s="10" t="s">
        <v>80</v>
      </c>
      <c r="C7" s="1">
        <f t="shared" si="0"/>
        <v>25</v>
      </c>
    </row>
    <row r="8" spans="1:4" ht="30" x14ac:dyDescent="0.25">
      <c r="A8" s="1">
        <v>7</v>
      </c>
      <c r="B8" s="10" t="s">
        <v>81</v>
      </c>
      <c r="C8" s="1">
        <f t="shared" si="0"/>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44AB4-F99F-4E5A-87F7-D6B7E2E8BFB5}">
  <dimension ref="A1:C10"/>
  <sheetViews>
    <sheetView zoomScale="145" zoomScaleNormal="145" workbookViewId="0">
      <selection activeCell="C1" sqref="C1"/>
    </sheetView>
  </sheetViews>
  <sheetFormatPr defaultRowHeight="15" x14ac:dyDescent="0.25"/>
  <cols>
    <col min="1" max="1" width="10.7109375" bestFit="1" customWidth="1"/>
    <col min="2" max="2" width="128.7109375" style="3" bestFit="1" customWidth="1"/>
    <col min="3" max="3" width="10.85546875" bestFit="1" customWidth="1"/>
  </cols>
  <sheetData>
    <row r="1" spans="1:3" x14ac:dyDescent="0.25">
      <c r="A1" t="s">
        <v>56</v>
      </c>
      <c r="B1" s="3" t="s">
        <v>58</v>
      </c>
      <c r="C1" s="12" t="str">
        <f>HYPERLINK("#'Main'!A1","Go To Main")</f>
        <v>Go To Main</v>
      </c>
    </row>
    <row r="2" spans="1:3" x14ac:dyDescent="0.25">
      <c r="A2" t="s">
        <v>59</v>
      </c>
      <c r="B2" s="3" t="s">
        <v>63</v>
      </c>
    </row>
    <row r="3" spans="1:3" x14ac:dyDescent="0.25">
      <c r="A3" t="s">
        <v>51</v>
      </c>
      <c r="B3" s="3" t="s">
        <v>52</v>
      </c>
    </row>
    <row r="4" spans="1:3" x14ac:dyDescent="0.25">
      <c r="A4" t="s">
        <v>53</v>
      </c>
      <c r="B4" s="3" t="s">
        <v>54</v>
      </c>
    </row>
    <row r="5" spans="1:3" x14ac:dyDescent="0.25">
      <c r="A5" t="s">
        <v>19</v>
      </c>
      <c r="B5" s="3" t="s">
        <v>55</v>
      </c>
    </row>
    <row r="6" spans="1:3" x14ac:dyDescent="0.25">
      <c r="A6" t="s">
        <v>57</v>
      </c>
      <c r="B6" s="4">
        <v>45190</v>
      </c>
    </row>
    <row r="7" spans="1:3" x14ac:dyDescent="0.25">
      <c r="A7" t="s">
        <v>60</v>
      </c>
      <c r="B7" s="3" t="s">
        <v>64</v>
      </c>
    </row>
    <row r="8" spans="1:3" x14ac:dyDescent="0.25">
      <c r="A8" t="s">
        <v>61</v>
      </c>
      <c r="B8" s="3" t="s">
        <v>62</v>
      </c>
    </row>
    <row r="9" spans="1:3" x14ac:dyDescent="0.25">
      <c r="A9" t="s">
        <v>541</v>
      </c>
      <c r="B9" s="43" t="s">
        <v>542</v>
      </c>
    </row>
    <row r="10" spans="1:3" x14ac:dyDescent="0.25">
      <c r="A10" t="s">
        <v>543</v>
      </c>
      <c r="B10" s="44" t="s">
        <v>544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1DAD2-7D82-4FB1-B932-8BC2D1B124E1}">
  <dimension ref="A1:D4"/>
  <sheetViews>
    <sheetView zoomScale="220" zoomScaleNormal="220" workbookViewId="0">
      <selection activeCell="D2" sqref="D2"/>
    </sheetView>
  </sheetViews>
  <sheetFormatPr defaultRowHeight="15" x14ac:dyDescent="0.25"/>
  <cols>
    <col min="1" max="1" width="9.140625" style="1"/>
    <col min="2" max="2" width="88.140625" style="9" customWidth="1"/>
    <col min="3" max="3" width="9.140625" style="1"/>
    <col min="4" max="4" width="15.7109375" style="1" bestFit="1" customWidth="1"/>
    <col min="5" max="16384" width="9.140625" style="1"/>
  </cols>
  <sheetData>
    <row r="1" spans="1:4" x14ac:dyDescent="0.25">
      <c r="A1" s="1" t="s">
        <v>17</v>
      </c>
      <c r="B1" s="9" t="s">
        <v>82</v>
      </c>
      <c r="C1" s="1" t="s">
        <v>67</v>
      </c>
    </row>
    <row r="2" spans="1:4" ht="30" x14ac:dyDescent="0.25">
      <c r="A2" s="1">
        <v>1</v>
      </c>
      <c r="B2" s="9" t="s">
        <v>83</v>
      </c>
      <c r="C2" s="1">
        <f>LEN(TRIM(B2))-LEN(SUBSTITUTE(B2," ",""))+1</f>
        <v>14</v>
      </c>
      <c r="D2" s="12" t="str">
        <f>HYPERLINK("#'Main'!A1","Go To Main")</f>
        <v>Go To Main</v>
      </c>
    </row>
    <row r="3" spans="1:4" x14ac:dyDescent="0.25">
      <c r="A3" s="1">
        <v>2</v>
      </c>
      <c r="B3" s="9" t="s">
        <v>84</v>
      </c>
      <c r="C3" s="1">
        <f t="shared" ref="C3:C4" si="0">LEN(TRIM(B3))-LEN(SUBSTITUTE(B3," ",""))+1</f>
        <v>12</v>
      </c>
    </row>
    <row r="4" spans="1:4" x14ac:dyDescent="0.25">
      <c r="A4" s="1">
        <v>3</v>
      </c>
      <c r="B4" s="9" t="s">
        <v>85</v>
      </c>
      <c r="C4" s="1">
        <f t="shared" si="0"/>
        <v>13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84293-0EC2-488A-8319-A692FD63E6AD}">
  <dimension ref="A1:D5"/>
  <sheetViews>
    <sheetView zoomScale="205" zoomScaleNormal="205" workbookViewId="0">
      <selection activeCell="D2" sqref="D2"/>
    </sheetView>
  </sheetViews>
  <sheetFormatPr defaultRowHeight="15" x14ac:dyDescent="0.25"/>
  <cols>
    <col min="1" max="1" width="9.140625" style="1"/>
    <col min="2" max="2" width="88.140625" style="9" customWidth="1"/>
    <col min="3" max="3" width="9.140625" style="1"/>
    <col min="4" max="4" width="15.7109375" style="1" bestFit="1" customWidth="1"/>
    <col min="5" max="16384" width="9.140625" style="1"/>
  </cols>
  <sheetData>
    <row r="1" spans="1:4" x14ac:dyDescent="0.25">
      <c r="A1" s="1" t="s">
        <v>17</v>
      </c>
      <c r="B1" s="9" t="s">
        <v>86</v>
      </c>
      <c r="C1" s="1" t="s">
        <v>67</v>
      </c>
    </row>
    <row r="2" spans="1:4" ht="30" x14ac:dyDescent="0.25">
      <c r="A2" s="1">
        <v>1</v>
      </c>
      <c r="B2" s="9" t="s">
        <v>88</v>
      </c>
      <c r="C2" s="1">
        <f>LEN(TRIM(B2))-LEN(SUBSTITUTE(B2," ",""))+1</f>
        <v>16</v>
      </c>
      <c r="D2" s="12" t="str">
        <f>HYPERLINK("#'Main'!A1","Go To Main")</f>
        <v>Go To Main</v>
      </c>
    </row>
    <row r="3" spans="1:4" x14ac:dyDescent="0.25">
      <c r="A3" s="1">
        <v>2</v>
      </c>
      <c r="B3" s="9" t="s">
        <v>89</v>
      </c>
      <c r="C3" s="1">
        <f t="shared" ref="C3:C5" si="0">LEN(TRIM(B3))-LEN(SUBSTITUTE(B3," ",""))+1</f>
        <v>7</v>
      </c>
    </row>
    <row r="4" spans="1:4" x14ac:dyDescent="0.25">
      <c r="A4" s="1">
        <v>3</v>
      </c>
      <c r="B4" s="9" t="s">
        <v>90</v>
      </c>
      <c r="C4" s="1">
        <f t="shared" si="0"/>
        <v>8</v>
      </c>
    </row>
    <row r="5" spans="1:4" x14ac:dyDescent="0.25">
      <c r="A5" s="1">
        <v>4</v>
      </c>
      <c r="B5" s="9" t="s">
        <v>91</v>
      </c>
      <c r="C5" s="1">
        <f t="shared" si="0"/>
        <v>8</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DE3CF-18BF-4231-9C1D-78E02458EEA1}">
  <dimension ref="A1:D5"/>
  <sheetViews>
    <sheetView zoomScale="205" zoomScaleNormal="205" workbookViewId="0">
      <selection activeCell="D2" sqref="D2"/>
    </sheetView>
  </sheetViews>
  <sheetFormatPr defaultRowHeight="15" x14ac:dyDescent="0.25"/>
  <cols>
    <col min="1" max="1" width="9.140625" style="1"/>
    <col min="2" max="2" width="88.140625" style="9" customWidth="1"/>
    <col min="3" max="3" width="9.140625" style="1"/>
    <col min="4" max="4" width="15.7109375" style="1" bestFit="1" customWidth="1"/>
    <col min="5" max="16384" width="9.140625" style="1"/>
  </cols>
  <sheetData>
    <row r="1" spans="1:4" x14ac:dyDescent="0.25">
      <c r="A1" s="1" t="s">
        <v>17</v>
      </c>
      <c r="B1" s="9" t="s">
        <v>87</v>
      </c>
      <c r="C1" s="1" t="s">
        <v>67</v>
      </c>
    </row>
    <row r="2" spans="1:4" ht="30" x14ac:dyDescent="0.25">
      <c r="A2" s="1">
        <v>1</v>
      </c>
      <c r="B2" s="9" t="s">
        <v>92</v>
      </c>
      <c r="C2" s="1">
        <f>LEN(TRIM(B2))-LEN(SUBSTITUTE(B2," ",""))+1</f>
        <v>16</v>
      </c>
      <c r="D2" s="12" t="str">
        <f>HYPERLINK("#'Main'!A1","Go To Main")</f>
        <v>Go To Main</v>
      </c>
    </row>
    <row r="3" spans="1:4" x14ac:dyDescent="0.25">
      <c r="A3" s="1">
        <v>2</v>
      </c>
      <c r="B3" s="9" t="s">
        <v>93</v>
      </c>
      <c r="C3" s="1">
        <f t="shared" ref="C3:C5" si="0">LEN(TRIM(B3))-LEN(SUBSTITUTE(B3," ",""))+1</f>
        <v>11</v>
      </c>
    </row>
    <row r="4" spans="1:4" x14ac:dyDescent="0.25">
      <c r="A4" s="1">
        <v>3</v>
      </c>
      <c r="B4" s="9" t="s">
        <v>94</v>
      </c>
      <c r="C4" s="1">
        <f t="shared" si="0"/>
        <v>26</v>
      </c>
    </row>
    <row r="5" spans="1:4" ht="45" x14ac:dyDescent="0.25">
      <c r="A5" s="1">
        <v>4</v>
      </c>
      <c r="B5" s="9" t="s">
        <v>95</v>
      </c>
      <c r="C5" s="1">
        <f t="shared" si="0"/>
        <v>28</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90498-D6A9-4D36-8090-C5CA05B82701}">
  <dimension ref="A1:D7"/>
  <sheetViews>
    <sheetView zoomScale="235" zoomScaleNormal="235" workbookViewId="0">
      <selection activeCell="D2" sqref="D2"/>
    </sheetView>
  </sheetViews>
  <sheetFormatPr defaultRowHeight="15" x14ac:dyDescent="0.25"/>
  <cols>
    <col min="1" max="1" width="9.140625" style="1"/>
    <col min="2" max="2" width="60.140625" style="9" customWidth="1"/>
    <col min="3" max="3" width="9.140625" style="1"/>
    <col min="4" max="4" width="15.7109375" style="1" bestFit="1" customWidth="1"/>
    <col min="5" max="16384" width="9.140625" style="1"/>
  </cols>
  <sheetData>
    <row r="1" spans="1:4" x14ac:dyDescent="0.25">
      <c r="A1" s="1" t="s">
        <v>17</v>
      </c>
      <c r="B1" s="9" t="s">
        <v>101</v>
      </c>
      <c r="C1" s="1" t="s">
        <v>67</v>
      </c>
    </row>
    <row r="2" spans="1:4" x14ac:dyDescent="0.25">
      <c r="A2" s="1">
        <v>1</v>
      </c>
      <c r="B2" s="9" t="s">
        <v>115</v>
      </c>
      <c r="C2" s="1">
        <f>LEN(TRIM(B2))-LEN(SUBSTITUTE(B2," ",""))+1</f>
        <v>2</v>
      </c>
      <c r="D2" s="12" t="str">
        <f>HYPERLINK("#'Main'!A1","Go To Main")</f>
        <v>Go To Main</v>
      </c>
    </row>
    <row r="3" spans="1:4" x14ac:dyDescent="0.25">
      <c r="A3" s="1">
        <v>2</v>
      </c>
      <c r="B3" s="9" t="s">
        <v>116</v>
      </c>
      <c r="C3" s="1">
        <f t="shared" ref="C3:C7" si="0">LEN(TRIM(B3))-LEN(SUBSTITUTE(B3," ",""))+1</f>
        <v>2</v>
      </c>
    </row>
    <row r="4" spans="1:4" x14ac:dyDescent="0.25">
      <c r="A4" s="1">
        <v>3</v>
      </c>
      <c r="B4" s="9" t="s">
        <v>117</v>
      </c>
      <c r="C4" s="1">
        <f t="shared" si="0"/>
        <v>2</v>
      </c>
    </row>
    <row r="5" spans="1:4" x14ac:dyDescent="0.25">
      <c r="A5" s="1">
        <v>4</v>
      </c>
      <c r="B5" s="9" t="s">
        <v>118</v>
      </c>
      <c r="C5" s="1">
        <f t="shared" si="0"/>
        <v>2</v>
      </c>
    </row>
    <row r="6" spans="1:4" x14ac:dyDescent="0.25">
      <c r="A6" s="1">
        <v>5</v>
      </c>
      <c r="B6" s="9" t="s">
        <v>119</v>
      </c>
      <c r="C6" s="1">
        <f t="shared" si="0"/>
        <v>2</v>
      </c>
    </row>
    <row r="7" spans="1:4" x14ac:dyDescent="0.25">
      <c r="A7" s="1">
        <v>6</v>
      </c>
      <c r="B7" s="9" t="s">
        <v>120</v>
      </c>
      <c r="C7" s="1">
        <f t="shared" si="0"/>
        <v>3</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69EB7-7904-49C7-B5AB-FD262DEF767F}">
  <dimension ref="A1:D7"/>
  <sheetViews>
    <sheetView zoomScale="220" zoomScaleNormal="220" workbookViewId="0">
      <selection activeCell="D2" sqref="D2"/>
    </sheetView>
  </sheetViews>
  <sheetFormatPr defaultRowHeight="15" x14ac:dyDescent="0.25"/>
  <cols>
    <col min="1" max="1" width="9.140625" style="1"/>
    <col min="2" max="2" width="51.7109375" style="9" customWidth="1"/>
    <col min="3" max="3" width="9.140625" style="1"/>
    <col min="4" max="4" width="15.7109375" style="1" bestFit="1" customWidth="1"/>
    <col min="5" max="16384" width="9.140625" style="1"/>
  </cols>
  <sheetData>
    <row r="1" spans="1:4" x14ac:dyDescent="0.25">
      <c r="A1" s="1" t="s">
        <v>17</v>
      </c>
      <c r="B1" s="9" t="s">
        <v>99</v>
      </c>
      <c r="C1" s="1" t="s">
        <v>67</v>
      </c>
    </row>
    <row r="2" spans="1:4" x14ac:dyDescent="0.25">
      <c r="A2" s="1">
        <v>1</v>
      </c>
      <c r="B2" s="9" t="s">
        <v>109</v>
      </c>
      <c r="C2" s="1">
        <f>LEN(TRIM(B2))-LEN(SUBSTITUTE(B2," ",""))+1</f>
        <v>2</v>
      </c>
      <c r="D2" s="12" t="str">
        <f>HYPERLINK("#'Main'!A1","Go To Main")</f>
        <v>Go To Main</v>
      </c>
    </row>
    <row r="3" spans="1:4" x14ac:dyDescent="0.25">
      <c r="A3" s="1">
        <v>2</v>
      </c>
      <c r="B3" s="9" t="s">
        <v>110</v>
      </c>
      <c r="C3" s="1">
        <f t="shared" ref="C3:C7" si="0">LEN(TRIM(B3))-LEN(SUBSTITUTE(B3," ",""))+1</f>
        <v>2</v>
      </c>
    </row>
    <row r="4" spans="1:4" x14ac:dyDescent="0.25">
      <c r="A4" s="1">
        <v>3</v>
      </c>
      <c r="B4" s="9" t="s">
        <v>111</v>
      </c>
      <c r="C4" s="1">
        <f t="shared" si="0"/>
        <v>3</v>
      </c>
    </row>
    <row r="5" spans="1:4" x14ac:dyDescent="0.25">
      <c r="A5" s="1">
        <v>4</v>
      </c>
      <c r="B5" s="9" t="s">
        <v>112</v>
      </c>
      <c r="C5" s="1">
        <f t="shared" si="0"/>
        <v>2</v>
      </c>
    </row>
    <row r="6" spans="1:4" x14ac:dyDescent="0.25">
      <c r="A6" s="1">
        <v>5</v>
      </c>
      <c r="B6" s="9" t="s">
        <v>113</v>
      </c>
      <c r="C6" s="1">
        <f t="shared" si="0"/>
        <v>2</v>
      </c>
    </row>
    <row r="7" spans="1:4" x14ac:dyDescent="0.25">
      <c r="A7" s="1">
        <v>6</v>
      </c>
      <c r="B7" s="9" t="s">
        <v>114</v>
      </c>
      <c r="C7" s="1">
        <f t="shared" si="0"/>
        <v>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44A59-2F64-4C87-A33A-AAE1EF22B588}">
  <dimension ref="A1:D7"/>
  <sheetViews>
    <sheetView zoomScale="220" zoomScaleNormal="220" workbookViewId="0">
      <selection activeCell="D2" sqref="D2"/>
    </sheetView>
  </sheetViews>
  <sheetFormatPr defaultRowHeight="15" x14ac:dyDescent="0.25"/>
  <cols>
    <col min="1" max="1" width="9.140625" style="1"/>
    <col min="2" max="2" width="52.42578125" style="9" customWidth="1"/>
    <col min="3" max="3" width="9.140625" style="1"/>
    <col min="4" max="4" width="15.7109375" style="1" bestFit="1" customWidth="1"/>
    <col min="5" max="16384" width="9.140625" style="1"/>
  </cols>
  <sheetData>
    <row r="1" spans="1:4" x14ac:dyDescent="0.25">
      <c r="A1" s="1" t="s">
        <v>17</v>
      </c>
      <c r="B1" s="9" t="s">
        <v>102</v>
      </c>
      <c r="C1" s="1" t="s">
        <v>67</v>
      </c>
    </row>
    <row r="2" spans="1:4" x14ac:dyDescent="0.25">
      <c r="A2" s="1">
        <v>1</v>
      </c>
      <c r="B2" s="9" t="s">
        <v>103</v>
      </c>
      <c r="C2" s="1">
        <f>LEN(TRIM(B2))-LEN(SUBSTITUTE(B2," ",""))+1</f>
        <v>4</v>
      </c>
      <c r="D2" s="12" t="str">
        <f>HYPERLINK("#'Main'!A1","Go To Main")</f>
        <v>Go To Main</v>
      </c>
    </row>
    <row r="3" spans="1:4" x14ac:dyDescent="0.25">
      <c r="A3" s="1">
        <v>2</v>
      </c>
      <c r="B3" s="9" t="s">
        <v>104</v>
      </c>
      <c r="C3" s="1">
        <f t="shared" ref="C3:C7" si="0">LEN(TRIM(B3))-LEN(SUBSTITUTE(B3," ",""))+1</f>
        <v>3</v>
      </c>
    </row>
    <row r="4" spans="1:4" x14ac:dyDescent="0.25">
      <c r="A4" s="1">
        <v>3</v>
      </c>
      <c r="B4" s="9" t="s">
        <v>105</v>
      </c>
      <c r="C4" s="1">
        <f t="shared" si="0"/>
        <v>4</v>
      </c>
    </row>
    <row r="5" spans="1:4" x14ac:dyDescent="0.25">
      <c r="A5" s="1">
        <v>4</v>
      </c>
      <c r="B5" s="9" t="s">
        <v>106</v>
      </c>
      <c r="C5" s="1">
        <f t="shared" si="0"/>
        <v>4</v>
      </c>
    </row>
    <row r="6" spans="1:4" x14ac:dyDescent="0.25">
      <c r="A6" s="1">
        <v>5</v>
      </c>
      <c r="B6" s="9" t="s">
        <v>107</v>
      </c>
      <c r="C6" s="1">
        <f t="shared" si="0"/>
        <v>5</v>
      </c>
    </row>
    <row r="7" spans="1:4" x14ac:dyDescent="0.25">
      <c r="A7" s="1">
        <v>6</v>
      </c>
      <c r="B7" s="9" t="s">
        <v>108</v>
      </c>
      <c r="C7" s="1">
        <f t="shared" si="0"/>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F816E-43FA-4100-8B3B-383BF9682BFB}">
  <dimension ref="A1:G21"/>
  <sheetViews>
    <sheetView zoomScale="190" zoomScaleNormal="190" workbookViewId="0">
      <selection activeCell="G1" sqref="G1"/>
    </sheetView>
  </sheetViews>
  <sheetFormatPr defaultRowHeight="15" x14ac:dyDescent="0.25"/>
  <cols>
    <col min="1" max="1" width="6.42578125" style="39" customWidth="1"/>
    <col min="2" max="2" width="62.140625" style="41" bestFit="1" customWidth="1"/>
    <col min="3" max="4" width="9" style="39" bestFit="1" customWidth="1"/>
    <col min="5" max="5" width="13.7109375" style="39" bestFit="1" customWidth="1"/>
    <col min="6" max="6" width="11.28515625" style="39" bestFit="1" customWidth="1"/>
    <col min="7" max="7" width="12.42578125" style="39" bestFit="1" customWidth="1"/>
    <col min="8" max="16384" width="9.140625" style="39"/>
  </cols>
  <sheetData>
    <row r="1" spans="1:7" x14ac:dyDescent="0.25">
      <c r="A1" s="2" t="s">
        <v>17</v>
      </c>
      <c r="B1" s="2" t="s">
        <v>18</v>
      </c>
      <c r="C1" s="2" t="s">
        <v>19</v>
      </c>
      <c r="D1" s="2" t="s">
        <v>20</v>
      </c>
      <c r="E1" s="2" t="s">
        <v>21</v>
      </c>
      <c r="F1" s="2" t="s">
        <v>22</v>
      </c>
      <c r="G1" s="38" t="str">
        <f>HYPERLINK("#'Main'!A1","Go To Main")</f>
        <v>Go To Main</v>
      </c>
    </row>
    <row r="2" spans="1:7" x14ac:dyDescent="0.25">
      <c r="A2" s="2">
        <v>1</v>
      </c>
      <c r="B2" s="40" t="s">
        <v>23</v>
      </c>
      <c r="C2" s="2" t="s">
        <v>4</v>
      </c>
      <c r="D2" s="2" t="s">
        <v>24</v>
      </c>
      <c r="E2" s="2" t="s">
        <v>25</v>
      </c>
      <c r="F2" s="2">
        <v>1</v>
      </c>
    </row>
    <row r="3" spans="1:7" x14ac:dyDescent="0.25">
      <c r="A3" s="2">
        <v>2</v>
      </c>
      <c r="B3" s="40" t="s">
        <v>26</v>
      </c>
      <c r="C3" s="2" t="s">
        <v>27</v>
      </c>
      <c r="D3" s="2" t="s">
        <v>28</v>
      </c>
      <c r="E3" s="2" t="s">
        <v>29</v>
      </c>
      <c r="F3" s="2">
        <v>1</v>
      </c>
    </row>
    <row r="4" spans="1:7" x14ac:dyDescent="0.25">
      <c r="A4" s="2">
        <v>3</v>
      </c>
      <c r="B4" s="40" t="s">
        <v>30</v>
      </c>
      <c r="C4" s="2" t="s">
        <v>31</v>
      </c>
      <c r="D4" s="2" t="s">
        <v>32</v>
      </c>
      <c r="E4" s="2" t="s">
        <v>33</v>
      </c>
      <c r="F4" s="2">
        <v>1</v>
      </c>
    </row>
    <row r="5" spans="1:7" x14ac:dyDescent="0.25">
      <c r="A5" s="2">
        <v>4</v>
      </c>
      <c r="B5" s="40" t="s">
        <v>34</v>
      </c>
      <c r="C5" s="2" t="s">
        <v>6</v>
      </c>
      <c r="D5" s="2" t="s">
        <v>35</v>
      </c>
      <c r="E5" s="2" t="s">
        <v>33</v>
      </c>
      <c r="F5" s="2">
        <v>1</v>
      </c>
    </row>
    <row r="6" spans="1:7" x14ac:dyDescent="0.25">
      <c r="A6" s="2">
        <v>5</v>
      </c>
      <c r="B6" s="40" t="s">
        <v>36</v>
      </c>
      <c r="C6" s="2" t="s">
        <v>16</v>
      </c>
      <c r="D6" s="2" t="s">
        <v>35</v>
      </c>
      <c r="E6" s="2" t="s">
        <v>33</v>
      </c>
      <c r="F6" s="2">
        <v>1</v>
      </c>
    </row>
    <row r="7" spans="1:7" x14ac:dyDescent="0.25">
      <c r="A7" s="2">
        <v>6</v>
      </c>
      <c r="B7" s="40" t="s">
        <v>37</v>
      </c>
      <c r="C7" s="2" t="s">
        <v>38</v>
      </c>
      <c r="D7" s="2" t="s">
        <v>39</v>
      </c>
      <c r="E7" s="2" t="s">
        <v>33</v>
      </c>
      <c r="F7" s="2">
        <v>1</v>
      </c>
    </row>
    <row r="8" spans="1:7" x14ac:dyDescent="0.25">
      <c r="A8" s="2">
        <v>7</v>
      </c>
      <c r="B8" s="40" t="s">
        <v>40</v>
      </c>
      <c r="C8" s="2" t="s">
        <v>8</v>
      </c>
      <c r="D8" s="2" t="s">
        <v>41</v>
      </c>
      <c r="E8" s="2" t="s">
        <v>33</v>
      </c>
      <c r="F8" s="2">
        <v>1</v>
      </c>
    </row>
    <row r="9" spans="1:7" x14ac:dyDescent="0.25">
      <c r="A9" s="2">
        <v>8</v>
      </c>
      <c r="B9" s="40" t="s">
        <v>149</v>
      </c>
      <c r="C9" s="2" t="s">
        <v>150</v>
      </c>
      <c r="D9" s="2" t="s">
        <v>42</v>
      </c>
      <c r="E9" s="2" t="s">
        <v>29</v>
      </c>
      <c r="F9" s="2">
        <v>1</v>
      </c>
    </row>
    <row r="10" spans="1:7" x14ac:dyDescent="0.25">
      <c r="A10" s="2">
        <v>9</v>
      </c>
      <c r="B10" s="40" t="s">
        <v>480</v>
      </c>
      <c r="C10" s="2" t="s">
        <v>13</v>
      </c>
      <c r="D10" s="2" t="s">
        <v>42</v>
      </c>
      <c r="E10" s="2" t="s">
        <v>33</v>
      </c>
      <c r="F10" s="2">
        <v>1</v>
      </c>
    </row>
    <row r="11" spans="1:7" x14ac:dyDescent="0.25">
      <c r="A11" s="2">
        <v>10</v>
      </c>
      <c r="B11" s="40" t="s">
        <v>481</v>
      </c>
      <c r="C11" s="2" t="s">
        <v>43</v>
      </c>
      <c r="D11" s="2" t="s">
        <v>42</v>
      </c>
      <c r="E11" s="2" t="s">
        <v>29</v>
      </c>
      <c r="F11" s="2">
        <v>1</v>
      </c>
    </row>
    <row r="12" spans="1:7" x14ac:dyDescent="0.25">
      <c r="A12" s="2">
        <v>11</v>
      </c>
      <c r="B12" s="40" t="s">
        <v>482</v>
      </c>
      <c r="C12" s="2" t="s">
        <v>44</v>
      </c>
      <c r="D12" s="2" t="s">
        <v>45</v>
      </c>
      <c r="E12" s="2" t="s">
        <v>29</v>
      </c>
      <c r="F12" s="2">
        <v>1</v>
      </c>
    </row>
    <row r="13" spans="1:7" x14ac:dyDescent="0.25">
      <c r="A13" s="2">
        <v>12</v>
      </c>
      <c r="B13" s="40" t="s">
        <v>46</v>
      </c>
      <c r="C13" s="2" t="s">
        <v>11</v>
      </c>
      <c r="D13" s="2" t="s">
        <v>48</v>
      </c>
      <c r="E13" s="2" t="s">
        <v>33</v>
      </c>
      <c r="F13" s="2">
        <v>1</v>
      </c>
    </row>
    <row r="14" spans="1:7" x14ac:dyDescent="0.25">
      <c r="A14" s="2">
        <v>13</v>
      </c>
      <c r="B14" s="40" t="s">
        <v>483</v>
      </c>
      <c r="C14" s="2" t="s">
        <v>486</v>
      </c>
      <c r="D14" s="2" t="s">
        <v>28</v>
      </c>
      <c r="E14" s="2" t="s">
        <v>485</v>
      </c>
      <c r="F14" s="2">
        <v>1</v>
      </c>
    </row>
    <row r="15" spans="1:7" x14ac:dyDescent="0.25">
      <c r="A15" s="2">
        <v>14</v>
      </c>
      <c r="B15" s="40" t="s">
        <v>484</v>
      </c>
      <c r="C15" s="2" t="s">
        <v>487</v>
      </c>
      <c r="D15" s="2" t="s">
        <v>35</v>
      </c>
      <c r="E15" s="2" t="s">
        <v>49</v>
      </c>
      <c r="F15" s="2">
        <v>1</v>
      </c>
    </row>
    <row r="16" spans="1:7" x14ac:dyDescent="0.25">
      <c r="A16" s="2">
        <v>15</v>
      </c>
      <c r="B16" s="40" t="s">
        <v>488</v>
      </c>
      <c r="C16" s="2" t="s">
        <v>489</v>
      </c>
      <c r="D16" s="2" t="s">
        <v>42</v>
      </c>
      <c r="E16" s="2" t="s">
        <v>49</v>
      </c>
      <c r="F16" s="2">
        <v>1</v>
      </c>
    </row>
    <row r="17" spans="1:6" x14ac:dyDescent="0.25">
      <c r="A17" s="2">
        <v>16</v>
      </c>
      <c r="B17" s="40" t="s">
        <v>490</v>
      </c>
      <c r="C17" s="2" t="s">
        <v>491</v>
      </c>
      <c r="D17" s="2" t="s">
        <v>48</v>
      </c>
      <c r="E17" s="2" t="s">
        <v>49</v>
      </c>
      <c r="F17" s="2">
        <v>1</v>
      </c>
    </row>
    <row r="18" spans="1:6" x14ac:dyDescent="0.25">
      <c r="A18" s="2">
        <v>17</v>
      </c>
      <c r="B18" s="40" t="s">
        <v>492</v>
      </c>
      <c r="C18" s="2" t="s">
        <v>50</v>
      </c>
      <c r="D18" s="2" t="s">
        <v>48</v>
      </c>
      <c r="E18" s="2" t="s">
        <v>49</v>
      </c>
      <c r="F18" s="2">
        <v>1</v>
      </c>
    </row>
    <row r="19" spans="1:6" x14ac:dyDescent="0.25">
      <c r="A19" s="2">
        <v>18</v>
      </c>
      <c r="B19" s="41" t="s">
        <v>493</v>
      </c>
      <c r="C19" s="39" t="s">
        <v>494</v>
      </c>
      <c r="D19" s="39" t="s">
        <v>48</v>
      </c>
      <c r="E19" s="2" t="s">
        <v>49</v>
      </c>
      <c r="F19" s="39">
        <v>1</v>
      </c>
    </row>
    <row r="20" spans="1:6" x14ac:dyDescent="0.25">
      <c r="A20" s="2">
        <v>19</v>
      </c>
      <c r="B20" s="40" t="s">
        <v>495</v>
      </c>
      <c r="C20" s="2" t="s">
        <v>496</v>
      </c>
      <c r="D20" s="2" t="s">
        <v>35</v>
      </c>
      <c r="E20" s="2" t="s">
        <v>49</v>
      </c>
      <c r="F20" s="2">
        <v>0</v>
      </c>
    </row>
    <row r="21" spans="1:6" x14ac:dyDescent="0.25">
      <c r="A21" s="2">
        <v>20</v>
      </c>
      <c r="B21" s="40" t="s">
        <v>498</v>
      </c>
      <c r="C21" s="2" t="s">
        <v>499</v>
      </c>
      <c r="D21" s="2" t="s">
        <v>42</v>
      </c>
      <c r="E21" s="2" t="s">
        <v>497</v>
      </c>
      <c r="F21" s="2">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D149A-6E78-492B-8EBB-FA91E25691DE}">
  <dimension ref="A1:D13"/>
  <sheetViews>
    <sheetView zoomScale="160" zoomScaleNormal="160" workbookViewId="0">
      <selection activeCell="D1" sqref="D1"/>
    </sheetView>
  </sheetViews>
  <sheetFormatPr defaultRowHeight="15" x14ac:dyDescent="0.25"/>
  <cols>
    <col min="1" max="1" width="9.140625" style="13"/>
    <col min="2" max="2" width="101.28515625" style="14" customWidth="1"/>
    <col min="3" max="3" width="14.140625" style="13" customWidth="1"/>
    <col min="4" max="4" width="15.7109375" style="13" bestFit="1" customWidth="1"/>
    <col min="5" max="16384" width="9.140625" style="13"/>
  </cols>
  <sheetData>
    <row r="1" spans="1:4" x14ac:dyDescent="0.25">
      <c r="A1" s="13" t="s">
        <v>129</v>
      </c>
      <c r="B1" s="14" t="s">
        <v>130</v>
      </c>
      <c r="C1" s="13" t="s">
        <v>131</v>
      </c>
      <c r="D1" s="12" t="str">
        <f>HYPERLINK("#'Main'!A1","Go To Main")</f>
        <v>Go To Main</v>
      </c>
    </row>
    <row r="2" spans="1:4" x14ac:dyDescent="0.25">
      <c r="A2" s="13" t="s">
        <v>4</v>
      </c>
      <c r="B2" s="14" t="s">
        <v>132</v>
      </c>
      <c r="C2" s="13">
        <f>LEN(TRIM(B2))-LEN(SUBSTITUTE(B2," ",""))+1</f>
        <v>195</v>
      </c>
      <c r="D2" s="15"/>
    </row>
    <row r="3" spans="1:4" x14ac:dyDescent="0.25">
      <c r="A3" s="13" t="s">
        <v>27</v>
      </c>
      <c r="B3" s="14" t="s">
        <v>133</v>
      </c>
      <c r="C3" s="13">
        <f t="shared" ref="C3:C13" si="0">LEN(TRIM(B3))-LEN(SUBSTITUTE(B3," ",""))+1</f>
        <v>69</v>
      </c>
    </row>
    <row r="4" spans="1:4" x14ac:dyDescent="0.25">
      <c r="A4" s="13" t="s">
        <v>31</v>
      </c>
      <c r="B4" s="14" t="s">
        <v>134</v>
      </c>
      <c r="C4" s="13">
        <f t="shared" si="0"/>
        <v>87</v>
      </c>
    </row>
    <row r="5" spans="1:4" x14ac:dyDescent="0.25">
      <c r="A5" s="13" t="s">
        <v>6</v>
      </c>
      <c r="B5" s="14" t="s">
        <v>135</v>
      </c>
      <c r="C5" s="13">
        <f t="shared" si="0"/>
        <v>163</v>
      </c>
    </row>
    <row r="6" spans="1:4" x14ac:dyDescent="0.25">
      <c r="A6" s="13" t="s">
        <v>16</v>
      </c>
      <c r="B6" s="14" t="s">
        <v>136</v>
      </c>
      <c r="C6" s="13">
        <f t="shared" si="0"/>
        <v>151</v>
      </c>
    </row>
    <row r="7" spans="1:4" x14ac:dyDescent="0.25">
      <c r="A7" s="13" t="s">
        <v>38</v>
      </c>
      <c r="B7" s="14" t="s">
        <v>137</v>
      </c>
      <c r="C7" s="13">
        <f t="shared" si="0"/>
        <v>87</v>
      </c>
    </row>
    <row r="8" spans="1:4" x14ac:dyDescent="0.25">
      <c r="A8" s="13" t="s">
        <v>8</v>
      </c>
      <c r="B8" s="14" t="s">
        <v>138</v>
      </c>
      <c r="C8" s="13">
        <f t="shared" si="0"/>
        <v>298</v>
      </c>
    </row>
    <row r="9" spans="1:4" x14ac:dyDescent="0.25">
      <c r="A9" s="13" t="s">
        <v>139</v>
      </c>
      <c r="B9" s="14" t="s">
        <v>140</v>
      </c>
      <c r="C9" s="13">
        <f t="shared" si="0"/>
        <v>38</v>
      </c>
    </row>
    <row r="10" spans="1:4" x14ac:dyDescent="0.25">
      <c r="A10" s="13" t="s">
        <v>13</v>
      </c>
      <c r="B10" s="14" t="s">
        <v>141</v>
      </c>
      <c r="C10" s="13">
        <f t="shared" si="0"/>
        <v>154</v>
      </c>
    </row>
    <row r="11" spans="1:4" x14ac:dyDescent="0.25">
      <c r="A11" s="13" t="s">
        <v>43</v>
      </c>
      <c r="B11" s="14" t="s">
        <v>142</v>
      </c>
      <c r="C11" s="13">
        <f t="shared" si="0"/>
        <v>172</v>
      </c>
    </row>
    <row r="12" spans="1:4" x14ac:dyDescent="0.25">
      <c r="A12" s="13" t="s">
        <v>44</v>
      </c>
      <c r="B12" s="14" t="s">
        <v>143</v>
      </c>
      <c r="C12" s="13">
        <f t="shared" si="0"/>
        <v>183</v>
      </c>
    </row>
    <row r="13" spans="1:4" x14ac:dyDescent="0.25">
      <c r="A13" s="13" t="s">
        <v>11</v>
      </c>
      <c r="B13" s="14" t="s">
        <v>144</v>
      </c>
      <c r="C13" s="13">
        <f t="shared" si="0"/>
        <v>299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34ABC-0EDE-4AC0-900E-1B267C4A6CEC}">
  <dimension ref="A1:C8"/>
  <sheetViews>
    <sheetView zoomScale="205" zoomScaleNormal="205" workbookViewId="0">
      <selection activeCell="C1" sqref="C1"/>
    </sheetView>
  </sheetViews>
  <sheetFormatPr defaultRowHeight="15" x14ac:dyDescent="0.25"/>
  <cols>
    <col min="1" max="1" width="99.28515625" customWidth="1"/>
    <col min="2" max="2" width="11.5703125" bestFit="1" customWidth="1"/>
    <col min="3" max="3" width="15.7109375" bestFit="1" customWidth="1"/>
  </cols>
  <sheetData>
    <row r="1" spans="1:3" x14ac:dyDescent="0.25">
      <c r="A1" s="6" t="s">
        <v>65</v>
      </c>
      <c r="B1" t="s">
        <v>131</v>
      </c>
      <c r="C1" s="12" t="str">
        <f>HYPERLINK("#'Main'!A1","Go To Main")</f>
        <v>Go To Main</v>
      </c>
    </row>
    <row r="2" spans="1:3" ht="150" x14ac:dyDescent="0.25">
      <c r="A2" s="5" t="s">
        <v>66</v>
      </c>
      <c r="B2">
        <f>LEN(TRIM(A2))-LEN(SUBSTITUTE(A2," ",""))+1</f>
        <v>125</v>
      </c>
    </row>
    <row r="5" spans="1:3" x14ac:dyDescent="0.25">
      <c r="A5">
        <f>LEN(TRIM(A2))-LEN(SUBSTITUTE(A2," ",""))+1</f>
        <v>125</v>
      </c>
      <c r="B5" t="s">
        <v>67</v>
      </c>
    </row>
    <row r="6" spans="1:3" x14ac:dyDescent="0.25">
      <c r="A6">
        <v>250</v>
      </c>
      <c r="B6" t="s">
        <v>68</v>
      </c>
    </row>
    <row r="8" spans="1:3" x14ac:dyDescent="0.25">
      <c r="A8" t="str">
        <f>HYPERLINK("#'Main'!A1","Main Worksheet")</f>
        <v>Main Worksheet</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1CC63-1982-4AC6-BB9C-8C7DD1824249}">
  <dimension ref="A1:L7"/>
  <sheetViews>
    <sheetView zoomScale="175" zoomScaleNormal="175" workbookViewId="0">
      <selection activeCell="L1" sqref="L1"/>
    </sheetView>
  </sheetViews>
  <sheetFormatPr defaultRowHeight="15" x14ac:dyDescent="0.25"/>
  <cols>
    <col min="1" max="1" width="5.28515625" style="26" bestFit="1" customWidth="1"/>
    <col min="2" max="2" width="33.140625" style="26" bestFit="1" customWidth="1"/>
    <col min="3" max="3" width="33.140625" style="26" customWidth="1"/>
    <col min="4" max="4" width="18.42578125" style="26" bestFit="1" customWidth="1"/>
    <col min="5" max="5" width="26.5703125" style="26" bestFit="1" customWidth="1"/>
    <col min="6" max="6" width="14.42578125" style="26" bestFit="1" customWidth="1"/>
    <col min="7" max="7" width="11.42578125" style="26" bestFit="1" customWidth="1"/>
    <col min="8" max="8" width="10.5703125" style="26" bestFit="1" customWidth="1"/>
    <col min="9" max="9" width="19.42578125" style="26" bestFit="1" customWidth="1"/>
    <col min="10" max="11" width="16.140625" style="26" bestFit="1" customWidth="1"/>
    <col min="12" max="12" width="21.85546875" style="26" bestFit="1" customWidth="1"/>
    <col min="13" max="16384" width="9.140625" style="26"/>
  </cols>
  <sheetData>
    <row r="1" spans="1:12" x14ac:dyDescent="0.25">
      <c r="A1" s="26" t="s">
        <v>227</v>
      </c>
      <c r="B1" s="26" t="s">
        <v>60</v>
      </c>
      <c r="C1" s="26" t="s">
        <v>526</v>
      </c>
      <c r="D1" s="7" t="s">
        <v>228</v>
      </c>
      <c r="E1" s="7" t="s">
        <v>229</v>
      </c>
      <c r="F1" s="7" t="s">
        <v>0</v>
      </c>
      <c r="G1" s="7" t="s">
        <v>1</v>
      </c>
      <c r="H1" s="7" t="s">
        <v>2</v>
      </c>
      <c r="I1" s="7" t="s">
        <v>234</v>
      </c>
      <c r="J1" s="26" t="s">
        <v>471</v>
      </c>
      <c r="K1" s="26" t="s">
        <v>527</v>
      </c>
      <c r="L1" s="27" t="str">
        <f>HYPERLINK("#'Main'!A1","Go To Main")</f>
        <v>Go To Main</v>
      </c>
    </row>
    <row r="2" spans="1:12" x14ac:dyDescent="0.25">
      <c r="A2" s="26">
        <v>1</v>
      </c>
      <c r="B2" s="26" t="s">
        <v>230</v>
      </c>
      <c r="C2" s="26" t="s">
        <v>528</v>
      </c>
      <c r="D2" s="7">
        <f>MATCH(E2,Participants!$C$2:$C$21,0)</f>
        <v>1</v>
      </c>
      <c r="E2" s="1" t="str">
        <f>Efforts!C16</f>
        <v>DEB</v>
      </c>
      <c r="F2" s="7">
        <f>Efforts!C17</f>
        <v>464</v>
      </c>
      <c r="G2" s="1">
        <f>Efforts!C18</f>
        <v>1</v>
      </c>
      <c r="H2" s="1">
        <f>Efforts!C19</f>
        <v>36</v>
      </c>
      <c r="I2" s="7">
        <f>SUM(F2:F7)</f>
        <v>1448</v>
      </c>
      <c r="J2" s="26">
        <f>LEN(TRIM(B2))-LEN(SUBSTITUTE(B2," ",""))+1</f>
        <v>2</v>
      </c>
      <c r="K2" s="26">
        <f>LEN(TRIM(C2))-LEN(SUBSTITUTE(C2," ",""))+1</f>
        <v>233</v>
      </c>
      <c r="L2" s="7" t="s">
        <v>235</v>
      </c>
    </row>
    <row r="3" spans="1:12" x14ac:dyDescent="0.25">
      <c r="A3" s="26">
        <v>2</v>
      </c>
      <c r="B3" s="26" t="s">
        <v>231</v>
      </c>
      <c r="C3" s="26" t="s">
        <v>529</v>
      </c>
      <c r="D3" s="7">
        <f>MATCH(E3,Participants!$C$2:$C$21,0)</f>
        <v>4</v>
      </c>
      <c r="E3" s="1" t="str">
        <f>Efforts!D16</f>
        <v>CZP</v>
      </c>
      <c r="F3" s="7">
        <f>Efforts!D17</f>
        <v>268</v>
      </c>
      <c r="G3" s="1">
        <f>Efforts!D18</f>
        <v>1</v>
      </c>
      <c r="H3" s="1">
        <f>Efforts!D19</f>
        <v>36</v>
      </c>
      <c r="I3" s="7"/>
      <c r="J3" s="26">
        <f t="shared" ref="J3:J7" si="0">LEN(TRIM(B3))-LEN(SUBSTITUTE(B3," ",""))+1</f>
        <v>3</v>
      </c>
      <c r="K3" s="26">
        <f t="shared" ref="K3:K7" si="1">LEN(TRIM(C3))-LEN(SUBSTITUTE(C3," ",""))+1</f>
        <v>199</v>
      </c>
      <c r="L3" s="7" t="s">
        <v>236</v>
      </c>
    </row>
    <row r="4" spans="1:12" x14ac:dyDescent="0.25">
      <c r="A4" s="26">
        <v>3</v>
      </c>
      <c r="B4" s="26" t="s">
        <v>232</v>
      </c>
      <c r="C4" s="26" t="s">
        <v>530</v>
      </c>
      <c r="D4" s="7">
        <f>MATCH(E4,Participants!$C$2:$C$21,0)</f>
        <v>7</v>
      </c>
      <c r="E4" s="1" t="str">
        <f>Efforts!E16</f>
        <v>IED</v>
      </c>
      <c r="F4" s="7">
        <f>Efforts!E17</f>
        <v>278</v>
      </c>
      <c r="G4" s="1">
        <f>Efforts!E18</f>
        <v>3</v>
      </c>
      <c r="H4" s="1">
        <f>Efforts!E19</f>
        <v>36</v>
      </c>
      <c r="I4" s="7"/>
      <c r="J4" s="26">
        <f t="shared" si="0"/>
        <v>3</v>
      </c>
      <c r="K4" s="26">
        <f t="shared" si="1"/>
        <v>108</v>
      </c>
      <c r="L4" s="7" t="s">
        <v>237</v>
      </c>
    </row>
    <row r="5" spans="1:12" x14ac:dyDescent="0.25">
      <c r="A5" s="26">
        <v>4</v>
      </c>
      <c r="B5" s="26" t="s">
        <v>10</v>
      </c>
      <c r="C5" s="26" t="s">
        <v>531</v>
      </c>
      <c r="D5" s="7">
        <f>MATCH(E5,Participants!$C$2:$C$21,0)</f>
        <v>12</v>
      </c>
      <c r="E5" s="1" t="str">
        <f>Efforts!F16</f>
        <v>SKB</v>
      </c>
      <c r="F5" s="7">
        <f>Efforts!F17</f>
        <v>176</v>
      </c>
      <c r="G5" s="1">
        <f>Efforts!F18</f>
        <v>3</v>
      </c>
      <c r="H5" s="1">
        <f>Efforts!F19</f>
        <v>36</v>
      </c>
      <c r="I5" s="7"/>
      <c r="J5" s="26">
        <f t="shared" si="0"/>
        <v>4</v>
      </c>
      <c r="K5" s="26">
        <f t="shared" si="1"/>
        <v>16</v>
      </c>
      <c r="L5" s="7"/>
    </row>
    <row r="6" spans="1:12" x14ac:dyDescent="0.25">
      <c r="A6" s="26">
        <v>5</v>
      </c>
      <c r="B6" s="26" t="s">
        <v>233</v>
      </c>
      <c r="C6" s="26" t="s">
        <v>532</v>
      </c>
      <c r="D6" s="7">
        <f>MATCH(E6,Participants!$C$2:$C$21,0)</f>
        <v>9</v>
      </c>
      <c r="E6" s="1" t="str">
        <f>Efforts!G16</f>
        <v>ITR</v>
      </c>
      <c r="F6" s="7">
        <f>Efforts!G17</f>
        <v>100</v>
      </c>
      <c r="G6" s="1">
        <f>Efforts!G18</f>
        <v>3</v>
      </c>
      <c r="H6" s="1">
        <f>Efforts!G19</f>
        <v>36</v>
      </c>
      <c r="I6" s="7"/>
      <c r="J6" s="26">
        <f t="shared" si="0"/>
        <v>2</v>
      </c>
      <c r="K6" s="26">
        <f t="shared" si="1"/>
        <v>149</v>
      </c>
      <c r="L6" s="7"/>
    </row>
    <row r="7" spans="1:12" x14ac:dyDescent="0.25">
      <c r="A7" s="26">
        <v>6</v>
      </c>
      <c r="B7" s="26" t="s">
        <v>15</v>
      </c>
      <c r="C7" s="26" t="s">
        <v>533</v>
      </c>
      <c r="D7" s="7">
        <f>MATCH(E7,Participants!$C$2:$C$21,0)</f>
        <v>5</v>
      </c>
      <c r="E7" s="1" t="str">
        <f>Efforts!H16</f>
        <v>CZU</v>
      </c>
      <c r="F7" s="7">
        <f>Efforts!H17</f>
        <v>162</v>
      </c>
      <c r="G7" s="1">
        <f>Efforts!H18</f>
        <v>1</v>
      </c>
      <c r="H7" s="1">
        <f>Efforts!H19</f>
        <v>36</v>
      </c>
      <c r="I7" s="7"/>
      <c r="J7" s="26">
        <f t="shared" si="0"/>
        <v>2</v>
      </c>
      <c r="K7" s="26">
        <f t="shared" si="1"/>
        <v>70</v>
      </c>
      <c r="L7" s="7"/>
    </row>
  </sheetData>
  <phoneticPr fontId="4"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07B44-FF5C-4BA3-AEC8-D9F46DEB86E5}">
  <dimension ref="A1:O48"/>
  <sheetViews>
    <sheetView zoomScale="175" zoomScaleNormal="175" workbookViewId="0">
      <selection activeCell="O1" sqref="O1"/>
    </sheetView>
  </sheetViews>
  <sheetFormatPr defaultColWidth="9.140625" defaultRowHeight="15" x14ac:dyDescent="0.25"/>
  <cols>
    <col min="1" max="1" width="5.28515625" style="1" bestFit="1" customWidth="1"/>
    <col min="2" max="2" width="8.85546875" style="1" bestFit="1" customWidth="1"/>
    <col min="3" max="3" width="67.140625" style="1" bestFit="1" customWidth="1"/>
    <col min="4" max="4" width="8.85546875" style="1" customWidth="1"/>
    <col min="5" max="5" width="3.5703125" style="1" bestFit="1" customWidth="1"/>
    <col min="6" max="8" width="9.42578125" style="1" customWidth="1"/>
    <col min="9" max="9" width="9.140625" style="1" bestFit="1" customWidth="1"/>
    <col min="10" max="15" width="13.5703125" style="1" bestFit="1" customWidth="1"/>
    <col min="16" max="16384" width="9.140625" style="1"/>
  </cols>
  <sheetData>
    <row r="1" spans="1:15" s="16" customFormat="1" x14ac:dyDescent="0.25">
      <c r="A1" s="16" t="s">
        <v>155</v>
      </c>
      <c r="B1" s="16" t="s">
        <v>156</v>
      </c>
      <c r="C1" s="16" t="s">
        <v>60</v>
      </c>
      <c r="D1" s="16" t="s">
        <v>146</v>
      </c>
      <c r="E1" s="16" t="s">
        <v>17</v>
      </c>
      <c r="F1" s="16" t="s">
        <v>157</v>
      </c>
      <c r="G1" s="16" t="s">
        <v>158</v>
      </c>
      <c r="H1" s="16" t="s">
        <v>159</v>
      </c>
      <c r="I1" s="16" t="s">
        <v>200</v>
      </c>
      <c r="J1" s="1"/>
      <c r="O1" s="12" t="str">
        <f>HYPERLINK("#'Main'!A1","Go To Main")</f>
        <v>Go To Main</v>
      </c>
    </row>
    <row r="2" spans="1:15" s="16" customFormat="1" x14ac:dyDescent="0.25">
      <c r="A2" s="17" t="s">
        <v>3</v>
      </c>
      <c r="B2" s="17"/>
      <c r="C2" s="17" t="s">
        <v>160</v>
      </c>
      <c r="D2" s="17" t="s">
        <v>4</v>
      </c>
      <c r="E2" s="17"/>
      <c r="F2" s="17"/>
      <c r="G2" s="17"/>
      <c r="H2" s="17"/>
      <c r="I2" s="17"/>
      <c r="J2" s="17"/>
      <c r="K2" s="17"/>
      <c r="L2" s="17"/>
      <c r="M2" s="17"/>
      <c r="N2" s="17"/>
    </row>
    <row r="3" spans="1:15" x14ac:dyDescent="0.25">
      <c r="A3" s="1">
        <v>1.1000000000000001</v>
      </c>
      <c r="C3" s="1" t="s">
        <v>161</v>
      </c>
      <c r="D3" s="1" t="s">
        <v>4</v>
      </c>
      <c r="E3" s="1">
        <v>1</v>
      </c>
    </row>
    <row r="4" spans="1:15" x14ac:dyDescent="0.25">
      <c r="A4" s="1">
        <v>1.2</v>
      </c>
      <c r="B4" s="1">
        <v>1.1000000000000001</v>
      </c>
      <c r="C4" s="1" t="s">
        <v>162</v>
      </c>
      <c r="D4" s="1" t="s">
        <v>47</v>
      </c>
      <c r="E4" s="1">
        <v>12</v>
      </c>
    </row>
    <row r="5" spans="1:15" x14ac:dyDescent="0.25">
      <c r="A5" s="1">
        <v>1.3</v>
      </c>
      <c r="B5" s="1">
        <v>1.1000000000000001</v>
      </c>
      <c r="C5" s="1" t="s">
        <v>163</v>
      </c>
      <c r="D5" s="1" t="s">
        <v>44</v>
      </c>
      <c r="E5" s="1">
        <v>11</v>
      </c>
    </row>
    <row r="6" spans="1:15" x14ac:dyDescent="0.25">
      <c r="A6" s="1">
        <v>1.4</v>
      </c>
      <c r="B6" s="1">
        <v>1.1000000000000001</v>
      </c>
      <c r="C6" s="1" t="s">
        <v>164</v>
      </c>
      <c r="D6" s="1" t="s">
        <v>31</v>
      </c>
      <c r="E6" s="1">
        <v>3</v>
      </c>
    </row>
    <row r="7" spans="1:15" x14ac:dyDescent="0.25">
      <c r="A7" s="1">
        <v>1.5</v>
      </c>
      <c r="B7" s="1">
        <v>1.2</v>
      </c>
      <c r="C7" s="1" t="s">
        <v>165</v>
      </c>
      <c r="D7" s="1" t="s">
        <v>8</v>
      </c>
      <c r="E7" s="1">
        <v>7</v>
      </c>
    </row>
    <row r="8" spans="1:15" x14ac:dyDescent="0.25">
      <c r="A8" s="1">
        <v>1.6</v>
      </c>
      <c r="B8" s="1">
        <v>1.2</v>
      </c>
      <c r="C8" s="1" t="s">
        <v>166</v>
      </c>
      <c r="D8" s="1" t="s">
        <v>16</v>
      </c>
      <c r="E8" s="1">
        <v>5</v>
      </c>
    </row>
    <row r="10" spans="1:15" s="16" customFormat="1" x14ac:dyDescent="0.25">
      <c r="A10" s="18" t="s">
        <v>5</v>
      </c>
      <c r="B10" s="18"/>
      <c r="C10" s="18" t="s">
        <v>167</v>
      </c>
      <c r="D10" s="18" t="s">
        <v>6</v>
      </c>
      <c r="E10" s="18"/>
      <c r="F10" s="18"/>
      <c r="G10" s="18"/>
      <c r="H10" s="18"/>
      <c r="I10" s="18"/>
      <c r="J10" s="18"/>
      <c r="K10" s="18"/>
      <c r="L10" s="18"/>
      <c r="M10" s="18"/>
      <c r="N10" s="18"/>
    </row>
    <row r="11" spans="1:15" x14ac:dyDescent="0.25">
      <c r="A11" s="1">
        <v>2.1</v>
      </c>
      <c r="B11" s="1">
        <v>1.1000000000000001</v>
      </c>
      <c r="C11" s="1" t="s">
        <v>168</v>
      </c>
      <c r="D11" s="1" t="s">
        <v>139</v>
      </c>
      <c r="E11" s="1">
        <v>8</v>
      </c>
    </row>
    <row r="12" spans="1:15" x14ac:dyDescent="0.25">
      <c r="A12" s="1">
        <v>2.2000000000000002</v>
      </c>
      <c r="B12" s="1">
        <v>2.1</v>
      </c>
      <c r="C12" s="1" t="s">
        <v>169</v>
      </c>
      <c r="D12" s="1" t="s">
        <v>4</v>
      </c>
      <c r="E12" s="1">
        <v>1</v>
      </c>
    </row>
    <row r="13" spans="1:15" x14ac:dyDescent="0.25">
      <c r="A13" s="1">
        <v>2.2999999999999998</v>
      </c>
      <c r="B13" s="1">
        <v>2.2000000000000002</v>
      </c>
      <c r="C13" s="1" t="s">
        <v>170</v>
      </c>
      <c r="D13" s="1" t="s">
        <v>38</v>
      </c>
      <c r="E13" s="1">
        <v>6</v>
      </c>
    </row>
    <row r="14" spans="1:15" x14ac:dyDescent="0.25">
      <c r="A14" s="1">
        <v>2.4</v>
      </c>
      <c r="B14" s="1">
        <v>2.2000000000000002</v>
      </c>
      <c r="C14" s="1" t="s">
        <v>171</v>
      </c>
      <c r="D14" s="1" t="s">
        <v>43</v>
      </c>
      <c r="E14" s="1">
        <v>10</v>
      </c>
    </row>
    <row r="15" spans="1:15" x14ac:dyDescent="0.25">
      <c r="A15" s="1">
        <v>2.5</v>
      </c>
      <c r="C15" s="1" t="s">
        <v>172</v>
      </c>
      <c r="D15" s="1" t="s">
        <v>6</v>
      </c>
      <c r="E15" s="1">
        <v>4</v>
      </c>
    </row>
    <row r="16" spans="1:15" x14ac:dyDescent="0.25">
      <c r="A16" s="1">
        <v>2.6</v>
      </c>
      <c r="C16" s="1" t="s">
        <v>173</v>
      </c>
      <c r="D16" s="1" t="s">
        <v>6</v>
      </c>
      <c r="E16" s="1">
        <v>4</v>
      </c>
    </row>
    <row r="18" spans="1:15" s="16" customFormat="1" x14ac:dyDescent="0.25">
      <c r="A18" s="19" t="s">
        <v>7</v>
      </c>
      <c r="B18" s="19"/>
      <c r="C18" s="19" t="s">
        <v>174</v>
      </c>
      <c r="D18" s="19" t="s">
        <v>8</v>
      </c>
      <c r="E18" s="19"/>
      <c r="F18" s="19"/>
      <c r="G18" s="19"/>
      <c r="H18" s="19"/>
      <c r="I18" s="19"/>
      <c r="J18" s="19"/>
      <c r="K18" s="19"/>
      <c r="L18" s="19"/>
      <c r="M18" s="19"/>
      <c r="N18" s="19"/>
    </row>
    <row r="19" spans="1:15" s="16" customFormat="1" x14ac:dyDescent="0.25">
      <c r="A19" s="1">
        <v>3.1</v>
      </c>
      <c r="B19" s="1">
        <v>1.1000000000000001</v>
      </c>
      <c r="C19" s="1" t="s">
        <v>175</v>
      </c>
      <c r="D19" s="1" t="s">
        <v>4</v>
      </c>
      <c r="E19" s="1">
        <v>1</v>
      </c>
      <c r="F19" s="1"/>
      <c r="G19" s="1"/>
      <c r="H19" s="1"/>
      <c r="I19" s="1"/>
      <c r="J19" s="1"/>
      <c r="K19" s="1"/>
      <c r="L19" s="1"/>
      <c r="M19" s="1"/>
      <c r="N19" s="1"/>
      <c r="O19" s="1"/>
    </row>
    <row r="20" spans="1:15" s="16" customFormat="1" x14ac:dyDescent="0.25">
      <c r="A20" s="1">
        <v>3.2</v>
      </c>
      <c r="B20" s="1">
        <v>3.1</v>
      </c>
      <c r="C20" s="1" t="s">
        <v>176</v>
      </c>
      <c r="D20" s="1" t="s">
        <v>38</v>
      </c>
      <c r="E20" s="1">
        <v>6</v>
      </c>
      <c r="F20" s="1"/>
      <c r="G20" s="1"/>
      <c r="H20" s="1"/>
      <c r="I20" s="1"/>
      <c r="J20" s="1"/>
      <c r="K20" s="1"/>
      <c r="L20" s="1"/>
      <c r="M20" s="1"/>
      <c r="N20" s="1"/>
      <c r="O20" s="1"/>
    </row>
    <row r="21" spans="1:15" s="16" customFormat="1" x14ac:dyDescent="0.25">
      <c r="A21" s="1">
        <v>3.3</v>
      </c>
      <c r="B21" s="1">
        <v>3.1</v>
      </c>
      <c r="C21" s="1" t="s">
        <v>177</v>
      </c>
      <c r="D21" s="1" t="s">
        <v>6</v>
      </c>
      <c r="E21" s="1">
        <v>4</v>
      </c>
      <c r="F21" s="1"/>
      <c r="G21" s="1"/>
      <c r="H21" s="1"/>
      <c r="I21" s="1"/>
      <c r="J21" s="1"/>
      <c r="K21" s="1"/>
      <c r="L21" s="1"/>
      <c r="M21" s="1"/>
      <c r="N21" s="1"/>
      <c r="O21" s="1"/>
    </row>
    <row r="22" spans="1:15" s="16" customFormat="1" x14ac:dyDescent="0.25">
      <c r="A22" s="1">
        <v>3.4</v>
      </c>
      <c r="B22" s="1">
        <v>3.2</v>
      </c>
      <c r="C22" s="1" t="s">
        <v>178</v>
      </c>
      <c r="D22" s="1" t="s">
        <v>16</v>
      </c>
      <c r="E22" s="1">
        <v>5</v>
      </c>
      <c r="F22" s="1"/>
      <c r="G22" s="1"/>
      <c r="H22" s="1"/>
      <c r="I22" s="1"/>
      <c r="J22" s="1"/>
      <c r="K22" s="1"/>
      <c r="L22" s="1"/>
      <c r="M22" s="1"/>
      <c r="N22" s="1"/>
      <c r="O22" s="1"/>
    </row>
    <row r="23" spans="1:15" s="16" customFormat="1" x14ac:dyDescent="0.25">
      <c r="A23" s="1">
        <v>3.5</v>
      </c>
      <c r="B23" s="1">
        <v>3.4</v>
      </c>
      <c r="C23" s="1" t="s">
        <v>179</v>
      </c>
      <c r="D23" s="1" t="s">
        <v>8</v>
      </c>
      <c r="E23" s="1">
        <v>7</v>
      </c>
      <c r="F23" s="1"/>
      <c r="G23" s="1"/>
      <c r="H23" s="1"/>
      <c r="I23" s="1"/>
      <c r="J23" s="1"/>
      <c r="K23" s="1"/>
      <c r="L23" s="1"/>
      <c r="M23" s="1"/>
      <c r="N23" s="1"/>
      <c r="O23" s="1"/>
    </row>
    <row r="24" spans="1:15" s="16" customFormat="1" x14ac:dyDescent="0.25">
      <c r="A24" s="1">
        <v>3.6</v>
      </c>
      <c r="B24" s="1">
        <v>3.5</v>
      </c>
      <c r="C24" s="1" t="s">
        <v>180</v>
      </c>
      <c r="D24" s="1" t="s">
        <v>13</v>
      </c>
      <c r="E24" s="1">
        <v>9</v>
      </c>
      <c r="F24" s="1"/>
      <c r="G24" s="1"/>
      <c r="H24" s="1"/>
      <c r="I24" s="1"/>
      <c r="J24" s="1"/>
      <c r="K24" s="1"/>
      <c r="L24" s="1"/>
      <c r="M24" s="1"/>
      <c r="N24" s="1"/>
      <c r="O24" s="1"/>
    </row>
    <row r="25" spans="1:15" s="16" customFormat="1" x14ac:dyDescent="0.25">
      <c r="A25" s="1"/>
      <c r="B25" s="1"/>
      <c r="C25" s="1"/>
      <c r="D25" s="1"/>
      <c r="E25" s="1"/>
      <c r="F25" s="1"/>
      <c r="G25" s="1"/>
      <c r="H25" s="1"/>
      <c r="I25" s="1"/>
      <c r="J25" s="1"/>
      <c r="K25" s="1"/>
      <c r="L25" s="1"/>
      <c r="M25" s="1"/>
      <c r="N25" s="1"/>
      <c r="O25" s="1"/>
    </row>
    <row r="26" spans="1:15" s="16" customFormat="1" x14ac:dyDescent="0.25">
      <c r="A26" s="20" t="s">
        <v>9</v>
      </c>
      <c r="B26" s="20"/>
      <c r="C26" s="20" t="s">
        <v>10</v>
      </c>
      <c r="D26" s="20" t="s">
        <v>47</v>
      </c>
      <c r="E26" s="20"/>
      <c r="F26" s="20"/>
      <c r="G26" s="20"/>
      <c r="H26" s="20"/>
      <c r="I26" s="20"/>
      <c r="J26" s="20"/>
      <c r="K26" s="20"/>
      <c r="L26" s="20"/>
      <c r="M26" s="20"/>
      <c r="N26" s="20"/>
    </row>
    <row r="27" spans="1:15" s="16" customFormat="1" x14ac:dyDescent="0.25">
      <c r="A27" s="1">
        <v>4.0999999999999996</v>
      </c>
      <c r="B27" s="1">
        <v>1.1000000000000001</v>
      </c>
      <c r="C27" s="1" t="s">
        <v>181</v>
      </c>
      <c r="D27" s="1" t="s">
        <v>4</v>
      </c>
      <c r="E27" s="1">
        <v>1</v>
      </c>
    </row>
    <row r="28" spans="1:15" s="16" customFormat="1" x14ac:dyDescent="0.25">
      <c r="A28" s="1">
        <v>4.2</v>
      </c>
      <c r="B28" s="1">
        <v>4.0999999999999996</v>
      </c>
      <c r="C28" s="1" t="s">
        <v>182</v>
      </c>
      <c r="D28" s="1" t="s">
        <v>47</v>
      </c>
      <c r="E28" s="1">
        <v>12</v>
      </c>
      <c r="F28" s="1"/>
    </row>
    <row r="29" spans="1:15" s="16" customFormat="1" x14ac:dyDescent="0.25">
      <c r="A29" s="1">
        <v>4.3</v>
      </c>
      <c r="B29" s="1">
        <v>4.0999999999999996</v>
      </c>
      <c r="C29" s="1" t="s">
        <v>183</v>
      </c>
      <c r="D29" s="1" t="s">
        <v>27</v>
      </c>
      <c r="E29" s="1">
        <v>2</v>
      </c>
      <c r="F29" s="1"/>
      <c r="G29" s="1"/>
      <c r="H29" s="1"/>
      <c r="I29" s="1"/>
      <c r="J29" s="1"/>
      <c r="K29" s="1"/>
      <c r="L29" s="1"/>
      <c r="M29" s="1"/>
      <c r="N29" s="1"/>
    </row>
    <row r="30" spans="1:15" x14ac:dyDescent="0.25">
      <c r="A30" s="1">
        <v>4.4000000000000004</v>
      </c>
      <c r="B30" s="1">
        <v>4.3</v>
      </c>
      <c r="C30" s="1" t="s">
        <v>184</v>
      </c>
      <c r="D30" s="1" t="s">
        <v>16</v>
      </c>
      <c r="E30" s="1">
        <v>5</v>
      </c>
    </row>
    <row r="31" spans="1:15" x14ac:dyDescent="0.25">
      <c r="A31" s="1">
        <v>4.5</v>
      </c>
      <c r="B31" s="1">
        <v>4.3</v>
      </c>
      <c r="C31" s="1" t="s">
        <v>185</v>
      </c>
      <c r="D31" s="1" t="s">
        <v>47</v>
      </c>
      <c r="E31" s="1">
        <v>12</v>
      </c>
    </row>
    <row r="33" spans="1:14" s="16" customFormat="1" x14ac:dyDescent="0.25">
      <c r="A33" s="21" t="s">
        <v>12</v>
      </c>
      <c r="B33" s="21"/>
      <c r="C33" s="21" t="s">
        <v>186</v>
      </c>
      <c r="D33" s="21" t="s">
        <v>13</v>
      </c>
      <c r="E33" s="21"/>
      <c r="F33" s="21"/>
      <c r="G33" s="21"/>
      <c r="H33" s="21"/>
      <c r="I33" s="21"/>
      <c r="J33" s="21"/>
      <c r="K33" s="21"/>
      <c r="L33" s="21"/>
      <c r="M33" s="21"/>
      <c r="N33" s="21"/>
    </row>
    <row r="34" spans="1:14" x14ac:dyDescent="0.25">
      <c r="A34" s="1">
        <v>5.0999999999999996</v>
      </c>
      <c r="B34" s="1">
        <v>2.4</v>
      </c>
      <c r="C34" s="1" t="s">
        <v>187</v>
      </c>
      <c r="D34" s="1" t="s">
        <v>4</v>
      </c>
      <c r="E34" s="1">
        <v>1</v>
      </c>
    </row>
    <row r="35" spans="1:14" x14ac:dyDescent="0.25">
      <c r="A35" s="1">
        <v>5.2</v>
      </c>
      <c r="B35" s="1">
        <v>4.3</v>
      </c>
      <c r="C35" s="1" t="s">
        <v>188</v>
      </c>
      <c r="D35" s="1" t="s">
        <v>27</v>
      </c>
      <c r="E35" s="1">
        <v>2</v>
      </c>
    </row>
    <row r="36" spans="1:14" x14ac:dyDescent="0.25">
      <c r="A36" s="1">
        <v>5.3</v>
      </c>
      <c r="B36" s="1">
        <v>4.4000000000000004</v>
      </c>
      <c r="C36" s="1" t="s">
        <v>189</v>
      </c>
      <c r="D36" s="1" t="s">
        <v>16</v>
      </c>
      <c r="E36" s="1">
        <v>5</v>
      </c>
    </row>
    <row r="37" spans="1:14" x14ac:dyDescent="0.25">
      <c r="A37" s="1">
        <v>5.4</v>
      </c>
      <c r="B37" s="1">
        <v>4.5</v>
      </c>
      <c r="C37" s="1" t="s">
        <v>190</v>
      </c>
      <c r="D37" s="1" t="s">
        <v>47</v>
      </c>
      <c r="E37" s="1">
        <v>12</v>
      </c>
    </row>
    <row r="38" spans="1:14" x14ac:dyDescent="0.25">
      <c r="A38" s="1">
        <v>5.5</v>
      </c>
      <c r="B38" s="1">
        <v>3.6</v>
      </c>
      <c r="C38" s="1" t="s">
        <v>191</v>
      </c>
      <c r="D38" s="1" t="s">
        <v>13</v>
      </c>
      <c r="E38" s="1">
        <v>9</v>
      </c>
    </row>
    <row r="39" spans="1:14" x14ac:dyDescent="0.25">
      <c r="A39" s="1">
        <v>5.6</v>
      </c>
      <c r="B39" s="1">
        <v>2.6</v>
      </c>
      <c r="C39" s="1" t="s">
        <v>192</v>
      </c>
      <c r="D39" s="1" t="s">
        <v>38</v>
      </c>
      <c r="E39" s="1">
        <v>6</v>
      </c>
    </row>
    <row r="40" spans="1:14" x14ac:dyDescent="0.25">
      <c r="A40" s="1">
        <v>5.7</v>
      </c>
      <c r="B40" s="1">
        <v>5.6</v>
      </c>
      <c r="C40" s="1" t="s">
        <v>193</v>
      </c>
      <c r="D40" s="1" t="s">
        <v>4</v>
      </c>
      <c r="E40" s="1">
        <v>1</v>
      </c>
    </row>
    <row r="42" spans="1:14" s="16" customFormat="1" x14ac:dyDescent="0.25">
      <c r="A42" s="22" t="s">
        <v>14</v>
      </c>
      <c r="B42" s="22"/>
      <c r="C42" s="22" t="s">
        <v>15</v>
      </c>
      <c r="D42" s="22" t="s">
        <v>16</v>
      </c>
      <c r="E42" s="22"/>
      <c r="F42" s="22"/>
      <c r="G42" s="22"/>
      <c r="H42" s="22"/>
      <c r="I42" s="22"/>
      <c r="J42" s="22"/>
      <c r="K42" s="22"/>
      <c r="L42" s="22"/>
      <c r="M42" s="22"/>
      <c r="N42" s="22"/>
    </row>
    <row r="43" spans="1:14" x14ac:dyDescent="0.25">
      <c r="A43" s="1">
        <v>6.1</v>
      </c>
      <c r="C43" s="1" t="s">
        <v>194</v>
      </c>
      <c r="D43" s="1" t="s">
        <v>4</v>
      </c>
      <c r="E43" s="1">
        <v>1</v>
      </c>
    </row>
    <row r="44" spans="1:14" x14ac:dyDescent="0.25">
      <c r="A44" s="1">
        <v>6.2</v>
      </c>
      <c r="C44" s="1" t="s">
        <v>195</v>
      </c>
      <c r="D44" s="1" t="s">
        <v>16</v>
      </c>
      <c r="E44" s="1">
        <v>5</v>
      </c>
    </row>
    <row r="45" spans="1:14" x14ac:dyDescent="0.25">
      <c r="A45" s="1">
        <v>6.3</v>
      </c>
      <c r="C45" s="1" t="s">
        <v>196</v>
      </c>
      <c r="D45" s="1" t="s">
        <v>47</v>
      </c>
      <c r="E45" s="1">
        <v>12</v>
      </c>
    </row>
    <row r="46" spans="1:14" x14ac:dyDescent="0.25">
      <c r="A46" s="1">
        <v>6.4</v>
      </c>
      <c r="C46" s="1" t="s">
        <v>197</v>
      </c>
      <c r="D46" s="1" t="s">
        <v>8</v>
      </c>
      <c r="E46" s="1">
        <v>7</v>
      </c>
    </row>
    <row r="47" spans="1:14" x14ac:dyDescent="0.25">
      <c r="A47" s="1">
        <v>6.5</v>
      </c>
      <c r="C47" s="1" t="s">
        <v>198</v>
      </c>
      <c r="D47" s="1" t="s">
        <v>4</v>
      </c>
      <c r="E47" s="1">
        <v>1</v>
      </c>
    </row>
    <row r="48" spans="1:14" x14ac:dyDescent="0.25">
      <c r="A48" s="1">
        <v>6.6</v>
      </c>
      <c r="C48" s="1" t="s">
        <v>199</v>
      </c>
      <c r="D48" s="1" t="s">
        <v>4</v>
      </c>
      <c r="E48" s="1">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4D266-5C89-4D99-A142-11E8EE48C2F5}">
  <dimension ref="A1:P29"/>
  <sheetViews>
    <sheetView zoomScale="145" zoomScaleNormal="145" workbookViewId="0">
      <pane xSplit="2" ySplit="1" topLeftCell="F2" activePane="bottomRight" state="frozen"/>
      <selection pane="topRight" activeCell="C1" sqref="C1"/>
      <selection pane="bottomLeft" activeCell="A2" sqref="A2"/>
      <selection pane="bottomRight" activeCell="P1" sqref="P1"/>
    </sheetView>
  </sheetViews>
  <sheetFormatPr defaultRowHeight="15" x14ac:dyDescent="0.25"/>
  <cols>
    <col min="1" max="1" width="4.140625" style="26" bestFit="1" customWidth="1"/>
    <col min="2" max="2" width="7.42578125" style="26" bestFit="1" customWidth="1"/>
    <col min="3" max="3" width="66" style="37" bestFit="1" customWidth="1"/>
    <col min="4" max="4" width="35.140625" style="37" customWidth="1"/>
    <col min="5" max="5" width="8" style="26" customWidth="1"/>
    <col min="6" max="6" width="24" style="26" customWidth="1"/>
    <col min="7" max="8" width="9.140625" style="26"/>
    <col min="9" max="9" width="11.5703125" style="26" bestFit="1" customWidth="1"/>
    <col min="10" max="10" width="9.140625" style="26"/>
    <col min="11" max="11" width="15.28515625" style="7" bestFit="1" customWidth="1"/>
    <col min="12" max="12" width="15.28515625" style="7" customWidth="1"/>
    <col min="13" max="13" width="12.5703125" style="26" bestFit="1" customWidth="1"/>
    <col min="14" max="14" width="16.140625" style="26" bestFit="1" customWidth="1"/>
    <col min="15" max="15" width="22.5703125" style="26" bestFit="1" customWidth="1"/>
    <col min="16" max="16" width="25.28515625" style="26" bestFit="1" customWidth="1"/>
    <col min="17" max="16384" width="9.140625" style="26"/>
  </cols>
  <sheetData>
    <row r="1" spans="1:16" x14ac:dyDescent="0.25">
      <c r="A1" s="26" t="s">
        <v>227</v>
      </c>
      <c r="B1" s="26" t="s">
        <v>155</v>
      </c>
      <c r="C1" s="26" t="s">
        <v>60</v>
      </c>
      <c r="D1" s="26" t="s">
        <v>242</v>
      </c>
      <c r="E1" s="26" t="s">
        <v>146</v>
      </c>
      <c r="F1" s="26" t="s">
        <v>240</v>
      </c>
      <c r="G1" s="26" t="s">
        <v>157</v>
      </c>
      <c r="H1" s="26" t="s">
        <v>158</v>
      </c>
      <c r="I1" s="26" t="s">
        <v>540</v>
      </c>
      <c r="J1" s="42" t="s">
        <v>159</v>
      </c>
      <c r="K1" s="35" t="s">
        <v>238</v>
      </c>
      <c r="L1" s="35" t="s">
        <v>239</v>
      </c>
      <c r="M1" s="42" t="s">
        <v>539</v>
      </c>
      <c r="N1" s="42" t="s">
        <v>471</v>
      </c>
      <c r="O1" s="42" t="s">
        <v>472</v>
      </c>
      <c r="P1" s="36" t="str">
        <f>HYPERLINK("#'Main'!A1","Go To Main")</f>
        <v>Go To Main</v>
      </c>
    </row>
    <row r="2" spans="1:16" x14ac:dyDescent="0.25">
      <c r="A2" s="26">
        <v>1</v>
      </c>
      <c r="B2" s="26">
        <v>1.1000000000000001</v>
      </c>
      <c r="C2" s="37" t="s">
        <v>161</v>
      </c>
      <c r="D2" s="37" t="s">
        <v>243</v>
      </c>
      <c r="E2" s="26" t="s">
        <v>4</v>
      </c>
      <c r="F2" s="26" t="s">
        <v>241</v>
      </c>
      <c r="G2" s="26">
        <v>1</v>
      </c>
      <c r="H2" s="26">
        <v>20</v>
      </c>
      <c r="I2" s="26" t="s">
        <v>147</v>
      </c>
      <c r="J2" s="26">
        <f t="shared" ref="J2:J29" si="0">H2-G2</f>
        <v>19</v>
      </c>
      <c r="K2" s="7">
        <f>COUNTIF(Deliverables!B:B,B2)</f>
        <v>2</v>
      </c>
      <c r="L2" s="7">
        <f>COUNTIF(Milestones!B:B,B2)</f>
        <v>2</v>
      </c>
      <c r="M2" s="26">
        <f>SUM(J:J)</f>
        <v>668</v>
      </c>
      <c r="N2" s="26">
        <f t="shared" ref="N2:N29" si="1">LEN(TRIM(C2))-LEN(SUBSTITUTE(C2," ",""))+1</f>
        <v>8</v>
      </c>
      <c r="O2" s="26">
        <f t="shared" ref="O2:O29" si="2">LEN(TRIM(D2))-LEN(SUBSTITUTE(D2," ",""))+1</f>
        <v>186</v>
      </c>
      <c r="P2" s="26" t="s">
        <v>500</v>
      </c>
    </row>
    <row r="3" spans="1:16" x14ac:dyDescent="0.25">
      <c r="A3" s="26">
        <v>1</v>
      </c>
      <c r="B3" s="26">
        <v>1.2</v>
      </c>
      <c r="C3" s="37" t="s">
        <v>162</v>
      </c>
      <c r="D3" s="37" t="s">
        <v>244</v>
      </c>
      <c r="E3" s="26" t="s">
        <v>11</v>
      </c>
      <c r="F3" s="26" t="s">
        <v>245</v>
      </c>
      <c r="G3" s="26">
        <v>1</v>
      </c>
      <c r="H3" s="26">
        <v>36</v>
      </c>
      <c r="I3" s="26" t="s">
        <v>246</v>
      </c>
      <c r="J3" s="26">
        <f t="shared" si="0"/>
        <v>35</v>
      </c>
      <c r="K3" s="7">
        <f>COUNTIF(Deliverables!B:B,B3)</f>
        <v>1</v>
      </c>
      <c r="L3" s="7">
        <f>COUNTIF(Milestones!B:B,B3)</f>
        <v>0</v>
      </c>
      <c r="N3" s="26">
        <f t="shared" si="1"/>
        <v>5</v>
      </c>
      <c r="O3" s="26">
        <f t="shared" si="2"/>
        <v>162</v>
      </c>
    </row>
    <row r="4" spans="1:16" x14ac:dyDescent="0.25">
      <c r="A4" s="26">
        <v>1</v>
      </c>
      <c r="B4" s="26">
        <v>1.3</v>
      </c>
      <c r="C4" s="37" t="s">
        <v>163</v>
      </c>
      <c r="D4" s="37" t="s">
        <v>270</v>
      </c>
      <c r="E4" s="26" t="s">
        <v>44</v>
      </c>
      <c r="F4" s="26" t="s">
        <v>269</v>
      </c>
      <c r="G4" s="26">
        <v>1</v>
      </c>
      <c r="H4" s="26">
        <v>36</v>
      </c>
      <c r="I4" s="26" t="s">
        <v>271</v>
      </c>
      <c r="J4" s="26">
        <f t="shared" si="0"/>
        <v>35</v>
      </c>
      <c r="K4" s="7">
        <f>COUNTIF(Deliverables!B:B,B4)</f>
        <v>1</v>
      </c>
      <c r="L4" s="7">
        <f>COUNTIF(Milestones!B:B,B4)</f>
        <v>0</v>
      </c>
      <c r="N4" s="26">
        <f t="shared" si="1"/>
        <v>6</v>
      </c>
      <c r="O4" s="26">
        <f t="shared" si="2"/>
        <v>124</v>
      </c>
    </row>
    <row r="5" spans="1:16" x14ac:dyDescent="0.25">
      <c r="A5" s="26">
        <v>1</v>
      </c>
      <c r="B5" s="26">
        <v>1.4</v>
      </c>
      <c r="C5" s="37" t="s">
        <v>272</v>
      </c>
      <c r="D5" s="37" t="s">
        <v>274</v>
      </c>
      <c r="E5" s="26" t="s">
        <v>31</v>
      </c>
      <c r="F5" s="26" t="s">
        <v>273</v>
      </c>
      <c r="G5" s="26">
        <v>1</v>
      </c>
      <c r="H5" s="26">
        <v>36</v>
      </c>
      <c r="I5" s="26" t="s">
        <v>271</v>
      </c>
      <c r="J5" s="26">
        <f t="shared" si="0"/>
        <v>35</v>
      </c>
      <c r="K5" s="7">
        <f>COUNTIF(Deliverables!B:B,B5)</f>
        <v>2</v>
      </c>
      <c r="L5" s="7">
        <f>COUNTIF(Milestones!B:B,B5)</f>
        <v>0</v>
      </c>
      <c r="N5" s="26">
        <f t="shared" si="1"/>
        <v>8</v>
      </c>
      <c r="O5" s="26">
        <f t="shared" si="2"/>
        <v>152</v>
      </c>
    </row>
    <row r="6" spans="1:16" x14ac:dyDescent="0.25">
      <c r="A6" s="26">
        <v>2</v>
      </c>
      <c r="B6" s="26">
        <v>2.1</v>
      </c>
      <c r="C6" s="37" t="s">
        <v>168</v>
      </c>
      <c r="D6" s="37" t="s">
        <v>280</v>
      </c>
      <c r="E6" s="26" t="s">
        <v>139</v>
      </c>
      <c r="F6" s="26" t="s">
        <v>4</v>
      </c>
      <c r="G6" s="26">
        <v>1</v>
      </c>
      <c r="H6" s="26">
        <v>36</v>
      </c>
      <c r="I6" s="26" t="s">
        <v>246</v>
      </c>
      <c r="J6" s="26">
        <f t="shared" si="0"/>
        <v>35</v>
      </c>
      <c r="K6" s="7">
        <f>COUNTIF(Deliverables!B:B,B6)</f>
        <v>1</v>
      </c>
      <c r="L6" s="7">
        <f>COUNTIF(Milestones!B:B,B6)</f>
        <v>0</v>
      </c>
      <c r="N6" s="26">
        <f t="shared" si="1"/>
        <v>7</v>
      </c>
      <c r="O6" s="26">
        <f t="shared" si="2"/>
        <v>100</v>
      </c>
    </row>
    <row r="7" spans="1:16" x14ac:dyDescent="0.25">
      <c r="A7" s="26">
        <v>2</v>
      </c>
      <c r="B7" s="26">
        <v>2.2000000000000002</v>
      </c>
      <c r="C7" s="37" t="s">
        <v>171</v>
      </c>
      <c r="D7" s="37" t="s">
        <v>467</v>
      </c>
      <c r="E7" s="26" t="s">
        <v>43</v>
      </c>
      <c r="F7" s="26" t="s">
        <v>468</v>
      </c>
      <c r="G7" s="26">
        <v>1</v>
      </c>
      <c r="H7" s="26">
        <v>36</v>
      </c>
      <c r="I7" s="26" t="s">
        <v>271</v>
      </c>
      <c r="J7" s="26">
        <f t="shared" si="0"/>
        <v>35</v>
      </c>
      <c r="K7" s="7">
        <f>COUNTIF(Deliverables!B:B,B7)</f>
        <v>2</v>
      </c>
      <c r="L7" s="7">
        <f>COUNTIF(Milestones!B:B,B7)</f>
        <v>1</v>
      </c>
      <c r="N7" s="26">
        <f t="shared" si="1"/>
        <v>7</v>
      </c>
      <c r="O7" s="26">
        <f t="shared" si="2"/>
        <v>128</v>
      </c>
    </row>
    <row r="8" spans="1:16" x14ac:dyDescent="0.25">
      <c r="A8" s="26">
        <v>2</v>
      </c>
      <c r="B8" s="26">
        <v>2.2999999999999998</v>
      </c>
      <c r="C8" s="37" t="s">
        <v>170</v>
      </c>
      <c r="D8" s="37" t="s">
        <v>538</v>
      </c>
      <c r="E8" s="26" t="s">
        <v>38</v>
      </c>
      <c r="F8" s="26" t="s">
        <v>468</v>
      </c>
      <c r="G8" s="26">
        <v>1</v>
      </c>
      <c r="H8" s="26">
        <v>12</v>
      </c>
      <c r="J8" s="26">
        <f t="shared" si="0"/>
        <v>11</v>
      </c>
      <c r="K8" s="7">
        <f>COUNTIF(Deliverables!B:B,B8)</f>
        <v>1</v>
      </c>
      <c r="L8" s="7">
        <f>COUNTIF(Milestones!B:B,B8)</f>
        <v>0</v>
      </c>
      <c r="N8" s="26">
        <f t="shared" si="1"/>
        <v>7</v>
      </c>
      <c r="O8" s="26">
        <f t="shared" si="2"/>
        <v>75</v>
      </c>
    </row>
    <row r="9" spans="1:16" x14ac:dyDescent="0.25">
      <c r="A9" s="26">
        <v>2</v>
      </c>
      <c r="B9" s="26">
        <v>2.4</v>
      </c>
      <c r="C9" s="37" t="s">
        <v>171</v>
      </c>
      <c r="D9" s="37" t="s">
        <v>467</v>
      </c>
      <c r="E9" s="26" t="s">
        <v>43</v>
      </c>
      <c r="F9" s="26" t="s">
        <v>468</v>
      </c>
      <c r="G9" s="26">
        <v>1</v>
      </c>
      <c r="H9" s="26">
        <v>36</v>
      </c>
      <c r="J9" s="26">
        <f t="shared" si="0"/>
        <v>35</v>
      </c>
      <c r="K9" s="7">
        <f>COUNTIF(Deliverables!B:B,B9)</f>
        <v>0</v>
      </c>
      <c r="L9" s="7">
        <f>COUNTIF(Milestones!B:B,B9)</f>
        <v>0</v>
      </c>
      <c r="N9" s="26">
        <f t="shared" si="1"/>
        <v>7</v>
      </c>
      <c r="O9" s="26">
        <f t="shared" si="2"/>
        <v>128</v>
      </c>
    </row>
    <row r="10" spans="1:16" x14ac:dyDescent="0.25">
      <c r="A10" s="26">
        <v>2</v>
      </c>
      <c r="B10" s="26">
        <v>2.5</v>
      </c>
      <c r="C10" s="37" t="s">
        <v>172</v>
      </c>
      <c r="D10" s="37" t="s">
        <v>545</v>
      </c>
      <c r="E10" s="26" t="s">
        <v>6</v>
      </c>
      <c r="F10" s="26" t="s">
        <v>4</v>
      </c>
      <c r="G10" s="26">
        <v>1</v>
      </c>
      <c r="H10" s="26">
        <v>32</v>
      </c>
      <c r="J10" s="26">
        <f t="shared" si="0"/>
        <v>31</v>
      </c>
      <c r="K10" s="7">
        <f>COUNTIF(Deliverables!B:B,B10)</f>
        <v>0</v>
      </c>
      <c r="L10" s="7">
        <f>COUNTIF(Milestones!B:B,B10)</f>
        <v>0</v>
      </c>
      <c r="N10" s="26">
        <f t="shared" si="1"/>
        <v>10</v>
      </c>
      <c r="O10" s="26">
        <f t="shared" si="2"/>
        <v>83</v>
      </c>
    </row>
    <row r="11" spans="1:16" x14ac:dyDescent="0.25">
      <c r="A11" s="26">
        <v>3</v>
      </c>
      <c r="B11" s="26">
        <v>3.1</v>
      </c>
      <c r="C11" s="37" t="s">
        <v>175</v>
      </c>
      <c r="D11" s="37" t="s">
        <v>469</v>
      </c>
      <c r="E11" s="26" t="s">
        <v>4</v>
      </c>
      <c r="F11" s="26" t="s">
        <v>470</v>
      </c>
      <c r="G11" s="26">
        <v>10</v>
      </c>
      <c r="H11" s="26">
        <v>36</v>
      </c>
      <c r="I11" s="26" t="s">
        <v>147</v>
      </c>
      <c r="J11" s="26">
        <f t="shared" si="0"/>
        <v>26</v>
      </c>
      <c r="K11" s="7">
        <f>COUNTIF(Deliverables!B:B,B11)</f>
        <v>2</v>
      </c>
      <c r="L11" s="7">
        <f>COUNTIF(Milestones!B:B,B11)</f>
        <v>3</v>
      </c>
      <c r="N11" s="26">
        <f t="shared" si="1"/>
        <v>9</v>
      </c>
      <c r="O11" s="26">
        <f t="shared" si="2"/>
        <v>28</v>
      </c>
    </row>
    <row r="12" spans="1:16" x14ac:dyDescent="0.25">
      <c r="A12" s="26">
        <v>4</v>
      </c>
      <c r="B12" s="26">
        <v>4.0999999999999996</v>
      </c>
      <c r="C12" s="37" t="s">
        <v>181</v>
      </c>
      <c r="D12" s="37" t="s">
        <v>502</v>
      </c>
      <c r="E12" s="26" t="s">
        <v>4</v>
      </c>
      <c r="F12" s="26" t="s">
        <v>503</v>
      </c>
      <c r="G12" s="26">
        <v>1</v>
      </c>
      <c r="H12" s="26">
        <v>36</v>
      </c>
      <c r="J12" s="26">
        <f t="shared" si="0"/>
        <v>35</v>
      </c>
      <c r="K12" s="7">
        <f>COUNTIF(Deliverables!B:B,B12)</f>
        <v>1</v>
      </c>
      <c r="L12" s="7">
        <f>COUNTIF(Milestones!B:B,B12)</f>
        <v>1</v>
      </c>
      <c r="N12" s="26">
        <f t="shared" si="1"/>
        <v>6</v>
      </c>
      <c r="O12" s="26">
        <f t="shared" si="2"/>
        <v>134</v>
      </c>
    </row>
    <row r="13" spans="1:16" x14ac:dyDescent="0.25">
      <c r="A13" s="26">
        <v>4</v>
      </c>
      <c r="B13" s="26">
        <v>4.2</v>
      </c>
      <c r="C13" s="37" t="s">
        <v>182</v>
      </c>
      <c r="D13" s="37" t="s">
        <v>504</v>
      </c>
      <c r="E13" s="26" t="s">
        <v>11</v>
      </c>
      <c r="F13" s="26" t="s">
        <v>4</v>
      </c>
      <c r="G13" s="26">
        <v>1</v>
      </c>
      <c r="H13" s="26">
        <v>36</v>
      </c>
      <c r="J13" s="26">
        <f t="shared" si="0"/>
        <v>35</v>
      </c>
      <c r="K13" s="7">
        <f>COUNTIF(Deliverables!B:B,B13)</f>
        <v>0</v>
      </c>
      <c r="L13" s="7">
        <f>COUNTIF(Milestones!B:B,B13)</f>
        <v>0</v>
      </c>
      <c r="N13" s="26">
        <f t="shared" si="1"/>
        <v>6</v>
      </c>
      <c r="O13" s="26">
        <f t="shared" si="2"/>
        <v>109</v>
      </c>
    </row>
    <row r="14" spans="1:16" x14ac:dyDescent="0.25">
      <c r="A14" s="26">
        <v>4</v>
      </c>
      <c r="B14" s="26">
        <v>4.3</v>
      </c>
      <c r="C14" s="37" t="s">
        <v>183</v>
      </c>
      <c r="D14" s="37" t="s">
        <v>505</v>
      </c>
      <c r="E14" s="26" t="s">
        <v>27</v>
      </c>
      <c r="F14" s="26" t="s">
        <v>506</v>
      </c>
      <c r="G14" s="26">
        <v>1</v>
      </c>
      <c r="H14" s="26">
        <v>36</v>
      </c>
      <c r="J14" s="26">
        <f t="shared" si="0"/>
        <v>35</v>
      </c>
      <c r="K14" s="7">
        <f>COUNTIF(Deliverables!B:B,B14)</f>
        <v>0</v>
      </c>
      <c r="L14" s="7">
        <f>COUNTIF(Milestones!B:B,B14)</f>
        <v>0</v>
      </c>
      <c r="N14" s="26">
        <f t="shared" si="1"/>
        <v>6</v>
      </c>
      <c r="O14" s="26">
        <f t="shared" si="2"/>
        <v>202</v>
      </c>
    </row>
    <row r="15" spans="1:16" x14ac:dyDescent="0.25">
      <c r="A15" s="26">
        <v>4</v>
      </c>
      <c r="B15" s="26">
        <v>4.4000000000000004</v>
      </c>
      <c r="C15" s="37" t="s">
        <v>184</v>
      </c>
      <c r="D15" s="37" t="s">
        <v>507</v>
      </c>
      <c r="E15" s="26" t="s">
        <v>16</v>
      </c>
      <c r="F15" s="26" t="s">
        <v>508</v>
      </c>
      <c r="G15" s="26">
        <v>1</v>
      </c>
      <c r="H15" s="26">
        <v>36</v>
      </c>
      <c r="J15" s="26">
        <f t="shared" si="0"/>
        <v>35</v>
      </c>
      <c r="K15" s="7">
        <f>COUNTIF(Deliverables!B:B,B15)</f>
        <v>0</v>
      </c>
      <c r="L15" s="7">
        <f>COUNTIF(Milestones!B:B,B15)</f>
        <v>0</v>
      </c>
      <c r="N15" s="26">
        <f t="shared" si="1"/>
        <v>5</v>
      </c>
      <c r="O15" s="26">
        <f t="shared" si="2"/>
        <v>73</v>
      </c>
    </row>
    <row r="16" spans="1:16" x14ac:dyDescent="0.25">
      <c r="A16" s="26">
        <v>4</v>
      </c>
      <c r="B16" s="26">
        <v>4.5</v>
      </c>
      <c r="C16" s="37" t="s">
        <v>185</v>
      </c>
      <c r="D16" s="37" t="s">
        <v>510</v>
      </c>
      <c r="E16" s="26" t="s">
        <v>11</v>
      </c>
      <c r="F16" s="26" t="s">
        <v>509</v>
      </c>
      <c r="G16" s="26">
        <v>1</v>
      </c>
      <c r="H16" s="26">
        <v>36</v>
      </c>
      <c r="J16" s="26">
        <f t="shared" si="0"/>
        <v>35</v>
      </c>
      <c r="K16" s="7">
        <f>COUNTIF(Deliverables!B:B,B16)</f>
        <v>0</v>
      </c>
      <c r="L16" s="7">
        <f>COUNTIF(Milestones!B:B,B16)</f>
        <v>0</v>
      </c>
      <c r="N16" s="26">
        <f t="shared" si="1"/>
        <v>5</v>
      </c>
      <c r="O16" s="26">
        <f t="shared" si="2"/>
        <v>22</v>
      </c>
    </row>
    <row r="17" spans="1:15" x14ac:dyDescent="0.25">
      <c r="A17" s="26">
        <v>5</v>
      </c>
      <c r="B17" s="26">
        <v>5.0999999999999996</v>
      </c>
      <c r="C17" s="37" t="s">
        <v>187</v>
      </c>
      <c r="D17" s="37" t="s">
        <v>511</v>
      </c>
      <c r="E17" s="26" t="s">
        <v>4</v>
      </c>
      <c r="F17" s="26" t="s">
        <v>150</v>
      </c>
      <c r="G17" s="26">
        <v>30</v>
      </c>
      <c r="H17" s="26">
        <v>34</v>
      </c>
      <c r="J17" s="26">
        <f t="shared" si="0"/>
        <v>4</v>
      </c>
      <c r="K17" s="7">
        <f>COUNTIF(Deliverables!B:B,B17)</f>
        <v>1</v>
      </c>
      <c r="L17" s="7">
        <f>COUNTIF(Milestones!B:B,B17)</f>
        <v>1</v>
      </c>
      <c r="N17" s="26">
        <f t="shared" si="1"/>
        <v>5</v>
      </c>
      <c r="O17" s="26">
        <f t="shared" si="2"/>
        <v>80</v>
      </c>
    </row>
    <row r="18" spans="1:15" x14ac:dyDescent="0.25">
      <c r="A18" s="26">
        <v>5</v>
      </c>
      <c r="B18" s="26">
        <v>5.2</v>
      </c>
      <c r="C18" s="37" t="s">
        <v>188</v>
      </c>
      <c r="D18" s="37" t="s">
        <v>513</v>
      </c>
      <c r="E18" s="26" t="s">
        <v>27</v>
      </c>
      <c r="F18" s="26" t="s">
        <v>4</v>
      </c>
      <c r="G18" s="26">
        <v>22</v>
      </c>
      <c r="H18" s="26">
        <v>34</v>
      </c>
      <c r="J18" s="26">
        <f t="shared" si="0"/>
        <v>12</v>
      </c>
      <c r="K18" s="7">
        <f>COUNTIF(Deliverables!B:B,B18)</f>
        <v>1</v>
      </c>
      <c r="L18" s="7">
        <f>COUNTIF(Milestones!B:B,B18)</f>
        <v>0</v>
      </c>
      <c r="N18" s="26">
        <f t="shared" si="1"/>
        <v>4</v>
      </c>
      <c r="O18" s="26">
        <f t="shared" si="2"/>
        <v>69</v>
      </c>
    </row>
    <row r="19" spans="1:15" x14ac:dyDescent="0.25">
      <c r="A19" s="26">
        <v>5</v>
      </c>
      <c r="B19" s="26">
        <v>5.3</v>
      </c>
      <c r="C19" s="37" t="s">
        <v>189</v>
      </c>
      <c r="D19" s="37" t="s">
        <v>512</v>
      </c>
      <c r="E19" s="26" t="s">
        <v>16</v>
      </c>
      <c r="F19" s="26" t="s">
        <v>4</v>
      </c>
      <c r="G19" s="26">
        <v>22</v>
      </c>
      <c r="H19" s="26">
        <v>34</v>
      </c>
      <c r="J19" s="26">
        <f t="shared" si="0"/>
        <v>12</v>
      </c>
      <c r="K19" s="7">
        <f>COUNTIF(Deliverables!B:B,B19)</f>
        <v>1</v>
      </c>
      <c r="L19" s="7">
        <f>COUNTIF(Milestones!B:B,B19)</f>
        <v>0</v>
      </c>
      <c r="N19" s="26">
        <f t="shared" si="1"/>
        <v>4</v>
      </c>
      <c r="O19" s="26">
        <f t="shared" si="2"/>
        <v>50</v>
      </c>
    </row>
    <row r="20" spans="1:15" x14ac:dyDescent="0.25">
      <c r="A20" s="26">
        <v>5</v>
      </c>
      <c r="B20" s="26">
        <v>5.4</v>
      </c>
      <c r="C20" s="37" t="s">
        <v>190</v>
      </c>
      <c r="D20" s="37" t="s">
        <v>514</v>
      </c>
      <c r="E20" s="26" t="s">
        <v>11</v>
      </c>
      <c r="F20" s="26" t="s">
        <v>4</v>
      </c>
      <c r="G20" s="26">
        <v>22</v>
      </c>
      <c r="H20" s="26">
        <v>34</v>
      </c>
      <c r="J20" s="26">
        <f t="shared" si="0"/>
        <v>12</v>
      </c>
      <c r="K20" s="7">
        <f>COUNTIF(Deliverables!B:B,B20)</f>
        <v>1</v>
      </c>
      <c r="L20" s="7">
        <f>COUNTIF(Milestones!B:B,B20)</f>
        <v>0</v>
      </c>
      <c r="N20" s="26">
        <f t="shared" si="1"/>
        <v>5</v>
      </c>
      <c r="O20" s="26">
        <f t="shared" si="2"/>
        <v>10</v>
      </c>
    </row>
    <row r="21" spans="1:15" x14ac:dyDescent="0.25">
      <c r="A21" s="26">
        <v>5</v>
      </c>
      <c r="B21" s="26">
        <v>5.5</v>
      </c>
      <c r="C21" s="37" t="s">
        <v>191</v>
      </c>
      <c r="D21" s="37" t="s">
        <v>515</v>
      </c>
      <c r="E21" s="26" t="s">
        <v>13</v>
      </c>
      <c r="F21" s="26" t="s">
        <v>4</v>
      </c>
      <c r="G21" s="26">
        <v>22</v>
      </c>
      <c r="H21" s="26">
        <v>34</v>
      </c>
      <c r="J21" s="26">
        <f t="shared" si="0"/>
        <v>12</v>
      </c>
      <c r="K21" s="7">
        <f>COUNTIF(Deliverables!B:B,B21)</f>
        <v>1</v>
      </c>
      <c r="L21" s="7">
        <f>COUNTIF(Milestones!B:B,B21)</f>
        <v>0</v>
      </c>
      <c r="N21" s="26">
        <f t="shared" si="1"/>
        <v>5</v>
      </c>
      <c r="O21" s="26">
        <f t="shared" si="2"/>
        <v>12</v>
      </c>
    </row>
    <row r="22" spans="1:15" x14ac:dyDescent="0.25">
      <c r="A22" s="26">
        <v>5</v>
      </c>
      <c r="B22" s="26">
        <v>5.6</v>
      </c>
      <c r="C22" s="37" t="s">
        <v>192</v>
      </c>
      <c r="D22" s="37" t="s">
        <v>516</v>
      </c>
      <c r="E22" s="26" t="s">
        <v>38</v>
      </c>
      <c r="F22" s="26" t="s">
        <v>4</v>
      </c>
      <c r="G22" s="26">
        <v>22</v>
      </c>
      <c r="H22" s="26">
        <v>34</v>
      </c>
      <c r="J22" s="26">
        <f t="shared" si="0"/>
        <v>12</v>
      </c>
      <c r="K22" s="7">
        <f>COUNTIF(Deliverables!B:B,B22)</f>
        <v>1</v>
      </c>
      <c r="L22" s="7">
        <f>COUNTIF(Milestones!B:B,B22)</f>
        <v>0</v>
      </c>
      <c r="N22" s="26">
        <f t="shared" si="1"/>
        <v>5</v>
      </c>
      <c r="O22" s="26">
        <f t="shared" si="2"/>
        <v>10</v>
      </c>
    </row>
    <row r="23" spans="1:15" x14ac:dyDescent="0.25">
      <c r="A23" s="26">
        <v>5</v>
      </c>
      <c r="B23" s="26">
        <v>5.7</v>
      </c>
      <c r="C23" s="37" t="s">
        <v>193</v>
      </c>
      <c r="D23" s="37" t="s">
        <v>517</v>
      </c>
      <c r="E23" s="26" t="s">
        <v>4</v>
      </c>
      <c r="F23" s="26" t="s">
        <v>518</v>
      </c>
      <c r="G23" s="26">
        <v>28</v>
      </c>
      <c r="H23" s="26">
        <v>34</v>
      </c>
      <c r="J23" s="26">
        <f t="shared" si="0"/>
        <v>6</v>
      </c>
      <c r="K23" s="7">
        <f>COUNTIF(Deliverables!B:B,B23)</f>
        <v>1</v>
      </c>
      <c r="L23" s="7">
        <f>COUNTIF(Milestones!B:B,B23)</f>
        <v>0</v>
      </c>
      <c r="N23" s="26">
        <f t="shared" si="1"/>
        <v>5</v>
      </c>
      <c r="O23" s="26">
        <f t="shared" si="2"/>
        <v>10</v>
      </c>
    </row>
    <row r="24" spans="1:15" x14ac:dyDescent="0.25">
      <c r="A24" s="26">
        <v>6</v>
      </c>
      <c r="B24" s="26">
        <v>6.1</v>
      </c>
      <c r="C24" s="37" t="s">
        <v>194</v>
      </c>
      <c r="D24" s="37" t="s">
        <v>525</v>
      </c>
      <c r="E24" s="26" t="s">
        <v>4</v>
      </c>
      <c r="F24" s="26" t="s">
        <v>518</v>
      </c>
      <c r="G24" s="26">
        <v>1</v>
      </c>
      <c r="H24" s="26">
        <v>22</v>
      </c>
      <c r="J24" s="26">
        <f t="shared" si="0"/>
        <v>21</v>
      </c>
      <c r="K24" s="7">
        <f>COUNTIF(Deliverables!B:B,B24)</f>
        <v>1</v>
      </c>
      <c r="L24" s="7">
        <f>COUNTIF(Milestones!B:B,B24)</f>
        <v>1</v>
      </c>
      <c r="N24" s="26">
        <f t="shared" si="1"/>
        <v>7</v>
      </c>
      <c r="O24" s="26">
        <f t="shared" si="2"/>
        <v>127</v>
      </c>
    </row>
    <row r="25" spans="1:15" x14ac:dyDescent="0.25">
      <c r="A25" s="26">
        <v>6</v>
      </c>
      <c r="B25" s="26">
        <v>6.2</v>
      </c>
      <c r="C25" s="37" t="s">
        <v>195</v>
      </c>
      <c r="D25" s="37" t="s">
        <v>519</v>
      </c>
      <c r="E25" s="26" t="s">
        <v>16</v>
      </c>
      <c r="F25" s="26" t="s">
        <v>4</v>
      </c>
      <c r="G25" s="26">
        <v>1</v>
      </c>
      <c r="H25" s="26">
        <v>22</v>
      </c>
      <c r="J25" s="26">
        <f t="shared" si="0"/>
        <v>21</v>
      </c>
      <c r="K25" s="7">
        <f>COUNTIF(Deliverables!B:B,B25)</f>
        <v>1</v>
      </c>
      <c r="L25" s="7">
        <f>COUNTIF(Milestones!B:B,B25)</f>
        <v>0</v>
      </c>
      <c r="N25" s="26">
        <f t="shared" si="1"/>
        <v>4</v>
      </c>
      <c r="O25" s="26">
        <f t="shared" si="2"/>
        <v>13</v>
      </c>
    </row>
    <row r="26" spans="1:15" x14ac:dyDescent="0.25">
      <c r="A26" s="26">
        <v>6</v>
      </c>
      <c r="B26" s="26">
        <v>6.3</v>
      </c>
      <c r="C26" s="37" t="s">
        <v>196</v>
      </c>
      <c r="D26" s="37" t="s">
        <v>520</v>
      </c>
      <c r="E26" s="26" t="s">
        <v>11</v>
      </c>
      <c r="F26" s="26" t="s">
        <v>4</v>
      </c>
      <c r="G26" s="26">
        <v>1</v>
      </c>
      <c r="H26" s="26">
        <v>22</v>
      </c>
      <c r="J26" s="26">
        <f t="shared" si="0"/>
        <v>21</v>
      </c>
      <c r="K26" s="7">
        <f>COUNTIF(Deliverables!B:B,B26)</f>
        <v>0</v>
      </c>
      <c r="L26" s="7">
        <f>COUNTIF(Milestones!B:B,B26)</f>
        <v>0</v>
      </c>
      <c r="N26" s="26">
        <f t="shared" si="1"/>
        <v>2</v>
      </c>
      <c r="O26" s="26">
        <f t="shared" si="2"/>
        <v>13</v>
      </c>
    </row>
    <row r="27" spans="1:15" x14ac:dyDescent="0.25">
      <c r="A27" s="26">
        <v>6</v>
      </c>
      <c r="B27" s="26">
        <v>6.4</v>
      </c>
      <c r="C27" s="37" t="s">
        <v>197</v>
      </c>
      <c r="D27" s="37" t="s">
        <v>521</v>
      </c>
      <c r="E27" s="26" t="s">
        <v>8</v>
      </c>
      <c r="F27" s="26" t="s">
        <v>4</v>
      </c>
      <c r="G27" s="26">
        <v>1</v>
      </c>
      <c r="H27" s="26">
        <v>22</v>
      </c>
      <c r="J27" s="26">
        <f t="shared" si="0"/>
        <v>21</v>
      </c>
      <c r="K27" s="7">
        <f>COUNTIF(Deliverables!B:B,B27)</f>
        <v>0</v>
      </c>
      <c r="L27" s="7">
        <f>COUNTIF(Milestones!B:B,B27)</f>
        <v>0</v>
      </c>
      <c r="N27" s="26">
        <f t="shared" si="1"/>
        <v>2</v>
      </c>
      <c r="O27" s="26">
        <f t="shared" si="2"/>
        <v>13</v>
      </c>
    </row>
    <row r="28" spans="1:15" x14ac:dyDescent="0.25">
      <c r="A28" s="26">
        <v>6</v>
      </c>
      <c r="B28" s="26">
        <v>6.5</v>
      </c>
      <c r="C28" s="37" t="s">
        <v>198</v>
      </c>
      <c r="D28" s="37" t="s">
        <v>522</v>
      </c>
      <c r="E28" s="26" t="s">
        <v>4</v>
      </c>
      <c r="F28" s="26" t="s">
        <v>276</v>
      </c>
      <c r="G28" s="26">
        <v>1</v>
      </c>
      <c r="H28" s="26">
        <v>22</v>
      </c>
      <c r="J28" s="26">
        <f t="shared" si="0"/>
        <v>21</v>
      </c>
      <c r="K28" s="7">
        <f>COUNTIF(Deliverables!B:B,B28)</f>
        <v>0</v>
      </c>
      <c r="L28" s="7">
        <f>COUNTIF(Milestones!B:B,B28)</f>
        <v>0</v>
      </c>
      <c r="N28" s="26">
        <f t="shared" si="1"/>
        <v>2</v>
      </c>
      <c r="O28" s="26">
        <f t="shared" si="2"/>
        <v>13</v>
      </c>
    </row>
    <row r="29" spans="1:15" x14ac:dyDescent="0.25">
      <c r="A29" s="26">
        <v>6</v>
      </c>
      <c r="B29" s="26">
        <v>6.6</v>
      </c>
      <c r="C29" s="37" t="s">
        <v>523</v>
      </c>
      <c r="D29" s="37" t="s">
        <v>524</v>
      </c>
      <c r="E29" s="26" t="s">
        <v>4</v>
      </c>
      <c r="F29" s="26" t="s">
        <v>16</v>
      </c>
      <c r="G29" s="26">
        <v>1</v>
      </c>
      <c r="H29" s="26">
        <v>22</v>
      </c>
      <c r="J29" s="26">
        <f t="shared" si="0"/>
        <v>21</v>
      </c>
      <c r="K29" s="7">
        <f>COUNTIF(Deliverables!B:B,B29)</f>
        <v>0</v>
      </c>
      <c r="L29" s="7">
        <f>COUNTIF(Milestones!B:B,B29)</f>
        <v>0</v>
      </c>
      <c r="N29" s="26">
        <f t="shared" si="1"/>
        <v>4</v>
      </c>
      <c r="O29" s="26">
        <f t="shared" si="2"/>
        <v>14</v>
      </c>
    </row>
  </sheetData>
  <phoneticPr fontId="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60504-3AD5-4020-B150-6C504446B467}">
  <dimension ref="A1:M19"/>
  <sheetViews>
    <sheetView tabSelected="1" zoomScale="205" zoomScaleNormal="205" workbookViewId="0">
      <pane ySplit="1" topLeftCell="A2" activePane="bottomLeft" state="frozen"/>
      <selection pane="bottomLeft" activeCell="F11" sqref="F11"/>
    </sheetView>
  </sheetViews>
  <sheetFormatPr defaultRowHeight="15" x14ac:dyDescent="0.25"/>
  <cols>
    <col min="1" max="1" width="9.140625" style="7"/>
    <col min="2" max="2" width="11.42578125" style="7" bestFit="1" customWidth="1"/>
    <col min="3" max="8" width="9.140625" style="7"/>
    <col min="9" max="9" width="8.42578125" style="7" customWidth="1"/>
    <col min="10" max="16384" width="9.140625" style="7"/>
  </cols>
  <sheetData>
    <row r="1" spans="1:13" x14ac:dyDescent="0.25">
      <c r="A1" s="7" t="s">
        <v>17</v>
      </c>
      <c r="B1" s="7" t="s">
        <v>19</v>
      </c>
      <c r="C1" s="7" t="s">
        <v>3</v>
      </c>
      <c r="D1" s="7" t="s">
        <v>5</v>
      </c>
      <c r="E1" s="7" t="s">
        <v>7</v>
      </c>
      <c r="F1" s="7" t="s">
        <v>9</v>
      </c>
      <c r="G1" s="7" t="s">
        <v>12</v>
      </c>
      <c r="H1" s="7" t="s">
        <v>14</v>
      </c>
      <c r="I1" s="7" t="s">
        <v>159</v>
      </c>
      <c r="J1" s="7" t="s">
        <v>151</v>
      </c>
      <c r="K1" s="7" t="s">
        <v>152</v>
      </c>
      <c r="L1" s="7" t="s">
        <v>226</v>
      </c>
      <c r="M1" s="12" t="str">
        <f>HYPERLINK("#'Main'!A1","Go To Main")</f>
        <v>Go To Main</v>
      </c>
    </row>
    <row r="2" spans="1:13" x14ac:dyDescent="0.25">
      <c r="A2" s="7">
        <v>1</v>
      </c>
      <c r="B2" s="7" t="s">
        <v>4</v>
      </c>
      <c r="C2" s="7">
        <v>16</v>
      </c>
      <c r="D2" s="7">
        <v>16</v>
      </c>
      <c r="E2" s="7">
        <v>16</v>
      </c>
      <c r="F2" s="7">
        <v>16</v>
      </c>
      <c r="G2" s="7">
        <v>8</v>
      </c>
      <c r="H2" s="7">
        <v>36</v>
      </c>
      <c r="I2" s="7">
        <f>SUM(C2:H2)</f>
        <v>108</v>
      </c>
      <c r="J2" s="7">
        <f>StaffEfforts!K2</f>
        <v>108</v>
      </c>
      <c r="K2" s="7">
        <f>I2-J2</f>
        <v>0</v>
      </c>
      <c r="L2" s="24">
        <f t="shared" ref="L2:L13" si="0">J2*100/$J$17</f>
        <v>7.458563535911602</v>
      </c>
    </row>
    <row r="3" spans="1:13" x14ac:dyDescent="0.25">
      <c r="A3" s="7">
        <v>2</v>
      </c>
      <c r="B3" s="7" t="s">
        <v>27</v>
      </c>
      <c r="F3" s="7">
        <v>54</v>
      </c>
      <c r="G3" s="7">
        <v>12</v>
      </c>
      <c r="I3" s="7">
        <f t="shared" ref="I3:I13" si="1">SUM(C3:H3)</f>
        <v>66</v>
      </c>
      <c r="J3" s="7">
        <f>StaffEfforts!K3</f>
        <v>66</v>
      </c>
      <c r="K3" s="7">
        <f t="shared" ref="K3:K13" si="2">I3-J3</f>
        <v>0</v>
      </c>
      <c r="L3" s="24">
        <f t="shared" si="0"/>
        <v>4.5580110497237571</v>
      </c>
    </row>
    <row r="4" spans="1:13" x14ac:dyDescent="0.25">
      <c r="A4" s="7">
        <v>3</v>
      </c>
      <c r="B4" s="7" t="s">
        <v>31</v>
      </c>
      <c r="C4" s="7">
        <v>114</v>
      </c>
      <c r="I4" s="7">
        <f t="shared" si="1"/>
        <v>114</v>
      </c>
      <c r="J4" s="7">
        <f>StaffEfforts!K4</f>
        <v>114</v>
      </c>
      <c r="K4" s="7">
        <f t="shared" si="2"/>
        <v>0</v>
      </c>
      <c r="L4" s="24">
        <f t="shared" si="0"/>
        <v>7.8729281767955799</v>
      </c>
    </row>
    <row r="5" spans="1:13" x14ac:dyDescent="0.25">
      <c r="A5" s="7">
        <v>4</v>
      </c>
      <c r="B5" s="7" t="s">
        <v>6</v>
      </c>
      <c r="D5" s="7">
        <v>96</v>
      </c>
      <c r="E5" s="7">
        <v>48</v>
      </c>
      <c r="I5" s="7">
        <f t="shared" si="1"/>
        <v>144</v>
      </c>
      <c r="J5" s="7">
        <f>StaffEfforts!K5</f>
        <v>144</v>
      </c>
      <c r="K5" s="7">
        <f t="shared" si="2"/>
        <v>0</v>
      </c>
      <c r="L5" s="24">
        <f t="shared" si="0"/>
        <v>9.94475138121547</v>
      </c>
    </row>
    <row r="6" spans="1:13" x14ac:dyDescent="0.25">
      <c r="A6" s="7">
        <v>5</v>
      </c>
      <c r="B6" s="7" t="s">
        <v>16</v>
      </c>
      <c r="C6" s="7">
        <v>96</v>
      </c>
      <c r="E6" s="7">
        <v>72</v>
      </c>
      <c r="F6" s="7">
        <v>6</v>
      </c>
      <c r="G6" s="7">
        <v>32</v>
      </c>
      <c r="H6" s="7">
        <v>54</v>
      </c>
      <c r="I6" s="7">
        <f t="shared" si="1"/>
        <v>260</v>
      </c>
      <c r="J6" s="7">
        <f>StaffEfforts!K6</f>
        <v>260</v>
      </c>
      <c r="K6" s="7">
        <f t="shared" si="2"/>
        <v>0</v>
      </c>
      <c r="L6" s="24">
        <f t="shared" si="0"/>
        <v>17.955801104972377</v>
      </c>
    </row>
    <row r="7" spans="1:13" x14ac:dyDescent="0.25">
      <c r="A7" s="7">
        <v>6</v>
      </c>
      <c r="B7" s="7" t="s">
        <v>38</v>
      </c>
      <c r="D7" s="7">
        <v>48</v>
      </c>
      <c r="E7" s="7">
        <v>72</v>
      </c>
      <c r="G7" s="7">
        <v>24</v>
      </c>
      <c r="I7" s="7">
        <f t="shared" si="1"/>
        <v>144</v>
      </c>
      <c r="J7" s="7">
        <f>StaffEfforts!K7</f>
        <v>144</v>
      </c>
      <c r="K7" s="7">
        <f t="shared" si="2"/>
        <v>0</v>
      </c>
      <c r="L7" s="24">
        <f t="shared" si="0"/>
        <v>9.94475138121547</v>
      </c>
    </row>
    <row r="8" spans="1:13" x14ac:dyDescent="0.25">
      <c r="A8" s="7">
        <v>7</v>
      </c>
      <c r="B8" s="7" t="s">
        <v>8</v>
      </c>
      <c r="C8" s="7">
        <v>62</v>
      </c>
      <c r="E8" s="7">
        <v>34</v>
      </c>
      <c r="H8" s="7">
        <v>36</v>
      </c>
      <c r="I8" s="7">
        <f t="shared" si="1"/>
        <v>132</v>
      </c>
      <c r="J8" s="7">
        <f>StaffEfforts!K8</f>
        <v>132</v>
      </c>
      <c r="K8" s="7">
        <f t="shared" si="2"/>
        <v>0</v>
      </c>
      <c r="L8" s="24">
        <f t="shared" si="0"/>
        <v>9.1160220994475143</v>
      </c>
    </row>
    <row r="9" spans="1:13" x14ac:dyDescent="0.25">
      <c r="A9" s="7">
        <v>8</v>
      </c>
      <c r="B9" s="7" t="s">
        <v>139</v>
      </c>
      <c r="D9" s="7">
        <v>36</v>
      </c>
      <c r="I9" s="7">
        <f t="shared" si="1"/>
        <v>36</v>
      </c>
      <c r="J9" s="7">
        <f>StaffEfforts!K9</f>
        <v>36</v>
      </c>
      <c r="K9" s="7">
        <f t="shared" si="2"/>
        <v>0</v>
      </c>
      <c r="L9" s="24">
        <f t="shared" si="0"/>
        <v>2.4861878453038675</v>
      </c>
    </row>
    <row r="10" spans="1:13" x14ac:dyDescent="0.25">
      <c r="A10" s="7">
        <v>9</v>
      </c>
      <c r="B10" s="7" t="s">
        <v>13</v>
      </c>
      <c r="E10" s="7">
        <v>36</v>
      </c>
      <c r="G10" s="7">
        <v>12</v>
      </c>
      <c r="I10" s="7">
        <f t="shared" si="1"/>
        <v>48</v>
      </c>
      <c r="J10" s="7">
        <f>StaffEfforts!K10</f>
        <v>48</v>
      </c>
      <c r="K10" s="7">
        <f t="shared" si="2"/>
        <v>0</v>
      </c>
      <c r="L10" s="24">
        <f t="shared" si="0"/>
        <v>3.3149171270718232</v>
      </c>
    </row>
    <row r="11" spans="1:13" x14ac:dyDescent="0.25">
      <c r="A11" s="7">
        <v>10</v>
      </c>
      <c r="B11" s="7" t="s">
        <v>43</v>
      </c>
      <c r="D11" s="7">
        <v>72</v>
      </c>
      <c r="I11" s="7">
        <f t="shared" si="1"/>
        <v>72</v>
      </c>
      <c r="J11" s="7">
        <f>StaffEfforts!K11</f>
        <v>72</v>
      </c>
      <c r="K11" s="7">
        <f t="shared" si="2"/>
        <v>0</v>
      </c>
      <c r="L11" s="24">
        <f t="shared" si="0"/>
        <v>4.972375690607735</v>
      </c>
    </row>
    <row r="12" spans="1:13" x14ac:dyDescent="0.25">
      <c r="A12" s="7">
        <v>11</v>
      </c>
      <c r="B12" s="7" t="s">
        <v>44</v>
      </c>
      <c r="C12" s="7">
        <v>108</v>
      </c>
      <c r="I12" s="7">
        <f t="shared" si="1"/>
        <v>108</v>
      </c>
      <c r="J12" s="7">
        <f>StaffEfforts!K12</f>
        <v>108</v>
      </c>
      <c r="K12" s="7">
        <f t="shared" si="2"/>
        <v>0</v>
      </c>
      <c r="L12" s="24">
        <f t="shared" si="0"/>
        <v>7.458563535911602</v>
      </c>
    </row>
    <row r="13" spans="1:13" x14ac:dyDescent="0.25">
      <c r="A13" s="7">
        <v>12</v>
      </c>
      <c r="B13" s="7" t="s">
        <v>11</v>
      </c>
      <c r="C13" s="7">
        <v>68</v>
      </c>
      <c r="F13" s="7">
        <v>100</v>
      </c>
      <c r="G13" s="7">
        <v>12</v>
      </c>
      <c r="H13" s="7">
        <v>36</v>
      </c>
      <c r="I13" s="7">
        <f t="shared" si="1"/>
        <v>216</v>
      </c>
      <c r="J13" s="7">
        <f>StaffEfforts!K13</f>
        <v>216</v>
      </c>
      <c r="K13" s="7">
        <f t="shared" si="2"/>
        <v>0</v>
      </c>
      <c r="L13" s="24">
        <f t="shared" si="0"/>
        <v>14.917127071823204</v>
      </c>
    </row>
    <row r="15" spans="1:13" x14ac:dyDescent="0.25">
      <c r="B15" s="7" t="s">
        <v>153</v>
      </c>
      <c r="C15" s="7">
        <f>COUNT(C2:C13)</f>
        <v>6</v>
      </c>
      <c r="D15" s="7">
        <f t="shared" ref="D15:H15" si="3">COUNT(D2:D13)</f>
        <v>5</v>
      </c>
      <c r="E15" s="7">
        <f t="shared" si="3"/>
        <v>6</v>
      </c>
      <c r="F15" s="7">
        <f t="shared" si="3"/>
        <v>4</v>
      </c>
      <c r="G15" s="7">
        <f t="shared" si="3"/>
        <v>6</v>
      </c>
      <c r="H15" s="7">
        <f t="shared" si="3"/>
        <v>4</v>
      </c>
    </row>
    <row r="16" spans="1:13" x14ac:dyDescent="0.25">
      <c r="B16" s="7" t="s">
        <v>146</v>
      </c>
      <c r="C16" s="1" t="s">
        <v>4</v>
      </c>
      <c r="D16" s="1" t="s">
        <v>6</v>
      </c>
      <c r="E16" s="1" t="s">
        <v>8</v>
      </c>
      <c r="F16" s="1" t="s">
        <v>11</v>
      </c>
      <c r="G16" s="1" t="s">
        <v>13</v>
      </c>
      <c r="H16" s="1" t="s">
        <v>16</v>
      </c>
    </row>
    <row r="17" spans="2:12" x14ac:dyDescent="0.25">
      <c r="B17" s="7" t="s">
        <v>154</v>
      </c>
      <c r="C17" s="7">
        <f t="shared" ref="C17:J17" si="4">SUM(C2:C13)</f>
        <v>464</v>
      </c>
      <c r="D17" s="7">
        <f t="shared" si="4"/>
        <v>268</v>
      </c>
      <c r="E17" s="7">
        <f t="shared" si="4"/>
        <v>278</v>
      </c>
      <c r="F17" s="7">
        <f t="shared" si="4"/>
        <v>176</v>
      </c>
      <c r="G17" s="7">
        <f t="shared" si="4"/>
        <v>100</v>
      </c>
      <c r="H17" s="7">
        <f t="shared" si="4"/>
        <v>162</v>
      </c>
      <c r="I17" s="7">
        <f t="shared" si="4"/>
        <v>1448</v>
      </c>
      <c r="J17" s="7">
        <f t="shared" si="4"/>
        <v>1448</v>
      </c>
      <c r="K17" s="7">
        <f>I17-J17</f>
        <v>0</v>
      </c>
      <c r="L17" s="24">
        <f>J17*100/$J$17</f>
        <v>100</v>
      </c>
    </row>
    <row r="18" spans="2:12" x14ac:dyDescent="0.25">
      <c r="B18" s="7" t="s">
        <v>1</v>
      </c>
      <c r="C18" s="1">
        <v>1</v>
      </c>
      <c r="D18" s="1">
        <v>1</v>
      </c>
      <c r="E18" s="1">
        <v>3</v>
      </c>
      <c r="F18" s="1">
        <v>3</v>
      </c>
      <c r="G18" s="1">
        <v>3</v>
      </c>
      <c r="H18" s="1">
        <v>1</v>
      </c>
    </row>
    <row r="19" spans="2:12" x14ac:dyDescent="0.25">
      <c r="B19" s="7" t="s">
        <v>2</v>
      </c>
      <c r="C19" s="1">
        <v>36</v>
      </c>
      <c r="D19" s="1">
        <v>36</v>
      </c>
      <c r="E19" s="1">
        <v>36</v>
      </c>
      <c r="F19" s="1">
        <v>36</v>
      </c>
      <c r="G19" s="1">
        <v>36</v>
      </c>
      <c r="H19" s="1">
        <v>36</v>
      </c>
    </row>
  </sheetData>
  <phoneticPr fontId="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Main</vt:lpstr>
      <vt:lpstr>Call</vt:lpstr>
      <vt:lpstr>Participants</vt:lpstr>
      <vt:lpstr>Bio</vt:lpstr>
      <vt:lpstr>Abstract</vt:lpstr>
      <vt:lpstr>WPs</vt:lpstr>
      <vt:lpstr>TaskList</vt:lpstr>
      <vt:lpstr>Tasks</vt:lpstr>
      <vt:lpstr>Efforts</vt:lpstr>
      <vt:lpstr>Deliverables</vt:lpstr>
      <vt:lpstr>Milestones</vt:lpstr>
      <vt:lpstr>Risks</vt:lpstr>
      <vt:lpstr>Rates</vt:lpstr>
      <vt:lpstr>StaffEfforts</vt:lpstr>
      <vt:lpstr>Budget</vt:lpstr>
      <vt:lpstr>Resources</vt:lpstr>
      <vt:lpstr>Gantt</vt:lpstr>
      <vt:lpstr>Needs</vt:lpstr>
      <vt:lpstr>Results</vt:lpstr>
      <vt:lpstr>Dissemination</vt:lpstr>
      <vt:lpstr>Communication</vt:lpstr>
      <vt:lpstr>Exploitation</vt:lpstr>
      <vt:lpstr>Target</vt:lpstr>
      <vt:lpstr>Outcomes</vt:lpstr>
      <vt:lpstr>Impact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M. Manthanwar</dc:creator>
  <cp:lastModifiedBy>Amit M. Manthanwar</cp:lastModifiedBy>
  <dcterms:created xsi:type="dcterms:W3CDTF">2023-10-21T07:57:25Z</dcterms:created>
  <dcterms:modified xsi:type="dcterms:W3CDTF">2024-03-01T17:01:31Z</dcterms:modified>
</cp:coreProperties>
</file>